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2" sheetId="1" r:id="rId1"/>
  </sheets>
  <definedNames>
    <definedName name="_xlnm.Print_Area" localSheetId="0">'прил. №2'!$A$1:$T$147</definedName>
  </definedNames>
  <calcPr fullCalcOnLoad="1"/>
</workbook>
</file>

<file path=xl/sharedStrings.xml><?xml version="1.0" encoding="utf-8"?>
<sst xmlns="http://schemas.openxmlformats.org/spreadsheetml/2006/main" count="301" uniqueCount="278">
  <si>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</si>
  <si>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</si>
  <si>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</si>
  <si>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</si>
  <si>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</si>
  <si>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</si>
  <si>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</si>
  <si>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</si>
  <si>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</si>
  <si>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</si>
  <si>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</si>
  <si>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</si>
  <si>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</si>
  <si>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</si>
  <si>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</si>
  <si>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</si>
  <si>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</si>
  <si>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</si>
  <si>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</si>
  <si>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</si>
  <si>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</si>
  <si>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</si>
  <si>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</si>
  <si>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</si>
  <si>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</si>
  <si>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</si>
  <si>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</si>
  <si>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</si>
  <si>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</si>
  <si>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</si>
  <si>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</si>
  <si>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</si>
  <si>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</si>
  <si>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</si>
  <si>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</si>
  <si>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</si>
  <si>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</si>
  <si>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</si>
  <si>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</si>
  <si>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</si>
  <si>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</si>
  <si>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</si>
  <si>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</si>
  <si>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</si>
  <si>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</si>
  <si>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</si>
  <si>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</si>
  <si>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</si>
  <si>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</si>
  <si>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</si>
  <si>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</si>
  <si>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</si>
  <si>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</si>
  <si>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</si>
  <si>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</si>
  <si>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</si>
  <si>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</si>
  <si>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</si>
  <si>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</si>
  <si>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</si>
  <si>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</si>
  <si>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</si>
  <si>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</si>
  <si>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</si>
  <si>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</si>
  <si>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</si>
  <si>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</si>
  <si>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</si>
  <si>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</si>
  <si>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</si>
  <si>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</si>
  <si>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</si>
  <si>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</si>
  <si>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</si>
  <si>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</si>
  <si>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</si>
  <si>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</si>
  <si>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</si>
  <si>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</si>
  <si>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</si>
  <si>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</si>
  <si>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</si>
  <si>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</si>
  <si>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</si>
  <si>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</si>
  <si>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</si>
  <si>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</si>
  <si>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</si>
  <si>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</si>
  <si>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</si>
  <si>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</si>
  <si>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</si>
  <si>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</si>
  <si>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</si>
  <si>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</si>
  <si>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</si>
  <si>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</si>
  <si>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</si>
  <si>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</si>
  <si>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</si>
  <si>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</si>
  <si>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</si>
  <si>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</si>
  <si>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</si>
  <si>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</si>
  <si>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</si>
  <si>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</si>
  <si>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</si>
  <si>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</si>
  <si>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</si>
  <si>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</si>
  <si>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</si>
  <si>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</si>
  <si>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</si>
  <si>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</si>
  <si>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</si>
  <si>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</si>
  <si>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</si>
  <si>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</si>
  <si>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</si>
  <si>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</si>
  <si>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</si>
  <si>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</si>
  <si>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</si>
  <si>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</si>
  <si>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</si>
  <si>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</si>
  <si>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</si>
  <si>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</si>
  <si>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</si>
  <si>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</si>
  <si>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</si>
  <si>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</si>
  <si>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</si>
  <si>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</si>
  <si>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</si>
  <si>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</si>
  <si>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</si>
  <si>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</si>
  <si>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</si>
  <si>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</si>
  <si>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</si>
  <si>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</si>
  <si>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</si>
  <si>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(тыс.руб.)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</si>
  <si>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</si>
  <si>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</si>
  <si>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</si>
  <si>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</si>
  <si>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</si>
  <si>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</si>
  <si>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</si>
  <si>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</si>
  <si>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</si>
  <si>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</si>
  <si>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</si>
  <si>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</si>
  <si>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</si>
  <si>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</si>
  <si>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</si>
  <si>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</si>
  <si>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</si>
  <si>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</si>
  <si>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</si>
  <si>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</si>
  <si>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</si>
  <si>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</si>
  <si>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</si>
  <si>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</si>
  <si>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</si>
  <si>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</si>
  <si>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</si>
  <si>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</si>
  <si>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</si>
  <si>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</si>
  <si>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</si>
  <si>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</si>
  <si>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</si>
  <si>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</si>
  <si>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</si>
  <si>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</si>
  <si>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</si>
  <si>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</si>
  <si>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</si>
  <si>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</si>
  <si>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</si>
  <si>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</si>
  <si>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</si>
  <si>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</si>
  <si>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</si>
  <si>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</si>
  <si>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</si>
  <si>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</si>
  <si>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</si>
  <si>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</si>
  <si>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</si>
  <si>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</si>
  <si>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</si>
  <si>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</si>
  <si>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</si>
  <si>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</si>
  <si>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</si>
  <si>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</si>
  <si>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</si>
  <si>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</si>
  <si>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</si>
  <si>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</si>
  <si>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</si>
  <si>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</si>
  <si>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</si>
  <si>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</si>
  <si>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</si>
  <si>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</si>
  <si>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</si>
  <si>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</si>
  <si>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</si>
  <si>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</si>
  <si>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</si>
  <si>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</si>
  <si>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</si>
  <si>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изменения</t>
  </si>
  <si>
    <t>с учетом изменений</t>
  </si>
  <si>
    <t>2010 год</t>
  </si>
  <si>
    <t>2011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</si>
  <si>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</si>
  <si>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</si>
  <si>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</si>
  <si>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</si>
  <si>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</si>
  <si>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</si>
  <si>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</si>
  <si>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</si>
  <si>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</si>
  <si>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</si>
  <si>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</si>
  <si>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</si>
  <si>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</si>
  <si>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 xml:space="preserve"> Бюджет 2010 год (реш. 313)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</si>
  <si>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</si>
  <si>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</si>
  <si>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2 чтение</t>
  </si>
  <si>
    <t>изменение</t>
  </si>
  <si>
    <t>к проекту  бюджета на 2009-2011г.</t>
  </si>
  <si>
    <t>Приложение № 2 к поправкам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</si>
  <si>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</si>
  <si>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</si>
  <si>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</si>
  <si>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</si>
  <si>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</si>
  <si>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</si>
  <si>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</si>
  <si>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</si>
  <si>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</si>
  <si>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</si>
  <si>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</si>
  <si>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</si>
  <si>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</si>
  <si>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</si>
  <si>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</si>
  <si>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</si>
  <si>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</si>
  <si>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</si>
  <si>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</si>
  <si>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решение январь</t>
  </si>
  <si>
    <t>проект апрель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</si>
  <si>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</si>
  <si>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</si>
  <si>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</si>
  <si>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</si>
  <si>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</si>
  <si>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</si>
  <si>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2012 год</t>
  </si>
  <si>
    <t>ДОХОДЫ БЮДЖЕТА ГОРОДА ПЕРМИ НА ПЛАНОВЫЙ ПЕРИОД 2011-2012 ГОДОВ</t>
  </si>
  <si>
    <t>Приложение № 2 к решению</t>
  </si>
  <si>
    <t xml:space="preserve">от 22.12.2009 № 315 </t>
  </si>
  <si>
    <t>- плата за наем муниципального жилого фонда</t>
  </si>
  <si>
    <t>тыс.руб.</t>
  </si>
  <si>
    <t>от 28.09.2010 № 144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</si>
</sst>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2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top"/>
    </xf>
    <xf numFmtId="16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6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164" fontId="0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justify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left" vertical="top" wrapText="1"/>
    </xf>
    <xf numFmtId="169" fontId="0" fillId="0" borderId="10" xfId="0" applyNumberFormat="1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17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="75" zoomScaleNormal="75" zoomScalePageLayoutView="0" workbookViewId="0" topLeftCell="A1">
      <selection activeCell="B19" sqref="B19"/>
    </sheetView>
  </sheetViews>
  <sheetFormatPr defaultColWidth="9.00390625" defaultRowHeight="15.75"/>
  <cols>
    <col min="1" max="1" width="21.375" style="10" customWidth="1"/>
    <col min="2" max="2" width="67.00390625" style="8" customWidth="1"/>
    <col min="3" max="3" width="11.625" style="22" hidden="1" customWidth="1"/>
    <col min="4" max="4" width="13.625" style="27" hidden="1" customWidth="1"/>
    <col min="5" max="5" width="13.50390625" style="29" hidden="1" customWidth="1"/>
    <col min="6" max="6" width="13.625" style="29" hidden="1" customWidth="1"/>
    <col min="7" max="7" width="11.625" style="22" hidden="1" customWidth="1"/>
    <col min="8" max="8" width="13.625" style="27" hidden="1" customWidth="1"/>
    <col min="9" max="9" width="13.50390625" style="29" hidden="1" customWidth="1"/>
    <col min="10" max="10" width="13.625" style="29" hidden="1" customWidth="1"/>
    <col min="11" max="11" width="13.625" style="27" hidden="1" customWidth="1"/>
    <col min="12" max="12" width="13.50390625" style="29" hidden="1" customWidth="1"/>
    <col min="13" max="13" width="13.625" style="29" hidden="1" customWidth="1"/>
    <col min="14" max="14" width="14.25390625" style="29" hidden="1" customWidth="1"/>
    <col min="15" max="15" width="14.50390625" style="27" hidden="1" customWidth="1"/>
    <col min="16" max="16" width="13.50390625" style="29" hidden="1" customWidth="1"/>
    <col min="17" max="17" width="13.625" style="29" hidden="1" customWidth="1"/>
    <col min="18" max="18" width="16.00390625" style="7" hidden="1" customWidth="1"/>
    <col min="19" max="20" width="17.625" style="7" customWidth="1"/>
    <col min="21" max="16384" width="9.00390625" style="7" customWidth="1"/>
  </cols>
  <sheetData>
    <row r="1" spans="5:20" ht="15.75">
      <c r="E1" s="36" t="s">
        <v>243</v>
      </c>
      <c r="F1" s="36"/>
      <c r="G1" s="36"/>
      <c r="H1" s="36"/>
      <c r="I1" s="48"/>
      <c r="J1" s="48"/>
      <c r="K1" s="48"/>
      <c r="L1" s="48"/>
      <c r="M1" s="48"/>
      <c r="N1" s="28"/>
      <c r="O1" s="36"/>
      <c r="P1" s="36"/>
      <c r="Q1" s="36"/>
      <c r="T1" s="28" t="s">
        <v>273</v>
      </c>
    </row>
    <row r="2" spans="5:20" ht="15.75">
      <c r="E2" s="36" t="s">
        <v>242</v>
      </c>
      <c r="F2" s="36"/>
      <c r="G2" s="36"/>
      <c r="H2" s="36"/>
      <c r="I2" s="48"/>
      <c r="J2" s="48"/>
      <c r="K2" s="48"/>
      <c r="L2" s="48"/>
      <c r="M2" s="48"/>
      <c r="N2" s="28"/>
      <c r="O2" s="36"/>
      <c r="P2" s="36"/>
      <c r="Q2" s="36"/>
      <c r="T2" s="28" t="s">
        <v>244</v>
      </c>
    </row>
    <row r="3" spans="5:20" ht="15.75">
      <c r="E3" s="36" t="s">
        <v>240</v>
      </c>
      <c r="F3" s="36"/>
      <c r="G3" s="36"/>
      <c r="H3" s="36"/>
      <c r="I3" s="48"/>
      <c r="J3" s="48"/>
      <c r="K3" s="48"/>
      <c r="L3" s="48"/>
      <c r="M3" s="48"/>
      <c r="N3" s="28"/>
      <c r="O3" s="36"/>
      <c r="P3" s="36"/>
      <c r="Q3" s="36"/>
      <c r="T3" s="28" t="s">
        <v>277</v>
      </c>
    </row>
    <row r="4" spans="14:20" ht="15.75">
      <c r="N4" s="28"/>
      <c r="T4" s="28"/>
    </row>
    <row r="5" spans="5:20" ht="15.75">
      <c r="E5" s="36" t="s">
        <v>243</v>
      </c>
      <c r="F5" s="36"/>
      <c r="G5" s="36"/>
      <c r="H5" s="36"/>
      <c r="I5" s="48"/>
      <c r="J5" s="48"/>
      <c r="K5" s="48"/>
      <c r="L5" s="48"/>
      <c r="M5" s="48"/>
      <c r="N5" s="28"/>
      <c r="O5" s="36"/>
      <c r="P5" s="36"/>
      <c r="Q5" s="36"/>
      <c r="T5" s="28" t="s">
        <v>273</v>
      </c>
    </row>
    <row r="6" spans="5:20" ht="15.75">
      <c r="E6" s="36" t="s">
        <v>242</v>
      </c>
      <c r="F6" s="36"/>
      <c r="G6" s="36"/>
      <c r="H6" s="36"/>
      <c r="I6" s="48"/>
      <c r="J6" s="48"/>
      <c r="K6" s="48"/>
      <c r="L6" s="48"/>
      <c r="M6" s="48"/>
      <c r="N6" s="28"/>
      <c r="O6" s="36"/>
      <c r="P6" s="36"/>
      <c r="Q6" s="36"/>
      <c r="T6" s="28" t="s">
        <v>244</v>
      </c>
    </row>
    <row r="7" spans="5:22" ht="15.75">
      <c r="E7" s="36" t="s">
        <v>240</v>
      </c>
      <c r="F7" s="36"/>
      <c r="G7" s="36"/>
      <c r="H7" s="36"/>
      <c r="I7" s="48"/>
      <c r="J7" s="48"/>
      <c r="K7" s="48"/>
      <c r="L7" s="48"/>
      <c r="M7" s="48"/>
      <c r="N7" s="28"/>
      <c r="O7" s="36"/>
      <c r="P7" s="36"/>
      <c r="Q7" s="36"/>
      <c r="T7" s="36" t="s">
        <v>274</v>
      </c>
      <c r="U7" s="36"/>
      <c r="V7" s="36"/>
    </row>
    <row r="8" ht="15.75">
      <c r="T8" s="29"/>
    </row>
    <row r="9" spans="1:20" ht="15.75" customHeight="1">
      <c r="A9" s="51" t="s">
        <v>272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6.5" customHeight="1">
      <c r="A11" s="9"/>
      <c r="B11" s="9"/>
      <c r="C11" s="9"/>
      <c r="D11" s="9"/>
      <c r="E11" s="9"/>
      <c r="F11" s="9"/>
      <c r="G11" s="7"/>
      <c r="H11" s="7"/>
      <c r="I11" s="7"/>
      <c r="J11" s="35" t="s">
        <v>144</v>
      </c>
      <c r="K11" s="7"/>
      <c r="L11" s="7"/>
      <c r="M11" s="7"/>
      <c r="N11" s="38"/>
      <c r="O11" s="7"/>
      <c r="P11" s="7"/>
      <c r="Q11" s="7"/>
      <c r="T11" s="38" t="s">
        <v>276</v>
      </c>
    </row>
    <row r="12" spans="2:17" ht="16.5" customHeight="1" hidden="1" thickBot="1">
      <c r="B12" s="9"/>
      <c r="C12" s="23"/>
      <c r="D12" s="49" t="s">
        <v>263</v>
      </c>
      <c r="E12" s="49"/>
      <c r="F12" s="49"/>
      <c r="G12" s="34"/>
      <c r="H12" s="49" t="s">
        <v>264</v>
      </c>
      <c r="I12" s="49"/>
      <c r="J12" s="49"/>
      <c r="K12" s="49" t="s">
        <v>241</v>
      </c>
      <c r="L12" s="49"/>
      <c r="M12" s="49"/>
      <c r="N12" s="37"/>
      <c r="O12" s="49" t="s">
        <v>241</v>
      </c>
      <c r="P12" s="49"/>
      <c r="Q12" s="49"/>
    </row>
    <row r="13" spans="1:20" ht="15.75" customHeight="1">
      <c r="A13" s="52" t="s">
        <v>122</v>
      </c>
      <c r="B13" s="52" t="s">
        <v>226</v>
      </c>
      <c r="C13" s="47" t="s">
        <v>237</v>
      </c>
      <c r="D13" s="46" t="s">
        <v>222</v>
      </c>
      <c r="E13" s="50"/>
      <c r="F13" s="46" t="s">
        <v>223</v>
      </c>
      <c r="G13" s="47" t="s">
        <v>237</v>
      </c>
      <c r="H13" s="46" t="s">
        <v>222</v>
      </c>
      <c r="I13" s="50"/>
      <c r="J13" s="46" t="s">
        <v>223</v>
      </c>
      <c r="K13" s="46" t="s">
        <v>222</v>
      </c>
      <c r="L13" s="50"/>
      <c r="M13" s="46" t="s">
        <v>223</v>
      </c>
      <c r="N13" s="46" t="s">
        <v>223</v>
      </c>
      <c r="O13" s="46" t="s">
        <v>222</v>
      </c>
      <c r="P13" s="50"/>
      <c r="Q13" s="46" t="s">
        <v>223</v>
      </c>
      <c r="R13" s="53" t="s">
        <v>223</v>
      </c>
      <c r="S13" s="54"/>
      <c r="T13" s="46" t="s">
        <v>271</v>
      </c>
    </row>
    <row r="14" spans="1:20" ht="15.75" customHeight="1">
      <c r="A14" s="52"/>
      <c r="B14" s="52"/>
      <c r="C14" s="47"/>
      <c r="D14" s="50"/>
      <c r="E14" s="50"/>
      <c r="F14" s="46"/>
      <c r="G14" s="47"/>
      <c r="H14" s="50"/>
      <c r="I14" s="50"/>
      <c r="J14" s="46"/>
      <c r="K14" s="50"/>
      <c r="L14" s="50"/>
      <c r="M14" s="46"/>
      <c r="N14" s="46"/>
      <c r="O14" s="50"/>
      <c r="P14" s="50"/>
      <c r="Q14" s="46"/>
      <c r="R14" s="55"/>
      <c r="S14" s="56"/>
      <c r="T14" s="46"/>
    </row>
    <row r="15" spans="1:20" ht="15.75" customHeight="1">
      <c r="A15" s="52"/>
      <c r="B15" s="52"/>
      <c r="C15" s="47"/>
      <c r="D15" s="46" t="s">
        <v>220</v>
      </c>
      <c r="E15" s="46" t="s">
        <v>221</v>
      </c>
      <c r="F15" s="46"/>
      <c r="G15" s="47"/>
      <c r="H15" s="46" t="s">
        <v>220</v>
      </c>
      <c r="I15" s="46" t="s">
        <v>221</v>
      </c>
      <c r="J15" s="46"/>
      <c r="K15" s="46" t="s">
        <v>220</v>
      </c>
      <c r="L15" s="46" t="s">
        <v>221</v>
      </c>
      <c r="M15" s="46"/>
      <c r="N15" s="46"/>
      <c r="O15" s="46" t="s">
        <v>220</v>
      </c>
      <c r="P15" s="46" t="s">
        <v>221</v>
      </c>
      <c r="Q15" s="46"/>
      <c r="R15" s="55"/>
      <c r="S15" s="56"/>
      <c r="T15" s="46"/>
    </row>
    <row r="16" spans="1:20" ht="15.75">
      <c r="A16" s="52"/>
      <c r="B16" s="52"/>
      <c r="C16" s="47"/>
      <c r="D16" s="50"/>
      <c r="E16" s="50"/>
      <c r="F16" s="46"/>
      <c r="G16" s="47"/>
      <c r="H16" s="50"/>
      <c r="I16" s="50"/>
      <c r="J16" s="46"/>
      <c r="K16" s="50"/>
      <c r="L16" s="50"/>
      <c r="M16" s="46"/>
      <c r="N16" s="46"/>
      <c r="O16" s="50"/>
      <c r="P16" s="50"/>
      <c r="Q16" s="46"/>
      <c r="R16" s="57"/>
      <c r="S16" s="58"/>
      <c r="T16" s="46"/>
    </row>
    <row r="17" spans="1:20" s="6" customFormat="1" ht="15.75">
      <c r="A17" s="42" t="s">
        <v>20</v>
      </c>
      <c r="B17" s="5" t="s">
        <v>224</v>
      </c>
      <c r="C17" s="20">
        <f aca="true" t="shared" si="0" ref="C17:J17">C18+C28+C31+C44+C52+C68+C71+C80+C81</f>
        <v>15273184.9</v>
      </c>
      <c r="D17" s="11">
        <f t="shared" si="0"/>
        <v>593926.1000000007</v>
      </c>
      <c r="E17" s="11">
        <f>E18+E28+E31+E44+E52+E68+E71+E80+E81</f>
        <v>15867110.999999998</v>
      </c>
      <c r="F17" s="11">
        <f>F18+F28+F31+F44+F52+F68+F71+F80+F81</f>
        <v>16930829.599999998</v>
      </c>
      <c r="G17" s="20">
        <f t="shared" si="0"/>
        <v>15273184.9</v>
      </c>
      <c r="H17" s="11">
        <f t="shared" si="0"/>
        <v>593926.1000000007</v>
      </c>
      <c r="I17" s="11">
        <f t="shared" si="0"/>
        <v>15867110.999999998</v>
      </c>
      <c r="J17" s="11">
        <f t="shared" si="0"/>
        <v>16930829.599999998</v>
      </c>
      <c r="K17" s="11">
        <f>H17-D17</f>
        <v>0</v>
      </c>
      <c r="L17" s="11">
        <f>I17-E17</f>
        <v>0</v>
      </c>
      <c r="M17" s="11">
        <f>J17-F17</f>
        <v>0</v>
      </c>
      <c r="N17" s="11">
        <f>N18+N28+N31+N44+N52+N68+N71+N80+N81</f>
        <v>16930829.599999998</v>
      </c>
      <c r="O17" s="11" t="e">
        <f>#REF!-H17</f>
        <v>#REF!</v>
      </c>
      <c r="P17" s="11" t="e">
        <f>P18</f>
        <v>#REF!</v>
      </c>
      <c r="Q17" s="11">
        <f>Q18</f>
        <v>0</v>
      </c>
      <c r="R17" s="11">
        <f>S17-N17</f>
        <v>1285520.6000000015</v>
      </c>
      <c r="S17" s="11">
        <f>S18+S28+S31+S44+S52+S68+S71+S80+S81+S70</f>
        <v>18216350.2</v>
      </c>
      <c r="T17" s="11">
        <f>T18+T28+T31+T44+T52+T68+T71+T80+T81+T70</f>
        <v>18504107</v>
      </c>
    </row>
    <row r="18" spans="1:20" ht="15.75">
      <c r="A18" s="43" t="s">
        <v>70</v>
      </c>
      <c r="B18" s="1" t="s">
        <v>71</v>
      </c>
      <c r="C18" s="19">
        <f aca="true" t="shared" si="1" ref="C18:J18">C19</f>
        <v>6445568.299999999</v>
      </c>
      <c r="D18" s="30">
        <f t="shared" si="1"/>
        <v>290381.7000000011</v>
      </c>
      <c r="E18" s="30">
        <f t="shared" si="1"/>
        <v>6735950</v>
      </c>
      <c r="F18" s="30">
        <f t="shared" si="1"/>
        <v>7220938.4</v>
      </c>
      <c r="G18" s="19">
        <f t="shared" si="1"/>
        <v>6445568.299999999</v>
      </c>
      <c r="H18" s="30">
        <f t="shared" si="1"/>
        <v>290381.7000000011</v>
      </c>
      <c r="I18" s="30">
        <f t="shared" si="1"/>
        <v>6735950</v>
      </c>
      <c r="J18" s="30">
        <f t="shared" si="1"/>
        <v>7220938.4</v>
      </c>
      <c r="K18" s="30">
        <f aca="true" t="shared" si="2" ref="K18:M82">H18-D18</f>
        <v>0</v>
      </c>
      <c r="L18" s="30">
        <f t="shared" si="2"/>
        <v>0</v>
      </c>
      <c r="M18" s="30">
        <f t="shared" si="2"/>
        <v>0</v>
      </c>
      <c r="N18" s="30">
        <f>N19</f>
        <v>7220938.4</v>
      </c>
      <c r="O18" s="30" t="e">
        <f>#REF!-H18</f>
        <v>#REF!</v>
      </c>
      <c r="P18" s="30" t="e">
        <f>#REF!-I18</f>
        <v>#REF!</v>
      </c>
      <c r="Q18" s="30">
        <f aca="true" t="shared" si="3" ref="Q18:Q49">N18-J18</f>
        <v>0</v>
      </c>
      <c r="R18" s="30">
        <f>S18-N18</f>
        <v>-1096919.8000000007</v>
      </c>
      <c r="S18" s="30">
        <f>S19</f>
        <v>6124018.6</v>
      </c>
      <c r="T18" s="30">
        <f>T19</f>
        <v>6975257.2</v>
      </c>
    </row>
    <row r="19" spans="1:20" ht="18" customHeight="1">
      <c r="A19" s="43" t="s">
        <v>72</v>
      </c>
      <c r="B19" s="1" t="s">
        <v>123</v>
      </c>
      <c r="C19" s="19">
        <v>6445568.299999999</v>
      </c>
      <c r="D19" s="16">
        <f>E19-C19</f>
        <v>290381.7000000011</v>
      </c>
      <c r="E19" s="30">
        <v>6735950</v>
      </c>
      <c r="F19" s="30">
        <v>7220938.4</v>
      </c>
      <c r="G19" s="19">
        <v>6445568.299999999</v>
      </c>
      <c r="H19" s="16">
        <f>I19-G19</f>
        <v>290381.7000000011</v>
      </c>
      <c r="I19" s="30">
        <v>6735950</v>
      </c>
      <c r="J19" s="30">
        <v>7220938.4</v>
      </c>
      <c r="K19" s="16">
        <f t="shared" si="2"/>
        <v>0</v>
      </c>
      <c r="L19" s="30">
        <f t="shared" si="2"/>
        <v>0</v>
      </c>
      <c r="M19" s="30">
        <f t="shared" si="2"/>
        <v>0</v>
      </c>
      <c r="N19" s="30">
        <v>7220938.4</v>
      </c>
      <c r="O19" s="30" t="e">
        <f>#REF!-H19</f>
        <v>#REF!</v>
      </c>
      <c r="P19" s="30" t="e">
        <f>#REF!-I19</f>
        <v>#REF!</v>
      </c>
      <c r="Q19" s="30">
        <f t="shared" si="3"/>
        <v>0</v>
      </c>
      <c r="R19" s="30">
        <f aca="true" t="shared" si="4" ref="R19:R83">S19-N19</f>
        <v>-1096919.8000000007</v>
      </c>
      <c r="S19" s="30">
        <v>6124018.6</v>
      </c>
      <c r="T19" s="30">
        <v>6975257.2</v>
      </c>
    </row>
    <row r="20" spans="1:20" ht="47.25" customHeight="1" hidden="1">
      <c r="A20" s="43" t="s">
        <v>124</v>
      </c>
      <c r="B20" s="1" t="s">
        <v>142</v>
      </c>
      <c r="C20" s="21">
        <v>191525.8</v>
      </c>
      <c r="D20" s="16">
        <f>E20-C20</f>
        <v>119772.90000000002</v>
      </c>
      <c r="E20" s="30">
        <v>311298.7</v>
      </c>
      <c r="F20" s="30">
        <v>380095.7</v>
      </c>
      <c r="G20" s="21">
        <v>191525.8</v>
      </c>
      <c r="H20" s="16">
        <f>I20-G20</f>
        <v>119772.90000000002</v>
      </c>
      <c r="I20" s="30">
        <v>311298.7</v>
      </c>
      <c r="J20" s="30">
        <v>380095.7</v>
      </c>
      <c r="K20" s="16">
        <f t="shared" si="2"/>
        <v>0</v>
      </c>
      <c r="L20" s="30">
        <f t="shared" si="2"/>
        <v>0</v>
      </c>
      <c r="M20" s="30">
        <f t="shared" si="2"/>
        <v>0</v>
      </c>
      <c r="N20" s="30">
        <v>380095.7</v>
      </c>
      <c r="O20" s="30" t="e">
        <f>#REF!-H20</f>
        <v>#REF!</v>
      </c>
      <c r="P20" s="30" t="e">
        <f>#REF!-I20</f>
        <v>#REF!</v>
      </c>
      <c r="Q20" s="30">
        <f t="shared" si="3"/>
        <v>0</v>
      </c>
      <c r="R20" s="30">
        <f t="shared" si="4"/>
        <v>0</v>
      </c>
      <c r="S20" s="30">
        <v>380095.7</v>
      </c>
      <c r="T20" s="30">
        <v>380095.7</v>
      </c>
    </row>
    <row r="21" spans="1:20" ht="63" customHeight="1" hidden="1">
      <c r="A21" s="43" t="s">
        <v>195</v>
      </c>
      <c r="B21" s="1" t="s">
        <v>196</v>
      </c>
      <c r="C21" s="25"/>
      <c r="D21" s="16">
        <f>E21-C21</f>
        <v>738.6</v>
      </c>
      <c r="E21" s="30">
        <v>738.6</v>
      </c>
      <c r="F21" s="30">
        <v>901.8</v>
      </c>
      <c r="G21" s="25"/>
      <c r="H21" s="16">
        <f>I21-G21</f>
        <v>738.6</v>
      </c>
      <c r="I21" s="30">
        <v>738.6</v>
      </c>
      <c r="J21" s="30">
        <v>901.8</v>
      </c>
      <c r="K21" s="16">
        <f t="shared" si="2"/>
        <v>0</v>
      </c>
      <c r="L21" s="30">
        <f t="shared" si="2"/>
        <v>0</v>
      </c>
      <c r="M21" s="30">
        <f t="shared" si="2"/>
        <v>0</v>
      </c>
      <c r="N21" s="30">
        <v>901.8</v>
      </c>
      <c r="O21" s="30" t="e">
        <f>#REF!-H21</f>
        <v>#REF!</v>
      </c>
      <c r="P21" s="30" t="e">
        <f>#REF!-I21</f>
        <v>#REF!</v>
      </c>
      <c r="Q21" s="30">
        <f t="shared" si="3"/>
        <v>0</v>
      </c>
      <c r="R21" s="30">
        <f t="shared" si="4"/>
        <v>0</v>
      </c>
      <c r="S21" s="30">
        <v>901.8</v>
      </c>
      <c r="T21" s="30">
        <v>901.8</v>
      </c>
    </row>
    <row r="22" spans="1:20" ht="32.25" customHeight="1" hidden="1">
      <c r="A22" s="43" t="s">
        <v>125</v>
      </c>
      <c r="B22" s="1" t="s">
        <v>126</v>
      </c>
      <c r="C22" s="19">
        <f aca="true" t="shared" si="5" ref="C22:J22">C23+C24</f>
        <v>6226906.199999999</v>
      </c>
      <c r="D22" s="30">
        <f t="shared" si="5"/>
        <v>4600695.7</v>
      </c>
      <c r="E22" s="30">
        <f>E23+E24</f>
        <v>10827601.9</v>
      </c>
      <c r="F22" s="30">
        <f>F23+F24</f>
        <v>13220501.9</v>
      </c>
      <c r="G22" s="19">
        <f t="shared" si="5"/>
        <v>6226906.199999999</v>
      </c>
      <c r="H22" s="30">
        <f t="shared" si="5"/>
        <v>4600695.7</v>
      </c>
      <c r="I22" s="30">
        <f t="shared" si="5"/>
        <v>10827601.9</v>
      </c>
      <c r="J22" s="30">
        <f t="shared" si="5"/>
        <v>13220501.9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>N23+N24</f>
        <v>13220501.9</v>
      </c>
      <c r="O22" s="30" t="e">
        <f>#REF!-H22</f>
        <v>#REF!</v>
      </c>
      <c r="P22" s="30" t="e">
        <f>#REF!-I22</f>
        <v>#REF!</v>
      </c>
      <c r="Q22" s="30">
        <f t="shared" si="3"/>
        <v>0</v>
      </c>
      <c r="R22" s="30">
        <f t="shared" si="4"/>
        <v>0</v>
      </c>
      <c r="S22" s="30">
        <f>S23+S24</f>
        <v>13220501.9</v>
      </c>
      <c r="T22" s="30">
        <f>T23+T24</f>
        <v>13220501.9</v>
      </c>
    </row>
    <row r="23" spans="1:20" ht="94.5" customHeight="1" hidden="1">
      <c r="A23" s="43" t="s">
        <v>127</v>
      </c>
      <c r="B23" s="1" t="s">
        <v>139</v>
      </c>
      <c r="C23" s="21">
        <f>6067985.1-38</f>
        <v>6067947.1</v>
      </c>
      <c r="D23" s="16">
        <f>E23-C23</f>
        <v>4479336.5</v>
      </c>
      <c r="E23" s="30">
        <v>10547283.6</v>
      </c>
      <c r="F23" s="30">
        <v>12878233.3</v>
      </c>
      <c r="G23" s="21">
        <f>6067985.1-38</f>
        <v>6067947.1</v>
      </c>
      <c r="H23" s="16">
        <f>I23-G23</f>
        <v>4479336.5</v>
      </c>
      <c r="I23" s="30">
        <v>10547283.6</v>
      </c>
      <c r="J23" s="30">
        <v>12878233.3</v>
      </c>
      <c r="K23" s="16">
        <f t="shared" si="2"/>
        <v>0</v>
      </c>
      <c r="L23" s="30">
        <f t="shared" si="2"/>
        <v>0</v>
      </c>
      <c r="M23" s="30">
        <f t="shared" si="2"/>
        <v>0</v>
      </c>
      <c r="N23" s="30">
        <v>12878233.3</v>
      </c>
      <c r="O23" s="30" t="e">
        <f>#REF!-H23</f>
        <v>#REF!</v>
      </c>
      <c r="P23" s="30" t="e">
        <f>#REF!-I23</f>
        <v>#REF!</v>
      </c>
      <c r="Q23" s="30">
        <f t="shared" si="3"/>
        <v>0</v>
      </c>
      <c r="R23" s="30">
        <f t="shared" si="4"/>
        <v>0</v>
      </c>
      <c r="S23" s="30">
        <v>12878233.3</v>
      </c>
      <c r="T23" s="30">
        <v>12878233.3</v>
      </c>
    </row>
    <row r="24" spans="1:20" ht="78.75" customHeight="1" hidden="1">
      <c r="A24" s="43" t="s">
        <v>128</v>
      </c>
      <c r="B24" s="1" t="s">
        <v>138</v>
      </c>
      <c r="C24" s="21">
        <v>158959.1</v>
      </c>
      <c r="D24" s="16">
        <f>E24-C24</f>
        <v>121359.19999999998</v>
      </c>
      <c r="E24" s="30">
        <v>280318.3</v>
      </c>
      <c r="F24" s="30">
        <v>342268.6</v>
      </c>
      <c r="G24" s="21">
        <v>158959.1</v>
      </c>
      <c r="H24" s="16">
        <f>I24-G24</f>
        <v>121359.19999999998</v>
      </c>
      <c r="I24" s="30">
        <v>280318.3</v>
      </c>
      <c r="J24" s="30">
        <v>342268.6</v>
      </c>
      <c r="K24" s="16">
        <f t="shared" si="2"/>
        <v>0</v>
      </c>
      <c r="L24" s="30">
        <f t="shared" si="2"/>
        <v>0</v>
      </c>
      <c r="M24" s="30">
        <f t="shared" si="2"/>
        <v>0</v>
      </c>
      <c r="N24" s="30">
        <v>342268.6</v>
      </c>
      <c r="O24" s="30" t="e">
        <f>#REF!-H24</f>
        <v>#REF!</v>
      </c>
      <c r="P24" s="30" t="e">
        <f>#REF!-I24</f>
        <v>#REF!</v>
      </c>
      <c r="Q24" s="30">
        <f t="shared" si="3"/>
        <v>0</v>
      </c>
      <c r="R24" s="30">
        <f t="shared" si="4"/>
        <v>0</v>
      </c>
      <c r="S24" s="30">
        <v>342268.6</v>
      </c>
      <c r="T24" s="30">
        <v>342268.6</v>
      </c>
    </row>
    <row r="25" spans="1:20" ht="47.25" customHeight="1" hidden="1">
      <c r="A25" s="43" t="s">
        <v>129</v>
      </c>
      <c r="B25" s="1" t="s">
        <v>130</v>
      </c>
      <c r="C25" s="21">
        <v>6012</v>
      </c>
      <c r="D25" s="16">
        <f>E25-C25</f>
        <v>9550.5</v>
      </c>
      <c r="E25" s="30">
        <v>15562.5</v>
      </c>
      <c r="F25" s="30">
        <v>19001.8</v>
      </c>
      <c r="G25" s="21">
        <v>6012</v>
      </c>
      <c r="H25" s="16">
        <f>I25-G25</f>
        <v>9550.5</v>
      </c>
      <c r="I25" s="30">
        <v>15562.5</v>
      </c>
      <c r="J25" s="30">
        <v>19001.8</v>
      </c>
      <c r="K25" s="16">
        <f t="shared" si="2"/>
        <v>0</v>
      </c>
      <c r="L25" s="30">
        <f t="shared" si="2"/>
        <v>0</v>
      </c>
      <c r="M25" s="30">
        <f t="shared" si="2"/>
        <v>0</v>
      </c>
      <c r="N25" s="30">
        <v>19001.8</v>
      </c>
      <c r="O25" s="30" t="e">
        <f>#REF!-H25</f>
        <v>#REF!</v>
      </c>
      <c r="P25" s="30" t="e">
        <f>#REF!-I25</f>
        <v>#REF!</v>
      </c>
      <c r="Q25" s="30">
        <f t="shared" si="3"/>
        <v>0</v>
      </c>
      <c r="R25" s="30">
        <f t="shared" si="4"/>
        <v>0</v>
      </c>
      <c r="S25" s="30">
        <v>19001.8</v>
      </c>
      <c r="T25" s="30">
        <v>19001.8</v>
      </c>
    </row>
    <row r="26" spans="1:20" ht="78.75" customHeight="1" hidden="1">
      <c r="A26" s="43" t="s">
        <v>131</v>
      </c>
      <c r="B26" s="1" t="s">
        <v>238</v>
      </c>
      <c r="C26" s="21">
        <v>21040.3</v>
      </c>
      <c r="D26" s="16">
        <f>E26-C26</f>
        <v>18328.100000000002</v>
      </c>
      <c r="E26" s="30">
        <v>39368.4</v>
      </c>
      <c r="F26" s="30">
        <v>48068.8</v>
      </c>
      <c r="G26" s="21">
        <v>21040.3</v>
      </c>
      <c r="H26" s="16">
        <f>I26-G26</f>
        <v>18328.100000000002</v>
      </c>
      <c r="I26" s="30">
        <v>39368.4</v>
      </c>
      <c r="J26" s="30">
        <v>48068.8</v>
      </c>
      <c r="K26" s="16">
        <f t="shared" si="2"/>
        <v>0</v>
      </c>
      <c r="L26" s="30">
        <f t="shared" si="2"/>
        <v>0</v>
      </c>
      <c r="M26" s="30">
        <f t="shared" si="2"/>
        <v>0</v>
      </c>
      <c r="N26" s="30">
        <v>48068.8</v>
      </c>
      <c r="O26" s="30" t="e">
        <f>#REF!-H26</f>
        <v>#REF!</v>
      </c>
      <c r="P26" s="30" t="e">
        <f>#REF!-I26</f>
        <v>#REF!</v>
      </c>
      <c r="Q26" s="30">
        <f t="shared" si="3"/>
        <v>0</v>
      </c>
      <c r="R26" s="30">
        <f t="shared" si="4"/>
        <v>0</v>
      </c>
      <c r="S26" s="30">
        <v>48068.8</v>
      </c>
      <c r="T26" s="30">
        <v>48068.8</v>
      </c>
    </row>
    <row r="27" spans="1:20" ht="94.5" customHeight="1" hidden="1">
      <c r="A27" s="43" t="s">
        <v>203</v>
      </c>
      <c r="B27" s="1" t="s">
        <v>204</v>
      </c>
      <c r="C27" s="21">
        <v>84</v>
      </c>
      <c r="D27" s="16">
        <f>E27-C27</f>
        <v>-84</v>
      </c>
      <c r="E27" s="30"/>
      <c r="F27" s="30"/>
      <c r="G27" s="21">
        <v>84</v>
      </c>
      <c r="H27" s="16">
        <f>I27-G27</f>
        <v>-84</v>
      </c>
      <c r="I27" s="30"/>
      <c r="J27" s="30"/>
      <c r="K27" s="16">
        <f t="shared" si="2"/>
        <v>0</v>
      </c>
      <c r="L27" s="30">
        <f t="shared" si="2"/>
        <v>0</v>
      </c>
      <c r="M27" s="30">
        <f t="shared" si="2"/>
        <v>0</v>
      </c>
      <c r="N27" s="30"/>
      <c r="O27" s="30" t="e">
        <f>#REF!-H27</f>
        <v>#REF!</v>
      </c>
      <c r="P27" s="30" t="e">
        <f>#REF!-I27</f>
        <v>#REF!</v>
      </c>
      <c r="Q27" s="30">
        <f t="shared" si="3"/>
        <v>0</v>
      </c>
      <c r="R27" s="30">
        <f t="shared" si="4"/>
        <v>0</v>
      </c>
      <c r="S27" s="30"/>
      <c r="T27" s="30"/>
    </row>
    <row r="28" spans="1:20" ht="15.75">
      <c r="A28" s="43" t="s">
        <v>73</v>
      </c>
      <c r="B28" s="1" t="s">
        <v>74</v>
      </c>
      <c r="C28" s="19">
        <f aca="true" t="shared" si="6" ref="C28:J28">C29+C30</f>
        <v>483811</v>
      </c>
      <c r="D28" s="30">
        <f t="shared" si="6"/>
        <v>-26376.2</v>
      </c>
      <c r="E28" s="30">
        <f>E29+E30</f>
        <v>457434.8</v>
      </c>
      <c r="F28" s="30">
        <f>F29+F30</f>
        <v>457452.2</v>
      </c>
      <c r="G28" s="19">
        <f t="shared" si="6"/>
        <v>483811</v>
      </c>
      <c r="H28" s="30">
        <f t="shared" si="6"/>
        <v>-26376.2</v>
      </c>
      <c r="I28" s="30">
        <f t="shared" si="6"/>
        <v>457434.8</v>
      </c>
      <c r="J28" s="30">
        <f t="shared" si="6"/>
        <v>457452.2</v>
      </c>
      <c r="K28" s="30">
        <f t="shared" si="2"/>
        <v>0</v>
      </c>
      <c r="L28" s="30">
        <f t="shared" si="2"/>
        <v>0</v>
      </c>
      <c r="M28" s="30">
        <f t="shared" si="2"/>
        <v>0</v>
      </c>
      <c r="N28" s="30">
        <f>N29+N30</f>
        <v>457452.2</v>
      </c>
      <c r="O28" s="30" t="e">
        <f>#REF!-H28</f>
        <v>#REF!</v>
      </c>
      <c r="P28" s="30" t="e">
        <f>#REF!-I28</f>
        <v>#REF!</v>
      </c>
      <c r="Q28" s="30">
        <f t="shared" si="3"/>
        <v>0</v>
      </c>
      <c r="R28" s="30">
        <f t="shared" si="4"/>
        <v>3315.899999999965</v>
      </c>
      <c r="S28" s="30">
        <f>S29+S30</f>
        <v>460768.1</v>
      </c>
      <c r="T28" s="30">
        <f>T29+T30</f>
        <v>460820.89999999997</v>
      </c>
    </row>
    <row r="29" spans="1:20" ht="15.75">
      <c r="A29" s="43" t="s">
        <v>75</v>
      </c>
      <c r="B29" s="12" t="s">
        <v>76</v>
      </c>
      <c r="C29" s="21">
        <v>482429</v>
      </c>
      <c r="D29" s="16">
        <f>E29-C29</f>
        <v>-25236</v>
      </c>
      <c r="E29" s="16">
        <v>457193</v>
      </c>
      <c r="F29" s="16">
        <v>457193</v>
      </c>
      <c r="G29" s="21">
        <v>482429</v>
      </c>
      <c r="H29" s="16">
        <f>I29-G29</f>
        <v>-25236</v>
      </c>
      <c r="I29" s="16">
        <v>457193</v>
      </c>
      <c r="J29" s="16">
        <v>457193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v>457193</v>
      </c>
      <c r="O29" s="30" t="e">
        <f>#REF!-H29</f>
        <v>#REF!</v>
      </c>
      <c r="P29" s="30" t="e">
        <f>#REF!-I29</f>
        <v>#REF!</v>
      </c>
      <c r="Q29" s="30">
        <f t="shared" si="3"/>
        <v>0</v>
      </c>
      <c r="R29" s="30">
        <f t="shared" si="4"/>
        <v>3107.7999999999884</v>
      </c>
      <c r="S29" s="16">
        <v>460300.8</v>
      </c>
      <c r="T29" s="16">
        <v>460300.8</v>
      </c>
    </row>
    <row r="30" spans="1:20" ht="15.75">
      <c r="A30" s="43" t="s">
        <v>77</v>
      </c>
      <c r="B30" s="12" t="s">
        <v>78</v>
      </c>
      <c r="C30" s="21">
        <v>1382</v>
      </c>
      <c r="D30" s="16">
        <f>E30-C30</f>
        <v>-1140.2</v>
      </c>
      <c r="E30" s="30">
        <v>241.8</v>
      </c>
      <c r="F30" s="30">
        <v>259.2</v>
      </c>
      <c r="G30" s="21">
        <v>1382</v>
      </c>
      <c r="H30" s="16">
        <f>I30-G30</f>
        <v>-1140.2</v>
      </c>
      <c r="I30" s="30">
        <v>241.8</v>
      </c>
      <c r="J30" s="30">
        <v>259.2</v>
      </c>
      <c r="K30" s="16">
        <f t="shared" si="2"/>
        <v>0</v>
      </c>
      <c r="L30" s="30">
        <f t="shared" si="2"/>
        <v>0</v>
      </c>
      <c r="M30" s="30">
        <f t="shared" si="2"/>
        <v>0</v>
      </c>
      <c r="N30" s="30">
        <v>259.2</v>
      </c>
      <c r="O30" s="30" t="e">
        <f>#REF!-H30</f>
        <v>#REF!</v>
      </c>
      <c r="P30" s="30" t="e">
        <f>#REF!-I30</f>
        <v>#REF!</v>
      </c>
      <c r="Q30" s="30">
        <f t="shared" si="3"/>
        <v>0</v>
      </c>
      <c r="R30" s="30">
        <f t="shared" si="4"/>
        <v>208.10000000000002</v>
      </c>
      <c r="S30" s="30">
        <v>467.3</v>
      </c>
      <c r="T30" s="30">
        <v>520.1</v>
      </c>
    </row>
    <row r="31" spans="1:20" ht="15.75">
      <c r="A31" s="43" t="s">
        <v>79</v>
      </c>
      <c r="B31" s="1" t="s">
        <v>80</v>
      </c>
      <c r="C31" s="19">
        <f aca="true" t="shared" si="7" ref="C31:J31">C32+C34+C36+C39</f>
        <v>2730862</v>
      </c>
      <c r="D31" s="30">
        <f t="shared" si="7"/>
        <v>2378626.7</v>
      </c>
      <c r="E31" s="30">
        <f>E32+E34+E36+E39</f>
        <v>5109488.7</v>
      </c>
      <c r="F31" s="30">
        <f>F32+F34+F36+F39</f>
        <v>5290516.7</v>
      </c>
      <c r="G31" s="19">
        <f t="shared" si="7"/>
        <v>2730862</v>
      </c>
      <c r="H31" s="30">
        <f t="shared" si="7"/>
        <v>2378626.7</v>
      </c>
      <c r="I31" s="30">
        <f t="shared" si="7"/>
        <v>5109488.7</v>
      </c>
      <c r="J31" s="30">
        <f t="shared" si="7"/>
        <v>5290516.7</v>
      </c>
      <c r="K31" s="30">
        <f t="shared" si="2"/>
        <v>0</v>
      </c>
      <c r="L31" s="30">
        <f t="shared" si="2"/>
        <v>0</v>
      </c>
      <c r="M31" s="30">
        <f t="shared" si="2"/>
        <v>0</v>
      </c>
      <c r="N31" s="30">
        <f>N32+N34+N36+N39</f>
        <v>5290516.7</v>
      </c>
      <c r="O31" s="30" t="e">
        <f>#REF!-H31</f>
        <v>#REF!</v>
      </c>
      <c r="P31" s="30" t="e">
        <f>#REF!-I31</f>
        <v>#REF!</v>
      </c>
      <c r="Q31" s="30">
        <f t="shared" si="3"/>
        <v>0</v>
      </c>
      <c r="R31" s="30">
        <f t="shared" si="4"/>
        <v>2169977.2</v>
      </c>
      <c r="S31" s="30">
        <f>S32+S34+S36+S39</f>
        <v>7460493.9</v>
      </c>
      <c r="T31" s="30">
        <f>T32+T34+T36+T39</f>
        <v>7855648.7</v>
      </c>
    </row>
    <row r="32" spans="1:20" ht="15.75">
      <c r="A32" s="43" t="s">
        <v>21</v>
      </c>
      <c r="B32" s="12" t="s">
        <v>22</v>
      </c>
      <c r="C32" s="19">
        <f aca="true" t="shared" si="8" ref="C32:J32">C33</f>
        <v>105549</v>
      </c>
      <c r="D32" s="30">
        <f t="shared" si="8"/>
        <v>44915</v>
      </c>
      <c r="E32" s="30">
        <f t="shared" si="8"/>
        <v>150464</v>
      </c>
      <c r="F32" s="30">
        <f t="shared" si="8"/>
        <v>171046</v>
      </c>
      <c r="G32" s="19">
        <f t="shared" si="8"/>
        <v>105549</v>
      </c>
      <c r="H32" s="30">
        <f t="shared" si="8"/>
        <v>44915</v>
      </c>
      <c r="I32" s="30">
        <f t="shared" si="8"/>
        <v>150464</v>
      </c>
      <c r="J32" s="30">
        <f t="shared" si="8"/>
        <v>171046</v>
      </c>
      <c r="K32" s="30">
        <f t="shared" si="2"/>
        <v>0</v>
      </c>
      <c r="L32" s="30">
        <f t="shared" si="2"/>
        <v>0</v>
      </c>
      <c r="M32" s="30">
        <f t="shared" si="2"/>
        <v>0</v>
      </c>
      <c r="N32" s="30">
        <f>N33</f>
        <v>171046</v>
      </c>
      <c r="O32" s="30" t="e">
        <f>#REF!-H32</f>
        <v>#REF!</v>
      </c>
      <c r="P32" s="30" t="e">
        <f>#REF!-I32</f>
        <v>#REF!</v>
      </c>
      <c r="Q32" s="30">
        <f t="shared" si="3"/>
        <v>0</v>
      </c>
      <c r="R32" s="30">
        <f t="shared" si="4"/>
        <v>39958</v>
      </c>
      <c r="S32" s="30">
        <v>211004</v>
      </c>
      <c r="T32" s="30">
        <v>200721</v>
      </c>
    </row>
    <row r="33" spans="1:20" ht="47.25" customHeight="1" hidden="1">
      <c r="A33" s="43" t="s">
        <v>81</v>
      </c>
      <c r="B33" s="1" t="s">
        <v>132</v>
      </c>
      <c r="C33" s="21">
        <v>105549</v>
      </c>
      <c r="D33" s="16">
        <f>E33-C33</f>
        <v>44915</v>
      </c>
      <c r="E33" s="30">
        <v>150464</v>
      </c>
      <c r="F33" s="30">
        <v>171046</v>
      </c>
      <c r="G33" s="21">
        <v>105549</v>
      </c>
      <c r="H33" s="16">
        <f>I33-G33</f>
        <v>44915</v>
      </c>
      <c r="I33" s="30">
        <v>150464</v>
      </c>
      <c r="J33" s="30">
        <v>171046</v>
      </c>
      <c r="K33" s="16">
        <f t="shared" si="2"/>
        <v>0</v>
      </c>
      <c r="L33" s="30">
        <f t="shared" si="2"/>
        <v>0</v>
      </c>
      <c r="M33" s="30">
        <f t="shared" si="2"/>
        <v>0</v>
      </c>
      <c r="N33" s="30">
        <v>171046</v>
      </c>
      <c r="O33" s="30" t="e">
        <f>#REF!-H33</f>
        <v>#REF!</v>
      </c>
      <c r="P33" s="30" t="e">
        <f>#REF!-I33</f>
        <v>#REF!</v>
      </c>
      <c r="Q33" s="30">
        <f t="shared" si="3"/>
        <v>0</v>
      </c>
      <c r="R33" s="30">
        <f t="shared" si="4"/>
        <v>-171046</v>
      </c>
      <c r="S33" s="30"/>
      <c r="T33" s="30"/>
    </row>
    <row r="34" spans="1:20" ht="15.75">
      <c r="A34" s="43" t="s">
        <v>148</v>
      </c>
      <c r="B34" s="1" t="s">
        <v>192</v>
      </c>
      <c r="C34" s="19">
        <f aca="true" t="shared" si="9" ref="C34:J34">C35</f>
        <v>0</v>
      </c>
      <c r="D34" s="30">
        <f t="shared" si="9"/>
        <v>1773094.9</v>
      </c>
      <c r="E34" s="30">
        <f t="shared" si="9"/>
        <v>1773094.9</v>
      </c>
      <c r="F34" s="30">
        <f t="shared" si="9"/>
        <v>1879480.6</v>
      </c>
      <c r="G34" s="19">
        <f t="shared" si="9"/>
        <v>0</v>
      </c>
      <c r="H34" s="30">
        <f t="shared" si="9"/>
        <v>1773094.9</v>
      </c>
      <c r="I34" s="30">
        <f t="shared" si="9"/>
        <v>1773094.9</v>
      </c>
      <c r="J34" s="30">
        <f t="shared" si="9"/>
        <v>1879480.6</v>
      </c>
      <c r="K34" s="30">
        <f t="shared" si="2"/>
        <v>0</v>
      </c>
      <c r="L34" s="30">
        <f t="shared" si="2"/>
        <v>0</v>
      </c>
      <c r="M34" s="30">
        <f t="shared" si="2"/>
        <v>0</v>
      </c>
      <c r="N34" s="30">
        <f>N35</f>
        <v>1879480.6</v>
      </c>
      <c r="O34" s="30" t="e">
        <f>#REF!-H34</f>
        <v>#REF!</v>
      </c>
      <c r="P34" s="30" t="e">
        <f>#REF!-I34</f>
        <v>#REF!</v>
      </c>
      <c r="Q34" s="30">
        <f t="shared" si="3"/>
        <v>0</v>
      </c>
      <c r="R34" s="30">
        <f t="shared" si="4"/>
        <v>850795.6000000001</v>
      </c>
      <c r="S34" s="30">
        <v>2730276.2</v>
      </c>
      <c r="T34" s="30">
        <v>2878967.6</v>
      </c>
    </row>
    <row r="35" spans="1:20" ht="31.5" customHeight="1" hidden="1">
      <c r="A35" s="43" t="s">
        <v>149</v>
      </c>
      <c r="B35" s="1" t="s">
        <v>193</v>
      </c>
      <c r="C35" s="25"/>
      <c r="D35" s="16">
        <f>E35-C35</f>
        <v>1773094.9</v>
      </c>
      <c r="E35" s="30">
        <f>2515094.9-742000</f>
        <v>1773094.9</v>
      </c>
      <c r="F35" s="30">
        <f>2666000.6-786520</f>
        <v>1879480.6</v>
      </c>
      <c r="G35" s="25"/>
      <c r="H35" s="16">
        <f>I35-G35</f>
        <v>1773094.9</v>
      </c>
      <c r="I35" s="30">
        <f>2515094.9-742000</f>
        <v>1773094.9</v>
      </c>
      <c r="J35" s="30">
        <f>2666000.6-786520</f>
        <v>1879480.6</v>
      </c>
      <c r="K35" s="16">
        <f t="shared" si="2"/>
        <v>0</v>
      </c>
      <c r="L35" s="30">
        <f t="shared" si="2"/>
        <v>0</v>
      </c>
      <c r="M35" s="30">
        <f t="shared" si="2"/>
        <v>0</v>
      </c>
      <c r="N35" s="30">
        <f>2666000.6-786520</f>
        <v>1879480.6</v>
      </c>
      <c r="O35" s="30" t="e">
        <f>#REF!-H35</f>
        <v>#REF!</v>
      </c>
      <c r="P35" s="30" t="e">
        <f>#REF!-I35</f>
        <v>#REF!</v>
      </c>
      <c r="Q35" s="30">
        <f t="shared" si="3"/>
        <v>0</v>
      </c>
      <c r="R35" s="30">
        <f t="shared" si="4"/>
        <v>-1879480.6</v>
      </c>
      <c r="S35" s="30"/>
      <c r="T35" s="30"/>
    </row>
    <row r="36" spans="1:20" ht="15.75">
      <c r="A36" s="43" t="s">
        <v>150</v>
      </c>
      <c r="B36" s="1" t="s">
        <v>153</v>
      </c>
      <c r="C36" s="19">
        <f aca="true" t="shared" si="10" ref="C36:J36">C37+C38</f>
        <v>0</v>
      </c>
      <c r="D36" s="30">
        <f t="shared" si="10"/>
        <v>475813.80000000005</v>
      </c>
      <c r="E36" s="30">
        <f>E37+E38</f>
        <v>475813.80000000005</v>
      </c>
      <c r="F36" s="30">
        <f>F37+F38</f>
        <v>485330.1</v>
      </c>
      <c r="G36" s="19">
        <f t="shared" si="10"/>
        <v>0</v>
      </c>
      <c r="H36" s="30">
        <f t="shared" si="10"/>
        <v>475813.80000000005</v>
      </c>
      <c r="I36" s="30">
        <f t="shared" si="10"/>
        <v>475813.80000000005</v>
      </c>
      <c r="J36" s="30">
        <f t="shared" si="10"/>
        <v>485330.1</v>
      </c>
      <c r="K36" s="30">
        <f t="shared" si="2"/>
        <v>0</v>
      </c>
      <c r="L36" s="30">
        <f t="shared" si="2"/>
        <v>0</v>
      </c>
      <c r="M36" s="30">
        <f t="shared" si="2"/>
        <v>0</v>
      </c>
      <c r="N36" s="30">
        <f>N37+N38</f>
        <v>485330.1</v>
      </c>
      <c r="O36" s="30" t="e">
        <f>#REF!-H36</f>
        <v>#REF!</v>
      </c>
      <c r="P36" s="30" t="e">
        <f>#REF!-I36</f>
        <v>#REF!</v>
      </c>
      <c r="Q36" s="30">
        <f t="shared" si="3"/>
        <v>0</v>
      </c>
      <c r="R36" s="30">
        <f t="shared" si="4"/>
        <v>426741.1000000001</v>
      </c>
      <c r="S36" s="30">
        <f>583348.8+60039+268683.4</f>
        <v>912071.2000000001</v>
      </c>
      <c r="T36" s="30">
        <f>570009.9+60039+268683.4</f>
        <v>898732.3</v>
      </c>
    </row>
    <row r="37" spans="1:20" ht="15.75" customHeight="1" hidden="1">
      <c r="A37" s="43" t="s">
        <v>152</v>
      </c>
      <c r="B37" s="1" t="s">
        <v>154</v>
      </c>
      <c r="C37" s="25"/>
      <c r="D37" s="16">
        <f>E37-C37</f>
        <v>170298.6</v>
      </c>
      <c r="E37" s="30">
        <v>170298.6</v>
      </c>
      <c r="F37" s="30">
        <v>173704.6</v>
      </c>
      <c r="G37" s="25"/>
      <c r="H37" s="16">
        <f>I37-G37</f>
        <v>170298.6</v>
      </c>
      <c r="I37" s="30">
        <v>170298.6</v>
      </c>
      <c r="J37" s="30">
        <v>173704.6</v>
      </c>
      <c r="K37" s="16">
        <f t="shared" si="2"/>
        <v>0</v>
      </c>
      <c r="L37" s="30">
        <f t="shared" si="2"/>
        <v>0</v>
      </c>
      <c r="M37" s="30">
        <f t="shared" si="2"/>
        <v>0</v>
      </c>
      <c r="N37" s="30">
        <v>173704.6</v>
      </c>
      <c r="O37" s="30" t="e">
        <f>#REF!-H37</f>
        <v>#REF!</v>
      </c>
      <c r="P37" s="30" t="e">
        <f>#REF!-I37</f>
        <v>#REF!</v>
      </c>
      <c r="Q37" s="30">
        <f t="shared" si="3"/>
        <v>0</v>
      </c>
      <c r="R37" s="30">
        <f t="shared" si="4"/>
        <v>-173704.6</v>
      </c>
      <c r="S37" s="30"/>
      <c r="T37" s="30"/>
    </row>
    <row r="38" spans="1:20" ht="15.75" customHeight="1" hidden="1">
      <c r="A38" s="43" t="s">
        <v>151</v>
      </c>
      <c r="B38" s="1" t="s">
        <v>155</v>
      </c>
      <c r="C38" s="25"/>
      <c r="D38" s="16">
        <f>E38-C38</f>
        <v>305515.2</v>
      </c>
      <c r="E38" s="30">
        <v>305515.2</v>
      </c>
      <c r="F38" s="30">
        <v>311625.5</v>
      </c>
      <c r="G38" s="25"/>
      <c r="H38" s="16">
        <f>I38-G38</f>
        <v>305515.2</v>
      </c>
      <c r="I38" s="30">
        <v>305515.2</v>
      </c>
      <c r="J38" s="30">
        <v>311625.5</v>
      </c>
      <c r="K38" s="16">
        <f t="shared" si="2"/>
        <v>0</v>
      </c>
      <c r="L38" s="30">
        <f t="shared" si="2"/>
        <v>0</v>
      </c>
      <c r="M38" s="30">
        <f t="shared" si="2"/>
        <v>0</v>
      </c>
      <c r="N38" s="30">
        <v>311625.5</v>
      </c>
      <c r="O38" s="30" t="e">
        <f>#REF!-H38</f>
        <v>#REF!</v>
      </c>
      <c r="P38" s="30" t="e">
        <f>#REF!-I38</f>
        <v>#REF!</v>
      </c>
      <c r="Q38" s="30">
        <f t="shared" si="3"/>
        <v>0</v>
      </c>
      <c r="R38" s="30">
        <f t="shared" si="4"/>
        <v>-311625.5</v>
      </c>
      <c r="S38" s="30"/>
      <c r="T38" s="30"/>
    </row>
    <row r="39" spans="1:20" ht="15.75">
      <c r="A39" s="43" t="s">
        <v>82</v>
      </c>
      <c r="B39" s="1" t="s">
        <v>83</v>
      </c>
      <c r="C39" s="19">
        <f>SUM(C40,C42)</f>
        <v>2625313</v>
      </c>
      <c r="D39" s="16">
        <f>E39-C39</f>
        <v>84803</v>
      </c>
      <c r="E39" s="30">
        <v>2710116</v>
      </c>
      <c r="F39" s="30">
        <v>2754660</v>
      </c>
      <c r="G39" s="19">
        <f>SUM(G40,G42)</f>
        <v>2625313</v>
      </c>
      <c r="H39" s="16">
        <f>I39-G39</f>
        <v>84803</v>
      </c>
      <c r="I39" s="30">
        <v>2710116</v>
      </c>
      <c r="J39" s="30">
        <v>2754660</v>
      </c>
      <c r="K39" s="16">
        <f t="shared" si="2"/>
        <v>0</v>
      </c>
      <c r="L39" s="30">
        <f t="shared" si="2"/>
        <v>0</v>
      </c>
      <c r="M39" s="30">
        <f t="shared" si="2"/>
        <v>0</v>
      </c>
      <c r="N39" s="30">
        <v>2754660</v>
      </c>
      <c r="O39" s="30" t="e">
        <f>#REF!-H39</f>
        <v>#REF!</v>
      </c>
      <c r="P39" s="30" t="e">
        <f>#REF!-I39</f>
        <v>#REF!</v>
      </c>
      <c r="Q39" s="30">
        <f t="shared" si="3"/>
        <v>0</v>
      </c>
      <c r="R39" s="30">
        <f t="shared" si="4"/>
        <v>852482.5</v>
      </c>
      <c r="S39" s="30">
        <v>3607142.5</v>
      </c>
      <c r="T39" s="30">
        <v>3877227.8</v>
      </c>
    </row>
    <row r="40" spans="1:20" ht="47.25" customHeight="1" hidden="1">
      <c r="A40" s="43" t="s">
        <v>49</v>
      </c>
      <c r="B40" s="1" t="s">
        <v>51</v>
      </c>
      <c r="C40" s="19">
        <f aca="true" t="shared" si="11" ref="C40:J40">SUM(C41)</f>
        <v>60382</v>
      </c>
      <c r="D40" s="30">
        <f t="shared" si="11"/>
        <v>75859.6</v>
      </c>
      <c r="E40" s="30">
        <f t="shared" si="11"/>
        <v>136241.6</v>
      </c>
      <c r="F40" s="30">
        <f t="shared" si="11"/>
        <v>138426</v>
      </c>
      <c r="G40" s="19">
        <f t="shared" si="11"/>
        <v>60382</v>
      </c>
      <c r="H40" s="30">
        <f t="shared" si="11"/>
        <v>75859.6</v>
      </c>
      <c r="I40" s="30">
        <f t="shared" si="11"/>
        <v>136241.6</v>
      </c>
      <c r="J40" s="30">
        <f t="shared" si="11"/>
        <v>138426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>SUM(N41)</f>
        <v>138426</v>
      </c>
      <c r="O40" s="30" t="e">
        <f>#REF!-H40</f>
        <v>#REF!</v>
      </c>
      <c r="P40" s="30" t="e">
        <f>#REF!-I40</f>
        <v>#REF!</v>
      </c>
      <c r="Q40" s="30">
        <f t="shared" si="3"/>
        <v>0</v>
      </c>
      <c r="R40" s="30">
        <f t="shared" si="4"/>
        <v>0</v>
      </c>
      <c r="S40" s="30">
        <f>SUM(S41)</f>
        <v>138426</v>
      </c>
      <c r="T40" s="30">
        <f>SUM(T41)</f>
        <v>138426</v>
      </c>
    </row>
    <row r="41" spans="1:20" ht="63" customHeight="1" hidden="1">
      <c r="A41" s="43" t="s">
        <v>133</v>
      </c>
      <c r="B41" s="1" t="s">
        <v>50</v>
      </c>
      <c r="C41" s="21">
        <v>60382</v>
      </c>
      <c r="D41" s="16">
        <f>E41-C41</f>
        <v>75859.6</v>
      </c>
      <c r="E41" s="30">
        <v>136241.6</v>
      </c>
      <c r="F41" s="30">
        <v>138426</v>
      </c>
      <c r="G41" s="21">
        <v>60382</v>
      </c>
      <c r="H41" s="16">
        <f>I41-G41</f>
        <v>75859.6</v>
      </c>
      <c r="I41" s="30">
        <v>136241.6</v>
      </c>
      <c r="J41" s="30">
        <v>138426</v>
      </c>
      <c r="K41" s="16">
        <f t="shared" si="2"/>
        <v>0</v>
      </c>
      <c r="L41" s="30">
        <f t="shared" si="2"/>
        <v>0</v>
      </c>
      <c r="M41" s="30">
        <f t="shared" si="2"/>
        <v>0</v>
      </c>
      <c r="N41" s="30">
        <v>138426</v>
      </c>
      <c r="O41" s="30" t="e">
        <f>#REF!-H41</f>
        <v>#REF!</v>
      </c>
      <c r="P41" s="30" t="e">
        <f>#REF!-I41</f>
        <v>#REF!</v>
      </c>
      <c r="Q41" s="30">
        <f t="shared" si="3"/>
        <v>0</v>
      </c>
      <c r="R41" s="30">
        <f t="shared" si="4"/>
        <v>0</v>
      </c>
      <c r="S41" s="30">
        <v>138426</v>
      </c>
      <c r="T41" s="30">
        <v>138426</v>
      </c>
    </row>
    <row r="42" spans="1:20" ht="47.25" customHeight="1" hidden="1">
      <c r="A42" s="43" t="s">
        <v>52</v>
      </c>
      <c r="B42" s="1" t="s">
        <v>54</v>
      </c>
      <c r="C42" s="19">
        <f aca="true" t="shared" si="12" ref="C42:J42">SUM(C43)</f>
        <v>2564931</v>
      </c>
      <c r="D42" s="30">
        <f t="shared" si="12"/>
        <v>109186.3999999999</v>
      </c>
      <c r="E42" s="30">
        <f t="shared" si="12"/>
        <v>2674117.4</v>
      </c>
      <c r="F42" s="30">
        <f t="shared" si="12"/>
        <v>2716992</v>
      </c>
      <c r="G42" s="19">
        <f t="shared" si="12"/>
        <v>2564931</v>
      </c>
      <c r="H42" s="30">
        <f t="shared" si="12"/>
        <v>109186.3999999999</v>
      </c>
      <c r="I42" s="30">
        <f t="shared" si="12"/>
        <v>2674117.4</v>
      </c>
      <c r="J42" s="30">
        <f t="shared" si="12"/>
        <v>2716992</v>
      </c>
      <c r="K42" s="30">
        <f t="shared" si="2"/>
        <v>0</v>
      </c>
      <c r="L42" s="30">
        <f t="shared" si="2"/>
        <v>0</v>
      </c>
      <c r="M42" s="30">
        <f t="shared" si="2"/>
        <v>0</v>
      </c>
      <c r="N42" s="30">
        <f>SUM(N43)</f>
        <v>2716992</v>
      </c>
      <c r="O42" s="30" t="e">
        <f>#REF!-H42</f>
        <v>#REF!</v>
      </c>
      <c r="P42" s="30" t="e">
        <f>#REF!-I42</f>
        <v>#REF!</v>
      </c>
      <c r="Q42" s="30">
        <f t="shared" si="3"/>
        <v>0</v>
      </c>
      <c r="R42" s="30">
        <f t="shared" si="4"/>
        <v>0</v>
      </c>
      <c r="S42" s="30">
        <f>SUM(S43)</f>
        <v>2716992</v>
      </c>
      <c r="T42" s="30">
        <f>SUM(T43)</f>
        <v>2716992</v>
      </c>
    </row>
    <row r="43" spans="1:20" ht="63" customHeight="1" hidden="1">
      <c r="A43" s="43" t="s">
        <v>134</v>
      </c>
      <c r="B43" s="1" t="s">
        <v>53</v>
      </c>
      <c r="C43" s="21">
        <f>2625313-C41</f>
        <v>2564931</v>
      </c>
      <c r="D43" s="16">
        <f>E43-C43</f>
        <v>109186.3999999999</v>
      </c>
      <c r="E43" s="30">
        <v>2674117.4</v>
      </c>
      <c r="F43" s="30">
        <v>2716992</v>
      </c>
      <c r="G43" s="21">
        <f>2625313-G41</f>
        <v>2564931</v>
      </c>
      <c r="H43" s="16">
        <f>I43-G43</f>
        <v>109186.3999999999</v>
      </c>
      <c r="I43" s="30">
        <v>2674117.4</v>
      </c>
      <c r="J43" s="30">
        <v>2716992</v>
      </c>
      <c r="K43" s="16">
        <f t="shared" si="2"/>
        <v>0</v>
      </c>
      <c r="L43" s="30">
        <f t="shared" si="2"/>
        <v>0</v>
      </c>
      <c r="M43" s="30">
        <f t="shared" si="2"/>
        <v>0</v>
      </c>
      <c r="N43" s="30">
        <v>2716992</v>
      </c>
      <c r="O43" s="30" t="e">
        <f>#REF!-H43</f>
        <v>#REF!</v>
      </c>
      <c r="P43" s="30" t="e">
        <f>#REF!-I43</f>
        <v>#REF!</v>
      </c>
      <c r="Q43" s="30">
        <f t="shared" si="3"/>
        <v>0</v>
      </c>
      <c r="R43" s="30">
        <f t="shared" si="4"/>
        <v>0</v>
      </c>
      <c r="S43" s="30">
        <v>2716992</v>
      </c>
      <c r="T43" s="30">
        <v>2716992</v>
      </c>
    </row>
    <row r="44" spans="1:20" ht="15.75">
      <c r="A44" s="43" t="s">
        <v>84</v>
      </c>
      <c r="B44" s="1" t="s">
        <v>55</v>
      </c>
      <c r="C44" s="21">
        <f aca="true" t="shared" si="13" ref="C44:J44">C45+C47</f>
        <v>169824</v>
      </c>
      <c r="D44" s="16">
        <f t="shared" si="13"/>
        <v>7159.5999999999985</v>
      </c>
      <c r="E44" s="30">
        <f>E45+E47</f>
        <v>176983.6</v>
      </c>
      <c r="F44" s="30">
        <f>F45+F47</f>
        <v>190111.90000000002</v>
      </c>
      <c r="G44" s="21">
        <f t="shared" si="13"/>
        <v>169824</v>
      </c>
      <c r="H44" s="16">
        <f t="shared" si="13"/>
        <v>7159.5999999999985</v>
      </c>
      <c r="I44" s="30">
        <f t="shared" si="13"/>
        <v>176983.6</v>
      </c>
      <c r="J44" s="30">
        <f t="shared" si="13"/>
        <v>190111.90000000002</v>
      </c>
      <c r="K44" s="16">
        <f t="shared" si="2"/>
        <v>0</v>
      </c>
      <c r="L44" s="30">
        <f t="shared" si="2"/>
        <v>0</v>
      </c>
      <c r="M44" s="30">
        <f t="shared" si="2"/>
        <v>0</v>
      </c>
      <c r="N44" s="30">
        <f>N45+N47</f>
        <v>190111.90000000002</v>
      </c>
      <c r="O44" s="30" t="e">
        <f>#REF!-H44</f>
        <v>#REF!</v>
      </c>
      <c r="P44" s="30" t="e">
        <f>#REF!-I44</f>
        <v>#REF!</v>
      </c>
      <c r="Q44" s="30">
        <f t="shared" si="3"/>
        <v>0</v>
      </c>
      <c r="R44" s="30">
        <f t="shared" si="4"/>
        <v>151749.69999999995</v>
      </c>
      <c r="S44" s="30">
        <f>162053.2+179808.4</f>
        <v>341861.6</v>
      </c>
      <c r="T44" s="30">
        <f>178143+197789.3</f>
        <v>375932.3</v>
      </c>
    </row>
    <row r="45" spans="1:20" ht="31.5" customHeight="1" hidden="1">
      <c r="A45" s="43" t="s">
        <v>23</v>
      </c>
      <c r="B45" s="1" t="s">
        <v>24</v>
      </c>
      <c r="C45" s="21">
        <f aca="true" t="shared" si="14" ref="C45:J45">C46</f>
        <v>43434</v>
      </c>
      <c r="D45" s="16">
        <f t="shared" si="14"/>
        <v>10754.400000000001</v>
      </c>
      <c r="E45" s="30">
        <f t="shared" si="14"/>
        <v>54188.4</v>
      </c>
      <c r="F45" s="30">
        <f t="shared" si="14"/>
        <v>59607.3</v>
      </c>
      <c r="G45" s="21">
        <f t="shared" si="14"/>
        <v>43434</v>
      </c>
      <c r="H45" s="16">
        <f t="shared" si="14"/>
        <v>10754.400000000001</v>
      </c>
      <c r="I45" s="30">
        <f t="shared" si="14"/>
        <v>54188.4</v>
      </c>
      <c r="J45" s="30">
        <f t="shared" si="14"/>
        <v>59607.3</v>
      </c>
      <c r="K45" s="16">
        <f t="shared" si="2"/>
        <v>0</v>
      </c>
      <c r="L45" s="30">
        <f t="shared" si="2"/>
        <v>0</v>
      </c>
      <c r="M45" s="30">
        <f t="shared" si="2"/>
        <v>0</v>
      </c>
      <c r="N45" s="30">
        <f>N46</f>
        <v>59607.3</v>
      </c>
      <c r="O45" s="30" t="e">
        <f>#REF!-H45</f>
        <v>#REF!</v>
      </c>
      <c r="P45" s="30" t="e">
        <f>#REF!-I45</f>
        <v>#REF!</v>
      </c>
      <c r="Q45" s="30">
        <f t="shared" si="3"/>
        <v>0</v>
      </c>
      <c r="R45" s="30">
        <f t="shared" si="4"/>
        <v>0</v>
      </c>
      <c r="S45" s="30">
        <f>S46</f>
        <v>59607.3</v>
      </c>
      <c r="T45" s="30">
        <f>T46</f>
        <v>59607.3</v>
      </c>
    </row>
    <row r="46" spans="1:20" ht="63" customHeight="1" hidden="1">
      <c r="A46" s="43" t="s">
        <v>85</v>
      </c>
      <c r="B46" s="1" t="s">
        <v>86</v>
      </c>
      <c r="C46" s="21">
        <v>43434</v>
      </c>
      <c r="D46" s="16">
        <f>E46-C46</f>
        <v>10754.400000000001</v>
      </c>
      <c r="E46" s="30">
        <v>54188.4</v>
      </c>
      <c r="F46" s="30">
        <v>59607.3</v>
      </c>
      <c r="G46" s="21">
        <v>43434</v>
      </c>
      <c r="H46" s="16">
        <f>I46-G46</f>
        <v>10754.400000000001</v>
      </c>
      <c r="I46" s="30">
        <v>54188.4</v>
      </c>
      <c r="J46" s="30">
        <v>59607.3</v>
      </c>
      <c r="K46" s="16">
        <f t="shared" si="2"/>
        <v>0</v>
      </c>
      <c r="L46" s="30">
        <f t="shared" si="2"/>
        <v>0</v>
      </c>
      <c r="M46" s="30">
        <f t="shared" si="2"/>
        <v>0</v>
      </c>
      <c r="N46" s="30">
        <v>59607.3</v>
      </c>
      <c r="O46" s="30" t="e">
        <f>#REF!-H46</f>
        <v>#REF!</v>
      </c>
      <c r="P46" s="30" t="e">
        <f>#REF!-I46</f>
        <v>#REF!</v>
      </c>
      <c r="Q46" s="30">
        <f t="shared" si="3"/>
        <v>0</v>
      </c>
      <c r="R46" s="30">
        <f t="shared" si="4"/>
        <v>0</v>
      </c>
      <c r="S46" s="30">
        <v>59607.3</v>
      </c>
      <c r="T46" s="30">
        <v>59607.3</v>
      </c>
    </row>
    <row r="47" spans="1:20" ht="31.5" customHeight="1" hidden="1">
      <c r="A47" s="43" t="s">
        <v>25</v>
      </c>
      <c r="B47" s="1" t="s">
        <v>26</v>
      </c>
      <c r="C47" s="21">
        <f aca="true" t="shared" si="15" ref="C47:J47">C50+C51+C48+C49</f>
        <v>126390</v>
      </c>
      <c r="D47" s="16">
        <f t="shared" si="15"/>
        <v>-3594.800000000003</v>
      </c>
      <c r="E47" s="30">
        <f>E50+E51+E48+E49</f>
        <v>122795.2</v>
      </c>
      <c r="F47" s="30">
        <f>F50+F51+F48+F49</f>
        <v>130504.6</v>
      </c>
      <c r="G47" s="21">
        <f t="shared" si="15"/>
        <v>126390</v>
      </c>
      <c r="H47" s="16">
        <f t="shared" si="15"/>
        <v>-3594.800000000003</v>
      </c>
      <c r="I47" s="30">
        <f t="shared" si="15"/>
        <v>122795.2</v>
      </c>
      <c r="J47" s="30">
        <f t="shared" si="15"/>
        <v>130504.6</v>
      </c>
      <c r="K47" s="16">
        <f t="shared" si="2"/>
        <v>0</v>
      </c>
      <c r="L47" s="30">
        <f t="shared" si="2"/>
        <v>0</v>
      </c>
      <c r="M47" s="30">
        <f t="shared" si="2"/>
        <v>0</v>
      </c>
      <c r="N47" s="30">
        <f>N50+N51+N48+N49</f>
        <v>130504.6</v>
      </c>
      <c r="O47" s="30" t="e">
        <f>#REF!-H47</f>
        <v>#REF!</v>
      </c>
      <c r="P47" s="30" t="e">
        <f>#REF!-I47</f>
        <v>#REF!</v>
      </c>
      <c r="Q47" s="30">
        <f t="shared" si="3"/>
        <v>0</v>
      </c>
      <c r="R47" s="30">
        <f t="shared" si="4"/>
        <v>0</v>
      </c>
      <c r="S47" s="30">
        <f>S50+S51+S48+S49</f>
        <v>130504.6</v>
      </c>
      <c r="T47" s="30">
        <f>T50+T51+T48+T49</f>
        <v>130504.6</v>
      </c>
    </row>
    <row r="48" spans="1:20" ht="63" customHeight="1" hidden="1">
      <c r="A48" s="43" t="s">
        <v>87</v>
      </c>
      <c r="B48" s="1" t="s">
        <v>88</v>
      </c>
      <c r="C48" s="21">
        <v>198</v>
      </c>
      <c r="D48" s="16">
        <f>E48-C48</f>
        <v>155</v>
      </c>
      <c r="E48" s="30">
        <v>353</v>
      </c>
      <c r="F48" s="30">
        <v>353</v>
      </c>
      <c r="G48" s="21">
        <v>198</v>
      </c>
      <c r="H48" s="16">
        <f>I48-G48</f>
        <v>155</v>
      </c>
      <c r="I48" s="30">
        <v>353</v>
      </c>
      <c r="J48" s="30">
        <v>353</v>
      </c>
      <c r="K48" s="16">
        <f t="shared" si="2"/>
        <v>0</v>
      </c>
      <c r="L48" s="30">
        <f t="shared" si="2"/>
        <v>0</v>
      </c>
      <c r="M48" s="30">
        <f t="shared" si="2"/>
        <v>0</v>
      </c>
      <c r="N48" s="30">
        <v>353</v>
      </c>
      <c r="O48" s="30" t="e">
        <f>#REF!-H48</f>
        <v>#REF!</v>
      </c>
      <c r="P48" s="30" t="e">
        <f>#REF!-I48</f>
        <v>#REF!</v>
      </c>
      <c r="Q48" s="30">
        <f t="shared" si="3"/>
        <v>0</v>
      </c>
      <c r="R48" s="30">
        <f t="shared" si="4"/>
        <v>0</v>
      </c>
      <c r="S48" s="30">
        <v>353</v>
      </c>
      <c r="T48" s="30">
        <v>353</v>
      </c>
    </row>
    <row r="49" spans="1:20" ht="78.75" customHeight="1" hidden="1">
      <c r="A49" s="43" t="s">
        <v>198</v>
      </c>
      <c r="B49" s="1" t="s">
        <v>199</v>
      </c>
      <c r="C49" s="25"/>
      <c r="D49" s="16">
        <f>E49-C49</f>
        <v>140</v>
      </c>
      <c r="E49" s="30">
        <v>140</v>
      </c>
      <c r="F49" s="30">
        <v>140</v>
      </c>
      <c r="G49" s="25"/>
      <c r="H49" s="16">
        <f>I49-G49</f>
        <v>140</v>
      </c>
      <c r="I49" s="30">
        <v>140</v>
      </c>
      <c r="J49" s="30">
        <v>140</v>
      </c>
      <c r="K49" s="16">
        <f t="shared" si="2"/>
        <v>0</v>
      </c>
      <c r="L49" s="30">
        <f t="shared" si="2"/>
        <v>0</v>
      </c>
      <c r="M49" s="30">
        <f t="shared" si="2"/>
        <v>0</v>
      </c>
      <c r="N49" s="30">
        <v>140</v>
      </c>
      <c r="O49" s="30" t="e">
        <f>#REF!-H49</f>
        <v>#REF!</v>
      </c>
      <c r="P49" s="30" t="e">
        <f>#REF!-I49</f>
        <v>#REF!</v>
      </c>
      <c r="Q49" s="30">
        <f t="shared" si="3"/>
        <v>0</v>
      </c>
      <c r="R49" s="30">
        <f t="shared" si="4"/>
        <v>0</v>
      </c>
      <c r="S49" s="30">
        <v>140</v>
      </c>
      <c r="T49" s="30">
        <v>140</v>
      </c>
    </row>
    <row r="50" spans="1:20" ht="78.75" customHeight="1" hidden="1">
      <c r="A50" s="43" t="s">
        <v>89</v>
      </c>
      <c r="B50" s="1" t="s">
        <v>0</v>
      </c>
      <c r="C50" s="21">
        <v>125892</v>
      </c>
      <c r="D50" s="16">
        <f>E50-C50</f>
        <v>-5940.300000000003</v>
      </c>
      <c r="E50" s="30">
        <v>119951.7</v>
      </c>
      <c r="F50" s="30">
        <v>127896.6</v>
      </c>
      <c r="G50" s="21">
        <v>125892</v>
      </c>
      <c r="H50" s="16">
        <f>I50-G50</f>
        <v>-5940.300000000003</v>
      </c>
      <c r="I50" s="30">
        <v>119951.7</v>
      </c>
      <c r="J50" s="30">
        <v>127896.6</v>
      </c>
      <c r="K50" s="16">
        <f t="shared" si="2"/>
        <v>0</v>
      </c>
      <c r="L50" s="30">
        <f t="shared" si="2"/>
        <v>0</v>
      </c>
      <c r="M50" s="30">
        <f t="shared" si="2"/>
        <v>0</v>
      </c>
      <c r="N50" s="30">
        <v>127896.6</v>
      </c>
      <c r="O50" s="30" t="e">
        <f>#REF!-H50</f>
        <v>#REF!</v>
      </c>
      <c r="P50" s="30" t="e">
        <f>#REF!-I50</f>
        <v>#REF!</v>
      </c>
      <c r="Q50" s="30">
        <f aca="true" t="shared" si="16" ref="Q50:Q69">N50-J50</f>
        <v>0</v>
      </c>
      <c r="R50" s="30">
        <f t="shared" si="4"/>
        <v>0</v>
      </c>
      <c r="S50" s="30">
        <v>127896.6</v>
      </c>
      <c r="T50" s="30">
        <v>127896.6</v>
      </c>
    </row>
    <row r="51" spans="1:20" ht="31.5" customHeight="1" hidden="1">
      <c r="A51" s="43" t="s">
        <v>90</v>
      </c>
      <c r="B51" s="1" t="s">
        <v>1</v>
      </c>
      <c r="C51" s="21">
        <v>300</v>
      </c>
      <c r="D51" s="16">
        <f>E51-C51</f>
        <v>2050.5</v>
      </c>
      <c r="E51" s="30">
        <v>2350.5</v>
      </c>
      <c r="F51" s="30">
        <v>2115</v>
      </c>
      <c r="G51" s="21">
        <v>300</v>
      </c>
      <c r="H51" s="16">
        <f>I51-G51</f>
        <v>2050.5</v>
      </c>
      <c r="I51" s="30">
        <v>2350.5</v>
      </c>
      <c r="J51" s="30">
        <v>2115</v>
      </c>
      <c r="K51" s="16">
        <f t="shared" si="2"/>
        <v>0</v>
      </c>
      <c r="L51" s="30">
        <f t="shared" si="2"/>
        <v>0</v>
      </c>
      <c r="M51" s="30">
        <f t="shared" si="2"/>
        <v>0</v>
      </c>
      <c r="N51" s="30">
        <v>2115</v>
      </c>
      <c r="O51" s="30" t="e">
        <f>#REF!-H51</f>
        <v>#REF!</v>
      </c>
      <c r="P51" s="30" t="e">
        <f>#REF!-I51</f>
        <v>#REF!</v>
      </c>
      <c r="Q51" s="30">
        <f t="shared" si="16"/>
        <v>0</v>
      </c>
      <c r="R51" s="30">
        <f t="shared" si="4"/>
        <v>0</v>
      </c>
      <c r="S51" s="30">
        <v>2115</v>
      </c>
      <c r="T51" s="30">
        <v>2115</v>
      </c>
    </row>
    <row r="52" spans="1:20" ht="31.5">
      <c r="A52" s="43" t="s">
        <v>91</v>
      </c>
      <c r="B52" s="1" t="s">
        <v>92</v>
      </c>
      <c r="C52" s="21">
        <f>C53+C61+C64</f>
        <v>3298904.2</v>
      </c>
      <c r="D52" s="16">
        <f>D53+D60+D63</f>
        <v>-518396.00000000035</v>
      </c>
      <c r="E52" s="30">
        <f>E53+E60+E63</f>
        <v>2780508.1999999997</v>
      </c>
      <c r="F52" s="30">
        <f>F53+F60+F63</f>
        <v>2915499.1999999997</v>
      </c>
      <c r="G52" s="21">
        <f>G53+G61+G64</f>
        <v>3298904.2</v>
      </c>
      <c r="H52" s="16">
        <f>H53+H60+H63</f>
        <v>-518396.00000000035</v>
      </c>
      <c r="I52" s="30">
        <f>I53+I60+I63</f>
        <v>2780508.1999999997</v>
      </c>
      <c r="J52" s="30">
        <f>J53+J60+J63</f>
        <v>2915499.1999999997</v>
      </c>
      <c r="K52" s="16">
        <f t="shared" si="2"/>
        <v>0</v>
      </c>
      <c r="L52" s="30">
        <f t="shared" si="2"/>
        <v>0</v>
      </c>
      <c r="M52" s="30">
        <f t="shared" si="2"/>
        <v>0</v>
      </c>
      <c r="N52" s="30">
        <f>N53+N60+N63</f>
        <v>2915499.1999999997</v>
      </c>
      <c r="O52" s="30" t="e">
        <f>#REF!-H52</f>
        <v>#REF!</v>
      </c>
      <c r="P52" s="30" t="e">
        <f>#REF!-I52</f>
        <v>#REF!</v>
      </c>
      <c r="Q52" s="30">
        <f t="shared" si="16"/>
        <v>0</v>
      </c>
      <c r="R52" s="30">
        <f t="shared" si="4"/>
        <v>-1904765.5999999996</v>
      </c>
      <c r="S52" s="30">
        <f>S53+S60+S63</f>
        <v>1010733.6</v>
      </c>
      <c r="T52" s="30">
        <f>T53+T60+T63</f>
        <v>1437351</v>
      </c>
    </row>
    <row r="53" spans="1:20" ht="78.75">
      <c r="A53" s="43" t="s">
        <v>27</v>
      </c>
      <c r="B53" s="1" t="s">
        <v>140</v>
      </c>
      <c r="C53" s="21">
        <f aca="true" t="shared" si="17" ref="C53:J53">C54+C58+C56</f>
        <v>3219954.6</v>
      </c>
      <c r="D53" s="16">
        <f t="shared" si="17"/>
        <v>-583156.3000000003</v>
      </c>
      <c r="E53" s="30">
        <f>E54+E58+E56</f>
        <v>2636798.3</v>
      </c>
      <c r="F53" s="30">
        <f>F54+F58+F56</f>
        <v>2752892.9</v>
      </c>
      <c r="G53" s="21">
        <f t="shared" si="17"/>
        <v>3219954.6</v>
      </c>
      <c r="H53" s="16">
        <f t="shared" si="17"/>
        <v>-583156.3000000003</v>
      </c>
      <c r="I53" s="30">
        <f t="shared" si="17"/>
        <v>2636798.3</v>
      </c>
      <c r="J53" s="30">
        <f t="shared" si="17"/>
        <v>2752892.9</v>
      </c>
      <c r="K53" s="16">
        <f t="shared" si="2"/>
        <v>0</v>
      </c>
      <c r="L53" s="30">
        <f t="shared" si="2"/>
        <v>0</v>
      </c>
      <c r="M53" s="30">
        <f t="shared" si="2"/>
        <v>0</v>
      </c>
      <c r="N53" s="30">
        <f>N54+N58+N56</f>
        <v>2752892.9</v>
      </c>
      <c r="O53" s="30" t="e">
        <f>#REF!-H53</f>
        <v>#REF!</v>
      </c>
      <c r="P53" s="30" t="e">
        <f>#REF!-I53</f>
        <v>#REF!</v>
      </c>
      <c r="Q53" s="30">
        <f t="shared" si="16"/>
        <v>0</v>
      </c>
      <c r="R53" s="30">
        <f t="shared" si="4"/>
        <v>-1871303.7999999998</v>
      </c>
      <c r="S53" s="30">
        <v>881589.1</v>
      </c>
      <c r="T53" s="30">
        <v>1318287</v>
      </c>
    </row>
    <row r="54" spans="1:20" ht="47.25" customHeight="1" hidden="1">
      <c r="A54" s="43" t="s">
        <v>28</v>
      </c>
      <c r="B54" s="2" t="s">
        <v>29</v>
      </c>
      <c r="C54" s="21">
        <f aca="true" t="shared" si="18" ref="C54:J54">C55</f>
        <v>2925304.2</v>
      </c>
      <c r="D54" s="16">
        <f t="shared" si="18"/>
        <v>-1195935.0000000002</v>
      </c>
      <c r="E54" s="30">
        <f t="shared" si="18"/>
        <v>1729369.2</v>
      </c>
      <c r="F54" s="30">
        <f t="shared" si="18"/>
        <v>1794635.4</v>
      </c>
      <c r="G54" s="21">
        <f t="shared" si="18"/>
        <v>2925304.2</v>
      </c>
      <c r="H54" s="16">
        <f t="shared" si="18"/>
        <v>-1195935.0000000002</v>
      </c>
      <c r="I54" s="30">
        <f t="shared" si="18"/>
        <v>1729369.2</v>
      </c>
      <c r="J54" s="30">
        <f t="shared" si="18"/>
        <v>1794635.4</v>
      </c>
      <c r="K54" s="16">
        <f t="shared" si="2"/>
        <v>0</v>
      </c>
      <c r="L54" s="30">
        <f t="shared" si="2"/>
        <v>0</v>
      </c>
      <c r="M54" s="30">
        <f t="shared" si="2"/>
        <v>0</v>
      </c>
      <c r="N54" s="30">
        <f>N55</f>
        <v>1794635.4</v>
      </c>
      <c r="O54" s="30" t="e">
        <f>#REF!-H54</f>
        <v>#REF!</v>
      </c>
      <c r="P54" s="30" t="e">
        <f>#REF!-I54</f>
        <v>#REF!</v>
      </c>
      <c r="Q54" s="30">
        <f t="shared" si="16"/>
        <v>0</v>
      </c>
      <c r="R54" s="30">
        <f t="shared" si="4"/>
        <v>0</v>
      </c>
      <c r="S54" s="30">
        <f>S55</f>
        <v>1794635.4</v>
      </c>
      <c r="T54" s="30">
        <f>T55</f>
        <v>1794635.4</v>
      </c>
    </row>
    <row r="55" spans="1:20" ht="63" customHeight="1" hidden="1">
      <c r="A55" s="43" t="s">
        <v>30</v>
      </c>
      <c r="B55" s="2" t="s">
        <v>141</v>
      </c>
      <c r="C55" s="21">
        <f>1019984+1088125.2+817195</f>
        <v>2925304.2</v>
      </c>
      <c r="D55" s="16">
        <f>E55-C55</f>
        <v>-1195935.0000000002</v>
      </c>
      <c r="E55" s="30">
        <v>1729369.2</v>
      </c>
      <c r="F55" s="30">
        <v>1794635.4</v>
      </c>
      <c r="G55" s="21">
        <f>1019984+1088125.2+817195</f>
        <v>2925304.2</v>
      </c>
      <c r="H55" s="16">
        <f>I55-G55</f>
        <v>-1195935.0000000002</v>
      </c>
      <c r="I55" s="30">
        <v>1729369.2</v>
      </c>
      <c r="J55" s="30">
        <v>1794635.4</v>
      </c>
      <c r="K55" s="16">
        <f t="shared" si="2"/>
        <v>0</v>
      </c>
      <c r="L55" s="30">
        <f t="shared" si="2"/>
        <v>0</v>
      </c>
      <c r="M55" s="30">
        <f t="shared" si="2"/>
        <v>0</v>
      </c>
      <c r="N55" s="30">
        <v>1794635.4</v>
      </c>
      <c r="O55" s="30" t="e">
        <f>#REF!-H55</f>
        <v>#REF!</v>
      </c>
      <c r="P55" s="30" t="e">
        <f>#REF!-I55</f>
        <v>#REF!</v>
      </c>
      <c r="Q55" s="30">
        <f t="shared" si="16"/>
        <v>0</v>
      </c>
      <c r="R55" s="30">
        <f t="shared" si="4"/>
        <v>0</v>
      </c>
      <c r="S55" s="30">
        <v>1794635.4</v>
      </c>
      <c r="T55" s="30">
        <v>1794635.4</v>
      </c>
    </row>
    <row r="56" spans="1:20" ht="63" customHeight="1" hidden="1">
      <c r="A56" s="43" t="s">
        <v>31</v>
      </c>
      <c r="B56" s="1" t="s">
        <v>201</v>
      </c>
      <c r="C56" s="19">
        <f aca="true" t="shared" si="19" ref="C56:J56">C57</f>
        <v>15921.4</v>
      </c>
      <c r="D56" s="30">
        <f t="shared" si="19"/>
        <v>-1945.3999999999996</v>
      </c>
      <c r="E56" s="30">
        <f t="shared" si="19"/>
        <v>13976</v>
      </c>
      <c r="F56" s="30">
        <f t="shared" si="19"/>
        <v>13976</v>
      </c>
      <c r="G56" s="19">
        <f t="shared" si="19"/>
        <v>15921.4</v>
      </c>
      <c r="H56" s="30">
        <f t="shared" si="19"/>
        <v>-1945.3999999999996</v>
      </c>
      <c r="I56" s="30">
        <f t="shared" si="19"/>
        <v>13976</v>
      </c>
      <c r="J56" s="30">
        <f t="shared" si="19"/>
        <v>13976</v>
      </c>
      <c r="K56" s="30">
        <f t="shared" si="2"/>
        <v>0</v>
      </c>
      <c r="L56" s="30">
        <f t="shared" si="2"/>
        <v>0</v>
      </c>
      <c r="M56" s="30">
        <f t="shared" si="2"/>
        <v>0</v>
      </c>
      <c r="N56" s="30">
        <f>N57</f>
        <v>13976</v>
      </c>
      <c r="O56" s="30" t="e">
        <f>#REF!-H56</f>
        <v>#REF!</v>
      </c>
      <c r="P56" s="30" t="e">
        <f>#REF!-I56</f>
        <v>#REF!</v>
      </c>
      <c r="Q56" s="30">
        <f t="shared" si="16"/>
        <v>0</v>
      </c>
      <c r="R56" s="30">
        <f t="shared" si="4"/>
        <v>0</v>
      </c>
      <c r="S56" s="30">
        <f>S57</f>
        <v>13976</v>
      </c>
      <c r="T56" s="30">
        <f>T57</f>
        <v>13976</v>
      </c>
    </row>
    <row r="57" spans="1:20" ht="63" customHeight="1" hidden="1">
      <c r="A57" s="43" t="s">
        <v>93</v>
      </c>
      <c r="B57" s="1" t="s">
        <v>200</v>
      </c>
      <c r="C57" s="21">
        <v>15921.4</v>
      </c>
      <c r="D57" s="16">
        <f>E57-C57</f>
        <v>-1945.3999999999996</v>
      </c>
      <c r="E57" s="30">
        <v>13976</v>
      </c>
      <c r="F57" s="30">
        <v>13976</v>
      </c>
      <c r="G57" s="21">
        <v>15921.4</v>
      </c>
      <c r="H57" s="16">
        <f>I57-G57</f>
        <v>-1945.3999999999996</v>
      </c>
      <c r="I57" s="30">
        <v>13976</v>
      </c>
      <c r="J57" s="30">
        <v>13976</v>
      </c>
      <c r="K57" s="16">
        <f t="shared" si="2"/>
        <v>0</v>
      </c>
      <c r="L57" s="30">
        <f t="shared" si="2"/>
        <v>0</v>
      </c>
      <c r="M57" s="30">
        <f t="shared" si="2"/>
        <v>0</v>
      </c>
      <c r="N57" s="30">
        <v>13976</v>
      </c>
      <c r="O57" s="30" t="e">
        <f>#REF!-H57</f>
        <v>#REF!</v>
      </c>
      <c r="P57" s="30" t="e">
        <f>#REF!-I57</f>
        <v>#REF!</v>
      </c>
      <c r="Q57" s="30">
        <f t="shared" si="16"/>
        <v>0</v>
      </c>
      <c r="R57" s="30">
        <f t="shared" si="4"/>
        <v>0</v>
      </c>
      <c r="S57" s="30">
        <v>13976</v>
      </c>
      <c r="T57" s="30">
        <v>13976</v>
      </c>
    </row>
    <row r="58" spans="1:20" ht="63" customHeight="1" hidden="1">
      <c r="A58" s="43" t="s">
        <v>32</v>
      </c>
      <c r="B58" s="1" t="s">
        <v>33</v>
      </c>
      <c r="C58" s="19">
        <f aca="true" t="shared" si="20" ref="C58:J58">C59</f>
        <v>278729</v>
      </c>
      <c r="D58" s="30">
        <f t="shared" si="20"/>
        <v>614724.1</v>
      </c>
      <c r="E58" s="30">
        <f t="shared" si="20"/>
        <v>893453.1</v>
      </c>
      <c r="F58" s="30">
        <f t="shared" si="20"/>
        <v>944281.5</v>
      </c>
      <c r="G58" s="19">
        <f t="shared" si="20"/>
        <v>278729</v>
      </c>
      <c r="H58" s="30">
        <f t="shared" si="20"/>
        <v>614724.1</v>
      </c>
      <c r="I58" s="30">
        <f t="shared" si="20"/>
        <v>893453.1</v>
      </c>
      <c r="J58" s="30">
        <f t="shared" si="20"/>
        <v>944281.5</v>
      </c>
      <c r="K58" s="30">
        <f t="shared" si="2"/>
        <v>0</v>
      </c>
      <c r="L58" s="30">
        <f t="shared" si="2"/>
        <v>0</v>
      </c>
      <c r="M58" s="30">
        <f t="shared" si="2"/>
        <v>0</v>
      </c>
      <c r="N58" s="30">
        <f>N59</f>
        <v>944281.5</v>
      </c>
      <c r="O58" s="30" t="e">
        <f>#REF!-H58</f>
        <v>#REF!</v>
      </c>
      <c r="P58" s="30" t="e">
        <f>#REF!-I58</f>
        <v>#REF!</v>
      </c>
      <c r="Q58" s="30">
        <f t="shared" si="16"/>
        <v>0</v>
      </c>
      <c r="R58" s="30">
        <f t="shared" si="4"/>
        <v>0</v>
      </c>
      <c r="S58" s="30">
        <f>S59</f>
        <v>944281.5</v>
      </c>
      <c r="T58" s="30">
        <f>T59</f>
        <v>944281.5</v>
      </c>
    </row>
    <row r="59" spans="1:20" ht="63" customHeight="1" hidden="1">
      <c r="A59" s="43" t="s">
        <v>94</v>
      </c>
      <c r="B59" s="1" t="s">
        <v>95</v>
      </c>
      <c r="C59" s="19">
        <v>278729</v>
      </c>
      <c r="D59" s="16">
        <f>E59-C59</f>
        <v>614724.1</v>
      </c>
      <c r="E59" s="30">
        <v>893453.1</v>
      </c>
      <c r="F59" s="30">
        <v>944281.5</v>
      </c>
      <c r="G59" s="19">
        <v>278729</v>
      </c>
      <c r="H59" s="16">
        <f>I59-G59</f>
        <v>614724.1</v>
      </c>
      <c r="I59" s="30">
        <v>893453.1</v>
      </c>
      <c r="J59" s="30">
        <v>944281.5</v>
      </c>
      <c r="K59" s="16">
        <f t="shared" si="2"/>
        <v>0</v>
      </c>
      <c r="L59" s="30">
        <f t="shared" si="2"/>
        <v>0</v>
      </c>
      <c r="M59" s="30">
        <f t="shared" si="2"/>
        <v>0</v>
      </c>
      <c r="N59" s="30">
        <v>944281.5</v>
      </c>
      <c r="O59" s="30" t="e">
        <f>#REF!-H59</f>
        <v>#REF!</v>
      </c>
      <c r="P59" s="30" t="e">
        <f>#REF!-I59</f>
        <v>#REF!</v>
      </c>
      <c r="Q59" s="30">
        <f t="shared" si="16"/>
        <v>0</v>
      </c>
      <c r="R59" s="30">
        <f t="shared" si="4"/>
        <v>0</v>
      </c>
      <c r="S59" s="30">
        <v>944281.5</v>
      </c>
      <c r="T59" s="30">
        <v>944281.5</v>
      </c>
    </row>
    <row r="60" spans="1:20" ht="15.75">
      <c r="A60" s="43" t="s">
        <v>34</v>
      </c>
      <c r="B60" s="1" t="s">
        <v>35</v>
      </c>
      <c r="C60" s="21">
        <f aca="true" t="shared" si="21" ref="C60:J61">C61</f>
        <v>2642</v>
      </c>
      <c r="D60" s="16">
        <f t="shared" si="21"/>
        <v>3658.6000000000004</v>
      </c>
      <c r="E60" s="30">
        <f t="shared" si="21"/>
        <v>6300.6</v>
      </c>
      <c r="F60" s="30">
        <f t="shared" si="21"/>
        <v>3676</v>
      </c>
      <c r="G60" s="21">
        <f t="shared" si="21"/>
        <v>2642</v>
      </c>
      <c r="H60" s="16">
        <f t="shared" si="21"/>
        <v>3658.6000000000004</v>
      </c>
      <c r="I60" s="30">
        <f t="shared" si="21"/>
        <v>6300.6</v>
      </c>
      <c r="J60" s="30">
        <f t="shared" si="21"/>
        <v>3676</v>
      </c>
      <c r="K60" s="16">
        <f t="shared" si="2"/>
        <v>0</v>
      </c>
      <c r="L60" s="30">
        <f t="shared" si="2"/>
        <v>0</v>
      </c>
      <c r="M60" s="30">
        <f t="shared" si="2"/>
        <v>0</v>
      </c>
      <c r="N60" s="30">
        <f>N61</f>
        <v>3676</v>
      </c>
      <c r="O60" s="30" t="e">
        <f>#REF!-H60</f>
        <v>#REF!</v>
      </c>
      <c r="P60" s="30" t="e">
        <f>#REF!-I60</f>
        <v>#REF!</v>
      </c>
      <c r="Q60" s="30">
        <f t="shared" si="16"/>
        <v>0</v>
      </c>
      <c r="R60" s="30">
        <f t="shared" si="4"/>
        <v>-1158.1999999999998</v>
      </c>
      <c r="S60" s="30">
        <v>2517.8</v>
      </c>
      <c r="T60" s="30">
        <v>1096</v>
      </c>
    </row>
    <row r="61" spans="1:20" ht="47.25" customHeight="1" hidden="1">
      <c r="A61" s="43" t="s">
        <v>96</v>
      </c>
      <c r="B61" s="1" t="s">
        <v>97</v>
      </c>
      <c r="C61" s="21">
        <f t="shared" si="21"/>
        <v>2642</v>
      </c>
      <c r="D61" s="16">
        <f t="shared" si="21"/>
        <v>3658.6000000000004</v>
      </c>
      <c r="E61" s="30">
        <f t="shared" si="21"/>
        <v>6300.6</v>
      </c>
      <c r="F61" s="30">
        <f t="shared" si="21"/>
        <v>3676</v>
      </c>
      <c r="G61" s="21">
        <f t="shared" si="21"/>
        <v>2642</v>
      </c>
      <c r="H61" s="16">
        <f t="shared" si="21"/>
        <v>3658.6000000000004</v>
      </c>
      <c r="I61" s="30">
        <f t="shared" si="21"/>
        <v>6300.6</v>
      </c>
      <c r="J61" s="30">
        <f t="shared" si="21"/>
        <v>3676</v>
      </c>
      <c r="K61" s="16">
        <f t="shared" si="2"/>
        <v>0</v>
      </c>
      <c r="L61" s="30">
        <f t="shared" si="2"/>
        <v>0</v>
      </c>
      <c r="M61" s="30">
        <f t="shared" si="2"/>
        <v>0</v>
      </c>
      <c r="N61" s="30">
        <f>N62</f>
        <v>3676</v>
      </c>
      <c r="O61" s="30" t="e">
        <f>#REF!-H61</f>
        <v>#REF!</v>
      </c>
      <c r="P61" s="30" t="e">
        <f>#REF!-I61</f>
        <v>#REF!</v>
      </c>
      <c r="Q61" s="30">
        <f t="shared" si="16"/>
        <v>0</v>
      </c>
      <c r="R61" s="30">
        <f t="shared" si="4"/>
        <v>0</v>
      </c>
      <c r="S61" s="30">
        <f>S62</f>
        <v>3676</v>
      </c>
      <c r="T61" s="30">
        <f>T62</f>
        <v>3676</v>
      </c>
    </row>
    <row r="62" spans="1:20" ht="47.25" customHeight="1" hidden="1">
      <c r="A62" s="43" t="s">
        <v>11</v>
      </c>
      <c r="B62" s="1" t="s">
        <v>12</v>
      </c>
      <c r="C62" s="21">
        <v>2642</v>
      </c>
      <c r="D62" s="16">
        <f>E62-C62</f>
        <v>3658.6000000000004</v>
      </c>
      <c r="E62" s="30">
        <v>6300.6</v>
      </c>
      <c r="F62" s="30">
        <v>3676</v>
      </c>
      <c r="G62" s="21">
        <v>2642</v>
      </c>
      <c r="H62" s="16">
        <f>I62-G62</f>
        <v>3658.6000000000004</v>
      </c>
      <c r="I62" s="30">
        <v>6300.6</v>
      </c>
      <c r="J62" s="30">
        <v>3676</v>
      </c>
      <c r="K62" s="16">
        <f t="shared" si="2"/>
        <v>0</v>
      </c>
      <c r="L62" s="30">
        <f t="shared" si="2"/>
        <v>0</v>
      </c>
      <c r="M62" s="30">
        <f t="shared" si="2"/>
        <v>0</v>
      </c>
      <c r="N62" s="30">
        <v>3676</v>
      </c>
      <c r="O62" s="30" t="e">
        <f>#REF!-H62</f>
        <v>#REF!</v>
      </c>
      <c r="P62" s="30" t="e">
        <f>#REF!-I62</f>
        <v>#REF!</v>
      </c>
      <c r="Q62" s="30">
        <f t="shared" si="16"/>
        <v>0</v>
      </c>
      <c r="R62" s="30">
        <f t="shared" si="4"/>
        <v>0</v>
      </c>
      <c r="S62" s="30">
        <v>3676</v>
      </c>
      <c r="T62" s="30">
        <v>3676</v>
      </c>
    </row>
    <row r="63" spans="1:20" ht="63">
      <c r="A63" s="43" t="s">
        <v>98</v>
      </c>
      <c r="B63" s="1" t="s">
        <v>36</v>
      </c>
      <c r="C63" s="21">
        <f aca="true" t="shared" si="22" ref="C63:J64">C64</f>
        <v>76307.6</v>
      </c>
      <c r="D63" s="16">
        <f t="shared" si="22"/>
        <v>61101.69999999998</v>
      </c>
      <c r="E63" s="30">
        <f t="shared" si="22"/>
        <v>137409.3</v>
      </c>
      <c r="F63" s="30">
        <f t="shared" si="22"/>
        <v>158930.3</v>
      </c>
      <c r="G63" s="21">
        <f t="shared" si="22"/>
        <v>76307.6</v>
      </c>
      <c r="H63" s="16">
        <f t="shared" si="22"/>
        <v>61101.69999999998</v>
      </c>
      <c r="I63" s="30">
        <f t="shared" si="22"/>
        <v>137409.3</v>
      </c>
      <c r="J63" s="30">
        <f t="shared" si="22"/>
        <v>158930.3</v>
      </c>
      <c r="K63" s="16">
        <f t="shared" si="2"/>
        <v>0</v>
      </c>
      <c r="L63" s="30">
        <f t="shared" si="2"/>
        <v>0</v>
      </c>
      <c r="M63" s="30">
        <f t="shared" si="2"/>
        <v>0</v>
      </c>
      <c r="N63" s="30">
        <f>N64</f>
        <v>158930.3</v>
      </c>
      <c r="O63" s="30" t="e">
        <f>#REF!-H63</f>
        <v>#REF!</v>
      </c>
      <c r="P63" s="30" t="e">
        <f>#REF!-I63</f>
        <v>#REF!</v>
      </c>
      <c r="Q63" s="30">
        <f t="shared" si="16"/>
        <v>0</v>
      </c>
      <c r="R63" s="30">
        <f t="shared" si="4"/>
        <v>-32303.59999999999</v>
      </c>
      <c r="S63" s="30">
        <v>126626.7</v>
      </c>
      <c r="T63" s="30">
        <v>117968</v>
      </c>
    </row>
    <row r="64" spans="1:20" ht="63" customHeight="1" hidden="1">
      <c r="A64" s="43" t="s">
        <v>10</v>
      </c>
      <c r="B64" s="1" t="s">
        <v>37</v>
      </c>
      <c r="C64" s="21">
        <f t="shared" si="22"/>
        <v>76307.6</v>
      </c>
      <c r="D64" s="16">
        <f t="shared" si="22"/>
        <v>61101.69999999998</v>
      </c>
      <c r="E64" s="30">
        <f t="shared" si="22"/>
        <v>137409.3</v>
      </c>
      <c r="F64" s="30">
        <f t="shared" si="22"/>
        <v>158930.3</v>
      </c>
      <c r="G64" s="21">
        <f t="shared" si="22"/>
        <v>76307.6</v>
      </c>
      <c r="H64" s="16">
        <f t="shared" si="22"/>
        <v>61101.69999999998</v>
      </c>
      <c r="I64" s="30">
        <f t="shared" si="22"/>
        <v>137409.3</v>
      </c>
      <c r="J64" s="30">
        <f t="shared" si="22"/>
        <v>158930.3</v>
      </c>
      <c r="K64" s="16">
        <f t="shared" si="2"/>
        <v>0</v>
      </c>
      <c r="L64" s="30">
        <f t="shared" si="2"/>
        <v>0</v>
      </c>
      <c r="M64" s="30">
        <f t="shared" si="2"/>
        <v>0</v>
      </c>
      <c r="N64" s="30">
        <f>N65</f>
        <v>158930.3</v>
      </c>
      <c r="O64" s="30" t="e">
        <f>#REF!-H64</f>
        <v>#REF!</v>
      </c>
      <c r="P64" s="30" t="e">
        <f>#REF!-I64</f>
        <v>#REF!</v>
      </c>
      <c r="Q64" s="30">
        <f t="shared" si="16"/>
        <v>0</v>
      </c>
      <c r="R64" s="30">
        <f t="shared" si="4"/>
        <v>0</v>
      </c>
      <c r="S64" s="30">
        <f>S65</f>
        <v>158930.3</v>
      </c>
      <c r="T64" s="30">
        <f>T65</f>
        <v>158930.3</v>
      </c>
    </row>
    <row r="65" spans="1:20" ht="48.75" customHeight="1" hidden="1">
      <c r="A65" s="43" t="s">
        <v>9</v>
      </c>
      <c r="B65" s="1" t="s">
        <v>56</v>
      </c>
      <c r="C65" s="21">
        <v>76307.6</v>
      </c>
      <c r="D65" s="16">
        <f>E65-C65</f>
        <v>61101.69999999998</v>
      </c>
      <c r="E65" s="30">
        <f>SUM(E66:E67)</f>
        <v>137409.3</v>
      </c>
      <c r="F65" s="30">
        <f>SUM(F66:F67)</f>
        <v>158930.3</v>
      </c>
      <c r="G65" s="21">
        <v>76307.6</v>
      </c>
      <c r="H65" s="16">
        <f>I65-G65</f>
        <v>61101.69999999998</v>
      </c>
      <c r="I65" s="30">
        <f>SUM(I66:I67)</f>
        <v>137409.3</v>
      </c>
      <c r="J65" s="30">
        <f>SUM(J66:J67)</f>
        <v>158930.3</v>
      </c>
      <c r="K65" s="16">
        <f t="shared" si="2"/>
        <v>0</v>
      </c>
      <c r="L65" s="30">
        <f t="shared" si="2"/>
        <v>0</v>
      </c>
      <c r="M65" s="30">
        <f t="shared" si="2"/>
        <v>0</v>
      </c>
      <c r="N65" s="30">
        <f>SUM(N66:N67)</f>
        <v>158930.3</v>
      </c>
      <c r="O65" s="30" t="e">
        <f>#REF!-H65</f>
        <v>#REF!</v>
      </c>
      <c r="P65" s="30" t="e">
        <f>#REF!-I65</f>
        <v>#REF!</v>
      </c>
      <c r="Q65" s="30">
        <f t="shared" si="16"/>
        <v>0</v>
      </c>
      <c r="R65" s="30">
        <f t="shared" si="4"/>
        <v>0</v>
      </c>
      <c r="S65" s="30">
        <f>SUM(S66:S67)</f>
        <v>158930.3</v>
      </c>
      <c r="T65" s="30">
        <f>SUM(T66:T67)</f>
        <v>158930.3</v>
      </c>
    </row>
    <row r="66" spans="1:20" ht="15.75" customHeight="1" hidden="1">
      <c r="A66" s="43"/>
      <c r="B66" s="26" t="s">
        <v>38</v>
      </c>
      <c r="C66" s="25"/>
      <c r="D66" s="31"/>
      <c r="E66" s="30">
        <v>88025.1</v>
      </c>
      <c r="F66" s="30">
        <v>94862.3</v>
      </c>
      <c r="G66" s="25"/>
      <c r="H66" s="31"/>
      <c r="I66" s="30">
        <v>88025.1</v>
      </c>
      <c r="J66" s="30">
        <v>94862.3</v>
      </c>
      <c r="K66" s="16">
        <f t="shared" si="2"/>
        <v>0</v>
      </c>
      <c r="L66" s="30">
        <f t="shared" si="2"/>
        <v>0</v>
      </c>
      <c r="M66" s="30">
        <f t="shared" si="2"/>
        <v>0</v>
      </c>
      <c r="N66" s="30">
        <v>94862.3</v>
      </c>
      <c r="O66" s="30" t="e">
        <f>#REF!-H66</f>
        <v>#REF!</v>
      </c>
      <c r="P66" s="30" t="e">
        <f>#REF!-I66</f>
        <v>#REF!</v>
      </c>
      <c r="Q66" s="30">
        <f t="shared" si="16"/>
        <v>0</v>
      </c>
      <c r="R66" s="30">
        <f t="shared" si="4"/>
        <v>0</v>
      </c>
      <c r="S66" s="30">
        <v>94862.3</v>
      </c>
      <c r="T66" s="30">
        <v>94862.3</v>
      </c>
    </row>
    <row r="67" spans="1:20" ht="15.75" customHeight="1" hidden="1">
      <c r="A67" s="43"/>
      <c r="B67" s="3" t="s">
        <v>275</v>
      </c>
      <c r="C67" s="24"/>
      <c r="D67" s="32"/>
      <c r="E67" s="30">
        <v>49384.2</v>
      </c>
      <c r="F67" s="30">
        <v>64068</v>
      </c>
      <c r="G67" s="24"/>
      <c r="H67" s="32"/>
      <c r="I67" s="30">
        <v>49384.2</v>
      </c>
      <c r="J67" s="30">
        <v>64068</v>
      </c>
      <c r="K67" s="16">
        <f t="shared" si="2"/>
        <v>0</v>
      </c>
      <c r="L67" s="30">
        <f t="shared" si="2"/>
        <v>0</v>
      </c>
      <c r="M67" s="30">
        <f t="shared" si="2"/>
        <v>0</v>
      </c>
      <c r="N67" s="30">
        <v>64068</v>
      </c>
      <c r="O67" s="30" t="e">
        <f>#REF!-H67</f>
        <v>#REF!</v>
      </c>
      <c r="P67" s="30" t="e">
        <f>#REF!-I67</f>
        <v>#REF!</v>
      </c>
      <c r="Q67" s="30">
        <f t="shared" si="16"/>
        <v>0</v>
      </c>
      <c r="R67" s="30">
        <f t="shared" si="4"/>
        <v>0</v>
      </c>
      <c r="S67" s="30">
        <v>64068</v>
      </c>
      <c r="T67" s="30">
        <v>64068</v>
      </c>
    </row>
    <row r="68" spans="1:20" ht="15.75">
      <c r="A68" s="43" t="s">
        <v>99</v>
      </c>
      <c r="B68" s="1" t="s">
        <v>100</v>
      </c>
      <c r="C68" s="19">
        <f aca="true" t="shared" si="23" ref="C68:J68">C69</f>
        <v>21681.5</v>
      </c>
      <c r="D68" s="30">
        <f t="shared" si="23"/>
        <v>3803.0999999999985</v>
      </c>
      <c r="E68" s="30">
        <f t="shared" si="23"/>
        <v>25484.6</v>
      </c>
      <c r="F68" s="30">
        <f t="shared" si="23"/>
        <v>27319.5</v>
      </c>
      <c r="G68" s="19">
        <f t="shared" si="23"/>
        <v>21681.5</v>
      </c>
      <c r="H68" s="30">
        <f t="shared" si="23"/>
        <v>3803.0999999999985</v>
      </c>
      <c r="I68" s="30">
        <f t="shared" si="23"/>
        <v>25484.6</v>
      </c>
      <c r="J68" s="30">
        <f t="shared" si="23"/>
        <v>27319.5</v>
      </c>
      <c r="K68" s="30">
        <f t="shared" si="2"/>
        <v>0</v>
      </c>
      <c r="L68" s="30">
        <f t="shared" si="2"/>
        <v>0</v>
      </c>
      <c r="M68" s="30">
        <f t="shared" si="2"/>
        <v>0</v>
      </c>
      <c r="N68" s="30">
        <f>N69</f>
        <v>27319.5</v>
      </c>
      <c r="O68" s="30" t="e">
        <f>#REF!-H68</f>
        <v>#REF!</v>
      </c>
      <c r="P68" s="30" t="e">
        <f>#REF!-I68</f>
        <v>#REF!</v>
      </c>
      <c r="Q68" s="30">
        <f t="shared" si="16"/>
        <v>0</v>
      </c>
      <c r="R68" s="30">
        <f t="shared" si="4"/>
        <v>-12498.6</v>
      </c>
      <c r="S68" s="30">
        <v>14820.9</v>
      </c>
      <c r="T68" s="30">
        <v>16495.7</v>
      </c>
    </row>
    <row r="69" spans="1:20" ht="15.75" hidden="1">
      <c r="A69" s="43" t="s">
        <v>14</v>
      </c>
      <c r="B69" s="1" t="s">
        <v>15</v>
      </c>
      <c r="C69" s="21">
        <v>21681.5</v>
      </c>
      <c r="D69" s="16">
        <f>E69-C69</f>
        <v>3803.0999999999985</v>
      </c>
      <c r="E69" s="30">
        <v>25484.6</v>
      </c>
      <c r="F69" s="30">
        <v>27319.5</v>
      </c>
      <c r="G69" s="21">
        <v>21681.5</v>
      </c>
      <c r="H69" s="16">
        <f>I69-G69</f>
        <v>3803.0999999999985</v>
      </c>
      <c r="I69" s="30">
        <v>25484.6</v>
      </c>
      <c r="J69" s="30">
        <v>27319.5</v>
      </c>
      <c r="K69" s="16">
        <f t="shared" si="2"/>
        <v>0</v>
      </c>
      <c r="L69" s="30">
        <f t="shared" si="2"/>
        <v>0</v>
      </c>
      <c r="M69" s="30">
        <f t="shared" si="2"/>
        <v>0</v>
      </c>
      <c r="N69" s="30">
        <v>27319.5</v>
      </c>
      <c r="O69" s="30" t="e">
        <f>#REF!-H69</f>
        <v>#REF!</v>
      </c>
      <c r="P69" s="30" t="e">
        <f>#REF!-I69</f>
        <v>#REF!</v>
      </c>
      <c r="Q69" s="30">
        <f t="shared" si="16"/>
        <v>0</v>
      </c>
      <c r="R69" s="30">
        <f t="shared" si="4"/>
        <v>0</v>
      </c>
      <c r="S69" s="30">
        <v>27319.5</v>
      </c>
      <c r="T69" s="30">
        <v>27319.5</v>
      </c>
    </row>
    <row r="70" spans="1:20" ht="31.5">
      <c r="A70" s="43" t="s">
        <v>269</v>
      </c>
      <c r="B70" s="1" t="s">
        <v>270</v>
      </c>
      <c r="C70" s="21"/>
      <c r="D70" s="16"/>
      <c r="E70" s="30"/>
      <c r="F70" s="30"/>
      <c r="G70" s="21"/>
      <c r="H70" s="16"/>
      <c r="I70" s="30"/>
      <c r="J70" s="30"/>
      <c r="K70" s="16"/>
      <c r="L70" s="30"/>
      <c r="M70" s="30"/>
      <c r="N70" s="30"/>
      <c r="O70" s="30"/>
      <c r="P70" s="30"/>
      <c r="Q70" s="30"/>
      <c r="R70" s="30"/>
      <c r="S70" s="30">
        <f>180+2000</f>
        <v>2180</v>
      </c>
      <c r="T70" s="30">
        <f>180+2000</f>
        <v>2180</v>
      </c>
    </row>
    <row r="71" spans="1:20" ht="31.5">
      <c r="A71" s="43" t="s">
        <v>102</v>
      </c>
      <c r="B71" s="1" t="s">
        <v>103</v>
      </c>
      <c r="C71" s="19">
        <f aca="true" t="shared" si="24" ref="C71:J71">C74+C72+C77</f>
        <v>1984335.3</v>
      </c>
      <c r="D71" s="30">
        <f t="shared" si="24"/>
        <v>-1568549.7000000002</v>
      </c>
      <c r="E71" s="30">
        <f>E74+E72+E77</f>
        <v>415785.60000000003</v>
      </c>
      <c r="F71" s="30">
        <f>F74+F72+F77</f>
        <v>662949.5</v>
      </c>
      <c r="G71" s="19">
        <f t="shared" si="24"/>
        <v>1984335.3</v>
      </c>
      <c r="H71" s="30">
        <f t="shared" si="24"/>
        <v>-1568549.7000000002</v>
      </c>
      <c r="I71" s="30">
        <f t="shared" si="24"/>
        <v>415785.60000000003</v>
      </c>
      <c r="J71" s="30">
        <f t="shared" si="24"/>
        <v>662949.5</v>
      </c>
      <c r="K71" s="30">
        <f t="shared" si="2"/>
        <v>0</v>
      </c>
      <c r="L71" s="30">
        <f t="shared" si="2"/>
        <v>0</v>
      </c>
      <c r="M71" s="30">
        <f t="shared" si="2"/>
        <v>0</v>
      </c>
      <c r="N71" s="30">
        <f>N74+N72+N77</f>
        <v>662949.5</v>
      </c>
      <c r="O71" s="30" t="e">
        <f>#REF!-H71</f>
        <v>#REF!</v>
      </c>
      <c r="P71" s="30" t="e">
        <f>#REF!-I71</f>
        <v>#REF!</v>
      </c>
      <c r="Q71" s="30">
        <f aca="true" t="shared" si="25" ref="Q71:Q82">N71-J71</f>
        <v>0</v>
      </c>
      <c r="R71" s="30">
        <f t="shared" si="4"/>
        <v>1524894</v>
      </c>
      <c r="S71" s="30">
        <f>S74+S72+S77</f>
        <v>2187843.5</v>
      </c>
      <c r="T71" s="30">
        <f>T74+T72+T77</f>
        <v>766506.7000000001</v>
      </c>
    </row>
    <row r="72" spans="1:20" ht="15.75">
      <c r="A72" s="43" t="s">
        <v>13</v>
      </c>
      <c r="B72" s="1" t="s">
        <v>104</v>
      </c>
      <c r="C72" s="21">
        <f aca="true" t="shared" si="26" ref="C72:J72">C73</f>
        <v>1460</v>
      </c>
      <c r="D72" s="16">
        <f t="shared" si="26"/>
        <v>-62.59999999999991</v>
      </c>
      <c r="E72" s="30">
        <f t="shared" si="26"/>
        <v>1397.4</v>
      </c>
      <c r="F72" s="30">
        <f t="shared" si="26"/>
        <v>1802.7</v>
      </c>
      <c r="G72" s="21">
        <f t="shared" si="26"/>
        <v>1460</v>
      </c>
      <c r="H72" s="16">
        <f t="shared" si="26"/>
        <v>-62.59999999999991</v>
      </c>
      <c r="I72" s="30">
        <f t="shared" si="26"/>
        <v>1397.4</v>
      </c>
      <c r="J72" s="30">
        <f t="shared" si="26"/>
        <v>1802.7</v>
      </c>
      <c r="K72" s="16">
        <f t="shared" si="2"/>
        <v>0</v>
      </c>
      <c r="L72" s="30">
        <f t="shared" si="2"/>
        <v>0</v>
      </c>
      <c r="M72" s="30">
        <f t="shared" si="2"/>
        <v>0</v>
      </c>
      <c r="N72" s="30">
        <f>N73</f>
        <v>1802.7</v>
      </c>
      <c r="O72" s="30" t="e">
        <f>#REF!-H72</f>
        <v>#REF!</v>
      </c>
      <c r="P72" s="30" t="e">
        <f>#REF!-I72</f>
        <v>#REF!</v>
      </c>
      <c r="Q72" s="30">
        <f t="shared" si="25"/>
        <v>0</v>
      </c>
      <c r="R72" s="30">
        <f t="shared" si="4"/>
        <v>-1413.4</v>
      </c>
      <c r="S72" s="30">
        <v>389.3</v>
      </c>
      <c r="T72" s="30">
        <v>389.3</v>
      </c>
    </row>
    <row r="73" spans="1:20" ht="31.5" customHeight="1" hidden="1">
      <c r="A73" s="43" t="s">
        <v>39</v>
      </c>
      <c r="B73" s="1" t="s">
        <v>40</v>
      </c>
      <c r="C73" s="21">
        <v>1460</v>
      </c>
      <c r="D73" s="16">
        <f>E73-C73</f>
        <v>-62.59999999999991</v>
      </c>
      <c r="E73" s="30">
        <v>1397.4</v>
      </c>
      <c r="F73" s="30">
        <v>1802.7</v>
      </c>
      <c r="G73" s="21">
        <v>1460</v>
      </c>
      <c r="H73" s="16">
        <f>I73-G73</f>
        <v>-62.59999999999991</v>
      </c>
      <c r="I73" s="30">
        <v>1397.4</v>
      </c>
      <c r="J73" s="30">
        <v>1802.7</v>
      </c>
      <c r="K73" s="16">
        <f t="shared" si="2"/>
        <v>0</v>
      </c>
      <c r="L73" s="30">
        <f t="shared" si="2"/>
        <v>0</v>
      </c>
      <c r="M73" s="30">
        <f t="shared" si="2"/>
        <v>0</v>
      </c>
      <c r="N73" s="30">
        <v>1802.7</v>
      </c>
      <c r="O73" s="30" t="e">
        <f>#REF!-H73</f>
        <v>#REF!</v>
      </c>
      <c r="P73" s="30" t="e">
        <f>#REF!-I73</f>
        <v>#REF!</v>
      </c>
      <c r="Q73" s="30">
        <f t="shared" si="25"/>
        <v>0</v>
      </c>
      <c r="R73" s="30">
        <f t="shared" si="4"/>
        <v>0</v>
      </c>
      <c r="S73" s="30">
        <v>1802.7</v>
      </c>
      <c r="T73" s="30">
        <v>1802.7</v>
      </c>
    </row>
    <row r="74" spans="1:20" ht="63">
      <c r="A74" s="43" t="s">
        <v>41</v>
      </c>
      <c r="B74" s="1" t="s">
        <v>57</v>
      </c>
      <c r="C74" s="21">
        <f aca="true" t="shared" si="27" ref="C74:J75">C75</f>
        <v>1346136.5</v>
      </c>
      <c r="D74" s="16">
        <f t="shared" si="27"/>
        <v>-988215.5</v>
      </c>
      <c r="E74" s="30">
        <f t="shared" si="27"/>
        <v>357921</v>
      </c>
      <c r="F74" s="30">
        <f t="shared" si="27"/>
        <v>604125</v>
      </c>
      <c r="G74" s="21">
        <f t="shared" si="27"/>
        <v>1346136.5</v>
      </c>
      <c r="H74" s="16">
        <f t="shared" si="27"/>
        <v>-988215.5</v>
      </c>
      <c r="I74" s="30">
        <f t="shared" si="27"/>
        <v>357921</v>
      </c>
      <c r="J74" s="30">
        <f t="shared" si="27"/>
        <v>604125</v>
      </c>
      <c r="K74" s="16">
        <f t="shared" si="2"/>
        <v>0</v>
      </c>
      <c r="L74" s="30">
        <f t="shared" si="2"/>
        <v>0</v>
      </c>
      <c r="M74" s="30">
        <f t="shared" si="2"/>
        <v>0</v>
      </c>
      <c r="N74" s="30">
        <f>N75</f>
        <v>604125</v>
      </c>
      <c r="O74" s="30" t="e">
        <f>#REF!-H74</f>
        <v>#REF!</v>
      </c>
      <c r="P74" s="30" t="e">
        <f>#REF!-I74</f>
        <v>#REF!</v>
      </c>
      <c r="Q74" s="30">
        <f t="shared" si="25"/>
        <v>0</v>
      </c>
      <c r="R74" s="30">
        <f t="shared" si="4"/>
        <v>1420995.7000000002</v>
      </c>
      <c r="S74" s="30">
        <f>1509988.6+515132.1</f>
        <v>2025120.7000000002</v>
      </c>
      <c r="T74" s="30">
        <v>666088.6</v>
      </c>
    </row>
    <row r="75" spans="1:20" ht="78.75" customHeight="1" hidden="1">
      <c r="A75" s="43" t="s">
        <v>42</v>
      </c>
      <c r="B75" s="1" t="s">
        <v>43</v>
      </c>
      <c r="C75" s="21">
        <f t="shared" si="27"/>
        <v>1346136.5</v>
      </c>
      <c r="D75" s="16">
        <f t="shared" si="27"/>
        <v>-988215.5</v>
      </c>
      <c r="E75" s="30">
        <f t="shared" si="27"/>
        <v>357921</v>
      </c>
      <c r="F75" s="30">
        <f t="shared" si="27"/>
        <v>604125</v>
      </c>
      <c r="G75" s="21">
        <f t="shared" si="27"/>
        <v>1346136.5</v>
      </c>
      <c r="H75" s="16">
        <f t="shared" si="27"/>
        <v>-988215.5</v>
      </c>
      <c r="I75" s="30">
        <f t="shared" si="27"/>
        <v>357921</v>
      </c>
      <c r="J75" s="30">
        <f t="shared" si="27"/>
        <v>604125</v>
      </c>
      <c r="K75" s="16">
        <f t="shared" si="2"/>
        <v>0</v>
      </c>
      <c r="L75" s="30">
        <f t="shared" si="2"/>
        <v>0</v>
      </c>
      <c r="M75" s="30">
        <f t="shared" si="2"/>
        <v>0</v>
      </c>
      <c r="N75" s="30">
        <f>N76</f>
        <v>604125</v>
      </c>
      <c r="O75" s="30" t="e">
        <f>#REF!-H75</f>
        <v>#REF!</v>
      </c>
      <c r="P75" s="30" t="e">
        <f>#REF!-I75</f>
        <v>#REF!</v>
      </c>
      <c r="Q75" s="30">
        <f t="shared" si="25"/>
        <v>0</v>
      </c>
      <c r="R75" s="30">
        <f t="shared" si="4"/>
        <v>0</v>
      </c>
      <c r="S75" s="30">
        <f>S76</f>
        <v>604125</v>
      </c>
      <c r="T75" s="30">
        <f>T76</f>
        <v>604125</v>
      </c>
    </row>
    <row r="76" spans="1:20" ht="63.75" customHeight="1" hidden="1">
      <c r="A76" s="43" t="s">
        <v>105</v>
      </c>
      <c r="B76" s="1" t="s">
        <v>44</v>
      </c>
      <c r="C76" s="21">
        <v>1346136.5</v>
      </c>
      <c r="D76" s="16">
        <f>E76-C76</f>
        <v>-988215.5</v>
      </c>
      <c r="E76" s="16">
        <v>357921</v>
      </c>
      <c r="F76" s="30">
        <v>604125</v>
      </c>
      <c r="G76" s="21">
        <v>1346136.5</v>
      </c>
      <c r="H76" s="16">
        <f>I76-G76</f>
        <v>-988215.5</v>
      </c>
      <c r="I76" s="16">
        <v>357921</v>
      </c>
      <c r="J76" s="30">
        <v>604125</v>
      </c>
      <c r="K76" s="16">
        <f t="shared" si="2"/>
        <v>0</v>
      </c>
      <c r="L76" s="16">
        <f t="shared" si="2"/>
        <v>0</v>
      </c>
      <c r="M76" s="30">
        <f t="shared" si="2"/>
        <v>0</v>
      </c>
      <c r="N76" s="30">
        <v>604125</v>
      </c>
      <c r="O76" s="30" t="e">
        <f>#REF!-H76</f>
        <v>#REF!</v>
      </c>
      <c r="P76" s="30" t="e">
        <f>#REF!-I76</f>
        <v>#REF!</v>
      </c>
      <c r="Q76" s="30">
        <f t="shared" si="25"/>
        <v>0</v>
      </c>
      <c r="R76" s="30">
        <f t="shared" si="4"/>
        <v>0</v>
      </c>
      <c r="S76" s="30">
        <v>604125</v>
      </c>
      <c r="T76" s="30">
        <v>604125</v>
      </c>
    </row>
    <row r="77" spans="1:20" ht="47.25">
      <c r="A77" s="43" t="s">
        <v>146</v>
      </c>
      <c r="B77" s="1" t="s">
        <v>225</v>
      </c>
      <c r="C77" s="21">
        <f aca="true" t="shared" si="28" ref="C77:J78">C78</f>
        <v>636738.8</v>
      </c>
      <c r="D77" s="16">
        <f t="shared" si="28"/>
        <v>-580271.6000000001</v>
      </c>
      <c r="E77" s="30">
        <f t="shared" si="28"/>
        <v>56467.2</v>
      </c>
      <c r="F77" s="30">
        <f t="shared" si="28"/>
        <v>57021.8</v>
      </c>
      <c r="G77" s="21">
        <f t="shared" si="28"/>
        <v>636738.8</v>
      </c>
      <c r="H77" s="16">
        <f t="shared" si="28"/>
        <v>-580271.6000000001</v>
      </c>
      <c r="I77" s="30">
        <f t="shared" si="28"/>
        <v>56467.2</v>
      </c>
      <c r="J77" s="30">
        <f t="shared" si="28"/>
        <v>57021.8</v>
      </c>
      <c r="K77" s="16">
        <f t="shared" si="2"/>
        <v>0</v>
      </c>
      <c r="L77" s="30">
        <f t="shared" si="2"/>
        <v>0</v>
      </c>
      <c r="M77" s="30">
        <f t="shared" si="2"/>
        <v>0</v>
      </c>
      <c r="N77" s="30">
        <f>N78</f>
        <v>57021.8</v>
      </c>
      <c r="O77" s="30" t="e">
        <f>#REF!-H77</f>
        <v>#REF!</v>
      </c>
      <c r="P77" s="30" t="e">
        <f>#REF!-I77</f>
        <v>#REF!</v>
      </c>
      <c r="Q77" s="30">
        <f t="shared" si="25"/>
        <v>0</v>
      </c>
      <c r="R77" s="30">
        <f t="shared" si="4"/>
        <v>105311.7</v>
      </c>
      <c r="S77" s="30">
        <v>162333.5</v>
      </c>
      <c r="T77" s="30">
        <v>100028.8</v>
      </c>
    </row>
    <row r="78" spans="1:20" ht="31.5" customHeight="1" hidden="1">
      <c r="A78" s="43" t="s">
        <v>147</v>
      </c>
      <c r="B78" s="1" t="s">
        <v>47</v>
      </c>
      <c r="C78" s="21">
        <f t="shared" si="28"/>
        <v>636738.8</v>
      </c>
      <c r="D78" s="16">
        <f t="shared" si="28"/>
        <v>-580271.6000000001</v>
      </c>
      <c r="E78" s="30">
        <f t="shared" si="28"/>
        <v>56467.2</v>
      </c>
      <c r="F78" s="30">
        <f t="shared" si="28"/>
        <v>57021.8</v>
      </c>
      <c r="G78" s="21">
        <f t="shared" si="28"/>
        <v>636738.8</v>
      </c>
      <c r="H78" s="16">
        <f t="shared" si="28"/>
        <v>-580271.6000000001</v>
      </c>
      <c r="I78" s="30">
        <f t="shared" si="28"/>
        <v>56467.2</v>
      </c>
      <c r="J78" s="30">
        <f t="shared" si="28"/>
        <v>57021.8</v>
      </c>
      <c r="K78" s="16">
        <f t="shared" si="2"/>
        <v>0</v>
      </c>
      <c r="L78" s="30">
        <f t="shared" si="2"/>
        <v>0</v>
      </c>
      <c r="M78" s="30">
        <f t="shared" si="2"/>
        <v>0</v>
      </c>
      <c r="N78" s="30">
        <f>N79</f>
        <v>57021.8</v>
      </c>
      <c r="O78" s="30" t="e">
        <f>#REF!-H78</f>
        <v>#REF!</v>
      </c>
      <c r="P78" s="30" t="e">
        <f>#REF!-I78</f>
        <v>#REF!</v>
      </c>
      <c r="Q78" s="30">
        <f t="shared" si="25"/>
        <v>0</v>
      </c>
      <c r="R78" s="30">
        <f t="shared" si="4"/>
        <v>0</v>
      </c>
      <c r="S78" s="30">
        <f>S79</f>
        <v>57021.8</v>
      </c>
      <c r="T78" s="30">
        <f>T79</f>
        <v>57021.8</v>
      </c>
    </row>
    <row r="79" spans="1:20" ht="36" customHeight="1" hidden="1">
      <c r="A79" s="43" t="s">
        <v>145</v>
      </c>
      <c r="B79" s="1" t="s">
        <v>106</v>
      </c>
      <c r="C79" s="21">
        <f>289000.5+347738.3</f>
        <v>636738.8</v>
      </c>
      <c r="D79" s="16">
        <f>E79-C79</f>
        <v>-580271.6000000001</v>
      </c>
      <c r="E79" s="30">
        <v>56467.2</v>
      </c>
      <c r="F79" s="30">
        <v>57021.8</v>
      </c>
      <c r="G79" s="21">
        <f>289000.5+347738.3</f>
        <v>636738.8</v>
      </c>
      <c r="H79" s="16">
        <f>I79-G79</f>
        <v>-580271.6000000001</v>
      </c>
      <c r="I79" s="30">
        <v>56467.2</v>
      </c>
      <c r="J79" s="30">
        <v>57021.8</v>
      </c>
      <c r="K79" s="16">
        <f t="shared" si="2"/>
        <v>0</v>
      </c>
      <c r="L79" s="30">
        <f t="shared" si="2"/>
        <v>0</v>
      </c>
      <c r="M79" s="30">
        <f t="shared" si="2"/>
        <v>0</v>
      </c>
      <c r="N79" s="30">
        <v>57021.8</v>
      </c>
      <c r="O79" s="30" t="e">
        <f>#REF!-H79</f>
        <v>#REF!</v>
      </c>
      <c r="P79" s="30" t="e">
        <f>#REF!-I79</f>
        <v>#REF!</v>
      </c>
      <c r="Q79" s="30">
        <f t="shared" si="25"/>
        <v>0</v>
      </c>
      <c r="R79" s="30">
        <f t="shared" si="4"/>
        <v>0</v>
      </c>
      <c r="S79" s="30">
        <v>57021.8</v>
      </c>
      <c r="T79" s="30">
        <v>57021.8</v>
      </c>
    </row>
    <row r="80" spans="1:20" ht="15.75">
      <c r="A80" s="43" t="s">
        <v>16</v>
      </c>
      <c r="B80" s="1" t="s">
        <v>101</v>
      </c>
      <c r="C80" s="21">
        <v>138198.6</v>
      </c>
      <c r="D80" s="16">
        <f>E80-C80</f>
        <v>20630.79999999999</v>
      </c>
      <c r="E80" s="30">
        <v>158829.4</v>
      </c>
      <c r="F80" s="30">
        <v>159185.3</v>
      </c>
      <c r="G80" s="21">
        <v>138198.6</v>
      </c>
      <c r="H80" s="16">
        <f>I80-G80</f>
        <v>20630.79999999999</v>
      </c>
      <c r="I80" s="30">
        <v>158829.4</v>
      </c>
      <c r="J80" s="30">
        <v>159185.3</v>
      </c>
      <c r="K80" s="16">
        <f t="shared" si="2"/>
        <v>0</v>
      </c>
      <c r="L80" s="30">
        <f t="shared" si="2"/>
        <v>0</v>
      </c>
      <c r="M80" s="30">
        <f t="shared" si="2"/>
        <v>0</v>
      </c>
      <c r="N80" s="30">
        <v>159185.3</v>
      </c>
      <c r="O80" s="30" t="e">
        <f>#REF!-H80</f>
        <v>#REF!</v>
      </c>
      <c r="P80" s="30" t="e">
        <f>#REF!-I80</f>
        <v>#REF!</v>
      </c>
      <c r="Q80" s="30">
        <f t="shared" si="25"/>
        <v>0</v>
      </c>
      <c r="R80" s="30">
        <f t="shared" si="4"/>
        <v>-16011.599999999977</v>
      </c>
      <c r="S80" s="30">
        <f>147224.6-2050.9-2000</f>
        <v>143173.7</v>
      </c>
      <c r="T80" s="30">
        <f>147509.1-2050.9-2000</f>
        <v>143458.2</v>
      </c>
    </row>
    <row r="81" spans="1:20" ht="15.75">
      <c r="A81" s="43" t="s">
        <v>216</v>
      </c>
      <c r="B81" s="1" t="s">
        <v>218</v>
      </c>
      <c r="C81" s="21">
        <f aca="true" t="shared" si="29" ref="C81:J81">C82</f>
        <v>0</v>
      </c>
      <c r="D81" s="16">
        <f t="shared" si="29"/>
        <v>6646.1</v>
      </c>
      <c r="E81" s="16">
        <f t="shared" si="29"/>
        <v>6646.1</v>
      </c>
      <c r="F81" s="16">
        <f t="shared" si="29"/>
        <v>6856.9</v>
      </c>
      <c r="G81" s="21">
        <f t="shared" si="29"/>
        <v>0</v>
      </c>
      <c r="H81" s="16">
        <f t="shared" si="29"/>
        <v>6646.1</v>
      </c>
      <c r="I81" s="16">
        <f t="shared" si="29"/>
        <v>6646.1</v>
      </c>
      <c r="J81" s="16">
        <f t="shared" si="29"/>
        <v>6856.9</v>
      </c>
      <c r="K81" s="16">
        <f t="shared" si="2"/>
        <v>0</v>
      </c>
      <c r="L81" s="16">
        <f t="shared" si="2"/>
        <v>0</v>
      </c>
      <c r="M81" s="16">
        <f t="shared" si="2"/>
        <v>0</v>
      </c>
      <c r="N81" s="16">
        <f>N82</f>
        <v>6856.9</v>
      </c>
      <c r="O81" s="30" t="e">
        <f>#REF!-H81</f>
        <v>#REF!</v>
      </c>
      <c r="P81" s="30" t="e">
        <f>#REF!-I81</f>
        <v>#REF!</v>
      </c>
      <c r="Q81" s="30">
        <f t="shared" si="25"/>
        <v>0</v>
      </c>
      <c r="R81" s="30">
        <f t="shared" si="4"/>
        <v>463599.39999999997</v>
      </c>
      <c r="S81" s="16">
        <v>470456.3</v>
      </c>
      <c r="T81" s="16">
        <v>470456.3</v>
      </c>
    </row>
    <row r="82" spans="1:20" ht="15.75" customHeight="1" hidden="1">
      <c r="A82" s="17" t="s">
        <v>219</v>
      </c>
      <c r="B82" s="18" t="s">
        <v>217</v>
      </c>
      <c r="C82" s="21"/>
      <c r="D82" s="16">
        <f>E82-C82</f>
        <v>6646.1</v>
      </c>
      <c r="E82" s="30">
        <v>6646.1</v>
      </c>
      <c r="F82" s="30">
        <v>6856.9</v>
      </c>
      <c r="G82" s="21"/>
      <c r="H82" s="16">
        <f>I82-G82</f>
        <v>6646.1</v>
      </c>
      <c r="I82" s="30">
        <v>6646.1</v>
      </c>
      <c r="J82" s="30">
        <v>6856.9</v>
      </c>
      <c r="K82" s="16">
        <f t="shared" si="2"/>
        <v>0</v>
      </c>
      <c r="L82" s="30">
        <f t="shared" si="2"/>
        <v>0</v>
      </c>
      <c r="M82" s="30">
        <f t="shared" si="2"/>
        <v>0</v>
      </c>
      <c r="N82" s="30">
        <v>6856.9</v>
      </c>
      <c r="O82" s="30" t="e">
        <f>#REF!-H82</f>
        <v>#REF!</v>
      </c>
      <c r="P82" s="30" t="e">
        <f>#REF!-I82</f>
        <v>#REF!</v>
      </c>
      <c r="Q82" s="30">
        <f t="shared" si="25"/>
        <v>0</v>
      </c>
      <c r="R82" s="30">
        <f t="shared" si="4"/>
        <v>0</v>
      </c>
      <c r="S82" s="30">
        <v>6856.9</v>
      </c>
      <c r="T82" s="30">
        <v>6856.9</v>
      </c>
    </row>
    <row r="83" spans="1:20" s="6" customFormat="1" ht="15.75">
      <c r="A83" s="42" t="s">
        <v>17</v>
      </c>
      <c r="B83" s="5" t="s">
        <v>18</v>
      </c>
      <c r="C83" s="20">
        <f aca="true" t="shared" si="30" ref="C83:J83">C84</f>
        <v>3397936.8</v>
      </c>
      <c r="D83" s="11">
        <f t="shared" si="30"/>
        <v>-316324.00000000023</v>
      </c>
      <c r="E83" s="11">
        <f t="shared" si="30"/>
        <v>3081612.8000000003</v>
      </c>
      <c r="F83" s="11">
        <f t="shared" si="30"/>
        <v>3333351.6</v>
      </c>
      <c r="G83" s="20">
        <f t="shared" si="30"/>
        <v>3397936.8</v>
      </c>
      <c r="H83" s="11">
        <f t="shared" si="30"/>
        <v>-316324.00000000023</v>
      </c>
      <c r="I83" s="11">
        <f t="shared" si="30"/>
        <v>3081612.8000000003</v>
      </c>
      <c r="J83" s="11">
        <f t="shared" si="30"/>
        <v>3333351.6</v>
      </c>
      <c r="K83" s="11">
        <f aca="true" t="shared" si="31" ref="K83:M147">H83-D83</f>
        <v>0</v>
      </c>
      <c r="L83" s="11">
        <f t="shared" si="31"/>
        <v>0</v>
      </c>
      <c r="M83" s="11">
        <f t="shared" si="31"/>
        <v>0</v>
      </c>
      <c r="N83" s="11">
        <f aca="true" t="shared" si="32" ref="N83:T83">N84</f>
        <v>3333351.6</v>
      </c>
      <c r="O83" s="11" t="e">
        <f t="shared" si="32"/>
        <v>#REF!</v>
      </c>
      <c r="P83" s="11" t="e">
        <f t="shared" si="32"/>
        <v>#REF!</v>
      </c>
      <c r="Q83" s="11">
        <f t="shared" si="32"/>
        <v>0</v>
      </c>
      <c r="R83" s="11">
        <f t="shared" si="4"/>
        <v>-1077590.5</v>
      </c>
      <c r="S83" s="11">
        <f t="shared" si="32"/>
        <v>2255761.1</v>
      </c>
      <c r="T83" s="11">
        <f t="shared" si="32"/>
        <v>2310328.2</v>
      </c>
    </row>
    <row r="84" spans="1:20" ht="31.5">
      <c r="A84" s="43" t="s">
        <v>45</v>
      </c>
      <c r="B84" s="1" t="s">
        <v>46</v>
      </c>
      <c r="C84" s="19">
        <f aca="true" t="shared" si="33" ref="C84:J84">C85+C92+C87+C124</f>
        <v>3397936.8</v>
      </c>
      <c r="D84" s="30">
        <f t="shared" si="33"/>
        <v>-316324.00000000023</v>
      </c>
      <c r="E84" s="30">
        <f>E85+E92+E87+E124</f>
        <v>3081612.8000000003</v>
      </c>
      <c r="F84" s="30">
        <f>F85+F92+F87+F124</f>
        <v>3333351.6</v>
      </c>
      <c r="G84" s="19">
        <f t="shared" si="33"/>
        <v>3397936.8</v>
      </c>
      <c r="H84" s="30">
        <f t="shared" si="33"/>
        <v>-316324.00000000023</v>
      </c>
      <c r="I84" s="30">
        <f t="shared" si="33"/>
        <v>3081612.8000000003</v>
      </c>
      <c r="J84" s="30">
        <f t="shared" si="33"/>
        <v>3333351.6</v>
      </c>
      <c r="K84" s="30">
        <f t="shared" si="31"/>
        <v>0</v>
      </c>
      <c r="L84" s="30">
        <f t="shared" si="31"/>
        <v>0</v>
      </c>
      <c r="M84" s="30">
        <f t="shared" si="31"/>
        <v>0</v>
      </c>
      <c r="N84" s="30">
        <f>N85+N92+N87+N124</f>
        <v>3333351.6</v>
      </c>
      <c r="O84" s="30" t="e">
        <f>#REF!-H84</f>
        <v>#REF!</v>
      </c>
      <c r="P84" s="30" t="e">
        <f>#REF!-I84</f>
        <v>#REF!</v>
      </c>
      <c r="Q84" s="30">
        <f aca="true" t="shared" si="34" ref="Q84:Q127">N84-J84</f>
        <v>0</v>
      </c>
      <c r="R84" s="30">
        <f aca="true" t="shared" si="35" ref="R84:R147">S84-N84</f>
        <v>-1077590.5</v>
      </c>
      <c r="S84" s="30">
        <f>S85+S92+S87+S124</f>
        <v>2255761.1</v>
      </c>
      <c r="T84" s="30">
        <f>T85+T92+T87+T124</f>
        <v>2310328.2</v>
      </c>
    </row>
    <row r="85" spans="1:20" ht="31.5">
      <c r="A85" s="43" t="s">
        <v>205</v>
      </c>
      <c r="B85" s="1" t="s">
        <v>206</v>
      </c>
      <c r="C85" s="19">
        <f>C86</f>
        <v>97</v>
      </c>
      <c r="D85" s="16">
        <f>E85-C85</f>
        <v>115733.7</v>
      </c>
      <c r="E85" s="30">
        <f>E86</f>
        <v>115830.7</v>
      </c>
      <c r="F85" s="30">
        <f>F86</f>
        <v>133197.2</v>
      </c>
      <c r="G85" s="19">
        <f>G86</f>
        <v>97</v>
      </c>
      <c r="H85" s="16">
        <f>I85-G85</f>
        <v>115733.7</v>
      </c>
      <c r="I85" s="30">
        <f>I86</f>
        <v>115830.7</v>
      </c>
      <c r="J85" s="30">
        <f>J86</f>
        <v>133197.2</v>
      </c>
      <c r="K85" s="16">
        <f t="shared" si="31"/>
        <v>0</v>
      </c>
      <c r="L85" s="30">
        <f t="shared" si="31"/>
        <v>0</v>
      </c>
      <c r="M85" s="30">
        <f t="shared" si="31"/>
        <v>0</v>
      </c>
      <c r="N85" s="30">
        <f>N86</f>
        <v>133197.2</v>
      </c>
      <c r="O85" s="30" t="e">
        <f>#REF!-H85</f>
        <v>#REF!</v>
      </c>
      <c r="P85" s="30" t="e">
        <f>#REF!-I85</f>
        <v>#REF!</v>
      </c>
      <c r="Q85" s="30">
        <f t="shared" si="34"/>
        <v>0</v>
      </c>
      <c r="R85" s="30">
        <f t="shared" si="35"/>
        <v>-9424.800000000017</v>
      </c>
      <c r="S85" s="30">
        <f>113154.2+10618.2</f>
        <v>123772.4</v>
      </c>
      <c r="T85" s="30">
        <f>119199.8+11973.2</f>
        <v>131173</v>
      </c>
    </row>
    <row r="86" spans="1:20" ht="31.5" customHeight="1" hidden="1">
      <c r="A86" s="43" t="s">
        <v>207</v>
      </c>
      <c r="B86" s="1" t="s">
        <v>208</v>
      </c>
      <c r="C86" s="21">
        <v>97</v>
      </c>
      <c r="D86" s="16">
        <f>E86-C86</f>
        <v>115733.7</v>
      </c>
      <c r="E86" s="30">
        <v>115830.7</v>
      </c>
      <c r="F86" s="30">
        <v>133197.2</v>
      </c>
      <c r="G86" s="21">
        <v>97</v>
      </c>
      <c r="H86" s="16">
        <f>I86-G86</f>
        <v>115733.7</v>
      </c>
      <c r="I86" s="30">
        <v>115830.7</v>
      </c>
      <c r="J86" s="30">
        <v>133197.2</v>
      </c>
      <c r="K86" s="16">
        <f t="shared" si="31"/>
        <v>0</v>
      </c>
      <c r="L86" s="30">
        <f t="shared" si="31"/>
        <v>0</v>
      </c>
      <c r="M86" s="30">
        <f t="shared" si="31"/>
        <v>0</v>
      </c>
      <c r="N86" s="30">
        <v>133197.2</v>
      </c>
      <c r="O86" s="30" t="e">
        <f>#REF!-H86</f>
        <v>#REF!</v>
      </c>
      <c r="P86" s="30" t="e">
        <f>#REF!-I86</f>
        <v>#REF!</v>
      </c>
      <c r="Q86" s="30">
        <f t="shared" si="34"/>
        <v>0</v>
      </c>
      <c r="R86" s="30">
        <f t="shared" si="35"/>
        <v>-133197.2</v>
      </c>
      <c r="S86" s="30"/>
      <c r="T86" s="30"/>
    </row>
    <row r="87" spans="1:20" ht="31.5">
      <c r="A87" s="43" t="s">
        <v>69</v>
      </c>
      <c r="B87" s="1" t="s">
        <v>60</v>
      </c>
      <c r="C87" s="19">
        <f>SUM(C88:C91)</f>
        <v>1180195.5</v>
      </c>
      <c r="D87" s="30">
        <f>SUM(D88:D91)</f>
        <v>-1180195.5</v>
      </c>
      <c r="E87" s="30">
        <f>SUM(E91:E91)</f>
        <v>0</v>
      </c>
      <c r="F87" s="30">
        <f>SUM(F91:F91)</f>
        <v>0</v>
      </c>
      <c r="G87" s="19">
        <f>SUM(G88:G91)</f>
        <v>1180195.5</v>
      </c>
      <c r="H87" s="30">
        <f>SUM(H88:H91)</f>
        <v>-1180195.5</v>
      </c>
      <c r="I87" s="30">
        <f>SUM(I91:I91)</f>
        <v>0</v>
      </c>
      <c r="J87" s="30">
        <f>SUM(J91:J91)</f>
        <v>0</v>
      </c>
      <c r="K87" s="30">
        <f t="shared" si="31"/>
        <v>0</v>
      </c>
      <c r="L87" s="30">
        <f t="shared" si="31"/>
        <v>0</v>
      </c>
      <c r="M87" s="30">
        <f t="shared" si="31"/>
        <v>0</v>
      </c>
      <c r="N87" s="30">
        <f>SUM(N91:N91)</f>
        <v>0</v>
      </c>
      <c r="O87" s="30" t="e">
        <f>#REF!-H87</f>
        <v>#REF!</v>
      </c>
      <c r="P87" s="30" t="e">
        <f>#REF!-I87</f>
        <v>#REF!</v>
      </c>
      <c r="Q87" s="30">
        <f t="shared" si="34"/>
        <v>0</v>
      </c>
      <c r="R87" s="30">
        <f t="shared" si="35"/>
        <v>0</v>
      </c>
      <c r="S87" s="30"/>
      <c r="T87" s="30"/>
    </row>
    <row r="88" spans="1:20" ht="47.25" customHeight="1" hidden="1">
      <c r="A88" s="43" t="s">
        <v>209</v>
      </c>
      <c r="B88" s="13" t="s">
        <v>265</v>
      </c>
      <c r="C88" s="21">
        <v>70106.5</v>
      </c>
      <c r="D88" s="16">
        <f>E88-C88</f>
        <v>-70106.5</v>
      </c>
      <c r="E88" s="30"/>
      <c r="F88" s="30"/>
      <c r="G88" s="21">
        <v>70106.5</v>
      </c>
      <c r="H88" s="16">
        <f>I88-G88</f>
        <v>-70106.5</v>
      </c>
      <c r="I88" s="30"/>
      <c r="J88" s="30"/>
      <c r="K88" s="16">
        <f t="shared" si="31"/>
        <v>0</v>
      </c>
      <c r="L88" s="30">
        <f t="shared" si="31"/>
        <v>0</v>
      </c>
      <c r="M88" s="30">
        <f t="shared" si="31"/>
        <v>0</v>
      </c>
      <c r="N88" s="30"/>
      <c r="O88" s="30" t="e">
        <f>#REF!-H88</f>
        <v>#REF!</v>
      </c>
      <c r="P88" s="30" t="e">
        <f>#REF!-I88</f>
        <v>#REF!</v>
      </c>
      <c r="Q88" s="30">
        <f t="shared" si="34"/>
        <v>0</v>
      </c>
      <c r="R88" s="30">
        <f t="shared" si="35"/>
        <v>0</v>
      </c>
      <c r="S88" s="30"/>
      <c r="T88" s="30"/>
    </row>
    <row r="89" spans="1:20" ht="47.25" customHeight="1" hidden="1">
      <c r="A89" s="43" t="s">
        <v>233</v>
      </c>
      <c r="B89" s="13" t="s">
        <v>234</v>
      </c>
      <c r="C89" s="21"/>
      <c r="D89" s="16"/>
      <c r="E89" s="30"/>
      <c r="F89" s="30"/>
      <c r="G89" s="21"/>
      <c r="H89" s="16"/>
      <c r="I89" s="30"/>
      <c r="J89" s="30"/>
      <c r="K89" s="16">
        <f t="shared" si="31"/>
        <v>0</v>
      </c>
      <c r="L89" s="30">
        <f t="shared" si="31"/>
        <v>0</v>
      </c>
      <c r="M89" s="30">
        <f t="shared" si="31"/>
        <v>0</v>
      </c>
      <c r="N89" s="30"/>
      <c r="O89" s="30" t="e">
        <f>#REF!-H89</f>
        <v>#REF!</v>
      </c>
      <c r="P89" s="30" t="e">
        <f>#REF!-I89</f>
        <v>#REF!</v>
      </c>
      <c r="Q89" s="30">
        <f t="shared" si="34"/>
        <v>0</v>
      </c>
      <c r="R89" s="30">
        <f t="shared" si="35"/>
        <v>0</v>
      </c>
      <c r="S89" s="30"/>
      <c r="T89" s="30"/>
    </row>
    <row r="90" spans="1:20" ht="31.5" customHeight="1" hidden="1">
      <c r="A90" s="43" t="s">
        <v>231</v>
      </c>
      <c r="B90" s="13" t="s">
        <v>232</v>
      </c>
      <c r="C90" s="21"/>
      <c r="D90" s="16"/>
      <c r="E90" s="30"/>
      <c r="F90" s="30"/>
      <c r="G90" s="21"/>
      <c r="H90" s="16"/>
      <c r="I90" s="30"/>
      <c r="J90" s="30"/>
      <c r="K90" s="16">
        <f t="shared" si="31"/>
        <v>0</v>
      </c>
      <c r="L90" s="30">
        <f t="shared" si="31"/>
        <v>0</v>
      </c>
      <c r="M90" s="30">
        <f t="shared" si="31"/>
        <v>0</v>
      </c>
      <c r="N90" s="30"/>
      <c r="O90" s="30" t="e">
        <f>#REF!-H90</f>
        <v>#REF!</v>
      </c>
      <c r="P90" s="30" t="e">
        <f>#REF!-I90</f>
        <v>#REF!</v>
      </c>
      <c r="Q90" s="30">
        <f t="shared" si="34"/>
        <v>0</v>
      </c>
      <c r="R90" s="30">
        <f t="shared" si="35"/>
        <v>0</v>
      </c>
      <c r="S90" s="30"/>
      <c r="T90" s="30"/>
    </row>
    <row r="91" spans="1:20" ht="15.75" customHeight="1" hidden="1">
      <c r="A91" s="43" t="s">
        <v>2</v>
      </c>
      <c r="B91" s="1" t="s">
        <v>3</v>
      </c>
      <c r="C91" s="21">
        <f>1180195.5-70106.5</f>
        <v>1110089</v>
      </c>
      <c r="D91" s="16">
        <f>E91-C91</f>
        <v>-1110089</v>
      </c>
      <c r="E91" s="16">
        <v>0</v>
      </c>
      <c r="F91" s="30">
        <v>0</v>
      </c>
      <c r="G91" s="21">
        <f>1180195.5-70106.5</f>
        <v>1110089</v>
      </c>
      <c r="H91" s="16">
        <f>I91-G91</f>
        <v>-1110089</v>
      </c>
      <c r="I91" s="16">
        <v>0</v>
      </c>
      <c r="J91" s="30">
        <v>0</v>
      </c>
      <c r="K91" s="16">
        <f t="shared" si="31"/>
        <v>0</v>
      </c>
      <c r="L91" s="16">
        <f t="shared" si="31"/>
        <v>0</v>
      </c>
      <c r="M91" s="30">
        <f t="shared" si="31"/>
        <v>0</v>
      </c>
      <c r="N91" s="30">
        <v>0</v>
      </c>
      <c r="O91" s="30" t="e">
        <f>#REF!-H91</f>
        <v>#REF!</v>
      </c>
      <c r="P91" s="30" t="e">
        <f>#REF!-I91</f>
        <v>#REF!</v>
      </c>
      <c r="Q91" s="30">
        <f t="shared" si="34"/>
        <v>0</v>
      </c>
      <c r="R91" s="30">
        <f t="shared" si="35"/>
        <v>0</v>
      </c>
      <c r="S91" s="30"/>
      <c r="T91" s="30"/>
    </row>
    <row r="92" spans="1:20" s="4" customFormat="1" ht="31.5">
      <c r="A92" s="43" t="s">
        <v>58</v>
      </c>
      <c r="B92" s="1" t="s">
        <v>59</v>
      </c>
      <c r="C92" s="19">
        <f>SUM(C93:C118)</f>
        <v>1993300.2999999998</v>
      </c>
      <c r="D92" s="30">
        <f>SUM(D93:D97,D114,D115,D116,D118)+D117</f>
        <v>700434.1999999998</v>
      </c>
      <c r="E92" s="30">
        <f>SUM(E93:E97,E114,E115,E116,E118)+E117</f>
        <v>2693734.5</v>
      </c>
      <c r="F92" s="30">
        <f>SUM(F93:F97,F114,F115,F116,F118)+F117</f>
        <v>2955673.8</v>
      </c>
      <c r="G92" s="19">
        <f>SUM(G93:G118)</f>
        <v>1993300.2999999998</v>
      </c>
      <c r="H92" s="30">
        <f>SUM(H93:H97,H114,H115,H116,H118)+H117</f>
        <v>700434.1999999998</v>
      </c>
      <c r="I92" s="30">
        <f>SUM(I93:I97,I114,I115,I116,I118)+I117</f>
        <v>2693734.5</v>
      </c>
      <c r="J92" s="30">
        <f>SUM(J93:J97,J114,J115,J116,J118)+J117</f>
        <v>2955673.8</v>
      </c>
      <c r="K92" s="30">
        <f t="shared" si="31"/>
        <v>0</v>
      </c>
      <c r="L92" s="30">
        <f t="shared" si="31"/>
        <v>0</v>
      </c>
      <c r="M92" s="30">
        <f t="shared" si="31"/>
        <v>0</v>
      </c>
      <c r="N92" s="30">
        <f>SUM(N93:N97,N114,N115,N116,N118)+N117</f>
        <v>2955673.8</v>
      </c>
      <c r="O92" s="30" t="e">
        <f>#REF!-H92</f>
        <v>#REF!</v>
      </c>
      <c r="P92" s="30" t="e">
        <f>#REF!-I92</f>
        <v>#REF!</v>
      </c>
      <c r="Q92" s="30">
        <f t="shared" si="34"/>
        <v>0</v>
      </c>
      <c r="R92" s="30">
        <f t="shared" si="35"/>
        <v>-871797.4999999998</v>
      </c>
      <c r="S92" s="30">
        <f>1999747.2+84129.1</f>
        <v>2083876.3</v>
      </c>
      <c r="T92" s="30">
        <f>2036705.7+94116.5</f>
        <v>2130822.2</v>
      </c>
    </row>
    <row r="93" spans="1:20" s="4" customFormat="1" ht="31.5" customHeight="1" hidden="1">
      <c r="A93" s="43" t="s">
        <v>137</v>
      </c>
      <c r="B93" s="1" t="s">
        <v>4</v>
      </c>
      <c r="C93" s="21">
        <v>22844.8</v>
      </c>
      <c r="D93" s="16">
        <f>E93-C93</f>
        <v>1397.4000000000015</v>
      </c>
      <c r="E93" s="30">
        <v>24242.2</v>
      </c>
      <c r="F93" s="30">
        <v>26205.8</v>
      </c>
      <c r="G93" s="21">
        <v>22844.8</v>
      </c>
      <c r="H93" s="16">
        <f>I93-G93</f>
        <v>1397.4000000000015</v>
      </c>
      <c r="I93" s="30">
        <v>24242.2</v>
      </c>
      <c r="J93" s="30">
        <v>26205.8</v>
      </c>
      <c r="K93" s="16">
        <f t="shared" si="31"/>
        <v>0</v>
      </c>
      <c r="L93" s="30">
        <f t="shared" si="31"/>
        <v>0</v>
      </c>
      <c r="M93" s="30">
        <f t="shared" si="31"/>
        <v>0</v>
      </c>
      <c r="N93" s="30">
        <v>26205.8</v>
      </c>
      <c r="O93" s="30" t="e">
        <f>#REF!-H93</f>
        <v>#REF!</v>
      </c>
      <c r="P93" s="30" t="e">
        <f>#REF!-I93</f>
        <v>#REF!</v>
      </c>
      <c r="Q93" s="30">
        <f t="shared" si="34"/>
        <v>0</v>
      </c>
      <c r="R93" s="30">
        <f t="shared" si="35"/>
        <v>-26205.8</v>
      </c>
      <c r="S93" s="30"/>
      <c r="T93" s="30"/>
    </row>
    <row r="94" spans="1:20" s="4" customFormat="1" ht="47.25" customHeight="1" hidden="1">
      <c r="A94" s="43" t="s">
        <v>5</v>
      </c>
      <c r="B94" s="15" t="s">
        <v>6</v>
      </c>
      <c r="C94" s="44"/>
      <c r="D94" s="16">
        <f>E94-C94</f>
        <v>0</v>
      </c>
      <c r="E94" s="30"/>
      <c r="F94" s="30"/>
      <c r="G94" s="44"/>
      <c r="H94" s="16">
        <f>I94-G94</f>
        <v>0</v>
      </c>
      <c r="I94" s="30"/>
      <c r="J94" s="30"/>
      <c r="K94" s="16">
        <f t="shared" si="31"/>
        <v>0</v>
      </c>
      <c r="L94" s="30">
        <f t="shared" si="31"/>
        <v>0</v>
      </c>
      <c r="M94" s="30">
        <f t="shared" si="31"/>
        <v>0</v>
      </c>
      <c r="N94" s="30"/>
      <c r="O94" s="30" t="e">
        <f>#REF!-H94</f>
        <v>#REF!</v>
      </c>
      <c r="P94" s="30" t="e">
        <f>#REF!-I94</f>
        <v>#REF!</v>
      </c>
      <c r="Q94" s="30">
        <f t="shared" si="34"/>
        <v>0</v>
      </c>
      <c r="R94" s="30">
        <f t="shared" si="35"/>
        <v>0</v>
      </c>
      <c r="S94" s="30"/>
      <c r="T94" s="30"/>
    </row>
    <row r="95" spans="1:20" s="4" customFormat="1" ht="35.25" customHeight="1" hidden="1">
      <c r="A95" s="43" t="s">
        <v>7</v>
      </c>
      <c r="B95" s="15" t="s">
        <v>8</v>
      </c>
      <c r="C95" s="21">
        <v>7701.1</v>
      </c>
      <c r="D95" s="16">
        <f>E95-C95</f>
        <v>-7701.1</v>
      </c>
      <c r="E95" s="30"/>
      <c r="F95" s="30"/>
      <c r="G95" s="21">
        <v>7701.1</v>
      </c>
      <c r="H95" s="16">
        <f>I95-G95</f>
        <v>-7701.1</v>
      </c>
      <c r="I95" s="30"/>
      <c r="J95" s="30"/>
      <c r="K95" s="16">
        <f t="shared" si="31"/>
        <v>0</v>
      </c>
      <c r="L95" s="30">
        <f t="shared" si="31"/>
        <v>0</v>
      </c>
      <c r="M95" s="30">
        <f t="shared" si="31"/>
        <v>0</v>
      </c>
      <c r="N95" s="30"/>
      <c r="O95" s="30" t="e">
        <f>#REF!-H95</f>
        <v>#REF!</v>
      </c>
      <c r="P95" s="30" t="e">
        <f>#REF!-I95</f>
        <v>#REF!</v>
      </c>
      <c r="Q95" s="30">
        <f t="shared" si="34"/>
        <v>0</v>
      </c>
      <c r="R95" s="30">
        <f t="shared" si="35"/>
        <v>0</v>
      </c>
      <c r="S95" s="30"/>
      <c r="T95" s="30"/>
    </row>
    <row r="96" spans="1:20" s="4" customFormat="1" ht="31.5" customHeight="1" hidden="1">
      <c r="A96" s="43" t="s">
        <v>135</v>
      </c>
      <c r="B96" s="15" t="s">
        <v>136</v>
      </c>
      <c r="C96" s="21">
        <f>54395.3</f>
        <v>54395.3</v>
      </c>
      <c r="D96" s="16">
        <f>E96-C96</f>
        <v>9119.699999999997</v>
      </c>
      <c r="E96" s="30">
        <v>63515</v>
      </c>
      <c r="F96" s="30">
        <v>64392</v>
      </c>
      <c r="G96" s="21">
        <f>54395.3</f>
        <v>54395.3</v>
      </c>
      <c r="H96" s="16">
        <f>I96-G96</f>
        <v>9119.699999999997</v>
      </c>
      <c r="I96" s="30">
        <v>63515</v>
      </c>
      <c r="J96" s="30">
        <v>64392</v>
      </c>
      <c r="K96" s="16">
        <f t="shared" si="31"/>
        <v>0</v>
      </c>
      <c r="L96" s="30">
        <f t="shared" si="31"/>
        <v>0</v>
      </c>
      <c r="M96" s="30">
        <f t="shared" si="31"/>
        <v>0</v>
      </c>
      <c r="N96" s="30">
        <v>64392</v>
      </c>
      <c r="O96" s="30" t="e">
        <f>#REF!-H96</f>
        <v>#REF!</v>
      </c>
      <c r="P96" s="30" t="e">
        <f>#REF!-I96</f>
        <v>#REF!</v>
      </c>
      <c r="Q96" s="30">
        <f t="shared" si="34"/>
        <v>0</v>
      </c>
      <c r="R96" s="30">
        <f t="shared" si="35"/>
        <v>-64392</v>
      </c>
      <c r="S96" s="30"/>
      <c r="T96" s="30"/>
    </row>
    <row r="97" spans="1:20" s="4" customFormat="1" ht="33" customHeight="1" hidden="1">
      <c r="A97" s="43" t="s">
        <v>61</v>
      </c>
      <c r="B97" s="1" t="s">
        <v>66</v>
      </c>
      <c r="C97" s="21">
        <f>1587389.4+142691+42381.2</f>
        <v>1772461.5999999999</v>
      </c>
      <c r="D97" s="16">
        <f aca="true" t="shared" si="36" ref="D97:D127">E97-C97</f>
        <v>340794.19999999995</v>
      </c>
      <c r="E97" s="30">
        <f>SUM(E98:E113)</f>
        <v>2113255.8</v>
      </c>
      <c r="F97" s="30">
        <f>SUM(F98:F113)</f>
        <v>2360548.5</v>
      </c>
      <c r="G97" s="21">
        <f>1587389.4+142691+42381.2</f>
        <v>1772461.5999999999</v>
      </c>
      <c r="H97" s="16">
        <f aca="true" t="shared" si="37" ref="H97:H127">I97-G97</f>
        <v>340794.19999999995</v>
      </c>
      <c r="I97" s="30">
        <f>SUM(I98:I113)</f>
        <v>2113255.8</v>
      </c>
      <c r="J97" s="30">
        <f>SUM(J98:J113)</f>
        <v>2360548.5</v>
      </c>
      <c r="K97" s="16">
        <f t="shared" si="31"/>
        <v>0</v>
      </c>
      <c r="L97" s="30">
        <f t="shared" si="31"/>
        <v>0</v>
      </c>
      <c r="M97" s="30">
        <f t="shared" si="31"/>
        <v>0</v>
      </c>
      <c r="N97" s="30">
        <f>SUM(N98:N113)</f>
        <v>2360548.5</v>
      </c>
      <c r="O97" s="30" t="e">
        <f>#REF!-H97</f>
        <v>#REF!</v>
      </c>
      <c r="P97" s="30" t="e">
        <f>#REF!-I97</f>
        <v>#REF!</v>
      </c>
      <c r="Q97" s="30">
        <f t="shared" si="34"/>
        <v>0</v>
      </c>
      <c r="R97" s="30">
        <f t="shared" si="35"/>
        <v>-2360548.5</v>
      </c>
      <c r="S97" s="30"/>
      <c r="T97" s="30"/>
    </row>
    <row r="98" spans="1:20" s="4" customFormat="1" ht="63" customHeight="1" hidden="1">
      <c r="A98" s="39" t="s">
        <v>156</v>
      </c>
      <c r="B98" s="40" t="s">
        <v>157</v>
      </c>
      <c r="C98" s="45"/>
      <c r="D98" s="16">
        <f t="shared" si="36"/>
        <v>1625412</v>
      </c>
      <c r="E98" s="30">
        <v>1625412</v>
      </c>
      <c r="F98" s="30">
        <v>1829992</v>
      </c>
      <c r="G98" s="45"/>
      <c r="H98" s="16">
        <f t="shared" si="37"/>
        <v>1625412</v>
      </c>
      <c r="I98" s="30">
        <v>1625412</v>
      </c>
      <c r="J98" s="30">
        <v>1829992</v>
      </c>
      <c r="K98" s="16">
        <f t="shared" si="31"/>
        <v>0</v>
      </c>
      <c r="L98" s="30">
        <f t="shared" si="31"/>
        <v>0</v>
      </c>
      <c r="M98" s="30">
        <f t="shared" si="31"/>
        <v>0</v>
      </c>
      <c r="N98" s="30">
        <v>1829992</v>
      </c>
      <c r="O98" s="30" t="e">
        <f>#REF!-H98</f>
        <v>#REF!</v>
      </c>
      <c r="P98" s="30" t="e">
        <f>#REF!-I98</f>
        <v>#REF!</v>
      </c>
      <c r="Q98" s="30">
        <f t="shared" si="34"/>
        <v>0</v>
      </c>
      <c r="R98" s="30">
        <f t="shared" si="35"/>
        <v>-1829992</v>
      </c>
      <c r="S98" s="30"/>
      <c r="T98" s="30"/>
    </row>
    <row r="99" spans="1:20" s="4" customFormat="1" ht="114.75" customHeight="1" hidden="1">
      <c r="A99" s="39" t="s">
        <v>158</v>
      </c>
      <c r="B99" s="40" t="s">
        <v>197</v>
      </c>
      <c r="C99" s="45"/>
      <c r="D99" s="16">
        <f t="shared" si="36"/>
        <v>262182</v>
      </c>
      <c r="E99" s="30">
        <v>262182</v>
      </c>
      <c r="F99" s="30">
        <v>284411</v>
      </c>
      <c r="G99" s="45"/>
      <c r="H99" s="16">
        <f t="shared" si="37"/>
        <v>262182</v>
      </c>
      <c r="I99" s="30">
        <v>262182</v>
      </c>
      <c r="J99" s="30">
        <v>284411</v>
      </c>
      <c r="K99" s="16">
        <f t="shared" si="31"/>
        <v>0</v>
      </c>
      <c r="L99" s="30">
        <f t="shared" si="31"/>
        <v>0</v>
      </c>
      <c r="M99" s="30">
        <f t="shared" si="31"/>
        <v>0</v>
      </c>
      <c r="N99" s="30">
        <v>284411</v>
      </c>
      <c r="O99" s="30" t="e">
        <f>#REF!-H99</f>
        <v>#REF!</v>
      </c>
      <c r="P99" s="30" t="e">
        <f>#REF!-I99</f>
        <v>#REF!</v>
      </c>
      <c r="Q99" s="30">
        <f t="shared" si="34"/>
        <v>0</v>
      </c>
      <c r="R99" s="30">
        <f t="shared" si="35"/>
        <v>-284411</v>
      </c>
      <c r="S99" s="30"/>
      <c r="T99" s="30"/>
    </row>
    <row r="100" spans="1:20" s="4" customFormat="1" ht="31.5" customHeight="1" hidden="1">
      <c r="A100" s="39" t="s">
        <v>159</v>
      </c>
      <c r="B100" s="40" t="s">
        <v>160</v>
      </c>
      <c r="C100" s="45"/>
      <c r="D100" s="16">
        <f t="shared" si="36"/>
        <v>8739</v>
      </c>
      <c r="E100" s="30">
        <v>8739</v>
      </c>
      <c r="F100" s="30">
        <v>9622</v>
      </c>
      <c r="G100" s="45"/>
      <c r="H100" s="16">
        <f t="shared" si="37"/>
        <v>8739</v>
      </c>
      <c r="I100" s="30">
        <v>8739</v>
      </c>
      <c r="J100" s="30">
        <v>9622</v>
      </c>
      <c r="K100" s="16">
        <f t="shared" si="31"/>
        <v>0</v>
      </c>
      <c r="L100" s="30">
        <f t="shared" si="31"/>
        <v>0</v>
      </c>
      <c r="M100" s="30">
        <f t="shared" si="31"/>
        <v>0</v>
      </c>
      <c r="N100" s="30">
        <v>9622</v>
      </c>
      <c r="O100" s="30" t="e">
        <f>#REF!-H100</f>
        <v>#REF!</v>
      </c>
      <c r="P100" s="30" t="e">
        <f>#REF!-I100</f>
        <v>#REF!</v>
      </c>
      <c r="Q100" s="30">
        <f t="shared" si="34"/>
        <v>0</v>
      </c>
      <c r="R100" s="30">
        <f t="shared" si="35"/>
        <v>-9622</v>
      </c>
      <c r="S100" s="30"/>
      <c r="T100" s="30"/>
    </row>
    <row r="101" spans="1:20" s="4" customFormat="1" ht="31.5" customHeight="1" hidden="1">
      <c r="A101" s="39" t="s">
        <v>161</v>
      </c>
      <c r="B101" s="40" t="s">
        <v>162</v>
      </c>
      <c r="C101" s="45"/>
      <c r="D101" s="16">
        <f t="shared" si="36"/>
        <v>153504</v>
      </c>
      <c r="E101" s="30">
        <v>153504</v>
      </c>
      <c r="F101" s="30">
        <v>168294</v>
      </c>
      <c r="G101" s="45"/>
      <c r="H101" s="16">
        <f t="shared" si="37"/>
        <v>153504</v>
      </c>
      <c r="I101" s="30">
        <v>153504</v>
      </c>
      <c r="J101" s="30">
        <v>168294</v>
      </c>
      <c r="K101" s="16">
        <f t="shared" si="31"/>
        <v>0</v>
      </c>
      <c r="L101" s="30">
        <f t="shared" si="31"/>
        <v>0</v>
      </c>
      <c r="M101" s="30">
        <f t="shared" si="31"/>
        <v>0</v>
      </c>
      <c r="N101" s="30">
        <v>168294</v>
      </c>
      <c r="O101" s="30" t="e">
        <f>#REF!-H101</f>
        <v>#REF!</v>
      </c>
      <c r="P101" s="30" t="e">
        <f>#REF!-I101</f>
        <v>#REF!</v>
      </c>
      <c r="Q101" s="30">
        <f t="shared" si="34"/>
        <v>0</v>
      </c>
      <c r="R101" s="30">
        <f t="shared" si="35"/>
        <v>-168294</v>
      </c>
      <c r="S101" s="30"/>
      <c r="T101" s="30"/>
    </row>
    <row r="102" spans="1:20" s="4" customFormat="1" ht="63" customHeight="1" hidden="1">
      <c r="A102" s="39" t="s">
        <v>163</v>
      </c>
      <c r="B102" s="40" t="s">
        <v>164</v>
      </c>
      <c r="C102" s="45"/>
      <c r="D102" s="16">
        <f t="shared" si="36"/>
        <v>3876</v>
      </c>
      <c r="E102" s="30">
        <v>3876</v>
      </c>
      <c r="F102" s="30">
        <v>3819</v>
      </c>
      <c r="G102" s="45"/>
      <c r="H102" s="16">
        <f t="shared" si="37"/>
        <v>3876</v>
      </c>
      <c r="I102" s="30">
        <v>3876</v>
      </c>
      <c r="J102" s="30">
        <v>3819</v>
      </c>
      <c r="K102" s="16">
        <f t="shared" si="31"/>
        <v>0</v>
      </c>
      <c r="L102" s="30">
        <f t="shared" si="31"/>
        <v>0</v>
      </c>
      <c r="M102" s="30">
        <f t="shared" si="31"/>
        <v>0</v>
      </c>
      <c r="N102" s="30">
        <v>3819</v>
      </c>
      <c r="O102" s="30" t="e">
        <f>#REF!-H102</f>
        <v>#REF!</v>
      </c>
      <c r="P102" s="30" t="e">
        <f>#REF!-I102</f>
        <v>#REF!</v>
      </c>
      <c r="Q102" s="30">
        <f t="shared" si="34"/>
        <v>0</v>
      </c>
      <c r="R102" s="30">
        <f t="shared" si="35"/>
        <v>-3819</v>
      </c>
      <c r="S102" s="30"/>
      <c r="T102" s="30"/>
    </row>
    <row r="103" spans="1:20" s="4" customFormat="1" ht="31.5" customHeight="1" hidden="1">
      <c r="A103" s="39" t="s">
        <v>165</v>
      </c>
      <c r="B103" s="40" t="s">
        <v>166</v>
      </c>
      <c r="C103" s="45"/>
      <c r="D103" s="16">
        <f t="shared" si="36"/>
        <v>27214</v>
      </c>
      <c r="E103" s="30">
        <v>27214</v>
      </c>
      <c r="F103" s="30">
        <v>29418</v>
      </c>
      <c r="G103" s="45"/>
      <c r="H103" s="16">
        <f t="shared" si="37"/>
        <v>27214</v>
      </c>
      <c r="I103" s="30">
        <v>27214</v>
      </c>
      <c r="J103" s="30">
        <v>29418</v>
      </c>
      <c r="K103" s="16">
        <f t="shared" si="31"/>
        <v>0</v>
      </c>
      <c r="L103" s="30">
        <f t="shared" si="31"/>
        <v>0</v>
      </c>
      <c r="M103" s="30">
        <f t="shared" si="31"/>
        <v>0</v>
      </c>
      <c r="N103" s="30">
        <v>29418</v>
      </c>
      <c r="O103" s="30" t="e">
        <f>#REF!-H103</f>
        <v>#REF!</v>
      </c>
      <c r="P103" s="30" t="e">
        <f>#REF!-I103</f>
        <v>#REF!</v>
      </c>
      <c r="Q103" s="30">
        <f t="shared" si="34"/>
        <v>0</v>
      </c>
      <c r="R103" s="30">
        <f t="shared" si="35"/>
        <v>-29418</v>
      </c>
      <c r="S103" s="30"/>
      <c r="T103" s="30"/>
    </row>
    <row r="104" spans="1:20" s="4" customFormat="1" ht="31.5" customHeight="1" hidden="1">
      <c r="A104" s="39" t="s">
        <v>167</v>
      </c>
      <c r="B104" s="40" t="s">
        <v>168</v>
      </c>
      <c r="C104" s="45"/>
      <c r="D104" s="16">
        <f t="shared" si="36"/>
        <v>8426</v>
      </c>
      <c r="E104" s="30">
        <v>8426</v>
      </c>
      <c r="F104" s="30">
        <v>9108</v>
      </c>
      <c r="G104" s="45"/>
      <c r="H104" s="16">
        <f t="shared" si="37"/>
        <v>8426</v>
      </c>
      <c r="I104" s="30">
        <v>8426</v>
      </c>
      <c r="J104" s="30">
        <v>9108</v>
      </c>
      <c r="K104" s="16">
        <f t="shared" si="31"/>
        <v>0</v>
      </c>
      <c r="L104" s="30">
        <f t="shared" si="31"/>
        <v>0</v>
      </c>
      <c r="M104" s="30">
        <f t="shared" si="31"/>
        <v>0</v>
      </c>
      <c r="N104" s="30">
        <v>9108</v>
      </c>
      <c r="O104" s="30" t="e">
        <f>#REF!-H104</f>
        <v>#REF!</v>
      </c>
      <c r="P104" s="30" t="e">
        <f>#REF!-I104</f>
        <v>#REF!</v>
      </c>
      <c r="Q104" s="30">
        <f t="shared" si="34"/>
        <v>0</v>
      </c>
      <c r="R104" s="30">
        <f t="shared" si="35"/>
        <v>-9108</v>
      </c>
      <c r="S104" s="30"/>
      <c r="T104" s="30"/>
    </row>
    <row r="105" spans="1:20" s="4" customFormat="1" ht="15.75" customHeight="1" hidden="1">
      <c r="A105" s="39" t="s">
        <v>169</v>
      </c>
      <c r="B105" s="40" t="s">
        <v>170</v>
      </c>
      <c r="C105" s="45"/>
      <c r="D105" s="16">
        <f t="shared" si="36"/>
        <v>1983</v>
      </c>
      <c r="E105" s="30">
        <v>1983</v>
      </c>
      <c r="F105" s="30">
        <v>1997</v>
      </c>
      <c r="G105" s="45"/>
      <c r="H105" s="16">
        <f t="shared" si="37"/>
        <v>1983</v>
      </c>
      <c r="I105" s="30">
        <v>1983</v>
      </c>
      <c r="J105" s="30">
        <v>1997</v>
      </c>
      <c r="K105" s="16">
        <f t="shared" si="31"/>
        <v>0</v>
      </c>
      <c r="L105" s="30">
        <f t="shared" si="31"/>
        <v>0</v>
      </c>
      <c r="M105" s="30">
        <f t="shared" si="31"/>
        <v>0</v>
      </c>
      <c r="N105" s="30">
        <v>1997</v>
      </c>
      <c r="O105" s="30" t="e">
        <f>#REF!-H105</f>
        <v>#REF!</v>
      </c>
      <c r="P105" s="30" t="e">
        <f>#REF!-I105</f>
        <v>#REF!</v>
      </c>
      <c r="Q105" s="30">
        <f t="shared" si="34"/>
        <v>0</v>
      </c>
      <c r="R105" s="30">
        <f t="shared" si="35"/>
        <v>-1997</v>
      </c>
      <c r="S105" s="30"/>
      <c r="T105" s="30"/>
    </row>
    <row r="106" spans="1:20" s="4" customFormat="1" ht="31.5" customHeight="1" hidden="1">
      <c r="A106" s="39" t="s">
        <v>171</v>
      </c>
      <c r="B106" s="40" t="s">
        <v>172</v>
      </c>
      <c r="C106" s="45"/>
      <c r="D106" s="16">
        <f t="shared" si="36"/>
        <v>0</v>
      </c>
      <c r="E106" s="30"/>
      <c r="F106" s="30"/>
      <c r="G106" s="45"/>
      <c r="H106" s="16">
        <f t="shared" si="37"/>
        <v>0</v>
      </c>
      <c r="I106" s="30"/>
      <c r="J106" s="30"/>
      <c r="K106" s="16">
        <f t="shared" si="31"/>
        <v>0</v>
      </c>
      <c r="L106" s="30">
        <f t="shared" si="31"/>
        <v>0</v>
      </c>
      <c r="M106" s="30">
        <f t="shared" si="31"/>
        <v>0</v>
      </c>
      <c r="N106" s="30"/>
      <c r="O106" s="30" t="e">
        <f>#REF!-H106</f>
        <v>#REF!</v>
      </c>
      <c r="P106" s="30" t="e">
        <f>#REF!-I106</f>
        <v>#REF!</v>
      </c>
      <c r="Q106" s="30">
        <f t="shared" si="34"/>
        <v>0</v>
      </c>
      <c r="R106" s="30">
        <f t="shared" si="35"/>
        <v>0</v>
      </c>
      <c r="S106" s="30"/>
      <c r="T106" s="30"/>
    </row>
    <row r="107" spans="1:20" s="4" customFormat="1" ht="31.5" customHeight="1" hidden="1">
      <c r="A107" s="39" t="s">
        <v>173</v>
      </c>
      <c r="B107" s="40" t="s">
        <v>174</v>
      </c>
      <c r="C107" s="45"/>
      <c r="D107" s="16">
        <f t="shared" si="36"/>
        <v>18089.8</v>
      </c>
      <c r="E107" s="30">
        <v>18089.8</v>
      </c>
      <c r="F107" s="30">
        <v>19744.7</v>
      </c>
      <c r="G107" s="45"/>
      <c r="H107" s="16">
        <f t="shared" si="37"/>
        <v>18089.8</v>
      </c>
      <c r="I107" s="30">
        <v>18089.8</v>
      </c>
      <c r="J107" s="30">
        <v>19744.7</v>
      </c>
      <c r="K107" s="16">
        <f t="shared" si="31"/>
        <v>0</v>
      </c>
      <c r="L107" s="30">
        <f t="shared" si="31"/>
        <v>0</v>
      </c>
      <c r="M107" s="30">
        <f t="shared" si="31"/>
        <v>0</v>
      </c>
      <c r="N107" s="30">
        <v>19744.7</v>
      </c>
      <c r="O107" s="30" t="e">
        <f>#REF!-H107</f>
        <v>#REF!</v>
      </c>
      <c r="P107" s="30" t="e">
        <f>#REF!-I107</f>
        <v>#REF!</v>
      </c>
      <c r="Q107" s="30">
        <f t="shared" si="34"/>
        <v>0</v>
      </c>
      <c r="R107" s="30">
        <f t="shared" si="35"/>
        <v>-19744.7</v>
      </c>
      <c r="S107" s="30"/>
      <c r="T107" s="30"/>
    </row>
    <row r="108" spans="1:20" s="4" customFormat="1" ht="31.5" customHeight="1" hidden="1">
      <c r="A108" s="39" t="s">
        <v>175</v>
      </c>
      <c r="B108" s="40" t="s">
        <v>176</v>
      </c>
      <c r="C108" s="45"/>
      <c r="D108" s="16">
        <f t="shared" si="36"/>
        <v>189.5</v>
      </c>
      <c r="E108" s="30">
        <v>189.5</v>
      </c>
      <c r="F108" s="30">
        <v>204.6</v>
      </c>
      <c r="G108" s="45"/>
      <c r="H108" s="16">
        <f t="shared" si="37"/>
        <v>189.5</v>
      </c>
      <c r="I108" s="30">
        <v>189.5</v>
      </c>
      <c r="J108" s="30">
        <v>204.6</v>
      </c>
      <c r="K108" s="16">
        <f t="shared" si="31"/>
        <v>0</v>
      </c>
      <c r="L108" s="30">
        <f t="shared" si="31"/>
        <v>0</v>
      </c>
      <c r="M108" s="30">
        <f t="shared" si="31"/>
        <v>0</v>
      </c>
      <c r="N108" s="30">
        <v>204.6</v>
      </c>
      <c r="O108" s="30" t="e">
        <f>#REF!-H108</f>
        <v>#REF!</v>
      </c>
      <c r="P108" s="30" t="e">
        <f>#REF!-I108</f>
        <v>#REF!</v>
      </c>
      <c r="Q108" s="30">
        <f t="shared" si="34"/>
        <v>0</v>
      </c>
      <c r="R108" s="30">
        <f t="shared" si="35"/>
        <v>-204.6</v>
      </c>
      <c r="S108" s="30"/>
      <c r="T108" s="30"/>
    </row>
    <row r="109" spans="1:20" s="4" customFormat="1" ht="78.75" customHeight="1" hidden="1">
      <c r="A109" s="39" t="s">
        <v>177</v>
      </c>
      <c r="B109" s="40" t="s">
        <v>178</v>
      </c>
      <c r="C109" s="45"/>
      <c r="D109" s="16">
        <f t="shared" si="36"/>
        <v>23.8</v>
      </c>
      <c r="E109" s="30">
        <v>23.8</v>
      </c>
      <c r="F109" s="30">
        <v>23.9</v>
      </c>
      <c r="G109" s="45"/>
      <c r="H109" s="16">
        <f t="shared" si="37"/>
        <v>23.8</v>
      </c>
      <c r="I109" s="30">
        <v>23.8</v>
      </c>
      <c r="J109" s="30">
        <v>23.9</v>
      </c>
      <c r="K109" s="16">
        <f t="shared" si="31"/>
        <v>0</v>
      </c>
      <c r="L109" s="30">
        <f t="shared" si="31"/>
        <v>0</v>
      </c>
      <c r="M109" s="30">
        <f t="shared" si="31"/>
        <v>0</v>
      </c>
      <c r="N109" s="30">
        <v>23.9</v>
      </c>
      <c r="O109" s="30" t="e">
        <f>#REF!-H109</f>
        <v>#REF!</v>
      </c>
      <c r="P109" s="30" t="e">
        <f>#REF!-I109</f>
        <v>#REF!</v>
      </c>
      <c r="Q109" s="30">
        <f t="shared" si="34"/>
        <v>0</v>
      </c>
      <c r="R109" s="30">
        <f t="shared" si="35"/>
        <v>-23.9</v>
      </c>
      <c r="S109" s="30"/>
      <c r="T109" s="30"/>
    </row>
    <row r="110" spans="1:20" s="4" customFormat="1" ht="47.25" customHeight="1" hidden="1">
      <c r="A110" s="39" t="s">
        <v>179</v>
      </c>
      <c r="B110" s="40" t="s">
        <v>180</v>
      </c>
      <c r="C110" s="45"/>
      <c r="D110" s="16">
        <f t="shared" si="36"/>
        <v>0</v>
      </c>
      <c r="E110" s="30"/>
      <c r="F110" s="30"/>
      <c r="G110" s="45"/>
      <c r="H110" s="16">
        <f t="shared" si="37"/>
        <v>0</v>
      </c>
      <c r="I110" s="30"/>
      <c r="J110" s="30"/>
      <c r="K110" s="16">
        <f t="shared" si="31"/>
        <v>0</v>
      </c>
      <c r="L110" s="30">
        <f t="shared" si="31"/>
        <v>0</v>
      </c>
      <c r="M110" s="30">
        <f t="shared" si="31"/>
        <v>0</v>
      </c>
      <c r="N110" s="30"/>
      <c r="O110" s="30" t="e">
        <f>#REF!-H110</f>
        <v>#REF!</v>
      </c>
      <c r="P110" s="30" t="e">
        <f>#REF!-I110</f>
        <v>#REF!</v>
      </c>
      <c r="Q110" s="30">
        <f t="shared" si="34"/>
        <v>0</v>
      </c>
      <c r="R110" s="30">
        <f t="shared" si="35"/>
        <v>0</v>
      </c>
      <c r="S110" s="30"/>
      <c r="T110" s="30"/>
    </row>
    <row r="111" spans="1:20" s="4" customFormat="1" ht="63" customHeight="1" hidden="1">
      <c r="A111" s="39" t="s">
        <v>181</v>
      </c>
      <c r="B111" s="40" t="s">
        <v>182</v>
      </c>
      <c r="C111" s="45"/>
      <c r="D111" s="16">
        <f t="shared" si="36"/>
        <v>2730</v>
      </c>
      <c r="E111" s="30">
        <v>2730</v>
      </c>
      <c r="F111" s="30">
        <v>2951.1</v>
      </c>
      <c r="G111" s="45"/>
      <c r="H111" s="16">
        <f t="shared" si="37"/>
        <v>2730</v>
      </c>
      <c r="I111" s="30">
        <v>2730</v>
      </c>
      <c r="J111" s="30">
        <v>2951.1</v>
      </c>
      <c r="K111" s="16">
        <f t="shared" si="31"/>
        <v>0</v>
      </c>
      <c r="L111" s="30">
        <f t="shared" si="31"/>
        <v>0</v>
      </c>
      <c r="M111" s="30">
        <f t="shared" si="31"/>
        <v>0</v>
      </c>
      <c r="N111" s="30">
        <v>2951.1</v>
      </c>
      <c r="O111" s="30" t="e">
        <f>#REF!-H111</f>
        <v>#REF!</v>
      </c>
      <c r="P111" s="30" t="e">
        <f>#REF!-I111</f>
        <v>#REF!</v>
      </c>
      <c r="Q111" s="30">
        <f t="shared" si="34"/>
        <v>0</v>
      </c>
      <c r="R111" s="30">
        <f t="shared" si="35"/>
        <v>-2951.1</v>
      </c>
      <c r="S111" s="30"/>
      <c r="T111" s="30"/>
    </row>
    <row r="112" spans="1:20" s="4" customFormat="1" ht="47.25" customHeight="1" hidden="1">
      <c r="A112" s="39" t="s">
        <v>183</v>
      </c>
      <c r="B112" s="1" t="s">
        <v>194</v>
      </c>
      <c r="C112" s="25"/>
      <c r="D112" s="16">
        <f t="shared" si="36"/>
        <v>14.1</v>
      </c>
      <c r="E112" s="30">
        <v>14.1</v>
      </c>
      <c r="F112" s="30">
        <v>14.3</v>
      </c>
      <c r="G112" s="25"/>
      <c r="H112" s="16">
        <f t="shared" si="37"/>
        <v>14.1</v>
      </c>
      <c r="I112" s="30">
        <v>14.1</v>
      </c>
      <c r="J112" s="30">
        <v>14.3</v>
      </c>
      <c r="K112" s="16">
        <f t="shared" si="31"/>
        <v>0</v>
      </c>
      <c r="L112" s="30">
        <f t="shared" si="31"/>
        <v>0</v>
      </c>
      <c r="M112" s="30">
        <f t="shared" si="31"/>
        <v>0</v>
      </c>
      <c r="N112" s="30">
        <v>14.3</v>
      </c>
      <c r="O112" s="30" t="e">
        <f>#REF!-H112</f>
        <v>#REF!</v>
      </c>
      <c r="P112" s="30" t="e">
        <f>#REF!-I112</f>
        <v>#REF!</v>
      </c>
      <c r="Q112" s="30">
        <f t="shared" si="34"/>
        <v>0</v>
      </c>
      <c r="R112" s="30">
        <f t="shared" si="35"/>
        <v>-14.3</v>
      </c>
      <c r="S112" s="30"/>
      <c r="T112" s="30"/>
    </row>
    <row r="113" spans="1:20" s="4" customFormat="1" ht="63" customHeight="1" hidden="1">
      <c r="A113" s="41" t="s">
        <v>230</v>
      </c>
      <c r="B113" s="1" t="s">
        <v>184</v>
      </c>
      <c r="C113" s="25"/>
      <c r="D113" s="16">
        <f t="shared" si="36"/>
        <v>872.6</v>
      </c>
      <c r="E113" s="30">
        <v>872.6</v>
      </c>
      <c r="F113" s="30">
        <v>948.9</v>
      </c>
      <c r="G113" s="25"/>
      <c r="H113" s="16">
        <f t="shared" si="37"/>
        <v>872.6</v>
      </c>
      <c r="I113" s="30">
        <v>872.6</v>
      </c>
      <c r="J113" s="30">
        <v>948.9</v>
      </c>
      <c r="K113" s="16">
        <f t="shared" si="31"/>
        <v>0</v>
      </c>
      <c r="L113" s="30">
        <f t="shared" si="31"/>
        <v>0</v>
      </c>
      <c r="M113" s="30">
        <f t="shared" si="31"/>
        <v>0</v>
      </c>
      <c r="N113" s="30">
        <v>948.9</v>
      </c>
      <c r="O113" s="30" t="e">
        <f>#REF!-H113</f>
        <v>#REF!</v>
      </c>
      <c r="P113" s="30" t="e">
        <f>#REF!-I113</f>
        <v>#REF!</v>
      </c>
      <c r="Q113" s="30">
        <f t="shared" si="34"/>
        <v>0</v>
      </c>
      <c r="R113" s="30">
        <f t="shared" si="35"/>
        <v>-948.9</v>
      </c>
      <c r="S113" s="30"/>
      <c r="T113" s="30"/>
    </row>
    <row r="114" spans="1:20" s="4" customFormat="1" ht="63" customHeight="1" hidden="1">
      <c r="A114" s="43" t="s">
        <v>62</v>
      </c>
      <c r="B114" s="1" t="s">
        <v>63</v>
      </c>
      <c r="C114" s="21">
        <v>2937</v>
      </c>
      <c r="D114" s="16">
        <f t="shared" si="36"/>
        <v>-2937</v>
      </c>
      <c r="E114" s="30"/>
      <c r="F114" s="30"/>
      <c r="G114" s="21">
        <v>2937</v>
      </c>
      <c r="H114" s="16">
        <f t="shared" si="37"/>
        <v>-2937</v>
      </c>
      <c r="I114" s="30"/>
      <c r="J114" s="30"/>
      <c r="K114" s="16">
        <f t="shared" si="31"/>
        <v>0</v>
      </c>
      <c r="L114" s="30">
        <f t="shared" si="31"/>
        <v>0</v>
      </c>
      <c r="M114" s="30">
        <f t="shared" si="31"/>
        <v>0</v>
      </c>
      <c r="N114" s="30"/>
      <c r="O114" s="30" t="e">
        <f>#REF!-H114</f>
        <v>#REF!</v>
      </c>
      <c r="P114" s="30" t="e">
        <f>#REF!-I114</f>
        <v>#REF!</v>
      </c>
      <c r="Q114" s="30">
        <f t="shared" si="34"/>
        <v>0</v>
      </c>
      <c r="R114" s="30">
        <f t="shared" si="35"/>
        <v>0</v>
      </c>
      <c r="S114" s="30"/>
      <c r="T114" s="30"/>
    </row>
    <row r="115" spans="1:20" s="4" customFormat="1" ht="141.75" customHeight="1" hidden="1">
      <c r="A115" s="43" t="s">
        <v>210</v>
      </c>
      <c r="B115" s="1" t="s">
        <v>211</v>
      </c>
      <c r="C115" s="21">
        <v>57566.4</v>
      </c>
      <c r="D115" s="16">
        <f t="shared" si="36"/>
        <v>11869.999999999993</v>
      </c>
      <c r="E115" s="30">
        <v>69436.4</v>
      </c>
      <c r="F115" s="30">
        <v>77718.3</v>
      </c>
      <c r="G115" s="21">
        <v>57566.4</v>
      </c>
      <c r="H115" s="16">
        <f t="shared" si="37"/>
        <v>11869.999999999993</v>
      </c>
      <c r="I115" s="30">
        <v>69436.4</v>
      </c>
      <c r="J115" s="30">
        <v>77718.3</v>
      </c>
      <c r="K115" s="16">
        <f t="shared" si="31"/>
        <v>0</v>
      </c>
      <c r="L115" s="30">
        <f t="shared" si="31"/>
        <v>0</v>
      </c>
      <c r="M115" s="30">
        <f t="shared" si="31"/>
        <v>0</v>
      </c>
      <c r="N115" s="30">
        <v>77718.3</v>
      </c>
      <c r="O115" s="30" t="e">
        <f>#REF!-H115</f>
        <v>#REF!</v>
      </c>
      <c r="P115" s="30" t="e">
        <f>#REF!-I115</f>
        <v>#REF!</v>
      </c>
      <c r="Q115" s="30">
        <f t="shared" si="34"/>
        <v>0</v>
      </c>
      <c r="R115" s="30">
        <f t="shared" si="35"/>
        <v>-77718.3</v>
      </c>
      <c r="S115" s="30"/>
      <c r="T115" s="30"/>
    </row>
    <row r="116" spans="1:20" s="4" customFormat="1" ht="78.75" customHeight="1" hidden="1">
      <c r="A116" s="43" t="s">
        <v>212</v>
      </c>
      <c r="B116" s="14" t="s">
        <v>213</v>
      </c>
      <c r="C116" s="21">
        <v>31574.5</v>
      </c>
      <c r="D116" s="16">
        <f t="shared" si="36"/>
        <v>-27031.4</v>
      </c>
      <c r="E116" s="30">
        <v>4543.1</v>
      </c>
      <c r="F116" s="30">
        <v>4911.2</v>
      </c>
      <c r="G116" s="21">
        <v>31574.5</v>
      </c>
      <c r="H116" s="16">
        <f t="shared" si="37"/>
        <v>-27031.4</v>
      </c>
      <c r="I116" s="30">
        <v>4543.1</v>
      </c>
      <c r="J116" s="30">
        <v>4911.2</v>
      </c>
      <c r="K116" s="16">
        <f t="shared" si="31"/>
        <v>0</v>
      </c>
      <c r="L116" s="30">
        <f t="shared" si="31"/>
        <v>0</v>
      </c>
      <c r="M116" s="30">
        <f t="shared" si="31"/>
        <v>0</v>
      </c>
      <c r="N116" s="30">
        <v>4911.2</v>
      </c>
      <c r="O116" s="30" t="e">
        <f>#REF!-H116</f>
        <v>#REF!</v>
      </c>
      <c r="P116" s="30" t="e">
        <f>#REF!-I116</f>
        <v>#REF!</v>
      </c>
      <c r="Q116" s="30">
        <f t="shared" si="34"/>
        <v>0</v>
      </c>
      <c r="R116" s="30">
        <f t="shared" si="35"/>
        <v>-4911.2</v>
      </c>
      <c r="S116" s="30"/>
      <c r="T116" s="30"/>
    </row>
    <row r="117" spans="1:20" s="4" customFormat="1" ht="47.25" customHeight="1" hidden="1">
      <c r="A117" s="43" t="s">
        <v>228</v>
      </c>
      <c r="B117" s="14" t="s">
        <v>227</v>
      </c>
      <c r="C117" s="21"/>
      <c r="D117" s="16">
        <f t="shared" si="36"/>
        <v>74720.7</v>
      </c>
      <c r="E117" s="30">
        <v>74720.7</v>
      </c>
      <c r="F117" s="30">
        <v>74720.7</v>
      </c>
      <c r="G117" s="21"/>
      <c r="H117" s="16">
        <f t="shared" si="37"/>
        <v>74720.7</v>
      </c>
      <c r="I117" s="30">
        <v>74720.7</v>
      </c>
      <c r="J117" s="30">
        <v>74720.7</v>
      </c>
      <c r="K117" s="16">
        <f t="shared" si="31"/>
        <v>0</v>
      </c>
      <c r="L117" s="30">
        <f t="shared" si="31"/>
        <v>0</v>
      </c>
      <c r="M117" s="30">
        <f t="shared" si="31"/>
        <v>0</v>
      </c>
      <c r="N117" s="30">
        <v>74720.7</v>
      </c>
      <c r="O117" s="30" t="e">
        <f>#REF!-H117</f>
        <v>#REF!</v>
      </c>
      <c r="P117" s="30" t="e">
        <f>#REF!-I117</f>
        <v>#REF!</v>
      </c>
      <c r="Q117" s="30">
        <f t="shared" si="34"/>
        <v>0</v>
      </c>
      <c r="R117" s="30">
        <f t="shared" si="35"/>
        <v>-74720.7</v>
      </c>
      <c r="S117" s="30"/>
      <c r="T117" s="30"/>
    </row>
    <row r="118" spans="1:20" s="4" customFormat="1" ht="15.75" customHeight="1" hidden="1">
      <c r="A118" s="43" t="s">
        <v>67</v>
      </c>
      <c r="B118" s="1" t="s">
        <v>68</v>
      </c>
      <c r="C118" s="21">
        <f>86200.8-42381.2</f>
        <v>43819.600000000006</v>
      </c>
      <c r="D118" s="16">
        <f t="shared" si="36"/>
        <v>300201.69999999995</v>
      </c>
      <c r="E118" s="30">
        <f>SUM(E119:E123)</f>
        <v>344021.3</v>
      </c>
      <c r="F118" s="30">
        <f>SUM(F119:F123)</f>
        <v>347177.3</v>
      </c>
      <c r="G118" s="21">
        <f>86200.8-42381.2</f>
        <v>43819.600000000006</v>
      </c>
      <c r="H118" s="16">
        <f t="shared" si="37"/>
        <v>300201.69999999995</v>
      </c>
      <c r="I118" s="30">
        <f>SUM(I119:I123)</f>
        <v>344021.3</v>
      </c>
      <c r="J118" s="30">
        <f>SUM(J119:J123)</f>
        <v>347177.3</v>
      </c>
      <c r="K118" s="16">
        <f t="shared" si="31"/>
        <v>0</v>
      </c>
      <c r="L118" s="30">
        <f t="shared" si="31"/>
        <v>0</v>
      </c>
      <c r="M118" s="30">
        <f t="shared" si="31"/>
        <v>0</v>
      </c>
      <c r="N118" s="30">
        <f>SUM(N119:N123)</f>
        <v>347177.3</v>
      </c>
      <c r="O118" s="30" t="e">
        <f>#REF!-H118</f>
        <v>#REF!</v>
      </c>
      <c r="P118" s="30" t="e">
        <f>#REF!-I118</f>
        <v>#REF!</v>
      </c>
      <c r="Q118" s="30">
        <f t="shared" si="34"/>
        <v>0</v>
      </c>
      <c r="R118" s="30">
        <f t="shared" si="35"/>
        <v>-347177.3</v>
      </c>
      <c r="S118" s="30"/>
      <c r="T118" s="30"/>
    </row>
    <row r="119" spans="1:20" s="4" customFormat="1" ht="63" customHeight="1" hidden="1">
      <c r="A119" s="43" t="s">
        <v>185</v>
      </c>
      <c r="B119" s="40" t="s">
        <v>186</v>
      </c>
      <c r="C119" s="45"/>
      <c r="D119" s="16">
        <f t="shared" si="36"/>
        <v>0</v>
      </c>
      <c r="E119" s="30"/>
      <c r="F119" s="30"/>
      <c r="G119" s="45"/>
      <c r="H119" s="16">
        <f t="shared" si="37"/>
        <v>0</v>
      </c>
      <c r="I119" s="30"/>
      <c r="J119" s="30"/>
      <c r="K119" s="16">
        <f t="shared" si="31"/>
        <v>0</v>
      </c>
      <c r="L119" s="30">
        <f t="shared" si="31"/>
        <v>0</v>
      </c>
      <c r="M119" s="30">
        <f t="shared" si="31"/>
        <v>0</v>
      </c>
      <c r="N119" s="30"/>
      <c r="O119" s="30" t="e">
        <f>#REF!-H119</f>
        <v>#REF!</v>
      </c>
      <c r="P119" s="30" t="e">
        <f>#REF!-I119</f>
        <v>#REF!</v>
      </c>
      <c r="Q119" s="30">
        <f t="shared" si="34"/>
        <v>0</v>
      </c>
      <c r="R119" s="30">
        <f t="shared" si="35"/>
        <v>0</v>
      </c>
      <c r="S119" s="30"/>
      <c r="T119" s="30"/>
    </row>
    <row r="120" spans="1:20" s="4" customFormat="1" ht="31.5" customHeight="1" hidden="1">
      <c r="A120" s="43" t="s">
        <v>187</v>
      </c>
      <c r="B120" s="40" t="s">
        <v>188</v>
      </c>
      <c r="C120" s="45"/>
      <c r="D120" s="16">
        <f t="shared" si="36"/>
        <v>20787</v>
      </c>
      <c r="E120" s="30">
        <v>20787</v>
      </c>
      <c r="F120" s="30">
        <v>22279</v>
      </c>
      <c r="G120" s="45"/>
      <c r="H120" s="16">
        <f t="shared" si="37"/>
        <v>20787</v>
      </c>
      <c r="I120" s="30">
        <v>20787</v>
      </c>
      <c r="J120" s="30">
        <v>22279</v>
      </c>
      <c r="K120" s="16">
        <f t="shared" si="31"/>
        <v>0</v>
      </c>
      <c r="L120" s="30">
        <f t="shared" si="31"/>
        <v>0</v>
      </c>
      <c r="M120" s="30">
        <f t="shared" si="31"/>
        <v>0</v>
      </c>
      <c r="N120" s="30">
        <v>22279</v>
      </c>
      <c r="O120" s="30" t="e">
        <f>#REF!-H120</f>
        <v>#REF!</v>
      </c>
      <c r="P120" s="30" t="e">
        <f>#REF!-I120</f>
        <v>#REF!</v>
      </c>
      <c r="Q120" s="30">
        <f t="shared" si="34"/>
        <v>0</v>
      </c>
      <c r="R120" s="30">
        <f t="shared" si="35"/>
        <v>-22279</v>
      </c>
      <c r="S120" s="30"/>
      <c r="T120" s="30"/>
    </row>
    <row r="121" spans="1:20" s="4" customFormat="1" ht="31.5" customHeight="1" hidden="1">
      <c r="A121" s="43" t="s">
        <v>189</v>
      </c>
      <c r="B121" s="40" t="s">
        <v>190</v>
      </c>
      <c r="C121" s="45"/>
      <c r="D121" s="16">
        <f t="shared" si="36"/>
        <v>12894</v>
      </c>
      <c r="E121" s="30">
        <v>12894</v>
      </c>
      <c r="F121" s="30">
        <v>13807</v>
      </c>
      <c r="G121" s="45"/>
      <c r="H121" s="16">
        <f t="shared" si="37"/>
        <v>12894</v>
      </c>
      <c r="I121" s="30">
        <v>12894</v>
      </c>
      <c r="J121" s="30">
        <v>13807</v>
      </c>
      <c r="K121" s="16">
        <f t="shared" si="31"/>
        <v>0</v>
      </c>
      <c r="L121" s="30">
        <f t="shared" si="31"/>
        <v>0</v>
      </c>
      <c r="M121" s="30">
        <f t="shared" si="31"/>
        <v>0</v>
      </c>
      <c r="N121" s="30">
        <v>13807</v>
      </c>
      <c r="O121" s="30" t="e">
        <f>#REF!-H121</f>
        <v>#REF!</v>
      </c>
      <c r="P121" s="30" t="e">
        <f>#REF!-I121</f>
        <v>#REF!</v>
      </c>
      <c r="Q121" s="30">
        <f t="shared" si="34"/>
        <v>0</v>
      </c>
      <c r="R121" s="30">
        <f t="shared" si="35"/>
        <v>-13807</v>
      </c>
      <c r="S121" s="30"/>
      <c r="T121" s="30"/>
    </row>
    <row r="122" spans="1:20" s="4" customFormat="1" ht="31.5" customHeight="1" hidden="1">
      <c r="A122" s="43" t="s">
        <v>202</v>
      </c>
      <c r="B122" s="1" t="s">
        <v>191</v>
      </c>
      <c r="C122" s="25"/>
      <c r="D122" s="16">
        <f t="shared" si="36"/>
        <v>64475</v>
      </c>
      <c r="E122" s="30">
        <v>64475</v>
      </c>
      <c r="F122" s="30">
        <v>65226</v>
      </c>
      <c r="G122" s="25"/>
      <c r="H122" s="16">
        <f t="shared" si="37"/>
        <v>64475</v>
      </c>
      <c r="I122" s="30">
        <v>64475</v>
      </c>
      <c r="J122" s="30">
        <v>65226</v>
      </c>
      <c r="K122" s="16">
        <f t="shared" si="31"/>
        <v>0</v>
      </c>
      <c r="L122" s="30">
        <f t="shared" si="31"/>
        <v>0</v>
      </c>
      <c r="M122" s="30">
        <f t="shared" si="31"/>
        <v>0</v>
      </c>
      <c r="N122" s="30">
        <v>65226</v>
      </c>
      <c r="O122" s="30" t="e">
        <f>#REF!-H122</f>
        <v>#REF!</v>
      </c>
      <c r="P122" s="30" t="e">
        <f>#REF!-I122</f>
        <v>#REF!</v>
      </c>
      <c r="Q122" s="30">
        <f t="shared" si="34"/>
        <v>0</v>
      </c>
      <c r="R122" s="30">
        <f t="shared" si="35"/>
        <v>-65226</v>
      </c>
      <c r="S122" s="30"/>
      <c r="T122" s="30"/>
    </row>
    <row r="123" spans="1:20" s="4" customFormat="1" ht="94.5" customHeight="1" hidden="1">
      <c r="A123" s="43" t="s">
        <v>239</v>
      </c>
      <c r="B123" s="1" t="s">
        <v>229</v>
      </c>
      <c r="C123" s="25"/>
      <c r="D123" s="16">
        <f t="shared" si="36"/>
        <v>245865.3</v>
      </c>
      <c r="E123" s="30">
        <v>245865.3</v>
      </c>
      <c r="F123" s="30">
        <v>245865.3</v>
      </c>
      <c r="G123" s="25"/>
      <c r="H123" s="16">
        <f t="shared" si="37"/>
        <v>245865.3</v>
      </c>
      <c r="I123" s="30">
        <v>245865.3</v>
      </c>
      <c r="J123" s="30">
        <v>245865.3</v>
      </c>
      <c r="K123" s="16">
        <f t="shared" si="31"/>
        <v>0</v>
      </c>
      <c r="L123" s="30">
        <f t="shared" si="31"/>
        <v>0</v>
      </c>
      <c r="M123" s="30">
        <f t="shared" si="31"/>
        <v>0</v>
      </c>
      <c r="N123" s="30">
        <v>245865.3</v>
      </c>
      <c r="O123" s="30" t="e">
        <f>#REF!-H123</f>
        <v>#REF!</v>
      </c>
      <c r="P123" s="30" t="e">
        <f>#REF!-I123</f>
        <v>#REF!</v>
      </c>
      <c r="Q123" s="30">
        <f t="shared" si="34"/>
        <v>0</v>
      </c>
      <c r="R123" s="30">
        <f t="shared" si="35"/>
        <v>-245865.3</v>
      </c>
      <c r="S123" s="30"/>
      <c r="T123" s="30"/>
    </row>
    <row r="124" spans="1:20" s="4" customFormat="1" ht="15.75">
      <c r="A124" s="43" t="s">
        <v>48</v>
      </c>
      <c r="B124" s="1" t="s">
        <v>64</v>
      </c>
      <c r="C124" s="19">
        <f>C126+C125</f>
        <v>224344</v>
      </c>
      <c r="D124" s="16">
        <f t="shared" si="36"/>
        <v>47703.59999999998</v>
      </c>
      <c r="E124" s="30">
        <f>SUM(E125:E127)</f>
        <v>272047.6</v>
      </c>
      <c r="F124" s="30">
        <f>SUM(F125:F127)</f>
        <v>244480.6</v>
      </c>
      <c r="G124" s="19">
        <f>G126+G125</f>
        <v>224344</v>
      </c>
      <c r="H124" s="16">
        <f t="shared" si="37"/>
        <v>47703.59999999998</v>
      </c>
      <c r="I124" s="30">
        <f>SUM(I125:I127)</f>
        <v>272047.6</v>
      </c>
      <c r="J124" s="30">
        <f>SUM(J125:J127)</f>
        <v>244480.6</v>
      </c>
      <c r="K124" s="16">
        <f t="shared" si="31"/>
        <v>0</v>
      </c>
      <c r="L124" s="30">
        <f t="shared" si="31"/>
        <v>0</v>
      </c>
      <c r="M124" s="30">
        <f t="shared" si="31"/>
        <v>0</v>
      </c>
      <c r="N124" s="30">
        <f>SUM(N125:N127)</f>
        <v>244480.6</v>
      </c>
      <c r="O124" s="30" t="e">
        <f>#REF!-H124</f>
        <v>#REF!</v>
      </c>
      <c r="P124" s="30" t="e">
        <f>#REF!-I124</f>
        <v>#REF!</v>
      </c>
      <c r="Q124" s="30">
        <f t="shared" si="34"/>
        <v>0</v>
      </c>
      <c r="R124" s="30">
        <f t="shared" si="35"/>
        <v>-196368.2</v>
      </c>
      <c r="S124" s="30">
        <v>48112.4</v>
      </c>
      <c r="T124" s="30">
        <v>48333</v>
      </c>
    </row>
    <row r="125" spans="1:20" s="4" customFormat="1" ht="78.75" customHeight="1" hidden="1">
      <c r="A125" s="43" t="s">
        <v>214</v>
      </c>
      <c r="B125" s="15" t="s">
        <v>215</v>
      </c>
      <c r="C125" s="21">
        <v>179762.1</v>
      </c>
      <c r="D125" s="16">
        <f t="shared" si="36"/>
        <v>42232.69999999998</v>
      </c>
      <c r="E125" s="30">
        <v>221994.8</v>
      </c>
      <c r="F125" s="30">
        <v>192676.2</v>
      </c>
      <c r="G125" s="21">
        <v>179762.1</v>
      </c>
      <c r="H125" s="16">
        <f t="shared" si="37"/>
        <v>42232.69999999998</v>
      </c>
      <c r="I125" s="30">
        <v>221994.8</v>
      </c>
      <c r="J125" s="30">
        <v>192676.2</v>
      </c>
      <c r="K125" s="16">
        <f t="shared" si="31"/>
        <v>0</v>
      </c>
      <c r="L125" s="30">
        <f t="shared" si="31"/>
        <v>0</v>
      </c>
      <c r="M125" s="30">
        <f t="shared" si="31"/>
        <v>0</v>
      </c>
      <c r="N125" s="30">
        <v>192676.2</v>
      </c>
      <c r="O125" s="30" t="e">
        <f>#REF!-H125</f>
        <v>#REF!</v>
      </c>
      <c r="P125" s="30" t="e">
        <f>#REF!-I125</f>
        <v>#REF!</v>
      </c>
      <c r="Q125" s="30">
        <f t="shared" si="34"/>
        <v>0</v>
      </c>
      <c r="R125" s="30">
        <f t="shared" si="35"/>
        <v>0</v>
      </c>
      <c r="S125" s="30">
        <v>192676.2</v>
      </c>
      <c r="T125" s="30">
        <v>192676.2</v>
      </c>
    </row>
    <row r="126" spans="1:20" s="4" customFormat="1" ht="47.25" customHeight="1" hidden="1">
      <c r="A126" s="43" t="s">
        <v>65</v>
      </c>
      <c r="B126" s="1" t="s">
        <v>143</v>
      </c>
      <c r="C126" s="21">
        <v>44581.9</v>
      </c>
      <c r="D126" s="16">
        <f t="shared" si="36"/>
        <v>5470.9000000000015</v>
      </c>
      <c r="E126" s="30">
        <v>50052.8</v>
      </c>
      <c r="F126" s="30">
        <v>51804.4</v>
      </c>
      <c r="G126" s="21">
        <v>44581.9</v>
      </c>
      <c r="H126" s="16">
        <f t="shared" si="37"/>
        <v>5470.9000000000015</v>
      </c>
      <c r="I126" s="30">
        <v>50052.8</v>
      </c>
      <c r="J126" s="30">
        <v>51804.4</v>
      </c>
      <c r="K126" s="16">
        <f t="shared" si="31"/>
        <v>0</v>
      </c>
      <c r="L126" s="30">
        <f t="shared" si="31"/>
        <v>0</v>
      </c>
      <c r="M126" s="30">
        <f t="shared" si="31"/>
        <v>0</v>
      </c>
      <c r="N126" s="30">
        <v>51804.4</v>
      </c>
      <c r="O126" s="30" t="e">
        <f>#REF!-H126</f>
        <v>#REF!</v>
      </c>
      <c r="P126" s="30" t="e">
        <f>#REF!-I126</f>
        <v>#REF!</v>
      </c>
      <c r="Q126" s="30">
        <f t="shared" si="34"/>
        <v>0</v>
      </c>
      <c r="R126" s="30">
        <f t="shared" si="35"/>
        <v>0</v>
      </c>
      <c r="S126" s="30">
        <v>51804.4</v>
      </c>
      <c r="T126" s="30">
        <v>51804.4</v>
      </c>
    </row>
    <row r="127" spans="1:20" s="4" customFormat="1" ht="31.5" customHeight="1" hidden="1">
      <c r="A127" s="43" t="s">
        <v>235</v>
      </c>
      <c r="B127" s="1" t="s">
        <v>236</v>
      </c>
      <c r="C127" s="21"/>
      <c r="D127" s="16">
        <f t="shared" si="36"/>
        <v>0</v>
      </c>
      <c r="E127" s="30"/>
      <c r="F127" s="33"/>
      <c r="G127" s="21"/>
      <c r="H127" s="16">
        <f t="shared" si="37"/>
        <v>0</v>
      </c>
      <c r="I127" s="30"/>
      <c r="J127" s="33"/>
      <c r="K127" s="16">
        <f t="shared" si="31"/>
        <v>0</v>
      </c>
      <c r="L127" s="30">
        <f t="shared" si="31"/>
        <v>0</v>
      </c>
      <c r="M127" s="33">
        <f t="shared" si="31"/>
        <v>0</v>
      </c>
      <c r="N127" s="33"/>
      <c r="O127" s="30" t="e">
        <f>#REF!-H127</f>
        <v>#REF!</v>
      </c>
      <c r="P127" s="30" t="e">
        <f>#REF!-I127</f>
        <v>#REF!</v>
      </c>
      <c r="Q127" s="30">
        <f t="shared" si="34"/>
        <v>0</v>
      </c>
      <c r="R127" s="30">
        <f t="shared" si="35"/>
        <v>0</v>
      </c>
      <c r="S127" s="33"/>
      <c r="T127" s="33"/>
    </row>
    <row r="128" spans="1:20" s="6" customFormat="1" ht="31.5" hidden="1">
      <c r="A128" s="42" t="s">
        <v>107</v>
      </c>
      <c r="B128" s="5" t="s">
        <v>108</v>
      </c>
      <c r="C128" s="20">
        <f aca="true" t="shared" si="38" ref="C128:J128">+C129+C135</f>
        <v>1218905.2</v>
      </c>
      <c r="D128" s="11">
        <f t="shared" si="38"/>
        <v>231252.80000000016</v>
      </c>
      <c r="E128" s="11">
        <f t="shared" si="38"/>
        <v>1450158</v>
      </c>
      <c r="F128" s="11">
        <f t="shared" si="38"/>
        <v>1548131.7999999998</v>
      </c>
      <c r="G128" s="20">
        <f t="shared" si="38"/>
        <v>1218905.2</v>
      </c>
      <c r="H128" s="11">
        <f t="shared" si="38"/>
        <v>231252.80000000016</v>
      </c>
      <c r="I128" s="11">
        <f t="shared" si="38"/>
        <v>1450158</v>
      </c>
      <c r="J128" s="11">
        <f t="shared" si="38"/>
        <v>1548131.8</v>
      </c>
      <c r="K128" s="11">
        <f t="shared" si="31"/>
        <v>0</v>
      </c>
      <c r="L128" s="11">
        <f t="shared" si="31"/>
        <v>0</v>
      </c>
      <c r="M128" s="11">
        <f t="shared" si="31"/>
        <v>0</v>
      </c>
      <c r="N128" s="11">
        <f>+N129+N135</f>
        <v>1548131.8</v>
      </c>
      <c r="O128" s="11" t="e">
        <f>+O129+O135</f>
        <v>#REF!</v>
      </c>
      <c r="P128" s="11" t="e">
        <f>+P129+P135</f>
        <v>#REF!</v>
      </c>
      <c r="Q128" s="11">
        <f>+Q129+Q135</f>
        <v>0</v>
      </c>
      <c r="R128" s="11">
        <f t="shared" si="35"/>
        <v>-1548131.8</v>
      </c>
      <c r="S128" s="11">
        <f>+S129+S135</f>
        <v>0</v>
      </c>
      <c r="T128" s="11">
        <f>+T129+T135</f>
        <v>0</v>
      </c>
    </row>
    <row r="129" spans="1:20" ht="15.75" hidden="1">
      <c r="A129" s="43" t="s">
        <v>109</v>
      </c>
      <c r="B129" s="1" t="s">
        <v>110</v>
      </c>
      <c r="C129" s="21">
        <f aca="true" t="shared" si="39" ref="C129:J129">C130+C132</f>
        <v>1111870</v>
      </c>
      <c r="D129" s="16">
        <f t="shared" si="39"/>
        <v>178507.60000000015</v>
      </c>
      <c r="E129" s="30">
        <f>E130+E132</f>
        <v>1290377.6</v>
      </c>
      <c r="F129" s="30">
        <f>F130+F132</f>
        <v>1382994.2999999998</v>
      </c>
      <c r="G129" s="21">
        <f t="shared" si="39"/>
        <v>1111870</v>
      </c>
      <c r="H129" s="16">
        <f t="shared" si="39"/>
        <v>56398.60000000014</v>
      </c>
      <c r="I129" s="30">
        <f t="shared" si="39"/>
        <v>1168268.6</v>
      </c>
      <c r="J129" s="30">
        <f t="shared" si="39"/>
        <v>1260451.3</v>
      </c>
      <c r="K129" s="16">
        <f t="shared" si="31"/>
        <v>-122109.00000000001</v>
      </c>
      <c r="L129" s="30">
        <f t="shared" si="31"/>
        <v>-122109</v>
      </c>
      <c r="M129" s="30">
        <f t="shared" si="31"/>
        <v>-122542.99999999977</v>
      </c>
      <c r="N129" s="30">
        <f>N130+N132</f>
        <v>1260451.3</v>
      </c>
      <c r="O129" s="30" t="e">
        <f>#REF!-H129</f>
        <v>#REF!</v>
      </c>
      <c r="P129" s="30" t="e">
        <f>#REF!-I129</f>
        <v>#REF!</v>
      </c>
      <c r="Q129" s="30">
        <f aca="true" t="shared" si="40" ref="Q129:Q135">N129-J129</f>
        <v>0</v>
      </c>
      <c r="R129" s="30">
        <f t="shared" si="35"/>
        <v>-1260451.3</v>
      </c>
      <c r="S129" s="30">
        <f>S130+S132</f>
        <v>0</v>
      </c>
      <c r="T129" s="30">
        <f>T130+T132</f>
        <v>0</v>
      </c>
    </row>
    <row r="130" spans="1:20" ht="15.75" hidden="1">
      <c r="A130" s="43" t="s">
        <v>111</v>
      </c>
      <c r="B130" s="1" t="s">
        <v>261</v>
      </c>
      <c r="C130" s="21">
        <f aca="true" t="shared" si="41" ref="C130:J130">C131</f>
        <v>1104687.7</v>
      </c>
      <c r="D130" s="16">
        <f t="shared" si="41"/>
        <v>177274.40000000014</v>
      </c>
      <c r="E130" s="30">
        <f t="shared" si="41"/>
        <v>1281962.1</v>
      </c>
      <c r="F130" s="30">
        <f t="shared" si="41"/>
        <v>1374083.7999999998</v>
      </c>
      <c r="G130" s="21">
        <f t="shared" si="41"/>
        <v>1104687.7</v>
      </c>
      <c r="H130" s="16">
        <f t="shared" si="41"/>
        <v>55165.40000000014</v>
      </c>
      <c r="I130" s="30">
        <f>I131</f>
        <v>1159853.1</v>
      </c>
      <c r="J130" s="30">
        <f t="shared" si="41"/>
        <v>1251540.8</v>
      </c>
      <c r="K130" s="16">
        <f t="shared" si="31"/>
        <v>-122109</v>
      </c>
      <c r="L130" s="30">
        <f t="shared" si="31"/>
        <v>-122109</v>
      </c>
      <c r="M130" s="30">
        <f t="shared" si="31"/>
        <v>-122542.99999999977</v>
      </c>
      <c r="N130" s="30">
        <f>N131</f>
        <v>1251540.8</v>
      </c>
      <c r="O130" s="30" t="e">
        <f>#REF!-H130</f>
        <v>#REF!</v>
      </c>
      <c r="P130" s="30" t="e">
        <f>#REF!-I130</f>
        <v>#REF!</v>
      </c>
      <c r="Q130" s="30">
        <f t="shared" si="40"/>
        <v>0</v>
      </c>
      <c r="R130" s="30">
        <f t="shared" si="35"/>
        <v>-1251540.8</v>
      </c>
      <c r="S130" s="30"/>
      <c r="T130" s="30"/>
    </row>
    <row r="131" spans="1:20" ht="31.5" customHeight="1" hidden="1">
      <c r="A131" s="43" t="s">
        <v>112</v>
      </c>
      <c r="B131" s="1" t="s">
        <v>245</v>
      </c>
      <c r="C131" s="21">
        <v>1104687.7</v>
      </c>
      <c r="D131" s="16">
        <f>E131-C131</f>
        <v>177274.40000000014</v>
      </c>
      <c r="E131" s="30">
        <f>1238927.1+34300+3235+5500</f>
        <v>1281962.1</v>
      </c>
      <c r="F131" s="30">
        <f>1330346.9+34300+3436.9+6000</f>
        <v>1374083.7999999998</v>
      </c>
      <c r="G131" s="21">
        <v>1104687.7</v>
      </c>
      <c r="H131" s="16">
        <f>I131-G131</f>
        <v>55165.40000000014</v>
      </c>
      <c r="I131" s="30">
        <v>1159853.1</v>
      </c>
      <c r="J131" s="30">
        <v>1251540.8</v>
      </c>
      <c r="K131" s="16">
        <f t="shared" si="31"/>
        <v>-122109</v>
      </c>
      <c r="L131" s="30">
        <f t="shared" si="31"/>
        <v>-122109</v>
      </c>
      <c r="M131" s="30">
        <f t="shared" si="31"/>
        <v>-122542.99999999977</v>
      </c>
      <c r="N131" s="30">
        <v>1251540.8</v>
      </c>
      <c r="O131" s="30" t="e">
        <f>#REF!-H131</f>
        <v>#REF!</v>
      </c>
      <c r="P131" s="30" t="e">
        <f>#REF!-I131</f>
        <v>#REF!</v>
      </c>
      <c r="Q131" s="30">
        <f t="shared" si="40"/>
        <v>0</v>
      </c>
      <c r="R131" s="30">
        <f t="shared" si="35"/>
        <v>-1251540.8</v>
      </c>
      <c r="S131" s="30"/>
      <c r="T131" s="30"/>
    </row>
    <row r="132" spans="1:20" ht="15.75" hidden="1">
      <c r="A132" s="43" t="s">
        <v>113</v>
      </c>
      <c r="B132" s="1" t="s">
        <v>262</v>
      </c>
      <c r="C132" s="21">
        <f>C133</f>
        <v>7182.3</v>
      </c>
      <c r="D132" s="16">
        <f>D133</f>
        <v>1233.1999999999998</v>
      </c>
      <c r="E132" s="30">
        <f>E133</f>
        <v>8415.5</v>
      </c>
      <c r="F132" s="30">
        <f>F133</f>
        <v>8910.5</v>
      </c>
      <c r="G132" s="21">
        <f>G133</f>
        <v>7182.3</v>
      </c>
      <c r="H132" s="16">
        <f>H133+H134</f>
        <v>1233.1999999999998</v>
      </c>
      <c r="I132" s="16">
        <f>I133+I134</f>
        <v>8415.5</v>
      </c>
      <c r="J132" s="16">
        <f>J133+J134</f>
        <v>8910.5</v>
      </c>
      <c r="K132" s="16">
        <f t="shared" si="31"/>
        <v>0</v>
      </c>
      <c r="L132" s="30">
        <f t="shared" si="31"/>
        <v>0</v>
      </c>
      <c r="M132" s="30">
        <f t="shared" si="31"/>
        <v>0</v>
      </c>
      <c r="N132" s="16">
        <f>N133+N134</f>
        <v>8910.5</v>
      </c>
      <c r="O132" s="30" t="e">
        <f>#REF!-H132</f>
        <v>#REF!</v>
      </c>
      <c r="P132" s="30" t="e">
        <f>#REF!-I132</f>
        <v>#REF!</v>
      </c>
      <c r="Q132" s="30">
        <f t="shared" si="40"/>
        <v>0</v>
      </c>
      <c r="R132" s="30">
        <f t="shared" si="35"/>
        <v>-8910.5</v>
      </c>
      <c r="S132" s="16"/>
      <c r="T132" s="16"/>
    </row>
    <row r="133" spans="1:20" ht="47.25" customHeight="1" hidden="1">
      <c r="A133" s="43" t="s">
        <v>114</v>
      </c>
      <c r="B133" s="1" t="s">
        <v>115</v>
      </c>
      <c r="C133" s="21">
        <v>7182.3</v>
      </c>
      <c r="D133" s="16">
        <f>E133-C133</f>
        <v>1233.1999999999998</v>
      </c>
      <c r="E133" s="30">
        <v>8415.5</v>
      </c>
      <c r="F133" s="30">
        <v>8910.5</v>
      </c>
      <c r="G133" s="21">
        <v>7182.3</v>
      </c>
      <c r="H133" s="16">
        <f>I133-G133</f>
        <v>-7182.3</v>
      </c>
      <c r="I133" s="30"/>
      <c r="J133" s="30"/>
      <c r="K133" s="16">
        <f t="shared" si="31"/>
        <v>-8415.5</v>
      </c>
      <c r="L133" s="30">
        <f t="shared" si="31"/>
        <v>-8415.5</v>
      </c>
      <c r="M133" s="30">
        <f t="shared" si="31"/>
        <v>-8910.5</v>
      </c>
      <c r="N133" s="30"/>
      <c r="O133" s="30" t="e">
        <f>#REF!-H133</f>
        <v>#REF!</v>
      </c>
      <c r="P133" s="30" t="e">
        <f>#REF!-I133</f>
        <v>#REF!</v>
      </c>
      <c r="Q133" s="30">
        <f t="shared" si="40"/>
        <v>0</v>
      </c>
      <c r="R133" s="30">
        <f t="shared" si="35"/>
        <v>0</v>
      </c>
      <c r="S133" s="30"/>
      <c r="T133" s="30"/>
    </row>
    <row r="134" spans="1:20" ht="47.25" customHeight="1" hidden="1">
      <c r="A134" s="43" t="s">
        <v>247</v>
      </c>
      <c r="B134" s="1" t="s">
        <v>246</v>
      </c>
      <c r="C134" s="21"/>
      <c r="D134" s="16"/>
      <c r="E134" s="30"/>
      <c r="F134" s="30"/>
      <c r="G134" s="21"/>
      <c r="H134" s="16">
        <f>I134-G134</f>
        <v>8415.5</v>
      </c>
      <c r="I134" s="30">
        <v>8415.5</v>
      </c>
      <c r="J134" s="30">
        <v>8910.5</v>
      </c>
      <c r="K134" s="16">
        <f t="shared" si="31"/>
        <v>8415.5</v>
      </c>
      <c r="L134" s="30">
        <f t="shared" si="31"/>
        <v>8415.5</v>
      </c>
      <c r="M134" s="30">
        <f t="shared" si="31"/>
        <v>8910.5</v>
      </c>
      <c r="N134" s="30">
        <v>8910.5</v>
      </c>
      <c r="O134" s="30" t="e">
        <f>#REF!-H134</f>
        <v>#REF!</v>
      </c>
      <c r="P134" s="30" t="e">
        <f>#REF!-I134</f>
        <v>#REF!</v>
      </c>
      <c r="Q134" s="30">
        <f t="shared" si="40"/>
        <v>0</v>
      </c>
      <c r="R134" s="30">
        <f t="shared" si="35"/>
        <v>0</v>
      </c>
      <c r="S134" s="30">
        <v>8910.5</v>
      </c>
      <c r="T134" s="30">
        <v>8910.5</v>
      </c>
    </row>
    <row r="135" spans="1:20" ht="31.5" hidden="1">
      <c r="A135" s="43" t="s">
        <v>116</v>
      </c>
      <c r="B135" s="1" t="s">
        <v>117</v>
      </c>
      <c r="C135" s="21">
        <f>C137</f>
        <v>107035.2</v>
      </c>
      <c r="D135" s="16">
        <f>D137</f>
        <v>52745.2</v>
      </c>
      <c r="E135" s="30">
        <f>E137</f>
        <v>159780.4</v>
      </c>
      <c r="F135" s="30">
        <f>F137</f>
        <v>165137.5</v>
      </c>
      <c r="G135" s="21">
        <f>G137</f>
        <v>107035.2</v>
      </c>
      <c r="H135" s="30">
        <f>H137+H139+H141+H143+H145</f>
        <v>174854.2</v>
      </c>
      <c r="I135" s="30">
        <f>I137+I139+I141+I143+I145</f>
        <v>281889.4</v>
      </c>
      <c r="J135" s="30">
        <f>J137+J139+J141+J143+J145</f>
        <v>287680.5</v>
      </c>
      <c r="K135" s="16">
        <f>H135-D135</f>
        <v>122109.00000000001</v>
      </c>
      <c r="L135" s="30">
        <f t="shared" si="31"/>
        <v>122109.00000000003</v>
      </c>
      <c r="M135" s="30">
        <f t="shared" si="31"/>
        <v>122543</v>
      </c>
      <c r="N135" s="30">
        <f>N137+N139+N141+N143+N145</f>
        <v>287680.5</v>
      </c>
      <c r="O135" s="30" t="e">
        <f>#REF!-H135</f>
        <v>#REF!</v>
      </c>
      <c r="P135" s="30" t="e">
        <f>#REF!-I135</f>
        <v>#REF!</v>
      </c>
      <c r="Q135" s="30">
        <f t="shared" si="40"/>
        <v>0</v>
      </c>
      <c r="R135" s="30">
        <f t="shared" si="35"/>
        <v>-287680.5</v>
      </c>
      <c r="S135" s="30">
        <f>S137+S139+S141+S143+S145+S136</f>
        <v>0</v>
      </c>
      <c r="T135" s="30">
        <f>T137+T139+T141+T143+T145+T136</f>
        <v>0</v>
      </c>
    </row>
    <row r="136" spans="1:20" ht="31.5" hidden="1">
      <c r="A136" s="43" t="s">
        <v>267</v>
      </c>
      <c r="B136" s="1" t="s">
        <v>268</v>
      </c>
      <c r="C136" s="21"/>
      <c r="D136" s="16"/>
      <c r="E136" s="30"/>
      <c r="F136" s="30"/>
      <c r="G136" s="21"/>
      <c r="H136" s="30"/>
      <c r="I136" s="30"/>
      <c r="J136" s="30"/>
      <c r="K136" s="16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6.5" customHeight="1" hidden="1">
      <c r="A137" s="43" t="s">
        <v>118</v>
      </c>
      <c r="B137" s="1" t="s">
        <v>119</v>
      </c>
      <c r="C137" s="21">
        <f aca="true" t="shared" si="42" ref="C137:H137">C138</f>
        <v>107035.2</v>
      </c>
      <c r="D137" s="16">
        <f t="shared" si="42"/>
        <v>52745.2</v>
      </c>
      <c r="E137" s="30">
        <f t="shared" si="42"/>
        <v>159780.4</v>
      </c>
      <c r="F137" s="30">
        <f t="shared" si="42"/>
        <v>165137.5</v>
      </c>
      <c r="G137" s="21">
        <f t="shared" si="42"/>
        <v>107035.2</v>
      </c>
      <c r="H137" s="16">
        <f t="shared" si="42"/>
        <v>-107035.2</v>
      </c>
      <c r="I137" s="30">
        <f>I138</f>
        <v>0</v>
      </c>
      <c r="J137" s="30">
        <f>J138</f>
        <v>0</v>
      </c>
      <c r="K137" s="16">
        <f t="shared" si="31"/>
        <v>-159780.4</v>
      </c>
      <c r="L137" s="30">
        <f t="shared" si="31"/>
        <v>-159780.4</v>
      </c>
      <c r="M137" s="30">
        <f t="shared" si="31"/>
        <v>-165137.5</v>
      </c>
      <c r="N137" s="30">
        <f>N138</f>
        <v>0</v>
      </c>
      <c r="O137" s="30" t="e">
        <f>#REF!-H137</f>
        <v>#REF!</v>
      </c>
      <c r="P137" s="30" t="e">
        <f>#REF!-I137</f>
        <v>#REF!</v>
      </c>
      <c r="Q137" s="30">
        <f aca="true" t="shared" si="43" ref="Q137:Q146">N137-J137</f>
        <v>0</v>
      </c>
      <c r="R137" s="30">
        <f t="shared" si="35"/>
        <v>0</v>
      </c>
      <c r="S137" s="30"/>
      <c r="T137" s="30"/>
    </row>
    <row r="138" spans="1:20" ht="48" customHeight="1" hidden="1">
      <c r="A138" s="43" t="s">
        <v>120</v>
      </c>
      <c r="B138" s="1" t="s">
        <v>121</v>
      </c>
      <c r="C138" s="21">
        <v>107035.2</v>
      </c>
      <c r="D138" s="16">
        <f>E138-C138</f>
        <v>52745.2</v>
      </c>
      <c r="E138" s="30">
        <f>144907.8+4410+8048.4+2414.2</f>
        <v>159780.4</v>
      </c>
      <c r="F138" s="30">
        <f>150130.3+4410+8083+2514.2</f>
        <v>165137.5</v>
      </c>
      <c r="G138" s="21">
        <v>107035.2</v>
      </c>
      <c r="H138" s="16">
        <f>I138-G138</f>
        <v>-107035.2</v>
      </c>
      <c r="I138" s="30"/>
      <c r="J138" s="30"/>
      <c r="K138" s="16">
        <f t="shared" si="31"/>
        <v>-159780.4</v>
      </c>
      <c r="L138" s="30">
        <f t="shared" si="31"/>
        <v>-159780.4</v>
      </c>
      <c r="M138" s="30">
        <f t="shared" si="31"/>
        <v>-165137.5</v>
      </c>
      <c r="N138" s="30"/>
      <c r="O138" s="30" t="e">
        <f>#REF!-H138</f>
        <v>#REF!</v>
      </c>
      <c r="P138" s="30" t="e">
        <f>#REF!-I138</f>
        <v>#REF!</v>
      </c>
      <c r="Q138" s="30">
        <f t="shared" si="43"/>
        <v>0</v>
      </c>
      <c r="R138" s="30">
        <f t="shared" si="35"/>
        <v>0</v>
      </c>
      <c r="S138" s="30"/>
      <c r="T138" s="30"/>
    </row>
    <row r="139" spans="1:20" ht="15.75" hidden="1">
      <c r="A139" s="43" t="s">
        <v>248</v>
      </c>
      <c r="B139" s="1" t="s">
        <v>249</v>
      </c>
      <c r="C139" s="21"/>
      <c r="D139" s="16">
        <f aca="true" t="shared" si="44" ref="D139:D146">E139-C139</f>
        <v>0</v>
      </c>
      <c r="E139" s="30"/>
      <c r="F139" s="21"/>
      <c r="G139" s="16"/>
      <c r="H139" s="16">
        <f aca="true" t="shared" si="45" ref="H139:H146">I139-G139</f>
        <v>189.7</v>
      </c>
      <c r="I139" s="16">
        <f>I140</f>
        <v>189.7</v>
      </c>
      <c r="J139" s="16">
        <f>J140</f>
        <v>214</v>
      </c>
      <c r="K139" s="16">
        <f t="shared" si="31"/>
        <v>189.7</v>
      </c>
      <c r="L139" s="30">
        <f t="shared" si="31"/>
        <v>189.7</v>
      </c>
      <c r="M139" s="30">
        <f t="shared" si="31"/>
        <v>214</v>
      </c>
      <c r="N139" s="16">
        <f>N140</f>
        <v>214</v>
      </c>
      <c r="O139" s="30" t="e">
        <f>#REF!-H139</f>
        <v>#REF!</v>
      </c>
      <c r="P139" s="30" t="e">
        <f>#REF!-I139</f>
        <v>#REF!</v>
      </c>
      <c r="Q139" s="30">
        <f t="shared" si="43"/>
        <v>0</v>
      </c>
      <c r="R139" s="30">
        <f t="shared" si="35"/>
        <v>-214</v>
      </c>
      <c r="S139" s="16"/>
      <c r="T139" s="16"/>
    </row>
    <row r="140" spans="1:20" ht="47.25" customHeight="1" hidden="1">
      <c r="A140" s="43" t="s">
        <v>250</v>
      </c>
      <c r="B140" s="1" t="s">
        <v>251</v>
      </c>
      <c r="C140" s="21"/>
      <c r="D140" s="16">
        <f t="shared" si="44"/>
        <v>0</v>
      </c>
      <c r="E140" s="30"/>
      <c r="F140" s="21"/>
      <c r="G140" s="16"/>
      <c r="H140" s="16">
        <f t="shared" si="45"/>
        <v>189.7</v>
      </c>
      <c r="I140" s="16">
        <v>189.7</v>
      </c>
      <c r="J140" s="30">
        <v>214</v>
      </c>
      <c r="K140" s="16">
        <f t="shared" si="31"/>
        <v>189.7</v>
      </c>
      <c r="L140" s="30">
        <f t="shared" si="31"/>
        <v>189.7</v>
      </c>
      <c r="M140" s="30">
        <f t="shared" si="31"/>
        <v>214</v>
      </c>
      <c r="N140" s="30">
        <v>214</v>
      </c>
      <c r="O140" s="30" t="e">
        <f>#REF!-H140</f>
        <v>#REF!</v>
      </c>
      <c r="P140" s="30" t="e">
        <f>#REF!-I140</f>
        <v>#REF!</v>
      </c>
      <c r="Q140" s="30">
        <f t="shared" si="43"/>
        <v>0</v>
      </c>
      <c r="R140" s="30">
        <f t="shared" si="35"/>
        <v>-214</v>
      </c>
      <c r="S140" s="30"/>
      <c r="T140" s="30"/>
    </row>
    <row r="141" spans="1:20" ht="34.5" customHeight="1" hidden="1">
      <c r="A141" s="43" t="s">
        <v>256</v>
      </c>
      <c r="B141" s="1" t="s">
        <v>266</v>
      </c>
      <c r="C141" s="21"/>
      <c r="D141" s="16">
        <f t="shared" si="44"/>
        <v>0</v>
      </c>
      <c r="E141" s="30"/>
      <c r="F141" s="21"/>
      <c r="G141" s="16"/>
      <c r="H141" s="16">
        <f t="shared" si="45"/>
        <v>14203.1</v>
      </c>
      <c r="I141" s="16">
        <f>I142</f>
        <v>14203.1</v>
      </c>
      <c r="J141" s="16">
        <f>J142</f>
        <v>14331.8</v>
      </c>
      <c r="K141" s="16">
        <f t="shared" si="31"/>
        <v>14203.1</v>
      </c>
      <c r="L141" s="30">
        <f t="shared" si="31"/>
        <v>14203.1</v>
      </c>
      <c r="M141" s="30">
        <f t="shared" si="31"/>
        <v>14331.8</v>
      </c>
      <c r="N141" s="16">
        <f>N142</f>
        <v>14331.8</v>
      </c>
      <c r="O141" s="30" t="e">
        <f>#REF!-H141</f>
        <v>#REF!</v>
      </c>
      <c r="P141" s="30" t="e">
        <f>#REF!-I141</f>
        <v>#REF!</v>
      </c>
      <c r="Q141" s="30">
        <f t="shared" si="43"/>
        <v>0</v>
      </c>
      <c r="R141" s="30">
        <f t="shared" si="35"/>
        <v>-14331.8</v>
      </c>
      <c r="S141" s="16"/>
      <c r="T141" s="16"/>
    </row>
    <row r="142" spans="1:20" ht="63" customHeight="1" hidden="1">
      <c r="A142" s="43" t="s">
        <v>257</v>
      </c>
      <c r="B142" s="1" t="s">
        <v>258</v>
      </c>
      <c r="C142" s="21"/>
      <c r="D142" s="16">
        <f t="shared" si="44"/>
        <v>0</v>
      </c>
      <c r="E142" s="30"/>
      <c r="F142" s="21"/>
      <c r="G142" s="16"/>
      <c r="H142" s="16">
        <f t="shared" si="45"/>
        <v>14203.1</v>
      </c>
      <c r="I142" s="16">
        <v>14203.1</v>
      </c>
      <c r="J142" s="30">
        <v>14331.8</v>
      </c>
      <c r="K142" s="16">
        <f t="shared" si="31"/>
        <v>14203.1</v>
      </c>
      <c r="L142" s="30">
        <f t="shared" si="31"/>
        <v>14203.1</v>
      </c>
      <c r="M142" s="30">
        <f t="shared" si="31"/>
        <v>14331.8</v>
      </c>
      <c r="N142" s="30">
        <v>14331.8</v>
      </c>
      <c r="O142" s="30" t="e">
        <f>#REF!-H142</f>
        <v>#REF!</v>
      </c>
      <c r="P142" s="30" t="e">
        <f>#REF!-I142</f>
        <v>#REF!</v>
      </c>
      <c r="Q142" s="30">
        <f t="shared" si="43"/>
        <v>0</v>
      </c>
      <c r="R142" s="30">
        <f t="shared" si="35"/>
        <v>-14331.8</v>
      </c>
      <c r="S142" s="30"/>
      <c r="T142" s="30"/>
    </row>
    <row r="143" spans="1:20" ht="31.5" hidden="1">
      <c r="A143" s="43" t="s">
        <v>252</v>
      </c>
      <c r="B143" s="1" t="s">
        <v>253</v>
      </c>
      <c r="C143" s="21"/>
      <c r="D143" s="16">
        <f t="shared" si="44"/>
        <v>0</v>
      </c>
      <c r="E143" s="30"/>
      <c r="F143" s="21"/>
      <c r="G143" s="16"/>
      <c r="H143" s="16">
        <f t="shared" si="45"/>
        <v>122109</v>
      </c>
      <c r="I143" s="16">
        <f>I144</f>
        <v>122109</v>
      </c>
      <c r="J143" s="16">
        <f>J144</f>
        <v>122543</v>
      </c>
      <c r="K143" s="16">
        <f t="shared" si="31"/>
        <v>122109</v>
      </c>
      <c r="L143" s="30">
        <f t="shared" si="31"/>
        <v>122109</v>
      </c>
      <c r="M143" s="30">
        <f t="shared" si="31"/>
        <v>122543</v>
      </c>
      <c r="N143" s="16">
        <f>N144</f>
        <v>122543</v>
      </c>
      <c r="O143" s="30" t="e">
        <f>#REF!-H143</f>
        <v>#REF!</v>
      </c>
      <c r="P143" s="30" t="e">
        <f>#REF!-I143</f>
        <v>#REF!</v>
      </c>
      <c r="Q143" s="30">
        <f t="shared" si="43"/>
        <v>0</v>
      </c>
      <c r="R143" s="30">
        <f t="shared" si="35"/>
        <v>-122543</v>
      </c>
      <c r="S143" s="16"/>
      <c r="T143" s="16"/>
    </row>
    <row r="144" spans="1:20" ht="67.5" customHeight="1" hidden="1">
      <c r="A144" s="43" t="s">
        <v>254</v>
      </c>
      <c r="B144" s="1" t="s">
        <v>255</v>
      </c>
      <c r="C144" s="21"/>
      <c r="D144" s="16">
        <f t="shared" si="44"/>
        <v>0</v>
      </c>
      <c r="E144" s="30"/>
      <c r="F144" s="21"/>
      <c r="G144" s="16"/>
      <c r="H144" s="16">
        <f t="shared" si="45"/>
        <v>122109</v>
      </c>
      <c r="I144" s="16">
        <v>122109</v>
      </c>
      <c r="J144" s="30">
        <v>122543</v>
      </c>
      <c r="K144" s="16">
        <f t="shared" si="31"/>
        <v>122109</v>
      </c>
      <c r="L144" s="30">
        <f t="shared" si="31"/>
        <v>122109</v>
      </c>
      <c r="M144" s="30">
        <f t="shared" si="31"/>
        <v>122543</v>
      </c>
      <c r="N144" s="30">
        <v>122543</v>
      </c>
      <c r="O144" s="30" t="e">
        <f>#REF!-H144</f>
        <v>#REF!</v>
      </c>
      <c r="P144" s="30" t="e">
        <f>#REF!-I144</f>
        <v>#REF!</v>
      </c>
      <c r="Q144" s="30">
        <f t="shared" si="43"/>
        <v>0</v>
      </c>
      <c r="R144" s="30">
        <f t="shared" si="35"/>
        <v>-122543</v>
      </c>
      <c r="S144" s="30"/>
      <c r="T144" s="30"/>
    </row>
    <row r="145" spans="1:20" ht="15.75" hidden="1">
      <c r="A145" s="43" t="s">
        <v>259</v>
      </c>
      <c r="B145" s="1" t="s">
        <v>119</v>
      </c>
      <c r="C145" s="21"/>
      <c r="D145" s="16">
        <f t="shared" si="44"/>
        <v>0</v>
      </c>
      <c r="E145" s="30"/>
      <c r="F145" s="21"/>
      <c r="G145" s="16"/>
      <c r="H145" s="16">
        <f t="shared" si="45"/>
        <v>145387.6</v>
      </c>
      <c r="I145" s="16">
        <f>I146</f>
        <v>145387.6</v>
      </c>
      <c r="J145" s="16">
        <f>J146</f>
        <v>150591.7</v>
      </c>
      <c r="K145" s="16">
        <f t="shared" si="31"/>
        <v>145387.6</v>
      </c>
      <c r="L145" s="30">
        <f t="shared" si="31"/>
        <v>145387.6</v>
      </c>
      <c r="M145" s="30">
        <f t="shared" si="31"/>
        <v>150591.7</v>
      </c>
      <c r="N145" s="16">
        <f>N146</f>
        <v>150591.7</v>
      </c>
      <c r="O145" s="30" t="e">
        <f>#REF!-H145</f>
        <v>#REF!</v>
      </c>
      <c r="P145" s="30" t="e">
        <f>#REF!-I145</f>
        <v>#REF!</v>
      </c>
      <c r="Q145" s="30">
        <f t="shared" si="43"/>
        <v>0</v>
      </c>
      <c r="R145" s="30">
        <f t="shared" si="35"/>
        <v>-150591.7</v>
      </c>
      <c r="S145" s="16"/>
      <c r="T145" s="16"/>
    </row>
    <row r="146" spans="1:20" ht="48" customHeight="1" hidden="1">
      <c r="A146" s="43" t="s">
        <v>260</v>
      </c>
      <c r="B146" s="1" t="s">
        <v>121</v>
      </c>
      <c r="C146" s="21"/>
      <c r="D146" s="16">
        <f t="shared" si="44"/>
        <v>0</v>
      </c>
      <c r="E146" s="30"/>
      <c r="F146" s="21"/>
      <c r="G146" s="16"/>
      <c r="H146" s="16">
        <f t="shared" si="45"/>
        <v>145387.6</v>
      </c>
      <c r="I146" s="16">
        <v>145387.6</v>
      </c>
      <c r="J146" s="30">
        <v>150591.7</v>
      </c>
      <c r="K146" s="16">
        <f t="shared" si="31"/>
        <v>145387.6</v>
      </c>
      <c r="L146" s="30">
        <f t="shared" si="31"/>
        <v>145387.6</v>
      </c>
      <c r="M146" s="30">
        <f t="shared" si="31"/>
        <v>150591.7</v>
      </c>
      <c r="N146" s="30">
        <v>150591.7</v>
      </c>
      <c r="O146" s="30" t="e">
        <f>#REF!-H146</f>
        <v>#REF!</v>
      </c>
      <c r="P146" s="30" t="e">
        <f>#REF!-I146</f>
        <v>#REF!</v>
      </c>
      <c r="Q146" s="30">
        <f t="shared" si="43"/>
        <v>0</v>
      </c>
      <c r="R146" s="30">
        <f t="shared" si="35"/>
        <v>0</v>
      </c>
      <c r="S146" s="30">
        <v>150591.7</v>
      </c>
      <c r="T146" s="30">
        <v>150591.7</v>
      </c>
    </row>
    <row r="147" spans="1:20" s="6" customFormat="1" ht="15.75">
      <c r="A147" s="42"/>
      <c r="B147" s="5" t="s">
        <v>19</v>
      </c>
      <c r="C147" s="20">
        <f aca="true" t="shared" si="46" ref="C147:J147">C17+C83+C128</f>
        <v>19890026.9</v>
      </c>
      <c r="D147" s="11">
        <f t="shared" si="46"/>
        <v>508854.9000000006</v>
      </c>
      <c r="E147" s="11">
        <f t="shared" si="46"/>
        <v>20398881.799999997</v>
      </c>
      <c r="F147" s="11">
        <f t="shared" si="46"/>
        <v>21812313</v>
      </c>
      <c r="G147" s="20">
        <f t="shared" si="46"/>
        <v>19890026.9</v>
      </c>
      <c r="H147" s="11">
        <f t="shared" si="46"/>
        <v>508854.9000000006</v>
      </c>
      <c r="I147" s="11">
        <f t="shared" si="46"/>
        <v>20398881.799999997</v>
      </c>
      <c r="J147" s="11">
        <f t="shared" si="46"/>
        <v>21812313</v>
      </c>
      <c r="K147" s="11">
        <f t="shared" si="31"/>
        <v>0</v>
      </c>
      <c r="L147" s="11">
        <f t="shared" si="31"/>
        <v>0</v>
      </c>
      <c r="M147" s="11">
        <f t="shared" si="31"/>
        <v>0</v>
      </c>
      <c r="N147" s="11">
        <f>N17+N83+N128</f>
        <v>21812313</v>
      </c>
      <c r="O147" s="11" t="e">
        <f>O17+O83+O128</f>
        <v>#REF!</v>
      </c>
      <c r="P147" s="11" t="e">
        <f>P17+P83+P128</f>
        <v>#REF!</v>
      </c>
      <c r="Q147" s="11">
        <f>Q17+Q83+Q128</f>
        <v>0</v>
      </c>
      <c r="R147" s="11">
        <f t="shared" si="35"/>
        <v>-1340201.6999999993</v>
      </c>
      <c r="S147" s="11">
        <f>S17+S83+S128</f>
        <v>20472111.3</v>
      </c>
      <c r="T147" s="11">
        <f>T17+T83+T128</f>
        <v>20814435.2</v>
      </c>
    </row>
    <row r="149" spans="19:20" ht="15.75">
      <c r="S149" s="29"/>
      <c r="T149" s="29"/>
    </row>
  </sheetData>
  <sheetProtection password="CF5C" sheet="1"/>
  <mergeCells count="34">
    <mergeCell ref="H15:H16"/>
    <mergeCell ref="I15:I16"/>
    <mergeCell ref="K15:K16"/>
    <mergeCell ref="M13:M16"/>
    <mergeCell ref="L15:L16"/>
    <mergeCell ref="K13:L14"/>
    <mergeCell ref="O13:P14"/>
    <mergeCell ref="Q13:Q16"/>
    <mergeCell ref="N13:N16"/>
    <mergeCell ref="R13:S16"/>
    <mergeCell ref="K12:M12"/>
    <mergeCell ref="O12:Q12"/>
    <mergeCell ref="T13:T16"/>
    <mergeCell ref="A9:T9"/>
    <mergeCell ref="O15:O16"/>
    <mergeCell ref="P15:P16"/>
    <mergeCell ref="H13:I14"/>
    <mergeCell ref="J13:J16"/>
    <mergeCell ref="A13:A16"/>
    <mergeCell ref="B13:B16"/>
    <mergeCell ref="C13:C16"/>
    <mergeCell ref="D13:E14"/>
    <mergeCell ref="D15:D16"/>
    <mergeCell ref="E15:E16"/>
    <mergeCell ref="F13:F16"/>
    <mergeCell ref="G13:G16"/>
    <mergeCell ref="I1:M1"/>
    <mergeCell ref="I2:M2"/>
    <mergeCell ref="I3:M3"/>
    <mergeCell ref="I5:M5"/>
    <mergeCell ref="I6:M6"/>
    <mergeCell ref="I7:M7"/>
    <mergeCell ref="D12:F12"/>
    <mergeCell ref="H12:J12"/>
  </mergeCells>
  <printOptions/>
  <pageMargins left="0.9448818897637796" right="0.4724409448818898" top="0.3937007874015748" bottom="0.5118110236220472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2010-09-29T10:39:14Z</cp:lastPrinted>
  <dcterms:created xsi:type="dcterms:W3CDTF">2007-09-08T12:32:10Z</dcterms:created>
  <dcterms:modified xsi:type="dcterms:W3CDTF">2010-09-30T03:34:49Z</dcterms:modified>
  <cp:category/>
  <cp:version/>
  <cp:contentType/>
  <cp:contentStatus/>
</cp:coreProperties>
</file>