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76" yWindow="105" windowWidth="15450" windowHeight="10320" tabRatio="603" activeTab="0"/>
  </bookViews>
  <sheets>
    <sheet name="на 1.11.2007" sheetId="1" r:id="rId1"/>
  </sheets>
  <definedNames>
    <definedName name="_xlnm._FilterDatabase" localSheetId="0" hidden="1">'на 1.11.2007'!$A$261:$H$398</definedName>
    <definedName name="_xlnm.Print_Titles" localSheetId="0">'на 1.11.2007'!$260:$261</definedName>
  </definedNames>
  <calcPr fullCalcOnLoad="1"/>
</workbook>
</file>

<file path=xl/sharedStrings.xml><?xml version="1.0" encoding="utf-8"?>
<sst xmlns="http://schemas.openxmlformats.org/spreadsheetml/2006/main" count="670" uniqueCount="152">
  <si>
    <t>Департамент финансов администрации города Перми</t>
  </si>
  <si>
    <t>КВСР</t>
  </si>
  <si>
    <t>Департамент имущественных отношений администрации города Перми</t>
  </si>
  <si>
    <t>ГУ 10- отряд ГСП МЧС  России Пермской области</t>
  </si>
  <si>
    <t>Управление внутренних дел города Перми</t>
  </si>
  <si>
    <t>904</t>
  </si>
  <si>
    <t>Департамент планирования и развития территорий администрации города Перми</t>
  </si>
  <si>
    <t>915</t>
  </si>
  <si>
    <t>Управление  по экологии и природопользованию администрации города Перми</t>
  </si>
  <si>
    <t>920</t>
  </si>
  <si>
    <t>Управление здравоохранения администрации города Перми</t>
  </si>
  <si>
    <t>925</t>
  </si>
  <si>
    <t>Комитет по культуре администрации города Перми</t>
  </si>
  <si>
    <t>930</t>
  </si>
  <si>
    <t>Департамент образования администрации города Перми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</si>
  <si>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</si>
  <si>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</si>
  <si>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</si>
  <si>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</si>
  <si>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</si>
  <si>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</si>
  <si>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</si>
  <si>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</si>
  <si>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</si>
  <si>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</si>
  <si>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</si>
  <si>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</si>
  <si>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</si>
  <si>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</si>
  <si>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</si>
  <si>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</si>
  <si>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942</t>
  </si>
  <si>
    <t>Управление жилищно-коммунального хозяйства администрации города Перми</t>
  </si>
  <si>
    <t>944</t>
  </si>
  <si>
    <t>Управление внешнего благоустройства администрации города Перми</t>
  </si>
  <si>
    <t>945</t>
  </si>
  <si>
    <t>Комитет по транспорту администрации города Перми</t>
  </si>
  <si>
    <t>951</t>
  </si>
  <si>
    <t>Департамент экономики и инвестиций администрации города Перми</t>
  </si>
  <si>
    <t>955</t>
  </si>
  <si>
    <t>Комитет социальной защиты населения администрации города Перми</t>
  </si>
  <si>
    <t>964</t>
  </si>
  <si>
    <t>Департамент общественной безопасности администрации города Перми</t>
  </si>
  <si>
    <t>965</t>
  </si>
  <si>
    <t>Управление по развитию потребительского рынка администрации города Перми</t>
  </si>
  <si>
    <t>975</t>
  </si>
  <si>
    <t>Администрация города Перми</t>
  </si>
  <si>
    <t>976</t>
  </si>
  <si>
    <t>Комитет по физической культуре и спорту администрации города Перми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</si>
  <si>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</si>
  <si>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</si>
  <si>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</si>
  <si>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</si>
  <si>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</si>
  <si>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</si>
  <si>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</si>
  <si>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Управление жилищных отношений администрации города Перми</t>
  </si>
  <si>
    <t>992</t>
  </si>
  <si>
    <t>Управление земельных отношений администрации города Перми</t>
  </si>
  <si>
    <t>966</t>
  </si>
  <si>
    <t>Территориальная избирательная комиссия Ленинского района</t>
  </si>
  <si>
    <t>967</t>
  </si>
  <si>
    <t>Территориальная избирательная комиссия Свердловского района</t>
  </si>
  <si>
    <t>968</t>
  </si>
  <si>
    <t>Территориальная избирательная комиссия Мотовилихинского района</t>
  </si>
  <si>
    <t>969</t>
  </si>
  <si>
    <t>Территориальная избирательная комиссия Дзержинского района</t>
  </si>
  <si>
    <t>970</t>
  </si>
  <si>
    <t>Территориальная избирательная комиссия Индустриального района</t>
  </si>
  <si>
    <t>971</t>
  </si>
  <si>
    <t>Территориальная избирательная комиссия Кировского района</t>
  </si>
  <si>
    <t>972</t>
  </si>
  <si>
    <t>Территориальная избирательная комиссия Орджоникидзевского района</t>
  </si>
  <si>
    <t>Всего</t>
  </si>
  <si>
    <t>расходы местного бюджета</t>
  </si>
  <si>
    <t>расходы по выполнению госполномочий</t>
  </si>
  <si>
    <t>расходы за счет средств по предпринимательской и иной приносящей доход деятельности</t>
  </si>
  <si>
    <t>Итого по КВСР 163 в т.ч.:</t>
  </si>
  <si>
    <t>в том числе по источникам финансирования</t>
  </si>
  <si>
    <t>Итого по КВСР 904 в т.ч.:</t>
  </si>
  <si>
    <t>Итого по КВСР 915 в т.ч.:</t>
  </si>
  <si>
    <t>Итого по КВСР 920 в т.ч.:</t>
  </si>
  <si>
    <t>Итого по КВСР 925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</si>
  <si>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</si>
  <si>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</si>
  <si>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</si>
  <si>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</si>
  <si>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</si>
  <si>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</si>
  <si>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</si>
  <si>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</si>
  <si>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942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</si>
  <si>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</si>
  <si>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</si>
  <si>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</si>
  <si>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</si>
  <si>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</si>
  <si>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</si>
  <si>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</si>
  <si>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</si>
  <si>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</si>
  <si>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</si>
  <si>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985 в т.ч.:</t>
  </si>
  <si>
    <t>Итого по КВСР 992 в т.ч.:</t>
  </si>
  <si>
    <t>Итого по КВСР 991 в т.ч.:</t>
  </si>
  <si>
    <t>Итого по КВСР 972 в т.ч.:</t>
  </si>
  <si>
    <t>Итого по КВСР 971 в т.ч.:</t>
  </si>
  <si>
    <t>Итого по КВСР 970 в т.ч.:</t>
  </si>
  <si>
    <t>Итого по КВСР 969 в т.ч.:</t>
  </si>
  <si>
    <t>Итого по КВСР 968 в т.ч.:</t>
  </si>
  <si>
    <t>Итого по КВСР 967 в т.ч.:</t>
  </si>
  <si>
    <t>Итого по КВСР 966 в т.ч.:</t>
  </si>
  <si>
    <t>163</t>
  </si>
  <si>
    <t>177</t>
  </si>
  <si>
    <t>188</t>
  </si>
  <si>
    <t>902</t>
  </si>
  <si>
    <t>Резерв</t>
  </si>
  <si>
    <t>Кассовый расход с начала года</t>
  </si>
  <si>
    <t>Итого по КВСР 902 в т.ч.:</t>
  </si>
  <si>
    <t>Итого по КВСР 188 в т.ч.:</t>
  </si>
  <si>
    <t>Итого по КВСР 177 в т.ч.:</t>
  </si>
  <si>
    <t>Оперативный анализ исполнения бюджета г.Перми по расходам на 1 июня 2007 года</t>
  </si>
  <si>
    <t>Наименование ГРБС</t>
  </si>
  <si>
    <t>Итого по КВСР 176 в т.ч.:</t>
  </si>
  <si>
    <t>Итого по КВСР 187 в т.ч.:</t>
  </si>
  <si>
    <t>Итого по КВСР 901 в т.ч.:</t>
  </si>
  <si>
    <t>Программы</t>
  </si>
  <si>
    <t>Нераспределенные госполномочия</t>
  </si>
  <si>
    <t>Отклонение от расчетного уровня исполнения плана 1 полугодия (70,8%)</t>
  </si>
  <si>
    <t>Уточненный годовой план</t>
  </si>
  <si>
    <t>% кассового исполнения плана 2007 года</t>
  </si>
  <si>
    <t>в том числе:</t>
  </si>
  <si>
    <t>обслуживание муниципального долга</t>
  </si>
  <si>
    <t>судебные иски</t>
  </si>
  <si>
    <t>резервный фонд</t>
  </si>
  <si>
    <t>ВСЕГО РАСХОДОВ</t>
  </si>
  <si>
    <t>Всего расходов без учета зарезервированных средств</t>
  </si>
  <si>
    <t>расходы местного бюджета с учетом зарезервированных средств</t>
  </si>
  <si>
    <t>расходы местного бюджета без учета зарезервированных средств</t>
  </si>
  <si>
    <t>Итого по КВСР 926 в т.ч.:</t>
  </si>
  <si>
    <t>926</t>
  </si>
  <si>
    <t>Комитет по молодежной политике</t>
  </si>
  <si>
    <t>Оперативный анализ исполнения бюджета г.Перми по расходам на 1 ноября 2007 года</t>
  </si>
  <si>
    <t>х</t>
  </si>
  <si>
    <t>75% -исполнение по  расходам на выполнение госполномочий, в том числе за счет средств краевого бюджета (расчет 90% / 12 * 10=79,2%)</t>
  </si>
  <si>
    <t>Отклонение от расчетного уровня исполнения плана  (79,2% и 75%)*</t>
  </si>
  <si>
    <t>*  -  79% -исполнение по средствам местного бюджета и по средствам от предпринимательской и иной приносящей доход деятельности (расчет 95% / 12 * 10=79,2%)</t>
  </si>
  <si>
    <t>расходы, переданные из краевого бюджета на выполнение полномочий городского округа</t>
  </si>
  <si>
    <t>Нераспределенные средства, переданные из краевого бюджета на выполнение полномочий городского округа</t>
  </si>
  <si>
    <t>При расчете процентов отклонения от расчетного уровня исполнения плана, применяем проценты исполнения бюджета по итогам 2007 года, установленные распоряжением главы администрации города Перми от 13.11.2007 №190-р «Об итогах исполнения бюджета за 9 месяцев 2007 года».</t>
  </si>
  <si>
    <t>Резерв на муниципальные приоритетные проекты</t>
  </si>
  <si>
    <t>Приложение 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</si>
</sst>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2" borderId="1" xfId="0" applyFont="1" applyFill="1" applyBorder="1" applyAlignment="1">
      <alignment/>
    </xf>
    <xf numFmtId="171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/>
    </xf>
    <xf numFmtId="171" fontId="4" fillId="0" borderId="2" xfId="0" applyNumberFormat="1" applyFont="1" applyBorder="1" applyAlignment="1">
      <alignment horizontal="right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71" fontId="4" fillId="0" borderId="3" xfId="0" applyNumberFormat="1" applyFont="1" applyBorder="1" applyAlignment="1">
      <alignment horizontal="right" vertical="center" wrapText="1"/>
    </xf>
    <xf numFmtId="166" fontId="4" fillId="0" borderId="3" xfId="0" applyNumberFormat="1" applyFont="1" applyBorder="1" applyAlignment="1">
      <alignment horizontal="center" vertical="center" wrapText="1"/>
    </xf>
    <xf numFmtId="171" fontId="4" fillId="0" borderId="1" xfId="0" applyNumberFormat="1" applyFont="1" applyBorder="1" applyAlignment="1">
      <alignment horizontal="right" vertical="center" wrapText="1"/>
    </xf>
    <xf numFmtId="171" fontId="3" fillId="0" borderId="1" xfId="0" applyNumberFormat="1" applyFont="1" applyBorder="1" applyAlignment="1">
      <alignment horizontal="right" vertical="center" wrapText="1"/>
    </xf>
    <xf numFmtId="171" fontId="7" fillId="0" borderId="1" xfId="0" applyNumberFormat="1" applyFont="1" applyBorder="1" applyAlignment="1">
      <alignment horizontal="right" vertical="center" wrapText="1"/>
    </xf>
    <xf numFmtId="171" fontId="4" fillId="2" borderId="1" xfId="0" applyNumberFormat="1" applyFont="1" applyFill="1" applyBorder="1" applyAlignment="1">
      <alignment horizontal="right" vertical="center" wrapText="1"/>
    </xf>
    <xf numFmtId="171" fontId="8" fillId="2" borderId="1" xfId="0" applyNumberFormat="1" applyFont="1" applyFill="1" applyBorder="1" applyAlignment="1">
      <alignment horizontal="right" vertical="center" wrapText="1"/>
    </xf>
    <xf numFmtId="171" fontId="4" fillId="2" borderId="1" xfId="0" applyNumberFormat="1" applyFont="1" applyFill="1" applyBorder="1" applyAlignment="1">
      <alignment horizontal="right"/>
    </xf>
    <xf numFmtId="171" fontId="4" fillId="2" borderId="1" xfId="0" applyNumberFormat="1" applyFont="1" applyFill="1" applyBorder="1" applyAlignment="1">
      <alignment/>
    </xf>
    <xf numFmtId="166" fontId="4" fillId="0" borderId="1" xfId="0" applyNumberFormat="1" applyFont="1" applyBorder="1" applyAlignment="1">
      <alignment vertical="center"/>
    </xf>
    <xf numFmtId="166" fontId="3" fillId="0" borderId="1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 vertical="center"/>
    </xf>
    <xf numFmtId="166" fontId="4" fillId="2" borderId="1" xfId="0" applyNumberFormat="1" applyFont="1" applyFill="1" applyBorder="1" applyAlignment="1">
      <alignment/>
    </xf>
    <xf numFmtId="166" fontId="4" fillId="2" borderId="1" xfId="0" applyNumberFormat="1" applyFont="1" applyFill="1" applyBorder="1" applyAlignment="1">
      <alignment vertical="center"/>
    </xf>
    <xf numFmtId="171" fontId="3" fillId="0" borderId="1" xfId="20" applyNumberFormat="1" applyFont="1" applyBorder="1" applyAlignment="1">
      <alignment horizontal="right" vertical="center" wrapText="1"/>
    </xf>
    <xf numFmtId="171" fontId="6" fillId="2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71" fontId="3" fillId="0" borderId="1" xfId="0" applyNumberFormat="1" applyFont="1" applyFill="1" applyBorder="1" applyAlignment="1">
      <alignment horizontal="right" vertical="center" wrapText="1"/>
    </xf>
    <xf numFmtId="166" fontId="3" fillId="0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left" vertical="center" wrapText="1"/>
    </xf>
    <xf numFmtId="171" fontId="9" fillId="2" borderId="1" xfId="0" applyNumberFormat="1" applyFont="1" applyFill="1" applyBorder="1" applyAlignment="1">
      <alignment horizontal="right" vertical="center" wrapText="1"/>
    </xf>
    <xf numFmtId="166" fontId="9" fillId="2" borderId="1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0" fontId="9" fillId="2" borderId="1" xfId="0" applyFont="1" applyFill="1" applyBorder="1" applyAlignment="1">
      <alignment/>
    </xf>
    <xf numFmtId="171" fontId="9" fillId="2" borderId="1" xfId="0" applyNumberFormat="1" applyFont="1" applyFill="1" applyBorder="1" applyAlignment="1">
      <alignment horizontal="right"/>
    </xf>
    <xf numFmtId="171" fontId="9" fillId="2" borderId="1" xfId="0" applyNumberFormat="1" applyFont="1" applyFill="1" applyBorder="1" applyAlignment="1">
      <alignment/>
    </xf>
    <xf numFmtId="49" fontId="10" fillId="2" borderId="1" xfId="0" applyNumberFormat="1" applyFont="1" applyFill="1" applyBorder="1" applyAlignment="1">
      <alignment horizontal="left" vertical="center" wrapText="1"/>
    </xf>
    <xf numFmtId="171" fontId="4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/>
    </xf>
    <xf numFmtId="171" fontId="3" fillId="0" borderId="1" xfId="0" applyNumberFormat="1" applyFont="1" applyFill="1" applyBorder="1" applyAlignment="1">
      <alignment horizontal="right" vertical="center" wrapText="1"/>
    </xf>
    <xf numFmtId="171" fontId="10" fillId="2" borderId="1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indent="1"/>
    </xf>
    <xf numFmtId="166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vertical="center"/>
    </xf>
    <xf numFmtId="166" fontId="10" fillId="2" borderId="1" xfId="0" applyNumberFormat="1" applyFont="1" applyFill="1" applyBorder="1" applyAlignment="1">
      <alignment vertical="center"/>
    </xf>
    <xf numFmtId="166" fontId="3" fillId="0" borderId="1" xfId="0" applyNumberFormat="1" applyFont="1" applyBorder="1" applyAlignment="1">
      <alignment horizontal="center" vertical="center"/>
    </xf>
    <xf numFmtId="171" fontId="4" fillId="0" borderId="1" xfId="0" applyNumberFormat="1" applyFont="1" applyBorder="1" applyAlignment="1">
      <alignment vertical="center" wrapText="1"/>
    </xf>
    <xf numFmtId="171" fontId="3" fillId="0" borderId="1" xfId="0" applyNumberFormat="1" applyFont="1" applyBorder="1" applyAlignment="1">
      <alignment vertical="center" wrapText="1"/>
    </xf>
    <xf numFmtId="171" fontId="10" fillId="2" borderId="1" xfId="0" applyNumberFormat="1" applyFont="1" applyFill="1" applyBorder="1" applyAlignment="1">
      <alignment vertical="center" wrapText="1"/>
    </xf>
    <xf numFmtId="171" fontId="3" fillId="0" borderId="1" xfId="0" applyNumberFormat="1" applyFont="1" applyFill="1" applyBorder="1" applyAlignment="1">
      <alignment vertical="center" wrapText="1"/>
    </xf>
    <xf numFmtId="171" fontId="4" fillId="0" borderId="1" xfId="0" applyNumberFormat="1" applyFont="1" applyFill="1" applyBorder="1" applyAlignment="1">
      <alignment vertical="center" wrapText="1"/>
    </xf>
    <xf numFmtId="171" fontId="4" fillId="2" borderId="1" xfId="0" applyNumberFormat="1" applyFont="1" applyFill="1" applyBorder="1" applyAlignment="1">
      <alignment vertical="center" wrapText="1"/>
    </xf>
    <xf numFmtId="171" fontId="9" fillId="2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9" fillId="2" borderId="1" xfId="0" applyFont="1" applyFill="1" applyBorder="1" applyAlignment="1">
      <alignment vertical="center"/>
    </xf>
    <xf numFmtId="171" fontId="9" fillId="2" borderId="1" xfId="0" applyNumberFormat="1" applyFont="1" applyFill="1" applyBorder="1" applyAlignment="1">
      <alignment horizontal="right" vertical="center"/>
    </xf>
    <xf numFmtId="171" fontId="9" fillId="2" borderId="1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left" indent="2"/>
    </xf>
    <xf numFmtId="0" fontId="4" fillId="2" borderId="2" xfId="0" applyFont="1" applyFill="1" applyBorder="1" applyAlignment="1">
      <alignment/>
    </xf>
    <xf numFmtId="49" fontId="4" fillId="2" borderId="2" xfId="0" applyNumberFormat="1" applyFont="1" applyFill="1" applyBorder="1" applyAlignment="1">
      <alignment horizontal="left" vertical="center" wrapText="1"/>
    </xf>
    <xf numFmtId="171" fontId="4" fillId="2" borderId="2" xfId="0" applyNumberFormat="1" applyFont="1" applyFill="1" applyBorder="1" applyAlignment="1">
      <alignment horizontal="right"/>
    </xf>
    <xf numFmtId="171" fontId="4" fillId="2" borderId="2" xfId="0" applyNumberFormat="1" applyFont="1" applyFill="1" applyBorder="1" applyAlignment="1">
      <alignment/>
    </xf>
    <xf numFmtId="166" fontId="4" fillId="2" borderId="2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center" wrapText="1"/>
    </xf>
    <xf numFmtId="171" fontId="4" fillId="0" borderId="0" xfId="0" applyNumberFormat="1" applyFont="1" applyFill="1" applyBorder="1" applyAlignment="1">
      <alignment horizontal="right"/>
    </xf>
    <xf numFmtId="171" fontId="4" fillId="0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49" fontId="3" fillId="0" borderId="8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66" fontId="4" fillId="0" borderId="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171" fontId="4" fillId="0" borderId="2" xfId="0" applyNumberFormat="1" applyFont="1" applyBorder="1" applyAlignment="1">
      <alignment horizontal="center" vertical="center" wrapText="1"/>
    </xf>
    <xf numFmtId="171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49" fontId="9" fillId="2" borderId="9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8"/>
  <sheetViews>
    <sheetView tabSelected="1" zoomScale="90" zoomScaleNormal="90" workbookViewId="0" topLeftCell="A257">
      <selection activeCell="G260" sqref="G260:G261"/>
    </sheetView>
  </sheetViews>
  <sheetFormatPr defaultColWidth="9.140625" defaultRowHeight="12.75" outlineLevelRow="1"/>
  <cols>
    <col min="1" max="1" width="7.28125" style="1" customWidth="1"/>
    <col min="2" max="2" width="39.140625" style="1" customWidth="1"/>
    <col min="3" max="3" width="42.57421875" style="1" customWidth="1"/>
    <col min="4" max="4" width="11.8515625" style="12" customWidth="1"/>
    <col min="5" max="5" width="11.7109375" style="13" customWidth="1"/>
    <col min="6" max="6" width="13.57421875" style="13" customWidth="1"/>
    <col min="7" max="7" width="16.28125" style="73" customWidth="1"/>
    <col min="8" max="8" width="12.421875" style="1" customWidth="1"/>
    <col min="9" max="16384" width="9.140625" style="1" customWidth="1"/>
  </cols>
  <sheetData>
    <row r="1" spans="1:6" s="2" customFormat="1" ht="12.75" customHeight="1" hidden="1">
      <c r="A1" s="100" t="s">
        <v>121</v>
      </c>
      <c r="B1" s="100"/>
      <c r="C1" s="100"/>
      <c r="D1" s="100"/>
      <c r="E1" s="100"/>
      <c r="F1" s="100"/>
    </row>
    <row r="2" ht="12.75" customHeight="1" hidden="1">
      <c r="G2" s="1"/>
    </row>
    <row r="3" spans="1:6" s="2" customFormat="1" ht="23.25" customHeight="1" hidden="1">
      <c r="A3" s="94" t="s">
        <v>1</v>
      </c>
      <c r="B3" s="94" t="s">
        <v>122</v>
      </c>
      <c r="C3" s="94" t="s">
        <v>78</v>
      </c>
      <c r="D3" s="14"/>
      <c r="E3" s="91" t="s">
        <v>117</v>
      </c>
      <c r="F3" s="15"/>
    </row>
    <row r="4" spans="1:6" s="2" customFormat="1" ht="32.25" customHeight="1" hidden="1">
      <c r="A4" s="95"/>
      <c r="B4" s="95"/>
      <c r="C4" s="95"/>
      <c r="D4" s="16"/>
      <c r="E4" s="92"/>
      <c r="F4" s="17"/>
    </row>
    <row r="5" spans="1:6" s="2" customFormat="1" ht="25.5" hidden="1">
      <c r="A5" s="3" t="s">
        <v>112</v>
      </c>
      <c r="B5" s="4" t="s">
        <v>2</v>
      </c>
      <c r="C5" s="4" t="s">
        <v>77</v>
      </c>
      <c r="D5" s="18"/>
      <c r="E5" s="18">
        <f>SUM(E6)</f>
        <v>40239.8</v>
      </c>
      <c r="F5" s="18"/>
    </row>
    <row r="6" spans="1:7" ht="12.75" hidden="1">
      <c r="A6" s="5"/>
      <c r="B6" s="6"/>
      <c r="C6" s="6" t="s">
        <v>74</v>
      </c>
      <c r="D6" s="19"/>
      <c r="E6" s="20">
        <v>40239.8</v>
      </c>
      <c r="F6" s="20"/>
      <c r="G6" s="1"/>
    </row>
    <row r="7" spans="1:7" ht="12.75" hidden="1">
      <c r="A7" s="5"/>
      <c r="B7" s="6"/>
      <c r="C7" s="6" t="s">
        <v>75</v>
      </c>
      <c r="D7" s="19"/>
      <c r="E7" s="20"/>
      <c r="F7" s="20"/>
      <c r="G7" s="1"/>
    </row>
    <row r="8" spans="1:6" s="2" customFormat="1" ht="25.5" hidden="1">
      <c r="A8" s="3" t="s">
        <v>113</v>
      </c>
      <c r="B8" s="4" t="s">
        <v>3</v>
      </c>
      <c r="C8" s="4" t="s">
        <v>123</v>
      </c>
      <c r="D8" s="18"/>
      <c r="E8" s="18">
        <f>SUM(E9)</f>
        <v>6097.2</v>
      </c>
      <c r="F8" s="18"/>
    </row>
    <row r="9" spans="1:7" ht="12.75" hidden="1">
      <c r="A9" s="5"/>
      <c r="B9" s="6"/>
      <c r="C9" s="6" t="s">
        <v>74</v>
      </c>
      <c r="D9" s="19"/>
      <c r="E9" s="20">
        <v>6097.2</v>
      </c>
      <c r="F9" s="20"/>
      <c r="G9" s="1"/>
    </row>
    <row r="10" spans="1:6" s="2" customFormat="1" ht="12.75" hidden="1">
      <c r="A10" s="3" t="s">
        <v>114</v>
      </c>
      <c r="B10" s="4" t="s">
        <v>4</v>
      </c>
      <c r="C10" s="4" t="s">
        <v>124</v>
      </c>
      <c r="D10" s="18"/>
      <c r="E10" s="18">
        <f>SUM(E11)</f>
        <v>256900.9</v>
      </c>
      <c r="F10" s="18"/>
    </row>
    <row r="11" spans="1:7" ht="12.75" hidden="1">
      <c r="A11" s="5"/>
      <c r="B11" s="6"/>
      <c r="C11" s="6" t="s">
        <v>74</v>
      </c>
      <c r="D11" s="19"/>
      <c r="E11" s="20">
        <v>256900.9</v>
      </c>
      <c r="F11" s="20"/>
      <c r="G11" s="1"/>
    </row>
    <row r="12" spans="1:7" ht="12.75" hidden="1">
      <c r="A12" s="5"/>
      <c r="B12" s="6"/>
      <c r="C12" s="6" t="s">
        <v>75</v>
      </c>
      <c r="D12" s="19"/>
      <c r="E12" s="20">
        <v>8168.5</v>
      </c>
      <c r="F12" s="20"/>
      <c r="G12" s="1"/>
    </row>
    <row r="13" spans="1:6" s="2" customFormat="1" ht="25.5" hidden="1">
      <c r="A13" s="3" t="s">
        <v>115</v>
      </c>
      <c r="B13" s="4" t="s">
        <v>0</v>
      </c>
      <c r="C13" s="4" t="s">
        <v>125</v>
      </c>
      <c r="D13" s="18"/>
      <c r="E13" s="18">
        <f>SUM(E14)</f>
        <v>140859.5</v>
      </c>
      <c r="F13" s="18"/>
    </row>
    <row r="14" spans="1:7" ht="12.75" hidden="1">
      <c r="A14" s="5"/>
      <c r="B14" s="6"/>
      <c r="C14" s="6" t="s">
        <v>74</v>
      </c>
      <c r="D14" s="19"/>
      <c r="E14" s="20">
        <v>140859.5</v>
      </c>
      <c r="F14" s="20"/>
      <c r="G14" s="1"/>
    </row>
    <row r="15" spans="1:7" ht="12.75" hidden="1">
      <c r="A15" s="5"/>
      <c r="B15" s="6"/>
      <c r="C15" s="6" t="s">
        <v>75</v>
      </c>
      <c r="D15" s="19"/>
      <c r="E15" s="19"/>
      <c r="F15" s="19"/>
      <c r="G15" s="1"/>
    </row>
    <row r="16" spans="1:6" s="2" customFormat="1" ht="25.5" hidden="1">
      <c r="A16" s="3" t="s">
        <v>5</v>
      </c>
      <c r="B16" s="4" t="s">
        <v>6</v>
      </c>
      <c r="C16" s="4" t="s">
        <v>79</v>
      </c>
      <c r="D16" s="18"/>
      <c r="E16" s="18">
        <f>SUM(E17:E18)</f>
        <v>127215.70000000001</v>
      </c>
      <c r="F16" s="18"/>
    </row>
    <row r="17" spans="1:7" ht="12.75" hidden="1">
      <c r="A17" s="5"/>
      <c r="B17" s="6"/>
      <c r="C17" s="6" t="s">
        <v>74</v>
      </c>
      <c r="D17" s="19"/>
      <c r="E17" s="20">
        <v>127103.6</v>
      </c>
      <c r="F17" s="20"/>
      <c r="G17" s="1"/>
    </row>
    <row r="18" spans="1:7" ht="25.5" hidden="1">
      <c r="A18" s="5"/>
      <c r="B18" s="6"/>
      <c r="C18" s="6" t="s">
        <v>76</v>
      </c>
      <c r="D18" s="19"/>
      <c r="E18" s="20">
        <v>112.1</v>
      </c>
      <c r="F18" s="20"/>
      <c r="G18" s="1"/>
    </row>
    <row r="19" spans="1:7" ht="12.75" hidden="1">
      <c r="A19" s="5"/>
      <c r="B19" s="6"/>
      <c r="C19" s="6" t="s">
        <v>75</v>
      </c>
      <c r="D19" s="19"/>
      <c r="E19" s="19"/>
      <c r="F19" s="19"/>
      <c r="G19" s="1"/>
    </row>
    <row r="20" spans="1:6" s="2" customFormat="1" ht="38.25" hidden="1">
      <c r="A20" s="3" t="s">
        <v>7</v>
      </c>
      <c r="B20" s="4" t="s">
        <v>8</v>
      </c>
      <c r="C20" s="4" t="s">
        <v>80</v>
      </c>
      <c r="D20" s="18"/>
      <c r="E20" s="18">
        <f>SUM(E21:E22)</f>
        <v>10375.2</v>
      </c>
      <c r="F20" s="18"/>
    </row>
    <row r="21" spans="1:7" ht="12.75" hidden="1">
      <c r="A21" s="5"/>
      <c r="B21" s="6"/>
      <c r="C21" s="6" t="s">
        <v>74</v>
      </c>
      <c r="D21" s="19"/>
      <c r="E21" s="20">
        <v>10375.2</v>
      </c>
      <c r="F21" s="20"/>
      <c r="G21" s="1"/>
    </row>
    <row r="22" spans="1:7" ht="25.5" hidden="1">
      <c r="A22" s="5"/>
      <c r="B22" s="6"/>
      <c r="C22" s="6" t="s">
        <v>76</v>
      </c>
      <c r="D22" s="19"/>
      <c r="E22" s="19"/>
      <c r="F22" s="19"/>
      <c r="G22" s="1"/>
    </row>
    <row r="23" spans="1:6" s="2" customFormat="1" ht="25.5" hidden="1">
      <c r="A23" s="3" t="s">
        <v>9</v>
      </c>
      <c r="B23" s="4" t="s">
        <v>10</v>
      </c>
      <c r="C23" s="4" t="s">
        <v>81</v>
      </c>
      <c r="D23" s="18"/>
      <c r="E23" s="18">
        <f>SUM(E24:E26)</f>
        <v>526318.2</v>
      </c>
      <c r="F23" s="18"/>
    </row>
    <row r="24" spans="1:7" ht="12.75" hidden="1">
      <c r="A24" s="5"/>
      <c r="B24" s="6"/>
      <c r="C24" s="6" t="s">
        <v>74</v>
      </c>
      <c r="D24" s="19"/>
      <c r="E24" s="20">
        <v>354838.4</v>
      </c>
      <c r="F24" s="20"/>
      <c r="G24" s="1"/>
    </row>
    <row r="25" spans="1:7" ht="12.75" hidden="1">
      <c r="A25" s="5"/>
      <c r="B25" s="6"/>
      <c r="C25" s="6" t="s">
        <v>75</v>
      </c>
      <c r="D25" s="19"/>
      <c r="E25" s="20">
        <v>34925.6</v>
      </c>
      <c r="F25" s="20"/>
      <c r="G25" s="1"/>
    </row>
    <row r="26" spans="1:7" ht="25.5" hidden="1">
      <c r="A26" s="5"/>
      <c r="B26" s="6"/>
      <c r="C26" s="6" t="s">
        <v>76</v>
      </c>
      <c r="D26" s="19"/>
      <c r="E26" s="20">
        <v>136554.2</v>
      </c>
      <c r="F26" s="20"/>
      <c r="G26" s="1"/>
    </row>
    <row r="27" spans="1:6" s="2" customFormat="1" ht="25.5" hidden="1">
      <c r="A27" s="3" t="s">
        <v>11</v>
      </c>
      <c r="B27" s="4" t="s">
        <v>12</v>
      </c>
      <c r="C27" s="4" t="s">
        <v>82</v>
      </c>
      <c r="D27" s="18"/>
      <c r="E27" s="18">
        <f>SUM(E28:E29)</f>
        <v>142159.9</v>
      </c>
      <c r="F27" s="18"/>
    </row>
    <row r="28" spans="1:7" ht="12.75" hidden="1">
      <c r="A28" s="5"/>
      <c r="B28" s="6"/>
      <c r="C28" s="6" t="s">
        <v>74</v>
      </c>
      <c r="D28" s="19"/>
      <c r="E28" s="20">
        <v>126833.3</v>
      </c>
      <c r="F28" s="20"/>
      <c r="G28" s="1"/>
    </row>
    <row r="29" spans="1:7" ht="25.5" hidden="1">
      <c r="A29" s="5"/>
      <c r="B29" s="6"/>
      <c r="C29" s="6" t="s">
        <v>76</v>
      </c>
      <c r="D29" s="19"/>
      <c r="E29" s="20">
        <v>15326.6</v>
      </c>
      <c r="F29" s="20"/>
      <c r="G29" s="1"/>
    </row>
    <row r="30" spans="1:6" s="2" customFormat="1" ht="25.5" hidden="1">
      <c r="A30" s="3" t="s">
        <v>13</v>
      </c>
      <c r="B30" s="4" t="s">
        <v>14</v>
      </c>
      <c r="C30" s="4" t="s">
        <v>83</v>
      </c>
      <c r="D30" s="18"/>
      <c r="E30" s="18">
        <f>SUM(E31:E33)</f>
        <v>1988456</v>
      </c>
      <c r="F30" s="18"/>
    </row>
    <row r="31" spans="1:7" ht="12.75" hidden="1">
      <c r="A31" s="5"/>
      <c r="B31" s="6"/>
      <c r="C31" s="6" t="s">
        <v>74</v>
      </c>
      <c r="D31" s="19"/>
      <c r="E31" s="20">
        <v>1230827.4</v>
      </c>
      <c r="F31" s="20"/>
      <c r="G31" s="1"/>
    </row>
    <row r="32" spans="1:7" ht="12.75" hidden="1">
      <c r="A32" s="5"/>
      <c r="B32" s="6"/>
      <c r="C32" s="6" t="s">
        <v>75</v>
      </c>
      <c r="D32" s="19"/>
      <c r="E32" s="20">
        <v>607796.1</v>
      </c>
      <c r="F32" s="20"/>
      <c r="G32" s="1"/>
    </row>
    <row r="33" spans="1:7" ht="25.5" hidden="1">
      <c r="A33" s="5"/>
      <c r="B33" s="6"/>
      <c r="C33" s="6" t="s">
        <v>76</v>
      </c>
      <c r="D33" s="19"/>
      <c r="E33" s="20">
        <v>149832.5</v>
      </c>
      <c r="F33" s="20"/>
      <c r="G33" s="1"/>
    </row>
    <row r="34" spans="1:6" s="2" customFormat="1" ht="12.75" hidden="1">
      <c r="A34" s="3" t="s">
        <v>15</v>
      </c>
      <c r="B34" s="4" t="s">
        <v>16</v>
      </c>
      <c r="C34" s="4" t="s">
        <v>84</v>
      </c>
      <c r="D34" s="18"/>
      <c r="E34" s="18">
        <f>SUM(E35:E36)</f>
        <v>9711.8</v>
      </c>
      <c r="F34" s="18"/>
    </row>
    <row r="35" spans="1:7" ht="12.75" hidden="1">
      <c r="A35" s="5"/>
      <c r="B35" s="6"/>
      <c r="C35" s="6" t="s">
        <v>74</v>
      </c>
      <c r="D35" s="19"/>
      <c r="E35" s="20">
        <v>9008.8</v>
      </c>
      <c r="F35" s="20"/>
      <c r="G35" s="1"/>
    </row>
    <row r="36" spans="1:7" ht="12.75" hidden="1">
      <c r="A36" s="5"/>
      <c r="B36" s="6"/>
      <c r="C36" s="6" t="s">
        <v>75</v>
      </c>
      <c r="D36" s="19"/>
      <c r="E36" s="20">
        <v>703</v>
      </c>
      <c r="F36" s="20"/>
      <c r="G36" s="1"/>
    </row>
    <row r="37" spans="1:6" s="2" customFormat="1" ht="12.75" hidden="1">
      <c r="A37" s="3" t="s">
        <v>17</v>
      </c>
      <c r="B37" s="4" t="s">
        <v>18</v>
      </c>
      <c r="C37" s="4" t="s">
        <v>85</v>
      </c>
      <c r="D37" s="18"/>
      <c r="E37" s="18">
        <f>SUM(E38:E39)</f>
        <v>12738.2</v>
      </c>
      <c r="F37" s="18"/>
    </row>
    <row r="38" spans="1:7" ht="12.75" hidden="1">
      <c r="A38" s="5"/>
      <c r="B38" s="6"/>
      <c r="C38" s="6" t="s">
        <v>74</v>
      </c>
      <c r="D38" s="19"/>
      <c r="E38" s="20">
        <v>11873.2</v>
      </c>
      <c r="F38" s="20"/>
      <c r="G38" s="1"/>
    </row>
    <row r="39" spans="1:7" ht="12.75" hidden="1">
      <c r="A39" s="5"/>
      <c r="B39" s="6"/>
      <c r="C39" s="6" t="s">
        <v>75</v>
      </c>
      <c r="D39" s="19"/>
      <c r="E39" s="20">
        <v>865</v>
      </c>
      <c r="F39" s="20"/>
      <c r="G39" s="1"/>
    </row>
    <row r="40" spans="1:6" s="2" customFormat="1" ht="12.75" hidden="1">
      <c r="A40" s="3" t="s">
        <v>19</v>
      </c>
      <c r="B40" s="4" t="s">
        <v>20</v>
      </c>
      <c r="C40" s="4" t="s">
        <v>86</v>
      </c>
      <c r="D40" s="18"/>
      <c r="E40" s="18">
        <f>SUM(E41:E42)</f>
        <v>9807.3</v>
      </c>
      <c r="F40" s="18"/>
    </row>
    <row r="41" spans="1:7" ht="12.75" hidden="1">
      <c r="A41" s="5"/>
      <c r="B41" s="6"/>
      <c r="C41" s="6" t="s">
        <v>74</v>
      </c>
      <c r="D41" s="19"/>
      <c r="E41" s="20">
        <v>9123.3</v>
      </c>
      <c r="F41" s="20"/>
      <c r="G41" s="1"/>
    </row>
    <row r="42" spans="1:7" ht="12.75" hidden="1">
      <c r="A42" s="5"/>
      <c r="B42" s="6"/>
      <c r="C42" s="6" t="s">
        <v>75</v>
      </c>
      <c r="D42" s="19"/>
      <c r="E42" s="20">
        <v>684</v>
      </c>
      <c r="F42" s="20"/>
      <c r="G42" s="1"/>
    </row>
    <row r="43" spans="1:6" s="2" customFormat="1" ht="12.75" hidden="1">
      <c r="A43" s="3" t="s">
        <v>21</v>
      </c>
      <c r="B43" s="4" t="s">
        <v>22</v>
      </c>
      <c r="C43" s="4" t="s">
        <v>90</v>
      </c>
      <c r="D43" s="18"/>
      <c r="E43" s="18">
        <f>SUM(E44:E45)</f>
        <v>9122.400000000001</v>
      </c>
      <c r="F43" s="18"/>
    </row>
    <row r="44" spans="1:7" ht="12.75" hidden="1">
      <c r="A44" s="5"/>
      <c r="B44" s="6"/>
      <c r="C44" s="6" t="s">
        <v>74</v>
      </c>
      <c r="D44" s="19"/>
      <c r="E44" s="20">
        <v>8472.7</v>
      </c>
      <c r="F44" s="20"/>
      <c r="G44" s="1"/>
    </row>
    <row r="45" spans="1:7" ht="12.75" hidden="1">
      <c r="A45" s="5"/>
      <c r="B45" s="6"/>
      <c r="C45" s="6" t="s">
        <v>75</v>
      </c>
      <c r="D45" s="19"/>
      <c r="E45" s="20">
        <v>649.7</v>
      </c>
      <c r="F45" s="20"/>
      <c r="G45" s="1"/>
    </row>
    <row r="46" spans="1:6" s="2" customFormat="1" ht="12.75" hidden="1">
      <c r="A46" s="3" t="s">
        <v>23</v>
      </c>
      <c r="B46" s="4" t="s">
        <v>24</v>
      </c>
      <c r="C46" s="4" t="s">
        <v>89</v>
      </c>
      <c r="D46" s="18"/>
      <c r="E46" s="18">
        <f>SUM(E47:E48)</f>
        <v>10860.1</v>
      </c>
      <c r="F46" s="18"/>
    </row>
    <row r="47" spans="1:7" ht="12.75" hidden="1">
      <c r="A47" s="5"/>
      <c r="B47" s="6"/>
      <c r="C47" s="6" t="s">
        <v>74</v>
      </c>
      <c r="D47" s="19"/>
      <c r="E47" s="20">
        <v>9991.4</v>
      </c>
      <c r="F47" s="20"/>
      <c r="G47" s="1"/>
    </row>
    <row r="48" spans="1:7" ht="12.75" hidden="1">
      <c r="A48" s="5"/>
      <c r="B48" s="6"/>
      <c r="C48" s="6" t="s">
        <v>75</v>
      </c>
      <c r="D48" s="19"/>
      <c r="E48" s="20">
        <v>868.7</v>
      </c>
      <c r="F48" s="20"/>
      <c r="G48" s="1"/>
    </row>
    <row r="49" spans="1:6" s="2" customFormat="1" ht="12.75" hidden="1">
      <c r="A49" s="3" t="s">
        <v>25</v>
      </c>
      <c r="B49" s="4" t="s">
        <v>26</v>
      </c>
      <c r="C49" s="4" t="s">
        <v>88</v>
      </c>
      <c r="D49" s="18"/>
      <c r="E49" s="18">
        <f>SUM(E50:E51)</f>
        <v>9469.1</v>
      </c>
      <c r="F49" s="18"/>
    </row>
    <row r="50" spans="1:7" ht="12.75" hidden="1">
      <c r="A50" s="5"/>
      <c r="B50" s="6"/>
      <c r="C50" s="6" t="s">
        <v>74</v>
      </c>
      <c r="D50" s="19"/>
      <c r="E50" s="20">
        <v>8847.7</v>
      </c>
      <c r="F50" s="20"/>
      <c r="G50" s="1"/>
    </row>
    <row r="51" spans="1:7" ht="12.75" hidden="1">
      <c r="A51" s="5"/>
      <c r="B51" s="6"/>
      <c r="C51" s="6" t="s">
        <v>75</v>
      </c>
      <c r="D51" s="19"/>
      <c r="E51" s="20">
        <v>621.4</v>
      </c>
      <c r="F51" s="20"/>
      <c r="G51" s="1"/>
    </row>
    <row r="52" spans="1:6" s="2" customFormat="1" ht="12.75" hidden="1">
      <c r="A52" s="3" t="s">
        <v>27</v>
      </c>
      <c r="B52" s="4" t="s">
        <v>28</v>
      </c>
      <c r="C52" s="4" t="s">
        <v>86</v>
      </c>
      <c r="D52" s="18"/>
      <c r="E52" s="18">
        <f>SUM(E53:E54)</f>
        <v>9606.5</v>
      </c>
      <c r="F52" s="18"/>
    </row>
    <row r="53" spans="1:7" ht="12.75" hidden="1">
      <c r="A53" s="5"/>
      <c r="B53" s="6"/>
      <c r="C53" s="6" t="s">
        <v>74</v>
      </c>
      <c r="D53" s="19"/>
      <c r="E53" s="20">
        <v>8496.7</v>
      </c>
      <c r="F53" s="20"/>
      <c r="G53" s="1"/>
    </row>
    <row r="54" spans="1:7" ht="12.75" hidden="1">
      <c r="A54" s="5"/>
      <c r="B54" s="6"/>
      <c r="C54" s="6" t="s">
        <v>75</v>
      </c>
      <c r="D54" s="19"/>
      <c r="E54" s="20">
        <v>1109.8</v>
      </c>
      <c r="F54" s="20"/>
      <c r="G54" s="1"/>
    </row>
    <row r="55" spans="1:6" s="2" customFormat="1" ht="12.75" hidden="1">
      <c r="A55" s="3" t="s">
        <v>29</v>
      </c>
      <c r="B55" s="4" t="s">
        <v>30</v>
      </c>
      <c r="C55" s="4" t="s">
        <v>87</v>
      </c>
      <c r="D55" s="18"/>
      <c r="E55" s="18">
        <f>SUM(E56:E57)</f>
        <v>2126.7</v>
      </c>
      <c r="F55" s="18"/>
    </row>
    <row r="56" spans="1:7" ht="12.75" hidden="1">
      <c r="A56" s="5"/>
      <c r="B56" s="6"/>
      <c r="C56" s="6" t="s">
        <v>74</v>
      </c>
      <c r="D56" s="19"/>
      <c r="E56" s="20">
        <v>1935.5</v>
      </c>
      <c r="F56" s="20"/>
      <c r="G56" s="1"/>
    </row>
    <row r="57" spans="1:7" ht="12.75" hidden="1">
      <c r="A57" s="5"/>
      <c r="B57" s="6"/>
      <c r="C57" s="6" t="s">
        <v>75</v>
      </c>
      <c r="D57" s="19"/>
      <c r="E57" s="20">
        <v>191.2</v>
      </c>
      <c r="F57" s="20"/>
      <c r="G57" s="1"/>
    </row>
    <row r="58" spans="1:6" s="2" customFormat="1" ht="25.5" hidden="1">
      <c r="A58" s="3" t="s">
        <v>31</v>
      </c>
      <c r="B58" s="4" t="s">
        <v>32</v>
      </c>
      <c r="C58" s="4" t="s">
        <v>91</v>
      </c>
      <c r="D58" s="18"/>
      <c r="E58" s="18">
        <f>SUM(E59)</f>
        <v>192694.1</v>
      </c>
      <c r="F58" s="18"/>
    </row>
    <row r="59" spans="1:7" ht="12.75" hidden="1">
      <c r="A59" s="5"/>
      <c r="B59" s="6"/>
      <c r="C59" s="6" t="s">
        <v>74</v>
      </c>
      <c r="D59" s="19"/>
      <c r="E59" s="20">
        <v>192694.1</v>
      </c>
      <c r="F59" s="20"/>
      <c r="G59" s="1"/>
    </row>
    <row r="60" spans="1:7" ht="12.75" hidden="1">
      <c r="A60" s="5"/>
      <c r="B60" s="6"/>
      <c r="C60" s="6" t="s">
        <v>75</v>
      </c>
      <c r="D60" s="19"/>
      <c r="E60" s="19"/>
      <c r="F60" s="19"/>
      <c r="G60" s="1"/>
    </row>
    <row r="61" spans="1:7" ht="25.5" hidden="1">
      <c r="A61" s="5"/>
      <c r="B61" s="6"/>
      <c r="C61" s="6" t="s">
        <v>76</v>
      </c>
      <c r="D61" s="19"/>
      <c r="E61" s="19"/>
      <c r="F61" s="19"/>
      <c r="G61" s="1"/>
    </row>
    <row r="62" spans="1:6" s="2" customFormat="1" ht="25.5" hidden="1">
      <c r="A62" s="3" t="s">
        <v>33</v>
      </c>
      <c r="B62" s="4" t="s">
        <v>34</v>
      </c>
      <c r="C62" s="4" t="s">
        <v>92</v>
      </c>
      <c r="D62" s="18"/>
      <c r="E62" s="18">
        <f>SUM(E63)</f>
        <v>304592.9</v>
      </c>
      <c r="F62" s="18"/>
    </row>
    <row r="63" spans="1:7" ht="12.75" hidden="1">
      <c r="A63" s="5"/>
      <c r="B63" s="6"/>
      <c r="C63" s="6" t="s">
        <v>74</v>
      </c>
      <c r="D63" s="19"/>
      <c r="E63" s="20">
        <v>304592.9</v>
      </c>
      <c r="F63" s="20"/>
      <c r="G63" s="1"/>
    </row>
    <row r="64" spans="1:7" ht="12.75" hidden="1">
      <c r="A64" s="5"/>
      <c r="B64" s="6"/>
      <c r="C64" s="6" t="s">
        <v>75</v>
      </c>
      <c r="D64" s="19"/>
      <c r="E64" s="19"/>
      <c r="F64" s="19"/>
      <c r="G64" s="1"/>
    </row>
    <row r="65" spans="1:7" ht="25.5" hidden="1">
      <c r="A65" s="5"/>
      <c r="B65" s="6"/>
      <c r="C65" s="6" t="s">
        <v>76</v>
      </c>
      <c r="D65" s="19"/>
      <c r="E65" s="19"/>
      <c r="F65" s="19"/>
      <c r="G65" s="1"/>
    </row>
    <row r="66" spans="1:6" s="2" customFormat="1" ht="25.5" hidden="1">
      <c r="A66" s="3" t="s">
        <v>35</v>
      </c>
      <c r="B66" s="4" t="s">
        <v>36</v>
      </c>
      <c r="C66" s="4" t="s">
        <v>93</v>
      </c>
      <c r="D66" s="18"/>
      <c r="E66" s="18">
        <f>SUM(E67:E68)</f>
        <v>44634.2</v>
      </c>
      <c r="F66" s="18"/>
    </row>
    <row r="67" spans="1:7" ht="12.75" hidden="1">
      <c r="A67" s="5"/>
      <c r="B67" s="6"/>
      <c r="C67" s="6" t="s">
        <v>74</v>
      </c>
      <c r="D67" s="19"/>
      <c r="E67" s="20">
        <v>44634.2</v>
      </c>
      <c r="F67" s="20"/>
      <c r="G67" s="1"/>
    </row>
    <row r="68" spans="1:7" ht="12.75" hidden="1">
      <c r="A68" s="5"/>
      <c r="B68" s="6"/>
      <c r="C68" s="6" t="s">
        <v>75</v>
      </c>
      <c r="D68" s="19"/>
      <c r="E68" s="19"/>
      <c r="F68" s="19"/>
      <c r="G68" s="1"/>
    </row>
    <row r="69" spans="1:6" s="2" customFormat="1" ht="25.5" hidden="1">
      <c r="A69" s="3" t="s">
        <v>37</v>
      </c>
      <c r="B69" s="4" t="s">
        <v>38</v>
      </c>
      <c r="C69" s="4" t="s">
        <v>94</v>
      </c>
      <c r="D69" s="18"/>
      <c r="E69" s="18">
        <f>SUM(E70)</f>
        <v>4291</v>
      </c>
      <c r="F69" s="18"/>
    </row>
    <row r="70" spans="1:7" ht="12.75" hidden="1">
      <c r="A70" s="5"/>
      <c r="B70" s="6"/>
      <c r="C70" s="6" t="s">
        <v>74</v>
      </c>
      <c r="D70" s="19"/>
      <c r="E70" s="20">
        <v>4291</v>
      </c>
      <c r="F70" s="20"/>
      <c r="G70" s="1"/>
    </row>
    <row r="71" spans="1:7" ht="12.75" hidden="1">
      <c r="A71" s="5"/>
      <c r="B71" s="6"/>
      <c r="C71" s="6" t="s">
        <v>75</v>
      </c>
      <c r="D71" s="19"/>
      <c r="E71" s="19"/>
      <c r="F71" s="19"/>
      <c r="G71" s="1"/>
    </row>
    <row r="72" spans="1:6" s="2" customFormat="1" ht="25.5" hidden="1">
      <c r="A72" s="3" t="s">
        <v>39</v>
      </c>
      <c r="B72" s="4" t="s">
        <v>40</v>
      </c>
      <c r="C72" s="4" t="s">
        <v>95</v>
      </c>
      <c r="D72" s="18"/>
      <c r="E72" s="18">
        <f>SUM(E73:E74)</f>
        <v>77910.1</v>
      </c>
      <c r="F72" s="18"/>
    </row>
    <row r="73" spans="1:7" ht="12.75" hidden="1">
      <c r="A73" s="5"/>
      <c r="B73" s="6"/>
      <c r="C73" s="6" t="s">
        <v>74</v>
      </c>
      <c r="D73" s="19"/>
      <c r="E73" s="20">
        <v>37407.3</v>
      </c>
      <c r="F73" s="20"/>
      <c r="G73" s="1"/>
    </row>
    <row r="74" spans="1:7" ht="12.75" hidden="1">
      <c r="A74" s="5"/>
      <c r="B74" s="6"/>
      <c r="C74" s="6" t="s">
        <v>75</v>
      </c>
      <c r="D74" s="19"/>
      <c r="E74" s="20">
        <v>40502.8</v>
      </c>
      <c r="F74" s="20"/>
      <c r="G74" s="1"/>
    </row>
    <row r="75" spans="1:6" s="2" customFormat="1" ht="25.5" hidden="1">
      <c r="A75" s="3" t="s">
        <v>41</v>
      </c>
      <c r="B75" s="4" t="s">
        <v>42</v>
      </c>
      <c r="C75" s="4" t="s">
        <v>96</v>
      </c>
      <c r="D75" s="18"/>
      <c r="E75" s="18">
        <f>SUM(E76:E78)</f>
        <v>20152.799999999996</v>
      </c>
      <c r="F75" s="18"/>
    </row>
    <row r="76" spans="1:7" ht="12.75" hidden="1">
      <c r="A76" s="5"/>
      <c r="B76" s="6"/>
      <c r="C76" s="6" t="s">
        <v>74</v>
      </c>
      <c r="D76" s="19"/>
      <c r="E76" s="20">
        <v>20067.6</v>
      </c>
      <c r="F76" s="20"/>
      <c r="G76" s="1"/>
    </row>
    <row r="77" spans="1:7" ht="12.75" hidden="1">
      <c r="A77" s="5"/>
      <c r="B77" s="6"/>
      <c r="C77" s="6" t="s">
        <v>75</v>
      </c>
      <c r="D77" s="19"/>
      <c r="E77" s="20">
        <v>50.6</v>
      </c>
      <c r="F77" s="20"/>
      <c r="G77" s="1"/>
    </row>
    <row r="78" spans="1:7" ht="25.5" hidden="1">
      <c r="A78" s="5"/>
      <c r="B78" s="6"/>
      <c r="C78" s="6" t="s">
        <v>76</v>
      </c>
      <c r="D78" s="19"/>
      <c r="E78" s="20">
        <v>34.6</v>
      </c>
      <c r="F78" s="20"/>
      <c r="G78" s="1"/>
    </row>
    <row r="79" spans="1:6" s="2" customFormat="1" ht="25.5" hidden="1">
      <c r="A79" s="3" t="s">
        <v>43</v>
      </c>
      <c r="B79" s="4" t="s">
        <v>44</v>
      </c>
      <c r="C79" s="4" t="s">
        <v>97</v>
      </c>
      <c r="D79" s="18"/>
      <c r="E79" s="18">
        <f>SUM(E80:E81)</f>
        <v>2484.4</v>
      </c>
      <c r="F79" s="18"/>
    </row>
    <row r="80" spans="1:7" ht="12.75" hidden="1">
      <c r="A80" s="5"/>
      <c r="B80" s="6"/>
      <c r="C80" s="6" t="s">
        <v>74</v>
      </c>
      <c r="D80" s="19"/>
      <c r="E80" s="20">
        <v>2440.6</v>
      </c>
      <c r="F80" s="20"/>
      <c r="G80" s="1"/>
    </row>
    <row r="81" spans="1:7" ht="12.75" hidden="1">
      <c r="A81" s="5"/>
      <c r="B81" s="6"/>
      <c r="C81" s="6" t="s">
        <v>75</v>
      </c>
      <c r="D81" s="19"/>
      <c r="E81" s="20">
        <v>43.8</v>
      </c>
      <c r="F81" s="20"/>
      <c r="G81" s="1"/>
    </row>
    <row r="82" spans="1:6" s="2" customFormat="1" ht="25.5" hidden="1">
      <c r="A82" s="3" t="s">
        <v>59</v>
      </c>
      <c r="B82" s="4" t="s">
        <v>60</v>
      </c>
      <c r="C82" s="4" t="s">
        <v>111</v>
      </c>
      <c r="D82" s="18"/>
      <c r="E82" s="18">
        <f>SUM(E83)</f>
        <v>401.3</v>
      </c>
      <c r="F82" s="18"/>
    </row>
    <row r="83" spans="1:7" ht="12.75" hidden="1">
      <c r="A83" s="5"/>
      <c r="B83" s="6"/>
      <c r="C83" s="6" t="s">
        <v>75</v>
      </c>
      <c r="D83" s="19"/>
      <c r="E83" s="20">
        <v>401.3</v>
      </c>
      <c r="F83" s="20"/>
      <c r="G83" s="1"/>
    </row>
    <row r="84" spans="1:6" s="2" customFormat="1" ht="25.5" hidden="1">
      <c r="A84" s="3" t="s">
        <v>61</v>
      </c>
      <c r="B84" s="4" t="s">
        <v>62</v>
      </c>
      <c r="C84" s="4" t="s">
        <v>110</v>
      </c>
      <c r="D84" s="18"/>
      <c r="E84" s="18">
        <f>SUM(E85)</f>
        <v>351.5</v>
      </c>
      <c r="F84" s="18"/>
    </row>
    <row r="85" spans="1:7" ht="12.75" hidden="1">
      <c r="A85" s="5"/>
      <c r="B85" s="6"/>
      <c r="C85" s="6" t="s">
        <v>75</v>
      </c>
      <c r="D85" s="19"/>
      <c r="E85" s="20">
        <v>351.5</v>
      </c>
      <c r="F85" s="20"/>
      <c r="G85" s="1"/>
    </row>
    <row r="86" spans="1:6" s="2" customFormat="1" ht="25.5" hidden="1">
      <c r="A86" s="3" t="s">
        <v>63</v>
      </c>
      <c r="B86" s="4" t="s">
        <v>64</v>
      </c>
      <c r="C86" s="4" t="s">
        <v>109</v>
      </c>
      <c r="D86" s="18"/>
      <c r="E86" s="18">
        <f>SUM(E87)</f>
        <v>381.9</v>
      </c>
      <c r="F86" s="18"/>
    </row>
    <row r="87" spans="1:7" ht="12.75" hidden="1">
      <c r="A87" s="5"/>
      <c r="B87" s="6"/>
      <c r="C87" s="6" t="s">
        <v>75</v>
      </c>
      <c r="D87" s="19"/>
      <c r="E87" s="20">
        <v>381.9</v>
      </c>
      <c r="F87" s="20"/>
      <c r="G87" s="1"/>
    </row>
    <row r="88" spans="1:6" s="2" customFormat="1" ht="25.5" hidden="1">
      <c r="A88" s="3" t="s">
        <v>65</v>
      </c>
      <c r="B88" s="4" t="s">
        <v>66</v>
      </c>
      <c r="C88" s="4" t="s">
        <v>108</v>
      </c>
      <c r="D88" s="18"/>
      <c r="E88" s="18">
        <f>SUM(E89)</f>
        <v>307.6</v>
      </c>
      <c r="F88" s="18"/>
    </row>
    <row r="89" spans="1:7" ht="12.75" hidden="1">
      <c r="A89" s="5"/>
      <c r="B89" s="6"/>
      <c r="C89" s="6" t="s">
        <v>75</v>
      </c>
      <c r="D89" s="19"/>
      <c r="E89" s="20">
        <v>307.6</v>
      </c>
      <c r="F89" s="20"/>
      <c r="G89" s="1"/>
    </row>
    <row r="90" spans="1:6" s="2" customFormat="1" ht="25.5" hidden="1">
      <c r="A90" s="3" t="s">
        <v>67</v>
      </c>
      <c r="B90" s="4" t="s">
        <v>68</v>
      </c>
      <c r="C90" s="4" t="s">
        <v>107</v>
      </c>
      <c r="D90" s="18"/>
      <c r="E90" s="18">
        <f>SUM(E91)</f>
        <v>356.1</v>
      </c>
      <c r="F90" s="18"/>
    </row>
    <row r="91" spans="1:7" ht="12.75" hidden="1">
      <c r="A91" s="5"/>
      <c r="B91" s="6"/>
      <c r="C91" s="6" t="s">
        <v>75</v>
      </c>
      <c r="D91" s="19"/>
      <c r="E91" s="20">
        <v>356.1</v>
      </c>
      <c r="F91" s="20"/>
      <c r="G91" s="1"/>
    </row>
    <row r="92" spans="1:6" s="2" customFormat="1" ht="25.5" hidden="1">
      <c r="A92" s="3" t="s">
        <v>69</v>
      </c>
      <c r="B92" s="4" t="s">
        <v>70</v>
      </c>
      <c r="C92" s="4" t="s">
        <v>106</v>
      </c>
      <c r="D92" s="18"/>
      <c r="E92" s="18">
        <f>SUM(E93)</f>
        <v>381.9</v>
      </c>
      <c r="F92" s="18"/>
    </row>
    <row r="93" spans="1:7" ht="12.75" hidden="1">
      <c r="A93" s="5"/>
      <c r="B93" s="6"/>
      <c r="C93" s="6" t="s">
        <v>75</v>
      </c>
      <c r="D93" s="19"/>
      <c r="E93" s="20">
        <v>381.9</v>
      </c>
      <c r="F93" s="20"/>
      <c r="G93" s="1"/>
    </row>
    <row r="94" spans="1:6" s="2" customFormat="1" ht="25.5" hidden="1">
      <c r="A94" s="3" t="s">
        <v>71</v>
      </c>
      <c r="B94" s="4" t="s">
        <v>72</v>
      </c>
      <c r="C94" s="4" t="s">
        <v>105</v>
      </c>
      <c r="D94" s="18"/>
      <c r="E94" s="18">
        <f>SUM(E95)</f>
        <v>237.6</v>
      </c>
      <c r="F94" s="18"/>
    </row>
    <row r="95" spans="1:7" ht="12.75" hidden="1">
      <c r="A95" s="5"/>
      <c r="B95" s="6"/>
      <c r="C95" s="6" t="s">
        <v>75</v>
      </c>
      <c r="D95" s="19"/>
      <c r="E95" s="20">
        <v>237.6</v>
      </c>
      <c r="F95" s="20"/>
      <c r="G95" s="1"/>
    </row>
    <row r="96" spans="1:6" s="2" customFormat="1" ht="12.75" hidden="1">
      <c r="A96" s="3" t="s">
        <v>45</v>
      </c>
      <c r="B96" s="4" t="s">
        <v>46</v>
      </c>
      <c r="C96" s="4" t="s">
        <v>98</v>
      </c>
      <c r="D96" s="18"/>
      <c r="E96" s="18">
        <f>SUM(E97:E99)</f>
        <v>72909.3</v>
      </c>
      <c r="F96" s="18"/>
    </row>
    <row r="97" spans="1:7" ht="12.75" hidden="1">
      <c r="A97" s="5"/>
      <c r="B97" s="6"/>
      <c r="C97" s="6" t="s">
        <v>74</v>
      </c>
      <c r="D97" s="19"/>
      <c r="E97" s="20">
        <v>72742.8</v>
      </c>
      <c r="F97" s="20"/>
      <c r="G97" s="1"/>
    </row>
    <row r="98" spans="1:7" ht="12.75" hidden="1">
      <c r="A98" s="5"/>
      <c r="B98" s="6"/>
      <c r="C98" s="6" t="s">
        <v>75</v>
      </c>
      <c r="D98" s="19"/>
      <c r="E98" s="20">
        <v>69.1</v>
      </c>
      <c r="F98" s="20"/>
      <c r="G98" s="1"/>
    </row>
    <row r="99" spans="1:7" ht="25.5" hidden="1">
      <c r="A99" s="5"/>
      <c r="B99" s="6"/>
      <c r="C99" s="6" t="s">
        <v>76</v>
      </c>
      <c r="D99" s="19"/>
      <c r="E99" s="20">
        <v>97.4</v>
      </c>
      <c r="F99" s="20"/>
      <c r="G99" s="1"/>
    </row>
    <row r="100" spans="1:6" s="2" customFormat="1" ht="32.25" customHeight="1" hidden="1">
      <c r="A100" s="3" t="s">
        <v>47</v>
      </c>
      <c r="B100" s="4" t="s">
        <v>48</v>
      </c>
      <c r="C100" s="4" t="s">
        <v>99</v>
      </c>
      <c r="D100" s="18"/>
      <c r="E100" s="18">
        <f>SUM(E101:E102)</f>
        <v>19090.8</v>
      </c>
      <c r="F100" s="18"/>
    </row>
    <row r="101" spans="1:7" ht="11.25" customHeight="1" hidden="1">
      <c r="A101" s="5"/>
      <c r="B101" s="6"/>
      <c r="C101" s="6" t="s">
        <v>74</v>
      </c>
      <c r="D101" s="19"/>
      <c r="E101" s="20">
        <v>18486.1</v>
      </c>
      <c r="F101" s="20"/>
      <c r="G101" s="1"/>
    </row>
    <row r="102" spans="1:7" ht="25.5" hidden="1">
      <c r="A102" s="5"/>
      <c r="B102" s="6"/>
      <c r="C102" s="6" t="s">
        <v>76</v>
      </c>
      <c r="D102" s="19"/>
      <c r="E102" s="20">
        <v>604.7</v>
      </c>
      <c r="F102" s="20"/>
      <c r="G102" s="1"/>
    </row>
    <row r="103" spans="1:6" s="2" customFormat="1" ht="12.75" hidden="1">
      <c r="A103" s="3" t="s">
        <v>49</v>
      </c>
      <c r="B103" s="4" t="s">
        <v>50</v>
      </c>
      <c r="C103" s="4" t="s">
        <v>100</v>
      </c>
      <c r="D103" s="18"/>
      <c r="E103" s="18">
        <f>SUM(E104)</f>
        <v>3818</v>
      </c>
      <c r="F103" s="18"/>
    </row>
    <row r="104" spans="1:7" ht="12.75" hidden="1">
      <c r="A104" s="5"/>
      <c r="B104" s="6"/>
      <c r="C104" s="6" t="s">
        <v>74</v>
      </c>
      <c r="D104" s="19"/>
      <c r="E104" s="20">
        <v>3818</v>
      </c>
      <c r="F104" s="20"/>
      <c r="G104" s="1"/>
    </row>
    <row r="105" spans="1:7" ht="12.75" hidden="1">
      <c r="A105" s="5"/>
      <c r="B105" s="6"/>
      <c r="C105" s="6" t="s">
        <v>75</v>
      </c>
      <c r="D105" s="19"/>
      <c r="E105" s="19"/>
      <c r="F105" s="19"/>
      <c r="G105" s="1"/>
    </row>
    <row r="106" spans="1:6" s="2" customFormat="1" ht="25.5" hidden="1">
      <c r="A106" s="3" t="s">
        <v>51</v>
      </c>
      <c r="B106" s="4" t="s">
        <v>52</v>
      </c>
      <c r="C106" s="4" t="s">
        <v>101</v>
      </c>
      <c r="D106" s="18"/>
      <c r="E106" s="18">
        <f>SUM(E107)</f>
        <v>1026.9</v>
      </c>
      <c r="F106" s="18"/>
    </row>
    <row r="107" spans="1:7" ht="12.75" hidden="1">
      <c r="A107" s="5"/>
      <c r="B107" s="6"/>
      <c r="C107" s="6" t="s">
        <v>74</v>
      </c>
      <c r="D107" s="19"/>
      <c r="E107" s="20">
        <v>1026.9</v>
      </c>
      <c r="F107" s="20"/>
      <c r="G107" s="1"/>
    </row>
    <row r="108" spans="1:7" ht="12.75" hidden="1">
      <c r="A108" s="5"/>
      <c r="B108" s="6"/>
      <c r="C108" s="6" t="s">
        <v>75</v>
      </c>
      <c r="D108" s="19"/>
      <c r="E108" s="19"/>
      <c r="F108" s="19"/>
      <c r="G108" s="1"/>
    </row>
    <row r="109" spans="1:6" s="2" customFormat="1" ht="12.75" hidden="1">
      <c r="A109" s="3" t="s">
        <v>53</v>
      </c>
      <c r="B109" s="4" t="s">
        <v>54</v>
      </c>
      <c r="C109" s="4" t="s">
        <v>102</v>
      </c>
      <c r="D109" s="18"/>
      <c r="E109" s="18">
        <f>SUM(E110)</f>
        <v>30580.9</v>
      </c>
      <c r="F109" s="18"/>
    </row>
    <row r="110" spans="1:7" ht="12.75" hidden="1">
      <c r="A110" s="5"/>
      <c r="B110" s="6"/>
      <c r="C110" s="6" t="s">
        <v>74</v>
      </c>
      <c r="D110" s="19"/>
      <c r="E110" s="20">
        <v>30580.9</v>
      </c>
      <c r="F110" s="20"/>
      <c r="G110" s="1"/>
    </row>
    <row r="111" spans="1:7" ht="12.75" hidden="1">
      <c r="A111" s="5"/>
      <c r="B111" s="6"/>
      <c r="C111" s="6" t="s">
        <v>75</v>
      </c>
      <c r="D111" s="19"/>
      <c r="E111" s="19"/>
      <c r="F111" s="19"/>
      <c r="G111" s="1"/>
    </row>
    <row r="112" spans="1:6" s="2" customFormat="1" ht="25.5" hidden="1">
      <c r="A112" s="3" t="s">
        <v>55</v>
      </c>
      <c r="B112" s="4" t="s">
        <v>56</v>
      </c>
      <c r="C112" s="4" t="s">
        <v>104</v>
      </c>
      <c r="D112" s="18"/>
      <c r="E112" s="18">
        <f>SUM(E113:E114)</f>
        <v>98403.4</v>
      </c>
      <c r="F112" s="18"/>
    </row>
    <row r="113" spans="1:7" ht="12.75" hidden="1">
      <c r="A113" s="5"/>
      <c r="B113" s="6"/>
      <c r="C113" s="6" t="s">
        <v>74</v>
      </c>
      <c r="D113" s="19"/>
      <c r="E113" s="20">
        <v>62564.2</v>
      </c>
      <c r="F113" s="20"/>
      <c r="G113" s="1"/>
    </row>
    <row r="114" spans="1:7" ht="12.75" hidden="1">
      <c r="A114" s="5"/>
      <c r="B114" s="6"/>
      <c r="C114" s="6" t="s">
        <v>75</v>
      </c>
      <c r="D114" s="19"/>
      <c r="E114" s="20">
        <v>35839.2</v>
      </c>
      <c r="F114" s="20"/>
      <c r="G114" s="1"/>
    </row>
    <row r="115" spans="1:6" s="2" customFormat="1" ht="25.5" hidden="1">
      <c r="A115" s="3" t="s">
        <v>57</v>
      </c>
      <c r="B115" s="4" t="s">
        <v>58</v>
      </c>
      <c r="C115" s="4" t="s">
        <v>103</v>
      </c>
      <c r="D115" s="18"/>
      <c r="E115" s="18">
        <f>SUM(E116:E116)</f>
        <v>7213.8</v>
      </c>
      <c r="F115" s="18"/>
    </row>
    <row r="116" spans="1:7" ht="12.75" hidden="1">
      <c r="A116" s="5"/>
      <c r="B116" s="6"/>
      <c r="C116" s="6" t="s">
        <v>74</v>
      </c>
      <c r="D116" s="19"/>
      <c r="E116" s="20">
        <v>7213.8</v>
      </c>
      <c r="F116" s="20"/>
      <c r="G116" s="1"/>
    </row>
    <row r="117" spans="1:7" ht="12.75" hidden="1">
      <c r="A117" s="5"/>
      <c r="B117" s="6"/>
      <c r="C117" s="6" t="s">
        <v>75</v>
      </c>
      <c r="D117" s="19"/>
      <c r="E117" s="19"/>
      <c r="F117" s="19"/>
      <c r="G117" s="1"/>
    </row>
    <row r="118" spans="1:7" ht="12.75" hidden="1" outlineLevel="1">
      <c r="A118" s="5"/>
      <c r="B118" s="6"/>
      <c r="C118" s="6" t="s">
        <v>116</v>
      </c>
      <c r="D118" s="19"/>
      <c r="E118" s="19"/>
      <c r="F118" s="19"/>
      <c r="G118" s="1"/>
    </row>
    <row r="119" spans="1:7" ht="12.75" hidden="1" outlineLevel="1">
      <c r="A119" s="5"/>
      <c r="B119" s="6"/>
      <c r="C119" s="6" t="s">
        <v>126</v>
      </c>
      <c r="D119" s="19"/>
      <c r="E119" s="19"/>
      <c r="F119" s="19"/>
      <c r="G119" s="1"/>
    </row>
    <row r="120" spans="1:7" ht="12.75" hidden="1" outlineLevel="1">
      <c r="A120" s="5"/>
      <c r="B120" s="6"/>
      <c r="C120" s="6" t="s">
        <v>127</v>
      </c>
      <c r="D120" s="19"/>
      <c r="E120" s="19"/>
      <c r="F120" s="19"/>
      <c r="G120" s="1"/>
    </row>
    <row r="121" spans="1:6" s="10" customFormat="1" ht="12.75" hidden="1" collapsed="1">
      <c r="A121" s="8"/>
      <c r="B121" s="9"/>
      <c r="C121" s="9" t="s">
        <v>74</v>
      </c>
      <c r="D121" s="21"/>
      <c r="E121" s="22">
        <f>SUM(E6+E9+E11+E14+E17+E21+E24+E28+E31+E35+E38+E41+E44+E47+E50+E53+E56+E59+E63+E67+E70+E73+E76+E80+E97+E101+E104+E107+E110+E113+E116)</f>
        <v>3164385</v>
      </c>
      <c r="F121" s="22"/>
    </row>
    <row r="122" spans="1:6" s="10" customFormat="1" ht="12.75" hidden="1">
      <c r="A122" s="8"/>
      <c r="B122" s="9"/>
      <c r="C122" s="9" t="s">
        <v>75</v>
      </c>
      <c r="D122" s="21"/>
      <c r="E122" s="22">
        <f>SUM(E25+E32+E36+E39+E42+E45+E48+E51+E54+E57+E68+E74+E77+E81+E83+E85+E87+E89+E91+E93+E98+E114+E95+E117+E64+E60+E12+E19)</f>
        <v>735506.3999999999</v>
      </c>
      <c r="F122" s="22"/>
    </row>
    <row r="123" spans="1:6" s="10" customFormat="1" ht="25.5" hidden="1">
      <c r="A123" s="8"/>
      <c r="B123" s="9"/>
      <c r="C123" s="9" t="s">
        <v>76</v>
      </c>
      <c r="D123" s="21"/>
      <c r="E123" s="22">
        <f>SUM(E18+E22+E26+E29+E33+E78+E99+E102)</f>
        <v>302562.10000000003</v>
      </c>
      <c r="F123" s="22"/>
    </row>
    <row r="124" spans="1:6" s="10" customFormat="1" ht="12.75" hidden="1">
      <c r="A124" s="11"/>
      <c r="B124" s="9" t="s">
        <v>73</v>
      </c>
      <c r="C124" s="11"/>
      <c r="D124" s="23"/>
      <c r="E124" s="24">
        <f>SUM(E121:E123)</f>
        <v>4202453.5</v>
      </c>
      <c r="F124" s="24"/>
    </row>
    <row r="125" ht="12.75" hidden="1" outlineLevel="1">
      <c r="G125" s="1"/>
    </row>
    <row r="126" ht="12.75" hidden="1" outlineLevel="1">
      <c r="G126" s="1"/>
    </row>
    <row r="127" ht="12.75" hidden="1" collapsed="1">
      <c r="G127" s="1"/>
    </row>
    <row r="128" ht="12.75" hidden="1">
      <c r="G128" s="1"/>
    </row>
    <row r="129" ht="12.75" hidden="1">
      <c r="G129" s="1"/>
    </row>
    <row r="130" ht="12.75" hidden="1">
      <c r="G130" s="1"/>
    </row>
    <row r="131" ht="12.75" hidden="1">
      <c r="G131" s="1"/>
    </row>
    <row r="132" ht="12.75" hidden="1">
      <c r="G132" s="1"/>
    </row>
    <row r="133" spans="1:7" ht="15.75" customHeight="1" hidden="1">
      <c r="A133" s="100" t="s">
        <v>121</v>
      </c>
      <c r="B133" s="100"/>
      <c r="C133" s="100"/>
      <c r="D133" s="100"/>
      <c r="E133" s="100"/>
      <c r="F133" s="100"/>
      <c r="G133" s="1"/>
    </row>
    <row r="134" ht="12.75" hidden="1">
      <c r="G134" s="1"/>
    </row>
    <row r="135" spans="1:7" ht="12.75" customHeight="1" hidden="1">
      <c r="A135" s="94" t="s">
        <v>1</v>
      </c>
      <c r="B135" s="94" t="s">
        <v>122</v>
      </c>
      <c r="C135" s="94" t="s">
        <v>78</v>
      </c>
      <c r="D135" s="14"/>
      <c r="E135" s="91" t="s">
        <v>117</v>
      </c>
      <c r="F135" s="15"/>
      <c r="G135" s="130" t="s">
        <v>128</v>
      </c>
    </row>
    <row r="136" spans="1:7" ht="77.25" customHeight="1" hidden="1">
      <c r="A136" s="95"/>
      <c r="B136" s="95"/>
      <c r="C136" s="95"/>
      <c r="D136" s="16"/>
      <c r="E136" s="92"/>
      <c r="F136" s="17"/>
      <c r="G136" s="131"/>
    </row>
    <row r="137" spans="1:7" ht="25.5" hidden="1">
      <c r="A137" s="3" t="s">
        <v>112</v>
      </c>
      <c r="B137" s="4" t="s">
        <v>2</v>
      </c>
      <c r="C137" s="4" t="s">
        <v>77</v>
      </c>
      <c r="D137" s="18"/>
      <c r="E137" s="18">
        <f>SUM(E138)</f>
        <v>40239.7</v>
      </c>
      <c r="F137" s="18"/>
      <c r="G137" s="25" t="e">
        <f>SUM(#REF!-70.8)</f>
        <v>#REF!</v>
      </c>
    </row>
    <row r="138" spans="1:7" ht="12.75" hidden="1">
      <c r="A138" s="5"/>
      <c r="B138" s="6"/>
      <c r="C138" s="6" t="s">
        <v>74</v>
      </c>
      <c r="D138" s="19"/>
      <c r="E138" s="20">
        <v>40239.7</v>
      </c>
      <c r="F138" s="20"/>
      <c r="G138" s="26" t="e">
        <f>SUM(#REF!-70.8)</f>
        <v>#REF!</v>
      </c>
    </row>
    <row r="139" spans="1:7" ht="12.75" hidden="1">
      <c r="A139" s="5"/>
      <c r="B139" s="6"/>
      <c r="C139" s="6" t="s">
        <v>75</v>
      </c>
      <c r="D139" s="19"/>
      <c r="E139" s="20"/>
      <c r="F139" s="20"/>
      <c r="G139" s="26" t="e">
        <f>SUM(#REF!-70.8)</f>
        <v>#REF!</v>
      </c>
    </row>
    <row r="140" spans="1:7" ht="25.5" hidden="1">
      <c r="A140" s="3" t="s">
        <v>113</v>
      </c>
      <c r="B140" s="4" t="s">
        <v>3</v>
      </c>
      <c r="C140" s="4" t="s">
        <v>123</v>
      </c>
      <c r="D140" s="18"/>
      <c r="E140" s="18">
        <f>SUM(E141)</f>
        <v>6097.2</v>
      </c>
      <c r="F140" s="18"/>
      <c r="G140" s="27" t="e">
        <f>SUM(#REF!-70.8)</f>
        <v>#REF!</v>
      </c>
    </row>
    <row r="141" spans="1:7" ht="12.75" hidden="1">
      <c r="A141" s="5"/>
      <c r="B141" s="6"/>
      <c r="C141" s="6" t="s">
        <v>74</v>
      </c>
      <c r="D141" s="19"/>
      <c r="E141" s="20">
        <v>6097.2</v>
      </c>
      <c r="F141" s="20"/>
      <c r="G141" s="26" t="e">
        <f>SUM(#REF!-70.8)</f>
        <v>#REF!</v>
      </c>
    </row>
    <row r="142" spans="1:7" ht="12.75" hidden="1">
      <c r="A142" s="3" t="s">
        <v>114</v>
      </c>
      <c r="B142" s="4" t="s">
        <v>4</v>
      </c>
      <c r="C142" s="4" t="s">
        <v>124</v>
      </c>
      <c r="D142" s="18"/>
      <c r="E142" s="18">
        <f>SUM(E143)</f>
        <v>256900.9</v>
      </c>
      <c r="F142" s="18"/>
      <c r="G142" s="27" t="e">
        <f>SUM(#REF!-70.8)</f>
        <v>#REF!</v>
      </c>
    </row>
    <row r="143" spans="1:7" ht="12.75" hidden="1">
      <c r="A143" s="5"/>
      <c r="B143" s="6"/>
      <c r="C143" s="6" t="s">
        <v>74</v>
      </c>
      <c r="D143" s="19"/>
      <c r="E143" s="20">
        <v>256900.9</v>
      </c>
      <c r="F143" s="20"/>
      <c r="G143" s="26" t="e">
        <f>SUM(#REF!-70.8)</f>
        <v>#REF!</v>
      </c>
    </row>
    <row r="144" spans="1:7" ht="12.75" hidden="1">
      <c r="A144" s="5"/>
      <c r="B144" s="6"/>
      <c r="C144" s="6" t="s">
        <v>75</v>
      </c>
      <c r="D144" s="19"/>
      <c r="E144" s="20">
        <v>8168.5</v>
      </c>
      <c r="F144" s="20"/>
      <c r="G144" s="26" t="e">
        <f>SUM(#REF!-70.8)</f>
        <v>#REF!</v>
      </c>
    </row>
    <row r="145" spans="1:7" ht="25.5" hidden="1">
      <c r="A145" s="3" t="s">
        <v>115</v>
      </c>
      <c r="B145" s="4" t="s">
        <v>0</v>
      </c>
      <c r="C145" s="4" t="s">
        <v>125</v>
      </c>
      <c r="D145" s="18"/>
      <c r="E145" s="18">
        <f>SUM(E146)</f>
        <v>140709.6</v>
      </c>
      <c r="F145" s="18"/>
      <c r="G145" s="25" t="e">
        <f>SUM(#REF!-70.8)</f>
        <v>#REF!</v>
      </c>
    </row>
    <row r="146" spans="1:7" ht="12.75" hidden="1">
      <c r="A146" s="5"/>
      <c r="B146" s="6"/>
      <c r="C146" s="6" t="s">
        <v>74</v>
      </c>
      <c r="D146" s="19"/>
      <c r="E146" s="20">
        <v>140709.6</v>
      </c>
      <c r="F146" s="20"/>
      <c r="G146" s="26" t="e">
        <f>SUM(#REF!-70.8)</f>
        <v>#REF!</v>
      </c>
    </row>
    <row r="147" spans="1:7" ht="12.75" hidden="1">
      <c r="A147" s="5"/>
      <c r="B147" s="6"/>
      <c r="C147" s="6" t="s">
        <v>75</v>
      </c>
      <c r="D147" s="19"/>
      <c r="E147" s="19"/>
      <c r="F147" s="19"/>
      <c r="G147" s="26" t="e">
        <f>SUM(#REF!-70.8)</f>
        <v>#REF!</v>
      </c>
    </row>
    <row r="148" spans="1:7" ht="25.5" hidden="1">
      <c r="A148" s="3" t="s">
        <v>5</v>
      </c>
      <c r="B148" s="4" t="s">
        <v>6</v>
      </c>
      <c r="C148" s="4" t="s">
        <v>79</v>
      </c>
      <c r="D148" s="18"/>
      <c r="E148" s="18">
        <f>SUM(E149:E150)</f>
        <v>59581.6</v>
      </c>
      <c r="F148" s="18"/>
      <c r="G148" s="25" t="e">
        <f>SUM(#REF!-70.8)</f>
        <v>#REF!</v>
      </c>
    </row>
    <row r="149" spans="1:7" ht="12.75" hidden="1">
      <c r="A149" s="5"/>
      <c r="B149" s="6"/>
      <c r="C149" s="6" t="s">
        <v>74</v>
      </c>
      <c r="D149" s="19"/>
      <c r="E149" s="20">
        <v>59469.5</v>
      </c>
      <c r="F149" s="20"/>
      <c r="G149" s="26" t="e">
        <f>SUM(#REF!-70.8)</f>
        <v>#REF!</v>
      </c>
    </row>
    <row r="150" spans="1:7" ht="25.5" hidden="1">
      <c r="A150" s="5"/>
      <c r="B150" s="6"/>
      <c r="C150" s="6" t="s">
        <v>76</v>
      </c>
      <c r="D150" s="19"/>
      <c r="E150" s="20">
        <v>112.1</v>
      </c>
      <c r="F150" s="20"/>
      <c r="G150" s="28" t="e">
        <f>SUM(#REF!-70.8)</f>
        <v>#REF!</v>
      </c>
    </row>
    <row r="151" spans="1:7" ht="12.75" hidden="1">
      <c r="A151" s="5"/>
      <c r="B151" s="6"/>
      <c r="C151" s="6" t="s">
        <v>75</v>
      </c>
      <c r="D151" s="19"/>
      <c r="E151" s="19"/>
      <c r="F151" s="19"/>
      <c r="G151" s="26" t="e">
        <f>SUM(#REF!-70.8)</f>
        <v>#REF!</v>
      </c>
    </row>
    <row r="152" spans="1:7" ht="38.25" hidden="1">
      <c r="A152" s="3" t="s">
        <v>7</v>
      </c>
      <c r="B152" s="4" t="s">
        <v>8</v>
      </c>
      <c r="C152" s="4" t="s">
        <v>80</v>
      </c>
      <c r="D152" s="18"/>
      <c r="E152" s="18">
        <f>SUM(E153:E154)</f>
        <v>10375.2</v>
      </c>
      <c r="F152" s="18"/>
      <c r="G152" s="25" t="e">
        <f>SUM(#REF!-70.8)</f>
        <v>#REF!</v>
      </c>
    </row>
    <row r="153" spans="1:7" ht="12.75" hidden="1">
      <c r="A153" s="5"/>
      <c r="B153" s="6"/>
      <c r="C153" s="6" t="s">
        <v>74</v>
      </c>
      <c r="D153" s="19"/>
      <c r="E153" s="20">
        <v>10375.2</v>
      </c>
      <c r="F153" s="20"/>
      <c r="G153" s="26" t="e">
        <f>SUM(#REF!-70.8)</f>
        <v>#REF!</v>
      </c>
    </row>
    <row r="154" spans="1:7" ht="25.5" hidden="1">
      <c r="A154" s="5"/>
      <c r="B154" s="6"/>
      <c r="C154" s="6" t="s">
        <v>76</v>
      </c>
      <c r="D154" s="19"/>
      <c r="E154" s="19"/>
      <c r="F154" s="19"/>
      <c r="G154" s="28" t="e">
        <f>SUM(#REF!-70.8)</f>
        <v>#REF!</v>
      </c>
    </row>
    <row r="155" spans="1:7" ht="25.5" hidden="1">
      <c r="A155" s="3" t="s">
        <v>9</v>
      </c>
      <c r="B155" s="4" t="s">
        <v>10</v>
      </c>
      <c r="C155" s="4" t="s">
        <v>81</v>
      </c>
      <c r="D155" s="18"/>
      <c r="E155" s="18">
        <f>SUM(E156:E158)</f>
        <v>508146.5</v>
      </c>
      <c r="F155" s="18"/>
      <c r="G155" s="25" t="e">
        <f>SUM(#REF!-70.8)</f>
        <v>#REF!</v>
      </c>
    </row>
    <row r="156" spans="1:7" ht="12.75" hidden="1">
      <c r="A156" s="5"/>
      <c r="B156" s="6"/>
      <c r="C156" s="6" t="s">
        <v>74</v>
      </c>
      <c r="D156" s="19"/>
      <c r="E156" s="20">
        <v>336666.6</v>
      </c>
      <c r="F156" s="20"/>
      <c r="G156" s="26" t="e">
        <f>SUM(#REF!-70.8)</f>
        <v>#REF!</v>
      </c>
    </row>
    <row r="157" spans="1:7" ht="12.75" hidden="1">
      <c r="A157" s="5"/>
      <c r="B157" s="6"/>
      <c r="C157" s="6" t="s">
        <v>75</v>
      </c>
      <c r="D157" s="19"/>
      <c r="E157" s="20">
        <v>34925.7</v>
      </c>
      <c r="F157" s="20"/>
      <c r="G157" s="26" t="e">
        <f>SUM(#REF!-70.8)</f>
        <v>#REF!</v>
      </c>
    </row>
    <row r="158" spans="1:7" ht="25.5" hidden="1">
      <c r="A158" s="5"/>
      <c r="B158" s="6"/>
      <c r="C158" s="6" t="s">
        <v>76</v>
      </c>
      <c r="D158" s="19"/>
      <c r="E158" s="20">
        <v>136554.2</v>
      </c>
      <c r="F158" s="20"/>
      <c r="G158" s="28" t="e">
        <f>SUM(#REF!-70.8)</f>
        <v>#REF!</v>
      </c>
    </row>
    <row r="159" spans="1:7" ht="25.5" hidden="1">
      <c r="A159" s="3" t="s">
        <v>11</v>
      </c>
      <c r="B159" s="4" t="s">
        <v>12</v>
      </c>
      <c r="C159" s="4" t="s">
        <v>82</v>
      </c>
      <c r="D159" s="18"/>
      <c r="E159" s="18">
        <f>SUM(E160:E161)</f>
        <v>141831.4</v>
      </c>
      <c r="F159" s="18"/>
      <c r="G159" s="25" t="e">
        <f>SUM(#REF!-70.8)</f>
        <v>#REF!</v>
      </c>
    </row>
    <row r="160" spans="1:7" ht="12.75" hidden="1">
      <c r="A160" s="5"/>
      <c r="B160" s="6"/>
      <c r="C160" s="6" t="s">
        <v>74</v>
      </c>
      <c r="D160" s="19"/>
      <c r="E160" s="20">
        <v>126504.7</v>
      </c>
      <c r="F160" s="20"/>
      <c r="G160" s="26" t="e">
        <f>SUM(#REF!-70.8)</f>
        <v>#REF!</v>
      </c>
    </row>
    <row r="161" spans="1:7" ht="25.5" hidden="1">
      <c r="A161" s="5"/>
      <c r="B161" s="6"/>
      <c r="C161" s="6" t="s">
        <v>76</v>
      </c>
      <c r="D161" s="19"/>
      <c r="E161" s="20">
        <v>15326.7</v>
      </c>
      <c r="F161" s="20"/>
      <c r="G161" s="28" t="e">
        <f>SUM(#REF!-70.8)</f>
        <v>#REF!</v>
      </c>
    </row>
    <row r="162" spans="1:7" ht="25.5" hidden="1">
      <c r="A162" s="3" t="s">
        <v>13</v>
      </c>
      <c r="B162" s="4" t="s">
        <v>14</v>
      </c>
      <c r="C162" s="4" t="s">
        <v>83</v>
      </c>
      <c r="D162" s="18"/>
      <c r="E162" s="18">
        <f>SUM(E163:E165)</f>
        <v>1951893.2000000002</v>
      </c>
      <c r="F162" s="18"/>
      <c r="G162" s="25" t="e">
        <f>SUM(#REF!-70.8)</f>
        <v>#REF!</v>
      </c>
    </row>
    <row r="163" spans="1:7" ht="12.75" hidden="1">
      <c r="A163" s="5"/>
      <c r="B163" s="6"/>
      <c r="C163" s="6" t="s">
        <v>74</v>
      </c>
      <c r="D163" s="19"/>
      <c r="E163" s="20">
        <v>1194264.6</v>
      </c>
      <c r="F163" s="20"/>
      <c r="G163" s="26" t="e">
        <f>SUM(#REF!-70.8)</f>
        <v>#REF!</v>
      </c>
    </row>
    <row r="164" spans="1:7" ht="12.75" hidden="1">
      <c r="A164" s="5"/>
      <c r="B164" s="6"/>
      <c r="C164" s="6" t="s">
        <v>75</v>
      </c>
      <c r="D164" s="19"/>
      <c r="E164" s="20">
        <v>607796.1</v>
      </c>
      <c r="F164" s="20"/>
      <c r="G164" s="26" t="e">
        <f>SUM(#REF!-70.8)</f>
        <v>#REF!</v>
      </c>
    </row>
    <row r="165" spans="1:7" ht="25.5" hidden="1">
      <c r="A165" s="5"/>
      <c r="B165" s="6"/>
      <c r="C165" s="6" t="s">
        <v>76</v>
      </c>
      <c r="D165" s="19"/>
      <c r="E165" s="20">
        <v>149832.5</v>
      </c>
      <c r="F165" s="20"/>
      <c r="G165" s="28" t="e">
        <f>SUM(#REF!-70.8)</f>
        <v>#REF!</v>
      </c>
    </row>
    <row r="166" spans="1:7" ht="12.75" hidden="1">
      <c r="A166" s="3" t="s">
        <v>15</v>
      </c>
      <c r="B166" s="4" t="s">
        <v>16</v>
      </c>
      <c r="C166" s="4" t="s">
        <v>84</v>
      </c>
      <c r="D166" s="18"/>
      <c r="E166" s="18">
        <f>SUM(E167:E168)</f>
        <v>9711.699999999999</v>
      </c>
      <c r="F166" s="18"/>
      <c r="G166" s="27" t="e">
        <f>SUM(#REF!-70.8)</f>
        <v>#REF!</v>
      </c>
    </row>
    <row r="167" spans="1:7" ht="12.75" hidden="1">
      <c r="A167" s="5"/>
      <c r="B167" s="6"/>
      <c r="C167" s="6" t="s">
        <v>74</v>
      </c>
      <c r="D167" s="19"/>
      <c r="E167" s="20">
        <v>9008.8</v>
      </c>
      <c r="F167" s="20"/>
      <c r="G167" s="26" t="e">
        <f>SUM(#REF!-70.8)</f>
        <v>#REF!</v>
      </c>
    </row>
    <row r="168" spans="1:7" ht="12.75" hidden="1">
      <c r="A168" s="5"/>
      <c r="B168" s="6"/>
      <c r="C168" s="6" t="s">
        <v>75</v>
      </c>
      <c r="D168" s="19"/>
      <c r="E168" s="20">
        <v>702.9</v>
      </c>
      <c r="F168" s="20"/>
      <c r="G168" s="26" t="e">
        <f>SUM(#REF!-70.8)</f>
        <v>#REF!</v>
      </c>
    </row>
    <row r="169" spans="1:7" ht="12.75" hidden="1">
      <c r="A169" s="3" t="s">
        <v>17</v>
      </c>
      <c r="B169" s="4" t="s">
        <v>18</v>
      </c>
      <c r="C169" s="4" t="s">
        <v>85</v>
      </c>
      <c r="D169" s="18"/>
      <c r="E169" s="18">
        <f>SUM(E170:E171)</f>
        <v>12738.3</v>
      </c>
      <c r="F169" s="18"/>
      <c r="G169" s="27" t="e">
        <f>SUM(#REF!-70.8)</f>
        <v>#REF!</v>
      </c>
    </row>
    <row r="170" spans="1:7" ht="12.75" hidden="1">
      <c r="A170" s="5"/>
      <c r="B170" s="6"/>
      <c r="C170" s="6" t="s">
        <v>74</v>
      </c>
      <c r="D170" s="19"/>
      <c r="E170" s="20">
        <v>11873.3</v>
      </c>
      <c r="F170" s="20"/>
      <c r="G170" s="26" t="e">
        <f>SUM(#REF!-70.8)</f>
        <v>#REF!</v>
      </c>
    </row>
    <row r="171" spans="1:7" ht="12.75" hidden="1">
      <c r="A171" s="5"/>
      <c r="B171" s="6"/>
      <c r="C171" s="6" t="s">
        <v>75</v>
      </c>
      <c r="D171" s="19"/>
      <c r="E171" s="20">
        <v>865</v>
      </c>
      <c r="F171" s="20"/>
      <c r="G171" s="26" t="e">
        <f>SUM(#REF!-70.8)</f>
        <v>#REF!</v>
      </c>
    </row>
    <row r="172" spans="1:7" ht="12.75" hidden="1">
      <c r="A172" s="3" t="s">
        <v>19</v>
      </c>
      <c r="B172" s="4" t="s">
        <v>20</v>
      </c>
      <c r="C172" s="4" t="s">
        <v>86</v>
      </c>
      <c r="D172" s="18"/>
      <c r="E172" s="18">
        <f>SUM(E173:E174)</f>
        <v>9807.3</v>
      </c>
      <c r="F172" s="18"/>
      <c r="G172" s="27" t="e">
        <f>SUM(#REF!-70.8)</f>
        <v>#REF!</v>
      </c>
    </row>
    <row r="173" spans="1:7" ht="12.75" hidden="1">
      <c r="A173" s="5"/>
      <c r="B173" s="6"/>
      <c r="C173" s="6" t="s">
        <v>74</v>
      </c>
      <c r="D173" s="19"/>
      <c r="E173" s="20">
        <v>9123.4</v>
      </c>
      <c r="F173" s="20"/>
      <c r="G173" s="26" t="e">
        <f>SUM(#REF!-70.8)</f>
        <v>#REF!</v>
      </c>
    </row>
    <row r="174" spans="1:7" ht="12.75" hidden="1">
      <c r="A174" s="5"/>
      <c r="B174" s="6"/>
      <c r="C174" s="6" t="s">
        <v>75</v>
      </c>
      <c r="D174" s="19"/>
      <c r="E174" s="20">
        <v>683.9</v>
      </c>
      <c r="F174" s="20"/>
      <c r="G174" s="26" t="e">
        <f>SUM(#REF!-70.8)</f>
        <v>#REF!</v>
      </c>
    </row>
    <row r="175" spans="1:7" ht="12.75" hidden="1">
      <c r="A175" s="3" t="s">
        <v>21</v>
      </c>
      <c r="B175" s="4" t="s">
        <v>22</v>
      </c>
      <c r="C175" s="4" t="s">
        <v>90</v>
      </c>
      <c r="D175" s="18"/>
      <c r="E175" s="18">
        <f>SUM(E176:E177)</f>
        <v>9122.4</v>
      </c>
      <c r="F175" s="18"/>
      <c r="G175" s="27" t="e">
        <f>SUM(#REF!-70.8)</f>
        <v>#REF!</v>
      </c>
    </row>
    <row r="176" spans="1:7" ht="12.75" hidden="1">
      <c r="A176" s="5"/>
      <c r="B176" s="6"/>
      <c r="C176" s="6" t="s">
        <v>74</v>
      </c>
      <c r="D176" s="19"/>
      <c r="E176" s="20">
        <v>8472.8</v>
      </c>
      <c r="F176" s="20"/>
      <c r="G176" s="26" t="e">
        <f>SUM(#REF!-70.8)</f>
        <v>#REF!</v>
      </c>
    </row>
    <row r="177" spans="1:7" ht="12.75" hidden="1">
      <c r="A177" s="5"/>
      <c r="B177" s="6"/>
      <c r="C177" s="6" t="s">
        <v>75</v>
      </c>
      <c r="D177" s="19"/>
      <c r="E177" s="20">
        <v>649.6</v>
      </c>
      <c r="F177" s="20"/>
      <c r="G177" s="26" t="e">
        <f>SUM(#REF!-70.8)</f>
        <v>#REF!</v>
      </c>
    </row>
    <row r="178" spans="1:7" ht="12.75" hidden="1">
      <c r="A178" s="3" t="s">
        <v>23</v>
      </c>
      <c r="B178" s="4" t="s">
        <v>24</v>
      </c>
      <c r="C178" s="4" t="s">
        <v>89</v>
      </c>
      <c r="D178" s="18"/>
      <c r="E178" s="18">
        <f>SUM(E179:E180)</f>
        <v>10860.300000000001</v>
      </c>
      <c r="F178" s="18"/>
      <c r="G178" s="27" t="e">
        <f>SUM(#REF!-70.8)</f>
        <v>#REF!</v>
      </c>
    </row>
    <row r="179" spans="1:7" ht="12.75" hidden="1">
      <c r="A179" s="5"/>
      <c r="B179" s="6"/>
      <c r="C179" s="6" t="s">
        <v>74</v>
      </c>
      <c r="D179" s="19"/>
      <c r="E179" s="20">
        <v>9991.6</v>
      </c>
      <c r="F179" s="20"/>
      <c r="G179" s="26" t="e">
        <f>SUM(#REF!-70.8)</f>
        <v>#REF!</v>
      </c>
    </row>
    <row r="180" spans="1:7" ht="12.75" hidden="1">
      <c r="A180" s="5"/>
      <c r="B180" s="6"/>
      <c r="C180" s="6" t="s">
        <v>75</v>
      </c>
      <c r="D180" s="19"/>
      <c r="E180" s="20">
        <v>868.7</v>
      </c>
      <c r="F180" s="20"/>
      <c r="G180" s="26" t="e">
        <f>SUM(#REF!-70.8)</f>
        <v>#REF!</v>
      </c>
    </row>
    <row r="181" spans="1:7" ht="12.75" hidden="1">
      <c r="A181" s="3" t="s">
        <v>25</v>
      </c>
      <c r="B181" s="4" t="s">
        <v>26</v>
      </c>
      <c r="C181" s="4" t="s">
        <v>88</v>
      </c>
      <c r="D181" s="18"/>
      <c r="E181" s="18">
        <f>SUM(E182:E183)</f>
        <v>9469.1</v>
      </c>
      <c r="F181" s="18"/>
      <c r="G181" s="27" t="e">
        <f>SUM(#REF!-70.8)</f>
        <v>#REF!</v>
      </c>
    </row>
    <row r="182" spans="1:7" ht="12.75" hidden="1">
      <c r="A182" s="5"/>
      <c r="B182" s="6"/>
      <c r="C182" s="6" t="s">
        <v>74</v>
      </c>
      <c r="D182" s="19"/>
      <c r="E182" s="20">
        <v>8847.6</v>
      </c>
      <c r="F182" s="20"/>
      <c r="G182" s="26" t="e">
        <f>SUM(#REF!-70.8)</f>
        <v>#REF!</v>
      </c>
    </row>
    <row r="183" spans="1:7" ht="12.75" hidden="1">
      <c r="A183" s="5"/>
      <c r="B183" s="6"/>
      <c r="C183" s="6" t="s">
        <v>75</v>
      </c>
      <c r="D183" s="19"/>
      <c r="E183" s="20">
        <v>621.5</v>
      </c>
      <c r="F183" s="20"/>
      <c r="G183" s="26" t="e">
        <f>SUM(#REF!-70.8)</f>
        <v>#REF!</v>
      </c>
    </row>
    <row r="184" spans="1:7" ht="12.75" hidden="1">
      <c r="A184" s="3" t="s">
        <v>27</v>
      </c>
      <c r="B184" s="4" t="s">
        <v>28</v>
      </c>
      <c r="C184" s="4" t="s">
        <v>86</v>
      </c>
      <c r="D184" s="18"/>
      <c r="E184" s="18">
        <f>SUM(E185:E186)</f>
        <v>9606.400000000001</v>
      </c>
      <c r="F184" s="18"/>
      <c r="G184" s="27" t="e">
        <f>SUM(#REF!-70.8)</f>
        <v>#REF!</v>
      </c>
    </row>
    <row r="185" spans="1:7" ht="12.75" hidden="1">
      <c r="A185" s="5"/>
      <c r="B185" s="6"/>
      <c r="C185" s="6" t="s">
        <v>74</v>
      </c>
      <c r="D185" s="19"/>
      <c r="E185" s="20">
        <v>8496.7</v>
      </c>
      <c r="F185" s="20"/>
      <c r="G185" s="26" t="e">
        <f>SUM(#REF!-70.8)</f>
        <v>#REF!</v>
      </c>
    </row>
    <row r="186" spans="1:7" ht="12.75" hidden="1">
      <c r="A186" s="5"/>
      <c r="B186" s="6"/>
      <c r="C186" s="6" t="s">
        <v>75</v>
      </c>
      <c r="D186" s="19"/>
      <c r="E186" s="20">
        <v>1109.7</v>
      </c>
      <c r="F186" s="20"/>
      <c r="G186" s="26" t="e">
        <f>SUM(#REF!-70.8)</f>
        <v>#REF!</v>
      </c>
    </row>
    <row r="187" spans="1:7" ht="12.75" hidden="1">
      <c r="A187" s="3" t="s">
        <v>29</v>
      </c>
      <c r="B187" s="4" t="s">
        <v>30</v>
      </c>
      <c r="C187" s="4" t="s">
        <v>87</v>
      </c>
      <c r="D187" s="18"/>
      <c r="E187" s="18">
        <f>SUM(E188:E189)</f>
        <v>2126.7</v>
      </c>
      <c r="F187" s="18"/>
      <c r="G187" s="27" t="e">
        <f>SUM(#REF!-70.8)</f>
        <v>#REF!</v>
      </c>
    </row>
    <row r="188" spans="1:7" ht="12.75" hidden="1">
      <c r="A188" s="5"/>
      <c r="B188" s="6"/>
      <c r="C188" s="6" t="s">
        <v>74</v>
      </c>
      <c r="D188" s="19"/>
      <c r="E188" s="20">
        <v>1935.5</v>
      </c>
      <c r="F188" s="20"/>
      <c r="G188" s="26" t="e">
        <f>SUM(#REF!-70.8)</f>
        <v>#REF!</v>
      </c>
    </row>
    <row r="189" spans="1:7" ht="12.75" hidden="1">
      <c r="A189" s="5"/>
      <c r="B189" s="6"/>
      <c r="C189" s="6" t="s">
        <v>75</v>
      </c>
      <c r="D189" s="19"/>
      <c r="E189" s="20">
        <v>191.2</v>
      </c>
      <c r="F189" s="20"/>
      <c r="G189" s="26" t="e">
        <f>SUM(#REF!-70.8)</f>
        <v>#REF!</v>
      </c>
    </row>
    <row r="190" spans="1:7" ht="25.5" hidden="1">
      <c r="A190" s="3" t="s">
        <v>31</v>
      </c>
      <c r="B190" s="4" t="s">
        <v>32</v>
      </c>
      <c r="C190" s="4" t="s">
        <v>91</v>
      </c>
      <c r="D190" s="18"/>
      <c r="E190" s="18">
        <f>SUM(E191)</f>
        <v>166295.6</v>
      </c>
      <c r="F190" s="18"/>
      <c r="G190" s="25" t="e">
        <f>SUM(#REF!-70.8)</f>
        <v>#REF!</v>
      </c>
    </row>
    <row r="191" spans="1:7" ht="12.75" hidden="1">
      <c r="A191" s="5"/>
      <c r="B191" s="6"/>
      <c r="C191" s="6" t="s">
        <v>74</v>
      </c>
      <c r="D191" s="19"/>
      <c r="E191" s="20">
        <v>166295.6</v>
      </c>
      <c r="F191" s="20"/>
      <c r="G191" s="26" t="e">
        <f>SUM(#REF!-70.8)</f>
        <v>#REF!</v>
      </c>
    </row>
    <row r="192" spans="1:7" ht="12.75" hidden="1">
      <c r="A192" s="5"/>
      <c r="B192" s="6"/>
      <c r="C192" s="6" t="s">
        <v>75</v>
      </c>
      <c r="D192" s="19"/>
      <c r="E192" s="19"/>
      <c r="F192" s="19"/>
      <c r="G192" s="26" t="e">
        <f>SUM(#REF!-70.8)</f>
        <v>#REF!</v>
      </c>
    </row>
    <row r="193" spans="1:7" ht="25.5" hidden="1">
      <c r="A193" s="5"/>
      <c r="B193" s="6"/>
      <c r="C193" s="6" t="s">
        <v>76</v>
      </c>
      <c r="D193" s="19"/>
      <c r="E193" s="19"/>
      <c r="F193" s="19"/>
      <c r="G193" s="28" t="e">
        <f>SUM(#REF!-70.8)</f>
        <v>#REF!</v>
      </c>
    </row>
    <row r="194" spans="1:7" ht="25.5" hidden="1">
      <c r="A194" s="3" t="s">
        <v>33</v>
      </c>
      <c r="B194" s="4" t="s">
        <v>34</v>
      </c>
      <c r="C194" s="4" t="s">
        <v>92</v>
      </c>
      <c r="D194" s="18"/>
      <c r="E194" s="18">
        <f>SUM(E195)</f>
        <v>252131.4</v>
      </c>
      <c r="F194" s="18"/>
      <c r="G194" s="25" t="e">
        <f>SUM(#REF!-70.8)</f>
        <v>#REF!</v>
      </c>
    </row>
    <row r="195" spans="1:7" ht="12.75" hidden="1">
      <c r="A195" s="5"/>
      <c r="B195" s="6"/>
      <c r="C195" s="6" t="s">
        <v>74</v>
      </c>
      <c r="D195" s="19"/>
      <c r="E195" s="20">
        <v>252131.4</v>
      </c>
      <c r="F195" s="20"/>
      <c r="G195" s="26" t="e">
        <f>SUM(#REF!-70.8)</f>
        <v>#REF!</v>
      </c>
    </row>
    <row r="196" spans="1:7" ht="12.75" hidden="1">
      <c r="A196" s="5"/>
      <c r="B196" s="6"/>
      <c r="C196" s="6" t="s">
        <v>75</v>
      </c>
      <c r="D196" s="19"/>
      <c r="E196" s="19"/>
      <c r="F196" s="19"/>
      <c r="G196" s="26" t="e">
        <f>SUM(#REF!-70.8)</f>
        <v>#REF!</v>
      </c>
    </row>
    <row r="197" spans="1:7" ht="25.5" hidden="1">
      <c r="A197" s="5"/>
      <c r="B197" s="6"/>
      <c r="C197" s="6" t="s">
        <v>76</v>
      </c>
      <c r="D197" s="19"/>
      <c r="E197" s="19"/>
      <c r="F197" s="19"/>
      <c r="G197" s="28" t="e">
        <f>SUM(#REF!-70.8)</f>
        <v>#REF!</v>
      </c>
    </row>
    <row r="198" spans="1:7" ht="25.5" hidden="1">
      <c r="A198" s="3" t="s">
        <v>35</v>
      </c>
      <c r="B198" s="4" t="s">
        <v>36</v>
      </c>
      <c r="C198" s="4" t="s">
        <v>93</v>
      </c>
      <c r="D198" s="18"/>
      <c r="E198" s="18">
        <f>SUM(E199:E200)</f>
        <v>44634.2</v>
      </c>
      <c r="F198" s="18"/>
      <c r="G198" s="25" t="e">
        <f>SUM(#REF!-70.8)</f>
        <v>#REF!</v>
      </c>
    </row>
    <row r="199" spans="1:7" ht="12.75" hidden="1">
      <c r="A199" s="5"/>
      <c r="B199" s="6"/>
      <c r="C199" s="6" t="s">
        <v>74</v>
      </c>
      <c r="D199" s="19"/>
      <c r="E199" s="20">
        <v>44634.2</v>
      </c>
      <c r="F199" s="20"/>
      <c r="G199" s="26" t="e">
        <f>SUM(#REF!-70.8)</f>
        <v>#REF!</v>
      </c>
    </row>
    <row r="200" spans="1:7" ht="12.75" hidden="1">
      <c r="A200" s="5"/>
      <c r="B200" s="6"/>
      <c r="C200" s="6" t="s">
        <v>75</v>
      </c>
      <c r="D200" s="19"/>
      <c r="E200" s="19"/>
      <c r="F200" s="19"/>
      <c r="G200" s="26" t="e">
        <f>SUM(#REF!-70.8)</f>
        <v>#REF!</v>
      </c>
    </row>
    <row r="201" spans="1:7" ht="25.5" hidden="1">
      <c r="A201" s="3" t="s">
        <v>37</v>
      </c>
      <c r="B201" s="4" t="s">
        <v>38</v>
      </c>
      <c r="C201" s="4" t="s">
        <v>94</v>
      </c>
      <c r="D201" s="18"/>
      <c r="E201" s="18">
        <f>SUM(E202)</f>
        <v>4291</v>
      </c>
      <c r="F201" s="18"/>
      <c r="G201" s="25" t="e">
        <f>SUM(#REF!-70.8)</f>
        <v>#REF!</v>
      </c>
    </row>
    <row r="202" spans="1:7" ht="12.75" hidden="1">
      <c r="A202" s="5"/>
      <c r="B202" s="6"/>
      <c r="C202" s="6" t="s">
        <v>74</v>
      </c>
      <c r="D202" s="19"/>
      <c r="E202" s="20">
        <v>4291</v>
      </c>
      <c r="F202" s="20"/>
      <c r="G202" s="26" t="e">
        <f>SUM(#REF!-70.8)</f>
        <v>#REF!</v>
      </c>
    </row>
    <row r="203" spans="1:7" ht="12.75" hidden="1">
      <c r="A203" s="5"/>
      <c r="B203" s="6"/>
      <c r="C203" s="6" t="s">
        <v>75</v>
      </c>
      <c r="D203" s="19"/>
      <c r="E203" s="19"/>
      <c r="F203" s="19"/>
      <c r="G203" s="26" t="e">
        <f>SUM(#REF!-70.8)</f>
        <v>#REF!</v>
      </c>
    </row>
    <row r="204" spans="1:7" ht="25.5" hidden="1">
      <c r="A204" s="3" t="s">
        <v>39</v>
      </c>
      <c r="B204" s="4" t="s">
        <v>40</v>
      </c>
      <c r="C204" s="4" t="s">
        <v>95</v>
      </c>
      <c r="D204" s="18"/>
      <c r="E204" s="18">
        <f>SUM(E205:E206)</f>
        <v>77634.9</v>
      </c>
      <c r="F204" s="18"/>
      <c r="G204" s="25" t="e">
        <f>SUM(#REF!-70.8)</f>
        <v>#REF!</v>
      </c>
    </row>
    <row r="205" spans="1:7" ht="12.75" hidden="1">
      <c r="A205" s="5"/>
      <c r="B205" s="6"/>
      <c r="C205" s="6" t="s">
        <v>74</v>
      </c>
      <c r="D205" s="19"/>
      <c r="E205" s="20">
        <v>37132.1</v>
      </c>
      <c r="F205" s="20"/>
      <c r="G205" s="26" t="e">
        <f>SUM(#REF!-70.8)</f>
        <v>#REF!</v>
      </c>
    </row>
    <row r="206" spans="1:7" ht="12.75" hidden="1">
      <c r="A206" s="5"/>
      <c r="B206" s="6"/>
      <c r="C206" s="6" t="s">
        <v>75</v>
      </c>
      <c r="D206" s="19"/>
      <c r="E206" s="20">
        <v>40502.8</v>
      </c>
      <c r="F206" s="20"/>
      <c r="G206" s="26" t="e">
        <f>SUM(#REF!-70.8)</f>
        <v>#REF!</v>
      </c>
    </row>
    <row r="207" spans="1:7" ht="25.5" hidden="1">
      <c r="A207" s="3" t="s">
        <v>41</v>
      </c>
      <c r="B207" s="4" t="s">
        <v>42</v>
      </c>
      <c r="C207" s="4" t="s">
        <v>96</v>
      </c>
      <c r="D207" s="18"/>
      <c r="E207" s="18">
        <f>SUM(E208:E210)</f>
        <v>20152.799999999996</v>
      </c>
      <c r="F207" s="18"/>
      <c r="G207" s="26" t="e">
        <f>SUM(#REF!-70.8)</f>
        <v>#REF!</v>
      </c>
    </row>
    <row r="208" spans="1:7" ht="12.75" hidden="1">
      <c r="A208" s="5"/>
      <c r="B208" s="6"/>
      <c r="C208" s="6" t="s">
        <v>74</v>
      </c>
      <c r="D208" s="19"/>
      <c r="E208" s="20">
        <v>20067.6</v>
      </c>
      <c r="F208" s="20"/>
      <c r="G208" s="26" t="e">
        <f>SUM(#REF!-70.8)</f>
        <v>#REF!</v>
      </c>
    </row>
    <row r="209" spans="1:7" ht="12.75" hidden="1">
      <c r="A209" s="5"/>
      <c r="B209" s="6"/>
      <c r="C209" s="6" t="s">
        <v>75</v>
      </c>
      <c r="D209" s="19"/>
      <c r="E209" s="20">
        <v>50.6</v>
      </c>
      <c r="F209" s="20"/>
      <c r="G209" s="26" t="e">
        <f>SUM(#REF!-70.8)</f>
        <v>#REF!</v>
      </c>
    </row>
    <row r="210" spans="1:7" ht="25.5" hidden="1">
      <c r="A210" s="5"/>
      <c r="B210" s="6"/>
      <c r="C210" s="6" t="s">
        <v>76</v>
      </c>
      <c r="D210" s="19"/>
      <c r="E210" s="20">
        <v>34.6</v>
      </c>
      <c r="F210" s="20"/>
      <c r="G210" s="28" t="e">
        <f>SUM(#REF!-70.8)</f>
        <v>#REF!</v>
      </c>
    </row>
    <row r="211" spans="1:7" ht="25.5" hidden="1">
      <c r="A211" s="3" t="s">
        <v>43</v>
      </c>
      <c r="B211" s="4" t="s">
        <v>44</v>
      </c>
      <c r="C211" s="4" t="s">
        <v>97</v>
      </c>
      <c r="D211" s="18"/>
      <c r="E211" s="18">
        <f>SUM(E212:E213)</f>
        <v>2484.4</v>
      </c>
      <c r="F211" s="18"/>
      <c r="G211" s="25" t="e">
        <f>SUM(#REF!-70.8)</f>
        <v>#REF!</v>
      </c>
    </row>
    <row r="212" spans="1:7" ht="12.75" hidden="1">
      <c r="A212" s="5"/>
      <c r="B212" s="6"/>
      <c r="C212" s="6" t="s">
        <v>74</v>
      </c>
      <c r="D212" s="19"/>
      <c r="E212" s="20">
        <v>2440.6</v>
      </c>
      <c r="F212" s="20"/>
      <c r="G212" s="26" t="e">
        <f>SUM(#REF!-70.8)</f>
        <v>#REF!</v>
      </c>
    </row>
    <row r="213" spans="1:7" ht="12.75" hidden="1">
      <c r="A213" s="5"/>
      <c r="B213" s="6"/>
      <c r="C213" s="6" t="s">
        <v>75</v>
      </c>
      <c r="D213" s="19"/>
      <c r="E213" s="20">
        <v>43.8</v>
      </c>
      <c r="F213" s="20"/>
      <c r="G213" s="26" t="e">
        <f>SUM(#REF!-70.8)</f>
        <v>#REF!</v>
      </c>
    </row>
    <row r="214" spans="1:7" ht="25.5" hidden="1">
      <c r="A214" s="3" t="s">
        <v>59</v>
      </c>
      <c r="B214" s="4" t="s">
        <v>60</v>
      </c>
      <c r="C214" s="4" t="s">
        <v>111</v>
      </c>
      <c r="D214" s="18"/>
      <c r="E214" s="18">
        <f>SUM(E215)</f>
        <v>401.3</v>
      </c>
      <c r="F214" s="18"/>
      <c r="G214" s="25" t="e">
        <f>SUM(#REF!-70.8)</f>
        <v>#REF!</v>
      </c>
    </row>
    <row r="215" spans="1:7" ht="12.75" hidden="1">
      <c r="A215" s="5"/>
      <c r="B215" s="6"/>
      <c r="C215" s="6" t="s">
        <v>75</v>
      </c>
      <c r="D215" s="19"/>
      <c r="E215" s="20">
        <v>401.3</v>
      </c>
      <c r="F215" s="20"/>
      <c r="G215" s="26" t="e">
        <f>SUM(#REF!-70.8)</f>
        <v>#REF!</v>
      </c>
    </row>
    <row r="216" spans="1:7" ht="25.5" hidden="1">
      <c r="A216" s="3" t="s">
        <v>61</v>
      </c>
      <c r="B216" s="4" t="s">
        <v>62</v>
      </c>
      <c r="C216" s="4" t="s">
        <v>110</v>
      </c>
      <c r="D216" s="18"/>
      <c r="E216" s="18">
        <f>SUM(E217)</f>
        <v>351.5</v>
      </c>
      <c r="F216" s="18"/>
      <c r="G216" s="25" t="e">
        <f>SUM(#REF!-70.8)</f>
        <v>#REF!</v>
      </c>
    </row>
    <row r="217" spans="1:7" ht="12.75" hidden="1">
      <c r="A217" s="5"/>
      <c r="B217" s="6"/>
      <c r="C217" s="6" t="s">
        <v>75</v>
      </c>
      <c r="D217" s="19"/>
      <c r="E217" s="20">
        <v>351.5</v>
      </c>
      <c r="F217" s="20"/>
      <c r="G217" s="26" t="e">
        <f>SUM(#REF!-70.8)</f>
        <v>#REF!</v>
      </c>
    </row>
    <row r="218" spans="1:7" ht="25.5" hidden="1">
      <c r="A218" s="3" t="s">
        <v>63</v>
      </c>
      <c r="B218" s="4" t="s">
        <v>64</v>
      </c>
      <c r="C218" s="4" t="s">
        <v>109</v>
      </c>
      <c r="D218" s="18"/>
      <c r="E218" s="18">
        <f>SUM(E219)</f>
        <v>381.9</v>
      </c>
      <c r="F218" s="18"/>
      <c r="G218" s="25" t="e">
        <f>SUM(#REF!-70.8)</f>
        <v>#REF!</v>
      </c>
    </row>
    <row r="219" spans="1:7" ht="12.75" hidden="1">
      <c r="A219" s="5"/>
      <c r="B219" s="6"/>
      <c r="C219" s="6" t="s">
        <v>75</v>
      </c>
      <c r="D219" s="19"/>
      <c r="E219" s="20">
        <v>381.9</v>
      </c>
      <c r="F219" s="20"/>
      <c r="G219" s="26" t="e">
        <f>SUM(#REF!-70.8)</f>
        <v>#REF!</v>
      </c>
    </row>
    <row r="220" spans="1:7" ht="25.5" hidden="1">
      <c r="A220" s="3" t="s">
        <v>65</v>
      </c>
      <c r="B220" s="4" t="s">
        <v>66</v>
      </c>
      <c r="C220" s="4" t="s">
        <v>108</v>
      </c>
      <c r="D220" s="18"/>
      <c r="E220" s="18">
        <f>SUM(E221)</f>
        <v>307.6</v>
      </c>
      <c r="F220" s="18"/>
      <c r="G220" s="25" t="e">
        <f>SUM(#REF!-70.8)</f>
        <v>#REF!</v>
      </c>
    </row>
    <row r="221" spans="1:7" ht="12.75" hidden="1">
      <c r="A221" s="5"/>
      <c r="B221" s="6"/>
      <c r="C221" s="6" t="s">
        <v>75</v>
      </c>
      <c r="D221" s="19"/>
      <c r="E221" s="20">
        <v>307.6</v>
      </c>
      <c r="F221" s="20"/>
      <c r="G221" s="26" t="e">
        <f>SUM(#REF!-70.8)</f>
        <v>#REF!</v>
      </c>
    </row>
    <row r="222" spans="1:7" ht="25.5" hidden="1">
      <c r="A222" s="3" t="s">
        <v>67</v>
      </c>
      <c r="B222" s="4" t="s">
        <v>68</v>
      </c>
      <c r="C222" s="4" t="s">
        <v>107</v>
      </c>
      <c r="D222" s="18"/>
      <c r="E222" s="18">
        <f>SUM(E223)</f>
        <v>356.1</v>
      </c>
      <c r="F222" s="18"/>
      <c r="G222" s="25" t="e">
        <f>SUM(#REF!-70.8)</f>
        <v>#REF!</v>
      </c>
    </row>
    <row r="223" spans="1:7" ht="12.75" hidden="1">
      <c r="A223" s="5"/>
      <c r="B223" s="6"/>
      <c r="C223" s="6" t="s">
        <v>75</v>
      </c>
      <c r="D223" s="19"/>
      <c r="E223" s="20">
        <v>356.1</v>
      </c>
      <c r="F223" s="20"/>
      <c r="G223" s="26" t="e">
        <f>SUM(#REF!-70.8)</f>
        <v>#REF!</v>
      </c>
    </row>
    <row r="224" spans="1:7" ht="25.5" hidden="1">
      <c r="A224" s="3" t="s">
        <v>69</v>
      </c>
      <c r="B224" s="4" t="s">
        <v>70</v>
      </c>
      <c r="C224" s="4" t="s">
        <v>106</v>
      </c>
      <c r="D224" s="18"/>
      <c r="E224" s="18">
        <f>SUM(E225)</f>
        <v>381.9</v>
      </c>
      <c r="F224" s="18"/>
      <c r="G224" s="25" t="e">
        <f>SUM(#REF!-70.8)</f>
        <v>#REF!</v>
      </c>
    </row>
    <row r="225" spans="1:7" ht="12.75" hidden="1">
      <c r="A225" s="5"/>
      <c r="B225" s="6"/>
      <c r="C225" s="6" t="s">
        <v>75</v>
      </c>
      <c r="D225" s="19"/>
      <c r="E225" s="20">
        <v>381.9</v>
      </c>
      <c r="F225" s="20"/>
      <c r="G225" s="26" t="e">
        <f>SUM(#REF!-70.8)</f>
        <v>#REF!</v>
      </c>
    </row>
    <row r="226" spans="1:7" ht="25.5" hidden="1">
      <c r="A226" s="3" t="s">
        <v>71</v>
      </c>
      <c r="B226" s="4" t="s">
        <v>72</v>
      </c>
      <c r="C226" s="4" t="s">
        <v>105</v>
      </c>
      <c r="D226" s="18"/>
      <c r="E226" s="18">
        <f>SUM(E227)</f>
        <v>237.6</v>
      </c>
      <c r="F226" s="18"/>
      <c r="G226" s="27" t="e">
        <f>SUM(#REF!-70.8)</f>
        <v>#REF!</v>
      </c>
    </row>
    <row r="227" spans="1:7" ht="12.75" hidden="1">
      <c r="A227" s="5"/>
      <c r="B227" s="6"/>
      <c r="C227" s="6" t="s">
        <v>75</v>
      </c>
      <c r="D227" s="19"/>
      <c r="E227" s="20">
        <v>237.6</v>
      </c>
      <c r="F227" s="20"/>
      <c r="G227" s="26" t="e">
        <f>SUM(#REF!-70.8)</f>
        <v>#REF!</v>
      </c>
    </row>
    <row r="228" spans="1:7" ht="12.75" hidden="1">
      <c r="A228" s="3" t="s">
        <v>45</v>
      </c>
      <c r="B228" s="4" t="s">
        <v>46</v>
      </c>
      <c r="C228" s="4" t="s">
        <v>98</v>
      </c>
      <c r="D228" s="18"/>
      <c r="E228" s="18">
        <f>SUM(E229:E231)</f>
        <v>72745.4</v>
      </c>
      <c r="F228" s="18"/>
      <c r="G228" s="27" t="e">
        <f>SUM(#REF!-70.8)</f>
        <v>#REF!</v>
      </c>
    </row>
    <row r="229" spans="1:7" ht="12.75" hidden="1">
      <c r="A229" s="5"/>
      <c r="B229" s="6"/>
      <c r="C229" s="6" t="s">
        <v>74</v>
      </c>
      <c r="D229" s="19"/>
      <c r="E229" s="20">
        <v>72578.8</v>
      </c>
      <c r="F229" s="20"/>
      <c r="G229" s="26" t="e">
        <f>SUM(#REF!-70.8)</f>
        <v>#REF!</v>
      </c>
    </row>
    <row r="230" spans="1:7" ht="12.75" hidden="1">
      <c r="A230" s="5"/>
      <c r="B230" s="6"/>
      <c r="C230" s="6" t="s">
        <v>75</v>
      </c>
      <c r="D230" s="19"/>
      <c r="E230" s="20">
        <v>69.2</v>
      </c>
      <c r="F230" s="20"/>
      <c r="G230" s="26" t="e">
        <f>SUM(#REF!-70.8)</f>
        <v>#REF!</v>
      </c>
    </row>
    <row r="231" spans="1:7" ht="25.5" hidden="1">
      <c r="A231" s="5"/>
      <c r="B231" s="6"/>
      <c r="C231" s="6" t="s">
        <v>76</v>
      </c>
      <c r="D231" s="19"/>
      <c r="E231" s="20">
        <v>97.4</v>
      </c>
      <c r="F231" s="20"/>
      <c r="G231" s="28" t="e">
        <f>SUM(#REF!-70.8)</f>
        <v>#REF!</v>
      </c>
    </row>
    <row r="232" spans="1:7" ht="25.5" hidden="1">
      <c r="A232" s="3" t="s">
        <v>47</v>
      </c>
      <c r="B232" s="4" t="s">
        <v>48</v>
      </c>
      <c r="C232" s="4" t="s">
        <v>99</v>
      </c>
      <c r="D232" s="18"/>
      <c r="E232" s="18">
        <f>SUM(E233:E234)</f>
        <v>19090.8</v>
      </c>
      <c r="F232" s="18"/>
      <c r="G232" s="25" t="e">
        <f>SUM(#REF!-70.8)</f>
        <v>#REF!</v>
      </c>
    </row>
    <row r="233" spans="1:7" ht="12.75" hidden="1">
      <c r="A233" s="5"/>
      <c r="B233" s="6"/>
      <c r="C233" s="6" t="s">
        <v>74</v>
      </c>
      <c r="D233" s="19"/>
      <c r="E233" s="20">
        <v>18486.1</v>
      </c>
      <c r="F233" s="20"/>
      <c r="G233" s="26" t="e">
        <f>SUM(#REF!-70.8)</f>
        <v>#REF!</v>
      </c>
    </row>
    <row r="234" spans="1:7" ht="25.5" hidden="1">
      <c r="A234" s="5"/>
      <c r="B234" s="6"/>
      <c r="C234" s="6" t="s">
        <v>76</v>
      </c>
      <c r="D234" s="19"/>
      <c r="E234" s="20">
        <v>604.7</v>
      </c>
      <c r="F234" s="20"/>
      <c r="G234" s="28" t="e">
        <f>SUM(#REF!-70.8)</f>
        <v>#REF!</v>
      </c>
    </row>
    <row r="235" spans="1:7" ht="12.75" hidden="1">
      <c r="A235" s="3" t="s">
        <v>49</v>
      </c>
      <c r="B235" s="4" t="s">
        <v>50</v>
      </c>
      <c r="C235" s="4" t="s">
        <v>100</v>
      </c>
      <c r="D235" s="18"/>
      <c r="E235" s="18">
        <f>SUM(E236)</f>
        <v>3818</v>
      </c>
      <c r="F235" s="18"/>
      <c r="G235" s="27" t="e">
        <f>SUM(#REF!-70.8)</f>
        <v>#REF!</v>
      </c>
    </row>
    <row r="236" spans="1:7" ht="12.75" hidden="1">
      <c r="A236" s="5"/>
      <c r="B236" s="6"/>
      <c r="C236" s="6" t="s">
        <v>74</v>
      </c>
      <c r="D236" s="19"/>
      <c r="E236" s="20">
        <v>3818</v>
      </c>
      <c r="F236" s="20"/>
      <c r="G236" s="26" t="e">
        <f>SUM(#REF!-70.8)</f>
        <v>#REF!</v>
      </c>
    </row>
    <row r="237" spans="1:7" ht="12.75" hidden="1">
      <c r="A237" s="5"/>
      <c r="B237" s="6"/>
      <c r="C237" s="6" t="s">
        <v>75</v>
      </c>
      <c r="D237" s="19"/>
      <c r="E237" s="19"/>
      <c r="F237" s="19"/>
      <c r="G237" s="26" t="e">
        <f>SUM(#REF!-70.8)</f>
        <v>#REF!</v>
      </c>
    </row>
    <row r="238" spans="1:7" ht="25.5" hidden="1">
      <c r="A238" s="3" t="s">
        <v>51</v>
      </c>
      <c r="B238" s="4" t="s">
        <v>52</v>
      </c>
      <c r="C238" s="4" t="s">
        <v>101</v>
      </c>
      <c r="D238" s="18"/>
      <c r="E238" s="18">
        <f>SUM(E239)</f>
        <v>1026.9</v>
      </c>
      <c r="F238" s="18"/>
      <c r="G238" s="27" t="e">
        <f>SUM(#REF!-70.8)</f>
        <v>#REF!</v>
      </c>
    </row>
    <row r="239" spans="1:7" ht="12.75" hidden="1">
      <c r="A239" s="5"/>
      <c r="B239" s="6"/>
      <c r="C239" s="6" t="s">
        <v>74</v>
      </c>
      <c r="D239" s="19"/>
      <c r="E239" s="20">
        <v>1026.9</v>
      </c>
      <c r="F239" s="20"/>
      <c r="G239" s="26" t="e">
        <f>SUM(#REF!-70.8)</f>
        <v>#REF!</v>
      </c>
    </row>
    <row r="240" spans="1:7" ht="12.75" hidden="1">
      <c r="A240" s="5"/>
      <c r="B240" s="6"/>
      <c r="C240" s="6" t="s">
        <v>75</v>
      </c>
      <c r="D240" s="19"/>
      <c r="E240" s="19"/>
      <c r="F240" s="19"/>
      <c r="G240" s="26" t="e">
        <f>SUM(#REF!-70.8)</f>
        <v>#REF!</v>
      </c>
    </row>
    <row r="241" spans="1:7" ht="12.75" hidden="1">
      <c r="A241" s="3" t="s">
        <v>53</v>
      </c>
      <c r="B241" s="4" t="s">
        <v>54</v>
      </c>
      <c r="C241" s="4" t="s">
        <v>102</v>
      </c>
      <c r="D241" s="18"/>
      <c r="E241" s="18">
        <f>SUM(E242)</f>
        <v>30580.9</v>
      </c>
      <c r="F241" s="18"/>
      <c r="G241" s="27" t="e">
        <f>SUM(#REF!-70.8)</f>
        <v>#REF!</v>
      </c>
    </row>
    <row r="242" spans="1:7" ht="12.75" hidden="1">
      <c r="A242" s="5"/>
      <c r="B242" s="6"/>
      <c r="C242" s="6" t="s">
        <v>74</v>
      </c>
      <c r="D242" s="19"/>
      <c r="E242" s="20">
        <v>30580.9</v>
      </c>
      <c r="F242" s="20"/>
      <c r="G242" s="26" t="e">
        <f>SUM(#REF!-70.8)</f>
        <v>#REF!</v>
      </c>
    </row>
    <row r="243" spans="1:7" ht="12.75" hidden="1">
      <c r="A243" s="5"/>
      <c r="B243" s="6"/>
      <c r="C243" s="6" t="s">
        <v>75</v>
      </c>
      <c r="D243" s="19"/>
      <c r="E243" s="19"/>
      <c r="F243" s="19"/>
      <c r="G243" s="26" t="e">
        <f>SUM(#REF!-70.8)</f>
        <v>#REF!</v>
      </c>
    </row>
    <row r="244" spans="1:7" ht="25.5" hidden="1">
      <c r="A244" s="3" t="s">
        <v>55</v>
      </c>
      <c r="B244" s="4" t="s">
        <v>56</v>
      </c>
      <c r="C244" s="4" t="s">
        <v>104</v>
      </c>
      <c r="D244" s="18"/>
      <c r="E244" s="18">
        <f>SUM(E245:E246)</f>
        <v>98403.2</v>
      </c>
      <c r="F244" s="18"/>
      <c r="G244" s="25" t="e">
        <f>SUM(#REF!-70.8)</f>
        <v>#REF!</v>
      </c>
    </row>
    <row r="245" spans="1:7" ht="12.75" hidden="1">
      <c r="A245" s="5"/>
      <c r="B245" s="6"/>
      <c r="C245" s="6" t="s">
        <v>74</v>
      </c>
      <c r="D245" s="19"/>
      <c r="E245" s="20">
        <v>62564.1</v>
      </c>
      <c r="F245" s="20"/>
      <c r="G245" s="26" t="e">
        <f>SUM(#REF!-70.8)</f>
        <v>#REF!</v>
      </c>
    </row>
    <row r="246" spans="1:7" ht="10.5" customHeight="1" hidden="1">
      <c r="A246" s="5"/>
      <c r="B246" s="6"/>
      <c r="C246" s="6" t="s">
        <v>75</v>
      </c>
      <c r="D246" s="19"/>
      <c r="E246" s="20">
        <v>35839.1</v>
      </c>
      <c r="F246" s="20"/>
      <c r="G246" s="26" t="e">
        <f>SUM(#REF!-70.8)</f>
        <v>#REF!</v>
      </c>
    </row>
    <row r="247" spans="1:7" ht="12.75" customHeight="1" hidden="1">
      <c r="A247" s="3" t="s">
        <v>57</v>
      </c>
      <c r="B247" s="4" t="s">
        <v>58</v>
      </c>
      <c r="C247" s="4" t="s">
        <v>103</v>
      </c>
      <c r="D247" s="18"/>
      <c r="E247" s="18">
        <f>SUM(E248:E248)</f>
        <v>7213.7</v>
      </c>
      <c r="F247" s="18"/>
      <c r="G247" s="25" t="e">
        <f>SUM(#REF!-70.8)</f>
        <v>#REF!</v>
      </c>
    </row>
    <row r="248" spans="1:7" ht="17.25" customHeight="1" hidden="1">
      <c r="A248" s="5"/>
      <c r="B248" s="6"/>
      <c r="C248" s="6" t="s">
        <v>74</v>
      </c>
      <c r="D248" s="19"/>
      <c r="E248" s="20">
        <v>7213.7</v>
      </c>
      <c r="F248" s="20"/>
      <c r="G248" s="26" t="e">
        <f>SUM(#REF!-70.8)</f>
        <v>#REF!</v>
      </c>
    </row>
    <row r="249" spans="1:7" ht="19.5" customHeight="1" hidden="1">
      <c r="A249" s="5"/>
      <c r="B249" s="6"/>
      <c r="C249" s="6" t="s">
        <v>75</v>
      </c>
      <c r="D249" s="19"/>
      <c r="E249" s="19"/>
      <c r="F249" s="19"/>
      <c r="G249" s="26" t="e">
        <f>SUM(#REF!-70.8)</f>
        <v>#REF!</v>
      </c>
    </row>
    <row r="250" spans="1:7" ht="37.5" customHeight="1" hidden="1">
      <c r="A250" s="5"/>
      <c r="B250" s="6"/>
      <c r="C250" s="6" t="s">
        <v>116</v>
      </c>
      <c r="D250" s="19"/>
      <c r="E250" s="19"/>
      <c r="F250" s="19"/>
      <c r="G250" s="26" t="e">
        <f>SUM(#REF!-70.8)</f>
        <v>#REF!</v>
      </c>
    </row>
    <row r="251" spans="1:7" ht="12.75" hidden="1" outlineLevel="1">
      <c r="A251" s="5"/>
      <c r="B251" s="6"/>
      <c r="C251" s="6" t="s">
        <v>126</v>
      </c>
      <c r="D251" s="19"/>
      <c r="E251" s="19"/>
      <c r="F251" s="19"/>
      <c r="G251" s="26" t="e">
        <f>SUM(#REF!-70.8)</f>
        <v>#REF!</v>
      </c>
    </row>
    <row r="252" spans="1:7" ht="14.25" customHeight="1" hidden="1">
      <c r="A252" s="5"/>
      <c r="B252" s="6"/>
      <c r="C252" s="6" t="s">
        <v>127</v>
      </c>
      <c r="D252" s="19"/>
      <c r="E252" s="19"/>
      <c r="F252" s="19"/>
      <c r="G252" s="26" t="e">
        <f>SUM(#REF!-70.8)</f>
        <v>#REF!</v>
      </c>
    </row>
    <row r="253" spans="1:7" ht="10.5" customHeight="1" hidden="1">
      <c r="A253" s="8"/>
      <c r="B253" s="9"/>
      <c r="C253" s="9" t="s">
        <v>74</v>
      </c>
      <c r="D253" s="21"/>
      <c r="E253" s="22">
        <f>SUM(E138+E141+E143+E146+E149+E153+E156+E160+E163+E167+E170+E173+E176+E179+E182+E185+E188+E191+E195+E199+E202+E205+E208+E212+E229+E233+E236+E239+E242+E245+E248)</f>
        <v>2962238.7</v>
      </c>
      <c r="F253" s="22"/>
      <c r="G253" s="29" t="e">
        <f>SUM(#REF!-70.8)</f>
        <v>#REF!</v>
      </c>
    </row>
    <row r="254" spans="1:7" ht="12" customHeight="1" hidden="1">
      <c r="A254" s="8"/>
      <c r="B254" s="9"/>
      <c r="C254" s="9" t="s">
        <v>75</v>
      </c>
      <c r="D254" s="21"/>
      <c r="E254" s="22">
        <f>SUM(E157+E164+E168+E171+E174+E177+E180+E183+E186+E189+E200+E206+E209+E213+E215+E217+E219+E221+E223+E225+E230+E246+E227+E249+E196+E192+E144+E151)</f>
        <v>735506.1999999998</v>
      </c>
      <c r="F254" s="22"/>
      <c r="G254" s="29" t="e">
        <f>SUM(#REF!-70.8)</f>
        <v>#REF!</v>
      </c>
    </row>
    <row r="255" spans="1:7" ht="9.75" customHeight="1" hidden="1">
      <c r="A255" s="8"/>
      <c r="B255" s="9"/>
      <c r="C255" s="9" t="s">
        <v>76</v>
      </c>
      <c r="D255" s="21"/>
      <c r="E255" s="22">
        <f>SUM(E150+E154+E158+E161+E165+E210+E231+E234)</f>
        <v>302562.2</v>
      </c>
      <c r="F255" s="22"/>
      <c r="G255" s="30" t="e">
        <f>SUM(#REF!-70.8)</f>
        <v>#REF!</v>
      </c>
    </row>
    <row r="256" spans="1:7" ht="5.25" customHeight="1" hidden="1">
      <c r="A256" s="79"/>
      <c r="B256" s="80" t="s">
        <v>73</v>
      </c>
      <c r="C256" s="79"/>
      <c r="D256" s="81"/>
      <c r="E256" s="82">
        <f>SUM(E253:E255)</f>
        <v>4000307.1</v>
      </c>
      <c r="F256" s="82"/>
      <c r="G256" s="83" t="e">
        <f>SUM(#REF!-70.8)</f>
        <v>#REF!</v>
      </c>
    </row>
    <row r="257" spans="1:7" s="7" customFormat="1" ht="12.75">
      <c r="A257" s="84"/>
      <c r="B257" s="85"/>
      <c r="C257" s="84"/>
      <c r="D257" s="86"/>
      <c r="E257" s="87"/>
      <c r="F257" s="89" t="s">
        <v>151</v>
      </c>
      <c r="G257" s="88"/>
    </row>
    <row r="258" spans="1:7" ht="15.75">
      <c r="A258" s="93" t="s">
        <v>142</v>
      </c>
      <c r="B258" s="93"/>
      <c r="C258" s="93"/>
      <c r="D258" s="93"/>
      <c r="E258" s="93"/>
      <c r="F258" s="93"/>
      <c r="G258" s="93"/>
    </row>
    <row r="260" spans="1:7" ht="12.75" customHeight="1">
      <c r="A260" s="94" t="s">
        <v>1</v>
      </c>
      <c r="B260" s="94" t="s">
        <v>122</v>
      </c>
      <c r="C260" s="94" t="s">
        <v>78</v>
      </c>
      <c r="D260" s="96" t="s">
        <v>129</v>
      </c>
      <c r="E260" s="91" t="s">
        <v>117</v>
      </c>
      <c r="F260" s="91" t="s">
        <v>130</v>
      </c>
      <c r="G260" s="98" t="s">
        <v>145</v>
      </c>
    </row>
    <row r="261" spans="1:7" ht="55.5" customHeight="1">
      <c r="A261" s="95"/>
      <c r="B261" s="95"/>
      <c r="C261" s="95"/>
      <c r="D261" s="97"/>
      <c r="E261" s="92"/>
      <c r="F261" s="92"/>
      <c r="G261" s="99"/>
    </row>
    <row r="262" spans="1:7" ht="25.5">
      <c r="A262" s="50" t="s">
        <v>112</v>
      </c>
      <c r="B262" s="52" t="s">
        <v>2</v>
      </c>
      <c r="C262" s="4" t="s">
        <v>77</v>
      </c>
      <c r="D262" s="18">
        <f>D263+D264</f>
        <v>189280.4</v>
      </c>
      <c r="E262" s="18">
        <f>E263+E264</f>
        <v>104155.2</v>
      </c>
      <c r="F262" s="66">
        <f>SUM(E262/D262)*100</f>
        <v>55.02693358636183</v>
      </c>
      <c r="G262" s="56" t="s">
        <v>143</v>
      </c>
    </row>
    <row r="263" spans="1:7" ht="25.5">
      <c r="A263" s="108"/>
      <c r="B263" s="109"/>
      <c r="C263" s="51" t="s">
        <v>138</v>
      </c>
      <c r="D263" s="31">
        <f>186020.9+547.3</f>
        <v>186568.19999999998</v>
      </c>
      <c r="E263" s="19">
        <v>103522.8</v>
      </c>
      <c r="F263" s="67">
        <f>E263/D263*100</f>
        <v>55.48791273110852</v>
      </c>
      <c r="G263" s="28">
        <f>F263-79.2</f>
        <v>-23.71208726889148</v>
      </c>
    </row>
    <row r="264" spans="1:7" ht="25.5">
      <c r="A264" s="110"/>
      <c r="B264" s="111"/>
      <c r="C264" s="51" t="s">
        <v>76</v>
      </c>
      <c r="D264" s="19">
        <v>2712.2</v>
      </c>
      <c r="E264" s="19">
        <v>632.4</v>
      </c>
      <c r="F264" s="69">
        <f>E264/D264*100</f>
        <v>23.31686453801342</v>
      </c>
      <c r="G264" s="28">
        <f>F264-79.2</f>
        <v>-55.88313546198658</v>
      </c>
    </row>
    <row r="265" spans="1:7" s="7" customFormat="1" ht="25.5">
      <c r="A265" s="53" t="s">
        <v>113</v>
      </c>
      <c r="B265" s="54" t="s">
        <v>3</v>
      </c>
      <c r="C265" s="34" t="s">
        <v>120</v>
      </c>
      <c r="D265" s="46">
        <f>SUM(D266)</f>
        <v>22276.4</v>
      </c>
      <c r="E265" s="46">
        <f>SUM(E266)</f>
        <v>16474.3</v>
      </c>
      <c r="F265" s="70">
        <f>SUM(E265/D265)*100</f>
        <v>73.95405002603651</v>
      </c>
      <c r="G265" s="57" t="s">
        <v>143</v>
      </c>
    </row>
    <row r="266" spans="1:7" s="7" customFormat="1" ht="19.5" customHeight="1">
      <c r="A266" s="101"/>
      <c r="B266" s="102"/>
      <c r="C266" s="35" t="s">
        <v>74</v>
      </c>
      <c r="D266" s="36">
        <v>22276.4</v>
      </c>
      <c r="E266" s="36">
        <v>16474.3</v>
      </c>
      <c r="F266" s="69">
        <f>SUM(E266/D266)*100</f>
        <v>73.95405002603651</v>
      </c>
      <c r="G266" s="37">
        <f>F266-79.2</f>
        <v>-5.245949973963491</v>
      </c>
    </row>
    <row r="267" spans="1:7" s="7" customFormat="1" ht="12.75">
      <c r="A267" s="33" t="s">
        <v>114</v>
      </c>
      <c r="B267" s="34" t="s">
        <v>4</v>
      </c>
      <c r="C267" s="34" t="s">
        <v>119</v>
      </c>
      <c r="D267" s="46">
        <f>SUM(D268:D269)</f>
        <v>747470.2</v>
      </c>
      <c r="E267" s="46">
        <f>SUM(E268)</f>
        <v>474412.4</v>
      </c>
      <c r="F267" s="70">
        <f>SUM(E267/D267)*100</f>
        <v>63.46907207805743</v>
      </c>
      <c r="G267" s="57" t="s">
        <v>143</v>
      </c>
    </row>
    <row r="268" spans="1:7" s="7" customFormat="1" ht="18" customHeight="1">
      <c r="A268" s="103"/>
      <c r="B268" s="104"/>
      <c r="C268" s="35" t="s">
        <v>74</v>
      </c>
      <c r="D268" s="36">
        <v>607399.2</v>
      </c>
      <c r="E268" s="36">
        <v>474412.4</v>
      </c>
      <c r="F268" s="69">
        <f>SUM(E268/D268)*100</f>
        <v>78.10553586504561</v>
      </c>
      <c r="G268" s="37">
        <f>F268-79.2</f>
        <v>-1.0944641349543929</v>
      </c>
    </row>
    <row r="269" spans="1:7" s="7" customFormat="1" ht="18" customHeight="1">
      <c r="A269" s="90"/>
      <c r="B269" s="105"/>
      <c r="C269" s="35" t="s">
        <v>75</v>
      </c>
      <c r="D269" s="36">
        <v>140071</v>
      </c>
      <c r="E269" s="36">
        <v>60187.7</v>
      </c>
      <c r="F269" s="69">
        <f>E269/D269*100</f>
        <v>42.96942264994181</v>
      </c>
      <c r="G269" s="28">
        <f>F269-75</f>
        <v>-32.03057735005819</v>
      </c>
    </row>
    <row r="270" spans="1:7" s="7" customFormat="1" ht="25.5">
      <c r="A270" s="33" t="s">
        <v>115</v>
      </c>
      <c r="B270" s="34" t="s">
        <v>0</v>
      </c>
      <c r="C270" s="34" t="s">
        <v>118</v>
      </c>
      <c r="D270" s="46">
        <f>D271+D273+D274+D275</f>
        <v>370008.3</v>
      </c>
      <c r="E270" s="46">
        <f>E271+E273+E274+E275</f>
        <v>298892.8</v>
      </c>
      <c r="F270" s="70">
        <f>SUM(E270/D270)*100</f>
        <v>80.7800257453684</v>
      </c>
      <c r="G270" s="57" t="s">
        <v>143</v>
      </c>
    </row>
    <row r="271" spans="1:7" s="7" customFormat="1" ht="25.5">
      <c r="A271" s="103"/>
      <c r="B271" s="104"/>
      <c r="C271" s="35" t="s">
        <v>138</v>
      </c>
      <c r="D271" s="36">
        <v>307959.8</v>
      </c>
      <c r="E271" s="36">
        <v>272221.5</v>
      </c>
      <c r="F271" s="69">
        <f>SUM(E271/D271)*100</f>
        <v>88.39514118401168</v>
      </c>
      <c r="G271" s="28">
        <f>F271-79.2</f>
        <v>9.195141184011675</v>
      </c>
    </row>
    <row r="272" spans="1:7" s="47" customFormat="1" ht="25.5">
      <c r="A272" s="106"/>
      <c r="B272" s="107"/>
      <c r="C272" s="45" t="s">
        <v>137</v>
      </c>
      <c r="D272" s="49">
        <f>D271+D273+D274+D275</f>
        <v>370008.3</v>
      </c>
      <c r="E272" s="49">
        <f>E271+E273+E274+E275</f>
        <v>298892.8</v>
      </c>
      <c r="F272" s="68">
        <f>SUM(E272/D272)*100</f>
        <v>80.7800257453684</v>
      </c>
      <c r="G272" s="63">
        <f>F272-79.2</f>
        <v>1.5800257453684026</v>
      </c>
    </row>
    <row r="273" spans="1:7" s="7" customFormat="1" ht="12.75" hidden="1">
      <c r="A273" s="106"/>
      <c r="B273" s="107"/>
      <c r="C273" s="35" t="s">
        <v>132</v>
      </c>
      <c r="D273" s="36">
        <v>31000</v>
      </c>
      <c r="E273" s="36">
        <v>26504.3</v>
      </c>
      <c r="F273" s="69">
        <f>SUM(E273/D273)*100</f>
        <v>85.49774193548387</v>
      </c>
      <c r="G273" s="28">
        <f>F273-79.2</f>
        <v>6.29774193548387</v>
      </c>
    </row>
    <row r="274" spans="1:7" s="7" customFormat="1" ht="12.75" hidden="1">
      <c r="A274" s="106"/>
      <c r="B274" s="107"/>
      <c r="C274" s="35" t="s">
        <v>133</v>
      </c>
      <c r="D274" s="36">
        <v>12059.6</v>
      </c>
      <c r="E274" s="36">
        <v>167</v>
      </c>
      <c r="F274" s="69">
        <f>E274/D274*100</f>
        <v>1.3847888818866296</v>
      </c>
      <c r="G274" s="28">
        <f>F274-79.2</f>
        <v>-77.81521111811337</v>
      </c>
    </row>
    <row r="275" spans="1:7" s="7" customFormat="1" ht="12.75" hidden="1">
      <c r="A275" s="90"/>
      <c r="B275" s="105"/>
      <c r="C275" s="35" t="s">
        <v>134</v>
      </c>
      <c r="D275" s="36">
        <v>18988.9</v>
      </c>
      <c r="E275" s="36">
        <v>0</v>
      </c>
      <c r="F275" s="69">
        <f>SUM(E275/D275)*100</f>
        <v>0</v>
      </c>
      <c r="G275" s="28">
        <f>F275-79.2</f>
        <v>-79.2</v>
      </c>
    </row>
    <row r="276" spans="1:7" s="7" customFormat="1" ht="25.5">
      <c r="A276" s="33" t="s">
        <v>5</v>
      </c>
      <c r="B276" s="34" t="s">
        <v>6</v>
      </c>
      <c r="C276" s="34" t="s">
        <v>79</v>
      </c>
      <c r="D276" s="46">
        <f>SUM(D277:D280)</f>
        <v>477589.3</v>
      </c>
      <c r="E276" s="46">
        <f>SUM(E277:E280)</f>
        <v>214557.80000000002</v>
      </c>
      <c r="F276" s="70">
        <f>SUM(E276/D276)*100</f>
        <v>44.92516896840026</v>
      </c>
      <c r="G276" s="57" t="s">
        <v>143</v>
      </c>
    </row>
    <row r="277" spans="1:7" s="7" customFormat="1" ht="15" customHeight="1">
      <c r="A277" s="103"/>
      <c r="B277" s="104"/>
      <c r="C277" s="35" t="s">
        <v>74</v>
      </c>
      <c r="D277" s="36">
        <v>377182.1</v>
      </c>
      <c r="E277" s="36">
        <v>189136.7</v>
      </c>
      <c r="F277" s="69">
        <f>E277/D277*100</f>
        <v>50.14466487142418</v>
      </c>
      <c r="G277" s="37">
        <f>F277-79.2</f>
        <v>-29.05533512857582</v>
      </c>
    </row>
    <row r="278" spans="1:7" s="7" customFormat="1" ht="15" customHeight="1">
      <c r="A278" s="106"/>
      <c r="B278" s="107"/>
      <c r="C278" s="35" t="s">
        <v>75</v>
      </c>
      <c r="D278" s="36">
        <v>26000</v>
      </c>
      <c r="E278" s="36">
        <v>0</v>
      </c>
      <c r="F278" s="69">
        <f>E278/D278*100</f>
        <v>0</v>
      </c>
      <c r="G278" s="28">
        <f>F278-75</f>
        <v>-75</v>
      </c>
    </row>
    <row r="279" spans="1:7" s="7" customFormat="1" ht="25.5">
      <c r="A279" s="106"/>
      <c r="B279" s="107"/>
      <c r="C279" s="35" t="s">
        <v>147</v>
      </c>
      <c r="D279" s="36">
        <v>69490.8</v>
      </c>
      <c r="E279" s="36">
        <v>24736.9</v>
      </c>
      <c r="F279" s="69">
        <f>E279/D279*100</f>
        <v>35.59737404088023</v>
      </c>
      <c r="G279" s="28">
        <f>F279-75</f>
        <v>-39.40262595911977</v>
      </c>
    </row>
    <row r="280" spans="1:7" s="7" customFormat="1" ht="25.5">
      <c r="A280" s="90"/>
      <c r="B280" s="105"/>
      <c r="C280" s="35" t="s">
        <v>76</v>
      </c>
      <c r="D280" s="36">
        <v>4916.4</v>
      </c>
      <c r="E280" s="36">
        <v>684.2</v>
      </c>
      <c r="F280" s="69">
        <f>E280/D280*100</f>
        <v>13.916687006752912</v>
      </c>
      <c r="G280" s="28">
        <f>F280-79.2</f>
        <v>-65.2833129932471</v>
      </c>
    </row>
    <row r="281" spans="1:7" s="7" customFormat="1" ht="38.25">
      <c r="A281" s="33" t="s">
        <v>7</v>
      </c>
      <c r="B281" s="34" t="s">
        <v>8</v>
      </c>
      <c r="C281" s="34" t="s">
        <v>80</v>
      </c>
      <c r="D281" s="46">
        <f>SUM(D282:D283)</f>
        <v>36486.7</v>
      </c>
      <c r="E281" s="46">
        <f>SUM(E282:E283)</f>
        <v>23181.100000000002</v>
      </c>
      <c r="F281" s="70">
        <f>SUM(E281/D281)*100</f>
        <v>63.53301339940308</v>
      </c>
      <c r="G281" s="57" t="s">
        <v>143</v>
      </c>
    </row>
    <row r="282" spans="1:7" s="7" customFormat="1" ht="20.25" customHeight="1">
      <c r="A282" s="103"/>
      <c r="B282" s="104"/>
      <c r="C282" s="35" t="s">
        <v>74</v>
      </c>
      <c r="D282" s="36">
        <v>35964.7</v>
      </c>
      <c r="E282" s="36">
        <v>23028.4</v>
      </c>
      <c r="F282" s="69">
        <f>E282/D282*100</f>
        <v>64.03056330234925</v>
      </c>
      <c r="G282" s="37">
        <f>F282-79.2</f>
        <v>-15.169436697650752</v>
      </c>
    </row>
    <row r="283" spans="1:7" s="7" customFormat="1" ht="25.5">
      <c r="A283" s="90"/>
      <c r="B283" s="105"/>
      <c r="C283" s="35" t="s">
        <v>76</v>
      </c>
      <c r="D283" s="36">
        <v>522</v>
      </c>
      <c r="E283" s="36">
        <v>152.7</v>
      </c>
      <c r="F283" s="69">
        <f>E283/D283*100</f>
        <v>29.25287356321839</v>
      </c>
      <c r="G283" s="28">
        <f>F283-79.2</f>
        <v>-49.947126436781616</v>
      </c>
    </row>
    <row r="284" spans="1:7" s="7" customFormat="1" ht="25.5">
      <c r="A284" s="33" t="s">
        <v>9</v>
      </c>
      <c r="B284" s="34" t="s">
        <v>10</v>
      </c>
      <c r="C284" s="34" t="s">
        <v>81</v>
      </c>
      <c r="D284" s="46">
        <f>SUM(D285:D288)</f>
        <v>1929174.4</v>
      </c>
      <c r="E284" s="46">
        <f>SUM(E285:E288)</f>
        <v>1250051</v>
      </c>
      <c r="F284" s="70">
        <f>SUM(E284/D284)*100</f>
        <v>64.79720029459234</v>
      </c>
      <c r="G284" s="57" t="s">
        <v>143</v>
      </c>
    </row>
    <row r="285" spans="1:7" s="7" customFormat="1" ht="15.75" customHeight="1">
      <c r="A285" s="103"/>
      <c r="B285" s="104"/>
      <c r="C285" s="35" t="s">
        <v>74</v>
      </c>
      <c r="D285" s="48">
        <v>1095210.4</v>
      </c>
      <c r="E285" s="36">
        <v>753157.4</v>
      </c>
      <c r="F285" s="69">
        <f>E285/D285*100</f>
        <v>68.76828415800288</v>
      </c>
      <c r="G285" s="37">
        <f>F285-79.2</f>
        <v>-10.431715841997118</v>
      </c>
    </row>
    <row r="286" spans="1:7" s="7" customFormat="1" ht="15.75" customHeight="1">
      <c r="A286" s="106"/>
      <c r="B286" s="107"/>
      <c r="C286" s="35" t="s">
        <v>75</v>
      </c>
      <c r="D286" s="36">
        <f>319674.5-D287</f>
        <v>157715.1</v>
      </c>
      <c r="E286" s="36">
        <f>149893.7-E287</f>
        <v>81757.30000000002</v>
      </c>
      <c r="F286" s="69">
        <f>E286/D286*100</f>
        <v>51.83860010867698</v>
      </c>
      <c r="G286" s="28">
        <f>F286-75</f>
        <v>-23.161399891323022</v>
      </c>
    </row>
    <row r="287" spans="1:7" s="7" customFormat="1" ht="24" customHeight="1">
      <c r="A287" s="106"/>
      <c r="B287" s="107"/>
      <c r="C287" s="35" t="s">
        <v>147</v>
      </c>
      <c r="D287" s="36">
        <v>161959.4</v>
      </c>
      <c r="E287" s="36">
        <v>68136.4</v>
      </c>
      <c r="F287" s="69">
        <f>E287/D287*100</f>
        <v>42.07004965441956</v>
      </c>
      <c r="G287" s="28">
        <f>F287-75</f>
        <v>-32.92995034558044</v>
      </c>
    </row>
    <row r="288" spans="1:7" s="7" customFormat="1" ht="25.5">
      <c r="A288" s="90"/>
      <c r="B288" s="105"/>
      <c r="C288" s="35" t="s">
        <v>76</v>
      </c>
      <c r="D288" s="36">
        <v>514289.5</v>
      </c>
      <c r="E288" s="36">
        <v>346999.9</v>
      </c>
      <c r="F288" s="69">
        <f>E288/D288*100</f>
        <v>67.47170611105224</v>
      </c>
      <c r="G288" s="28">
        <f>F288-79.2</f>
        <v>-11.72829388894776</v>
      </c>
    </row>
    <row r="289" spans="1:7" s="7" customFormat="1" ht="25.5">
      <c r="A289" s="33" t="s">
        <v>11</v>
      </c>
      <c r="B289" s="34" t="s">
        <v>12</v>
      </c>
      <c r="C289" s="34" t="s">
        <v>82</v>
      </c>
      <c r="D289" s="46">
        <f>SUM(D290:D293)</f>
        <v>411147.3</v>
      </c>
      <c r="E289" s="46">
        <f>SUM(E290:E293)</f>
        <v>301222.9</v>
      </c>
      <c r="F289" s="70">
        <f>SUM(E289/D289)*100</f>
        <v>73.26398592426608</v>
      </c>
      <c r="G289" s="57" t="s">
        <v>143</v>
      </c>
    </row>
    <row r="290" spans="1:7" s="7" customFormat="1" ht="18" customHeight="1">
      <c r="A290" s="103"/>
      <c r="B290" s="104"/>
      <c r="C290" s="35" t="s">
        <v>74</v>
      </c>
      <c r="D290" s="36">
        <v>351796</v>
      </c>
      <c r="E290" s="36">
        <v>261184.5</v>
      </c>
      <c r="F290" s="69">
        <f>E290/D290*100</f>
        <v>74.24316933677471</v>
      </c>
      <c r="G290" s="37">
        <f>F290-79.2</f>
        <v>-4.95683066322529</v>
      </c>
    </row>
    <row r="291" spans="1:7" s="7" customFormat="1" ht="18" customHeight="1">
      <c r="A291" s="106"/>
      <c r="B291" s="107"/>
      <c r="C291" s="35" t="s">
        <v>75</v>
      </c>
      <c r="D291" s="36">
        <f>4573.2-D292</f>
        <v>583.1999999999998</v>
      </c>
      <c r="E291" s="36">
        <v>0</v>
      </c>
      <c r="F291" s="69">
        <f>E291/D291*100</f>
        <v>0</v>
      </c>
      <c r="G291" s="28">
        <f>F291-75</f>
        <v>-75</v>
      </c>
    </row>
    <row r="292" spans="1:7" s="7" customFormat="1" ht="24.75" customHeight="1">
      <c r="A292" s="106"/>
      <c r="B292" s="107"/>
      <c r="C292" s="35" t="s">
        <v>147</v>
      </c>
      <c r="D292" s="36">
        <v>3990</v>
      </c>
      <c r="E292" s="36">
        <v>0</v>
      </c>
      <c r="F292" s="69">
        <f>E292/D292*100</f>
        <v>0</v>
      </c>
      <c r="G292" s="28">
        <f>F292-75</f>
        <v>-75</v>
      </c>
    </row>
    <row r="293" spans="1:7" s="7" customFormat="1" ht="25.5">
      <c r="A293" s="90"/>
      <c r="B293" s="105"/>
      <c r="C293" s="35" t="s">
        <v>76</v>
      </c>
      <c r="D293" s="36">
        <v>54778.1</v>
      </c>
      <c r="E293" s="36">
        <v>40038.4</v>
      </c>
      <c r="F293" s="69">
        <f>E293/D293*100</f>
        <v>73.09198384025734</v>
      </c>
      <c r="G293" s="28">
        <f>F293-79.2</f>
        <v>-6.108016159742661</v>
      </c>
    </row>
    <row r="294" spans="1:7" s="7" customFormat="1" ht="12.75">
      <c r="A294" s="33" t="s">
        <v>140</v>
      </c>
      <c r="B294" s="34" t="s">
        <v>141</v>
      </c>
      <c r="C294" s="34" t="s">
        <v>139</v>
      </c>
      <c r="D294" s="46">
        <f>SUM(D295)</f>
        <v>6656.6</v>
      </c>
      <c r="E294" s="46">
        <f>SUM(E295)</f>
        <v>0</v>
      </c>
      <c r="F294" s="70">
        <f>SUM(E294/D294)*100</f>
        <v>0</v>
      </c>
      <c r="G294" s="57" t="s">
        <v>143</v>
      </c>
    </row>
    <row r="295" spans="1:7" s="7" customFormat="1" ht="19.5" customHeight="1">
      <c r="A295" s="101"/>
      <c r="B295" s="102"/>
      <c r="C295" s="35" t="s">
        <v>74</v>
      </c>
      <c r="D295" s="36">
        <v>6656.6</v>
      </c>
      <c r="E295" s="36">
        <v>0</v>
      </c>
      <c r="F295" s="69">
        <f>E295/D295*100</f>
        <v>0</v>
      </c>
      <c r="G295" s="37">
        <f>F295-79.2</f>
        <v>-79.2</v>
      </c>
    </row>
    <row r="296" spans="1:7" s="7" customFormat="1" ht="25.5">
      <c r="A296" s="33" t="s">
        <v>13</v>
      </c>
      <c r="B296" s="34" t="s">
        <v>14</v>
      </c>
      <c r="C296" s="34" t="s">
        <v>83</v>
      </c>
      <c r="D296" s="46">
        <f>SUM(D297:D300)</f>
        <v>5743786.7</v>
      </c>
      <c r="E296" s="46">
        <f>SUM(E297:E300)</f>
        <v>3872748.8000000003</v>
      </c>
      <c r="F296" s="70">
        <f>SUM(E296/D296)*100</f>
        <v>67.42501075118267</v>
      </c>
      <c r="G296" s="57" t="s">
        <v>143</v>
      </c>
    </row>
    <row r="297" spans="1:7" s="7" customFormat="1" ht="19.5" customHeight="1">
      <c r="A297" s="103"/>
      <c r="B297" s="104"/>
      <c r="C297" s="35" t="s">
        <v>74</v>
      </c>
      <c r="D297" s="36">
        <v>3362173.5</v>
      </c>
      <c r="E297" s="36">
        <v>2261901.7</v>
      </c>
      <c r="F297" s="69">
        <f>E297/D297*100</f>
        <v>67.27498447061106</v>
      </c>
      <c r="G297" s="37">
        <f>F297-79.2</f>
        <v>-11.925015529388943</v>
      </c>
    </row>
    <row r="298" spans="1:7" s="7" customFormat="1" ht="19.5" customHeight="1">
      <c r="A298" s="106"/>
      <c r="B298" s="107"/>
      <c r="C298" s="35" t="s">
        <v>75</v>
      </c>
      <c r="D298" s="36">
        <f>1844520.3-D299</f>
        <v>1618767.5</v>
      </c>
      <c r="E298" s="36">
        <v>1290965.2</v>
      </c>
      <c r="F298" s="69">
        <f>E298/D298*100</f>
        <v>79.74988378504015</v>
      </c>
      <c r="G298" s="28">
        <f>F298-75</f>
        <v>4.749883785040154</v>
      </c>
    </row>
    <row r="299" spans="1:7" s="7" customFormat="1" ht="27" customHeight="1">
      <c r="A299" s="106"/>
      <c r="B299" s="107"/>
      <c r="C299" s="35" t="s">
        <v>147</v>
      </c>
      <c r="D299" s="36">
        <v>225752.8</v>
      </c>
      <c r="E299" s="36">
        <v>0</v>
      </c>
      <c r="F299" s="69">
        <f>E299/D299*100</f>
        <v>0</v>
      </c>
      <c r="G299" s="28">
        <f>F299-75</f>
        <v>-75</v>
      </c>
    </row>
    <row r="300" spans="1:7" s="7" customFormat="1" ht="25.5">
      <c r="A300" s="90"/>
      <c r="B300" s="105"/>
      <c r="C300" s="35" t="s">
        <v>76</v>
      </c>
      <c r="D300" s="36">
        <v>537092.9</v>
      </c>
      <c r="E300" s="36">
        <v>319881.9</v>
      </c>
      <c r="F300" s="69">
        <f>E300/D300*100</f>
        <v>59.558020595692106</v>
      </c>
      <c r="G300" s="28">
        <f>F300-79.2</f>
        <v>-19.641979404307897</v>
      </c>
    </row>
    <row r="301" spans="1:7" s="7" customFormat="1" ht="12.75">
      <c r="A301" s="33" t="s">
        <v>15</v>
      </c>
      <c r="B301" s="34" t="s">
        <v>16</v>
      </c>
      <c r="C301" s="34" t="s">
        <v>84</v>
      </c>
      <c r="D301" s="46">
        <f>SUM(D302:D303)</f>
        <v>32674.2</v>
      </c>
      <c r="E301" s="46">
        <f>SUM(E302:E303)</f>
        <v>23773.699999999997</v>
      </c>
      <c r="F301" s="70">
        <f>SUM(E301/D301)*100</f>
        <v>72.75985333994404</v>
      </c>
      <c r="G301" s="57" t="s">
        <v>143</v>
      </c>
    </row>
    <row r="302" spans="1:7" s="7" customFormat="1" ht="14.25" customHeight="1">
      <c r="A302" s="103"/>
      <c r="B302" s="104"/>
      <c r="C302" s="35" t="s">
        <v>74</v>
      </c>
      <c r="D302" s="36">
        <v>30532.5</v>
      </c>
      <c r="E302" s="36">
        <v>22090.6</v>
      </c>
      <c r="F302" s="69">
        <f>E302/D302*100</f>
        <v>72.35110128551543</v>
      </c>
      <c r="G302" s="37">
        <f>F302-79.2</f>
        <v>-6.8488987144845765</v>
      </c>
    </row>
    <row r="303" spans="1:7" s="7" customFormat="1" ht="14.25" customHeight="1">
      <c r="A303" s="90"/>
      <c r="B303" s="105"/>
      <c r="C303" s="35" t="s">
        <v>75</v>
      </c>
      <c r="D303" s="36">
        <v>2141.7</v>
      </c>
      <c r="E303" s="36">
        <v>1683.1</v>
      </c>
      <c r="F303" s="69">
        <f>E303/D303*100</f>
        <v>78.5871037026661</v>
      </c>
      <c r="G303" s="28">
        <f>F303-75</f>
        <v>3.5871037026660986</v>
      </c>
    </row>
    <row r="304" spans="1:7" s="7" customFormat="1" ht="12.75">
      <c r="A304" s="33" t="s">
        <v>17</v>
      </c>
      <c r="B304" s="34" t="s">
        <v>18</v>
      </c>
      <c r="C304" s="34" t="s">
        <v>85</v>
      </c>
      <c r="D304" s="46">
        <f>SUM(D305:D306)</f>
        <v>72895.5</v>
      </c>
      <c r="E304" s="46">
        <f>SUM(E305:E306)</f>
        <v>41190.200000000004</v>
      </c>
      <c r="F304" s="70">
        <f>SUM(E304/D304)*100</f>
        <v>56.50581997516995</v>
      </c>
      <c r="G304" s="57" t="s">
        <v>143</v>
      </c>
    </row>
    <row r="305" spans="1:7" s="7" customFormat="1" ht="15.75" customHeight="1">
      <c r="A305" s="103"/>
      <c r="B305" s="104"/>
      <c r="C305" s="35" t="s">
        <v>74</v>
      </c>
      <c r="D305" s="36">
        <v>69471.7</v>
      </c>
      <c r="E305" s="36">
        <v>38901.3</v>
      </c>
      <c r="F305" s="69">
        <f>E305/D305*100</f>
        <v>55.99589473123589</v>
      </c>
      <c r="G305" s="37">
        <f>F305-79.2</f>
        <v>-23.20410526876411</v>
      </c>
    </row>
    <row r="306" spans="1:7" s="7" customFormat="1" ht="15.75" customHeight="1">
      <c r="A306" s="90"/>
      <c r="B306" s="105"/>
      <c r="C306" s="35" t="s">
        <v>75</v>
      </c>
      <c r="D306" s="36">
        <v>3423.8</v>
      </c>
      <c r="E306" s="36">
        <v>2288.9</v>
      </c>
      <c r="F306" s="69">
        <f>E306/D306*100</f>
        <v>66.85261989602196</v>
      </c>
      <c r="G306" s="28">
        <f>F306-75</f>
        <v>-8.147380103978037</v>
      </c>
    </row>
    <row r="307" spans="1:7" s="7" customFormat="1" ht="12.75">
      <c r="A307" s="33" t="s">
        <v>19</v>
      </c>
      <c r="B307" s="34" t="s">
        <v>20</v>
      </c>
      <c r="C307" s="34" t="s">
        <v>86</v>
      </c>
      <c r="D307" s="46">
        <f>SUM(D308:D309)</f>
        <v>59774.4</v>
      </c>
      <c r="E307" s="46">
        <f>SUM(E308:E309)</f>
        <v>30561.2</v>
      </c>
      <c r="F307" s="70">
        <f>SUM(E307/D307)*100</f>
        <v>51.12757300784282</v>
      </c>
      <c r="G307" s="57" t="s">
        <v>143</v>
      </c>
    </row>
    <row r="308" spans="1:7" s="7" customFormat="1" ht="18.75" customHeight="1">
      <c r="A308" s="103"/>
      <c r="B308" s="104"/>
      <c r="C308" s="35" t="s">
        <v>74</v>
      </c>
      <c r="D308" s="36">
        <v>56634.9</v>
      </c>
      <c r="E308" s="36">
        <v>28384.5</v>
      </c>
      <c r="F308" s="69">
        <f>E308/D308*100</f>
        <v>50.118389897395424</v>
      </c>
      <c r="G308" s="37">
        <f>F308-79.2</f>
        <v>-29.08161010260458</v>
      </c>
    </row>
    <row r="309" spans="1:7" s="7" customFormat="1" ht="18.75" customHeight="1">
      <c r="A309" s="90"/>
      <c r="B309" s="105"/>
      <c r="C309" s="35" t="s">
        <v>75</v>
      </c>
      <c r="D309" s="36">
        <v>3139.5</v>
      </c>
      <c r="E309" s="36">
        <v>2176.7</v>
      </c>
      <c r="F309" s="69">
        <f>E309/D309*100</f>
        <v>69.33269628921802</v>
      </c>
      <c r="G309" s="28">
        <f>F309-75</f>
        <v>-5.6673037107819795</v>
      </c>
    </row>
    <row r="310" spans="1:7" s="7" customFormat="1" ht="12.75">
      <c r="A310" s="33" t="s">
        <v>21</v>
      </c>
      <c r="B310" s="34" t="s">
        <v>22</v>
      </c>
      <c r="C310" s="34" t="s">
        <v>90</v>
      </c>
      <c r="D310" s="46">
        <f>SUM(D311:D312)</f>
        <v>46025.1</v>
      </c>
      <c r="E310" s="46">
        <f>SUM(E311:E312)</f>
        <v>26384.9</v>
      </c>
      <c r="F310" s="70">
        <f>SUM(E310/D310)*100</f>
        <v>57.32719755090157</v>
      </c>
      <c r="G310" s="57" t="s">
        <v>143</v>
      </c>
    </row>
    <row r="311" spans="1:7" s="7" customFormat="1" ht="15.75" customHeight="1">
      <c r="A311" s="103"/>
      <c r="B311" s="104"/>
      <c r="C311" s="35" t="s">
        <v>74</v>
      </c>
      <c r="D311" s="36">
        <v>43176.2</v>
      </c>
      <c r="E311" s="36">
        <v>24458</v>
      </c>
      <c r="F311" s="69">
        <f>E311/D311*100</f>
        <v>56.64694901357693</v>
      </c>
      <c r="G311" s="37">
        <f>F311-79.2</f>
        <v>-22.553050986423074</v>
      </c>
    </row>
    <row r="312" spans="1:7" s="7" customFormat="1" ht="15.75" customHeight="1">
      <c r="A312" s="90"/>
      <c r="B312" s="105"/>
      <c r="C312" s="35" t="s">
        <v>75</v>
      </c>
      <c r="D312" s="36">
        <v>2848.9</v>
      </c>
      <c r="E312" s="36">
        <v>1926.9</v>
      </c>
      <c r="F312" s="69">
        <f>E312/D312*100</f>
        <v>67.63663168240373</v>
      </c>
      <c r="G312" s="28">
        <f>F312-75</f>
        <v>-7.363368317596269</v>
      </c>
    </row>
    <row r="313" spans="1:7" s="7" customFormat="1" ht="12.75">
      <c r="A313" s="33" t="s">
        <v>23</v>
      </c>
      <c r="B313" s="34" t="s">
        <v>24</v>
      </c>
      <c r="C313" s="34" t="s">
        <v>89</v>
      </c>
      <c r="D313" s="46">
        <f>SUM(D314:D315)</f>
        <v>47201.799999999996</v>
      </c>
      <c r="E313" s="46">
        <f>SUM(E314:E315)</f>
        <v>24696.199999999997</v>
      </c>
      <c r="F313" s="70">
        <f>SUM(E313/D313)*100</f>
        <v>52.32046235524916</v>
      </c>
      <c r="G313" s="57" t="s">
        <v>143</v>
      </c>
    </row>
    <row r="314" spans="1:7" s="7" customFormat="1" ht="17.25" customHeight="1">
      <c r="A314" s="103"/>
      <c r="B314" s="104"/>
      <c r="C314" s="35" t="s">
        <v>74</v>
      </c>
      <c r="D314" s="36">
        <v>44551.1</v>
      </c>
      <c r="E314" s="36">
        <v>22926.6</v>
      </c>
      <c r="F314" s="69">
        <f>E314/D314*100</f>
        <v>51.46135561187041</v>
      </c>
      <c r="G314" s="37">
        <f>F314-79.2</f>
        <v>-27.738644388129593</v>
      </c>
    </row>
    <row r="315" spans="1:7" s="7" customFormat="1" ht="17.25" customHeight="1">
      <c r="A315" s="90"/>
      <c r="B315" s="105"/>
      <c r="C315" s="35" t="s">
        <v>75</v>
      </c>
      <c r="D315" s="36">
        <v>2650.7</v>
      </c>
      <c r="E315" s="36">
        <v>1769.6</v>
      </c>
      <c r="F315" s="69">
        <f>E315/D315*100</f>
        <v>66.7597238465311</v>
      </c>
      <c r="G315" s="28">
        <f>F315-75</f>
        <v>-8.240276153468898</v>
      </c>
    </row>
    <row r="316" spans="1:7" s="7" customFormat="1" ht="12.75">
      <c r="A316" s="33" t="s">
        <v>25</v>
      </c>
      <c r="B316" s="34" t="s">
        <v>26</v>
      </c>
      <c r="C316" s="34" t="s">
        <v>88</v>
      </c>
      <c r="D316" s="46">
        <f>SUM(D317:D318)</f>
        <v>49135.8</v>
      </c>
      <c r="E316" s="46">
        <f>SUM(E317:E318)</f>
        <v>30916.899999999998</v>
      </c>
      <c r="F316" s="70">
        <f>SUM(E316/D316)*100</f>
        <v>62.92133230760463</v>
      </c>
      <c r="G316" s="57" t="s">
        <v>143</v>
      </c>
    </row>
    <row r="317" spans="1:7" s="7" customFormat="1" ht="16.5" customHeight="1">
      <c r="A317" s="103"/>
      <c r="B317" s="104"/>
      <c r="C317" s="35" t="s">
        <v>74</v>
      </c>
      <c r="D317" s="36">
        <v>46768.3</v>
      </c>
      <c r="E317" s="36">
        <v>29234.8</v>
      </c>
      <c r="F317" s="69">
        <f>E317/D317*100</f>
        <v>62.50986244956519</v>
      </c>
      <c r="G317" s="37">
        <f>F317-79.2</f>
        <v>-16.690137550434812</v>
      </c>
    </row>
    <row r="318" spans="1:7" s="7" customFormat="1" ht="16.5" customHeight="1">
      <c r="A318" s="90"/>
      <c r="B318" s="105"/>
      <c r="C318" s="35" t="s">
        <v>75</v>
      </c>
      <c r="D318" s="36">
        <v>2367.5</v>
      </c>
      <c r="E318" s="36">
        <v>1682.1</v>
      </c>
      <c r="F318" s="69">
        <f>E318/D318*100</f>
        <v>71.04963041182681</v>
      </c>
      <c r="G318" s="28">
        <f>F318-75</f>
        <v>-3.9503695881731886</v>
      </c>
    </row>
    <row r="319" spans="1:7" s="7" customFormat="1" ht="12.75">
      <c r="A319" s="33" t="s">
        <v>27</v>
      </c>
      <c r="B319" s="34" t="s">
        <v>28</v>
      </c>
      <c r="C319" s="34" t="s">
        <v>86</v>
      </c>
      <c r="D319" s="46">
        <f>SUM(D320:D321)</f>
        <v>55492.8</v>
      </c>
      <c r="E319" s="46">
        <f>SUM(E320:E321)</f>
        <v>34163.4</v>
      </c>
      <c r="F319" s="70">
        <f>SUM(E319/D319)*100</f>
        <v>61.56366231294871</v>
      </c>
      <c r="G319" s="57" t="s">
        <v>143</v>
      </c>
    </row>
    <row r="320" spans="1:7" s="7" customFormat="1" ht="15" customHeight="1">
      <c r="A320" s="103"/>
      <c r="B320" s="104"/>
      <c r="C320" s="35" t="s">
        <v>74</v>
      </c>
      <c r="D320" s="36">
        <v>50404.5</v>
      </c>
      <c r="E320" s="36">
        <v>31900.8</v>
      </c>
      <c r="F320" s="69">
        <f>E320/D320*100</f>
        <v>63.28958723923459</v>
      </c>
      <c r="G320" s="37">
        <f>F320-79.2</f>
        <v>-15.91041276076541</v>
      </c>
    </row>
    <row r="321" spans="1:7" s="7" customFormat="1" ht="15" customHeight="1">
      <c r="A321" s="90"/>
      <c r="B321" s="105"/>
      <c r="C321" s="35" t="s">
        <v>75</v>
      </c>
      <c r="D321" s="36">
        <v>5088.3</v>
      </c>
      <c r="E321" s="36">
        <v>2262.6</v>
      </c>
      <c r="F321" s="69">
        <f>E321/D321*100</f>
        <v>44.46671776428276</v>
      </c>
      <c r="G321" s="28">
        <f>F321-75</f>
        <v>-30.533282235717238</v>
      </c>
    </row>
    <row r="322" spans="1:7" s="7" customFormat="1" ht="12.75">
      <c r="A322" s="33" t="s">
        <v>29</v>
      </c>
      <c r="B322" s="34" t="s">
        <v>30</v>
      </c>
      <c r="C322" s="34" t="s">
        <v>87</v>
      </c>
      <c r="D322" s="46">
        <f>SUM(D323:D324)</f>
        <v>11311.099999999999</v>
      </c>
      <c r="E322" s="46">
        <f>SUM(E323:E324)</f>
        <v>6262.400000000001</v>
      </c>
      <c r="F322" s="70">
        <f>SUM(E322/D322)*100</f>
        <v>55.3650838556816</v>
      </c>
      <c r="G322" s="57" t="s">
        <v>143</v>
      </c>
    </row>
    <row r="323" spans="1:7" s="7" customFormat="1" ht="15" customHeight="1">
      <c r="A323" s="103"/>
      <c r="B323" s="104"/>
      <c r="C323" s="35" t="s">
        <v>74</v>
      </c>
      <c r="D323" s="36">
        <v>10893.8</v>
      </c>
      <c r="E323" s="36">
        <v>5978.6</v>
      </c>
      <c r="F323" s="69">
        <f>E323/D323*100</f>
        <v>54.88075786227029</v>
      </c>
      <c r="G323" s="37">
        <f>F323-79.2</f>
        <v>-24.31924213772971</v>
      </c>
    </row>
    <row r="324" spans="1:7" s="7" customFormat="1" ht="15" customHeight="1">
      <c r="A324" s="90"/>
      <c r="B324" s="105"/>
      <c r="C324" s="35" t="s">
        <v>75</v>
      </c>
      <c r="D324" s="36">
        <v>417.3</v>
      </c>
      <c r="E324" s="36">
        <v>283.8</v>
      </c>
      <c r="F324" s="69">
        <f>E324/D324*100</f>
        <v>68.00862688713156</v>
      </c>
      <c r="G324" s="28">
        <f>F324-75</f>
        <v>-6.991373112868445</v>
      </c>
    </row>
    <row r="325" spans="1:7" s="7" customFormat="1" ht="25.5">
      <c r="A325" s="33" t="s">
        <v>31</v>
      </c>
      <c r="B325" s="34" t="s">
        <v>32</v>
      </c>
      <c r="C325" s="34" t="s">
        <v>91</v>
      </c>
      <c r="D325" s="46">
        <f>SUM(D326:D328)</f>
        <v>866951.2000000001</v>
      </c>
      <c r="E325" s="46">
        <f>SUM(E326)</f>
        <v>458315.2</v>
      </c>
      <c r="F325" s="70">
        <f>SUM(E325/D325)*100</f>
        <v>52.86516703593005</v>
      </c>
      <c r="G325" s="57" t="s">
        <v>143</v>
      </c>
    </row>
    <row r="326" spans="1:7" s="7" customFormat="1" ht="17.25" customHeight="1">
      <c r="A326" s="103"/>
      <c r="B326" s="104"/>
      <c r="C326" s="35" t="s">
        <v>74</v>
      </c>
      <c r="D326" s="36">
        <v>708748.3</v>
      </c>
      <c r="E326" s="36">
        <v>458315.2</v>
      </c>
      <c r="F326" s="69">
        <f>E326/D326*100</f>
        <v>64.6654390564323</v>
      </c>
      <c r="G326" s="37">
        <f>F326-79.2</f>
        <v>-14.534560943567698</v>
      </c>
    </row>
    <row r="327" spans="1:7" s="7" customFormat="1" ht="30" customHeight="1">
      <c r="A327" s="106"/>
      <c r="B327" s="107"/>
      <c r="C327" s="35" t="s">
        <v>147</v>
      </c>
      <c r="D327" s="36">
        <v>157853.5</v>
      </c>
      <c r="E327" s="36">
        <v>43042.6</v>
      </c>
      <c r="F327" s="69">
        <f>E327/D327*100</f>
        <v>27.267434678356828</v>
      </c>
      <c r="G327" s="28">
        <f>F327-75</f>
        <v>-47.73256532164317</v>
      </c>
    </row>
    <row r="328" spans="1:7" s="7" customFormat="1" ht="25.5">
      <c r="A328" s="90"/>
      <c r="B328" s="105"/>
      <c r="C328" s="35" t="s">
        <v>76</v>
      </c>
      <c r="D328" s="36">
        <v>349.4</v>
      </c>
      <c r="E328" s="36">
        <v>102</v>
      </c>
      <c r="F328" s="69">
        <f>E328/D328*100</f>
        <v>29.192902117916432</v>
      </c>
      <c r="G328" s="28">
        <f>F328-79.2</f>
        <v>-50.00709788208357</v>
      </c>
    </row>
    <row r="329" spans="1:7" s="7" customFormat="1" ht="25.5">
      <c r="A329" s="33" t="s">
        <v>33</v>
      </c>
      <c r="B329" s="34" t="s">
        <v>34</v>
      </c>
      <c r="C329" s="34" t="s">
        <v>92</v>
      </c>
      <c r="D329" s="46">
        <f>SUM(D330:D331)</f>
        <v>1767781.7</v>
      </c>
      <c r="E329" s="46">
        <f>E330+E331</f>
        <v>1078184.7</v>
      </c>
      <c r="F329" s="70">
        <f>SUM(E329/D329)*100</f>
        <v>60.99082822273814</v>
      </c>
      <c r="G329" s="57" t="s">
        <v>143</v>
      </c>
    </row>
    <row r="330" spans="1:7" s="7" customFormat="1" ht="17.25" customHeight="1">
      <c r="A330" s="103"/>
      <c r="B330" s="104"/>
      <c r="C330" s="35" t="s">
        <v>74</v>
      </c>
      <c r="D330" s="36">
        <v>1265781.7</v>
      </c>
      <c r="E330" s="36">
        <f>784507</f>
        <v>784507</v>
      </c>
      <c r="F330" s="69">
        <f>E330/D330*100</f>
        <v>61.97806462204344</v>
      </c>
      <c r="G330" s="37">
        <f>F330-79.2</f>
        <v>-17.221935377956562</v>
      </c>
    </row>
    <row r="331" spans="1:7" s="7" customFormat="1" ht="27.75" customHeight="1">
      <c r="A331" s="106"/>
      <c r="B331" s="107"/>
      <c r="C331" s="35" t="s">
        <v>147</v>
      </c>
      <c r="D331" s="36">
        <v>502000</v>
      </c>
      <c r="E331" s="36">
        <v>293677.7</v>
      </c>
      <c r="F331" s="69">
        <f>E331/D331*100</f>
        <v>58.501533864541834</v>
      </c>
      <c r="G331" s="28">
        <f>F331-75</f>
        <v>-16.498466135458166</v>
      </c>
    </row>
    <row r="332" spans="1:7" s="7" customFormat="1" ht="25.5">
      <c r="A332" s="33" t="s">
        <v>35</v>
      </c>
      <c r="B332" s="34" t="s">
        <v>36</v>
      </c>
      <c r="C332" s="34" t="s">
        <v>93</v>
      </c>
      <c r="D332" s="46">
        <f>SUM(D333:D334)</f>
        <v>425036.3</v>
      </c>
      <c r="E332" s="46">
        <f>SUM(E333:E334)</f>
        <v>245249.5</v>
      </c>
      <c r="F332" s="70">
        <f>SUM(E332/D332)*100</f>
        <v>57.70083637562251</v>
      </c>
      <c r="G332" s="57" t="s">
        <v>143</v>
      </c>
    </row>
    <row r="333" spans="1:7" s="7" customFormat="1" ht="15.75" customHeight="1">
      <c r="A333" s="103"/>
      <c r="B333" s="104"/>
      <c r="C333" s="35" t="s">
        <v>74</v>
      </c>
      <c r="D333" s="36">
        <v>393720</v>
      </c>
      <c r="E333" s="36">
        <v>231330.9</v>
      </c>
      <c r="F333" s="69">
        <f>E333/D333*100</f>
        <v>58.755181347150256</v>
      </c>
      <c r="G333" s="37">
        <f>F333-79.2</f>
        <v>-20.444818652849747</v>
      </c>
    </row>
    <row r="334" spans="1:7" s="7" customFormat="1" ht="15.75" customHeight="1">
      <c r="A334" s="90"/>
      <c r="B334" s="105"/>
      <c r="C334" s="35" t="s">
        <v>75</v>
      </c>
      <c r="D334" s="36">
        <v>31316.3</v>
      </c>
      <c r="E334" s="36">
        <v>13918.6</v>
      </c>
      <c r="F334" s="69">
        <f>E334/D334*100</f>
        <v>44.44522501061748</v>
      </c>
      <c r="G334" s="28">
        <f>F334-75</f>
        <v>-30.554774989382523</v>
      </c>
    </row>
    <row r="335" spans="1:7" s="7" customFormat="1" ht="25.5">
      <c r="A335" s="33" t="s">
        <v>37</v>
      </c>
      <c r="B335" s="34" t="s">
        <v>38</v>
      </c>
      <c r="C335" s="34" t="s">
        <v>94</v>
      </c>
      <c r="D335" s="46">
        <f>SUM(D336:D336)</f>
        <v>10710.7</v>
      </c>
      <c r="E335" s="46">
        <f>SUM(E336)</f>
        <v>8018</v>
      </c>
      <c r="F335" s="70">
        <f>SUM(E335/D335)*100</f>
        <v>74.8597197195328</v>
      </c>
      <c r="G335" s="57" t="s">
        <v>143</v>
      </c>
    </row>
    <row r="336" spans="1:7" s="7" customFormat="1" ht="18" customHeight="1">
      <c r="A336" s="103"/>
      <c r="B336" s="104"/>
      <c r="C336" s="35" t="s">
        <v>74</v>
      </c>
      <c r="D336" s="36">
        <v>10710.7</v>
      </c>
      <c r="E336" s="36">
        <v>8018</v>
      </c>
      <c r="F336" s="69">
        <f>E336/D336*100</f>
        <v>74.8597197195328</v>
      </c>
      <c r="G336" s="37">
        <f>F336-79.2</f>
        <v>-4.340280280467198</v>
      </c>
    </row>
    <row r="337" spans="1:7" s="7" customFormat="1" ht="25.5">
      <c r="A337" s="33" t="s">
        <v>39</v>
      </c>
      <c r="B337" s="34" t="s">
        <v>40</v>
      </c>
      <c r="C337" s="34" t="s">
        <v>95</v>
      </c>
      <c r="D337" s="46">
        <f>SUM(D338:D339)</f>
        <v>284974</v>
      </c>
      <c r="E337" s="46">
        <f>SUM(E338:E339)</f>
        <v>181670.2</v>
      </c>
      <c r="F337" s="70">
        <f>SUM(E337/D337)*100</f>
        <v>63.74974559082583</v>
      </c>
      <c r="G337" s="57" t="s">
        <v>143</v>
      </c>
    </row>
    <row r="338" spans="1:7" s="7" customFormat="1" ht="15.75" customHeight="1">
      <c r="A338" s="103"/>
      <c r="B338" s="104"/>
      <c r="C338" s="35" t="s">
        <v>74</v>
      </c>
      <c r="D338" s="36">
        <v>118596</v>
      </c>
      <c r="E338" s="36">
        <v>85907.1</v>
      </c>
      <c r="F338" s="69">
        <f>E338/D338*100</f>
        <v>72.43676009308915</v>
      </c>
      <c r="G338" s="37">
        <f>F338-79.2</f>
        <v>-6.763239906910854</v>
      </c>
    </row>
    <row r="339" spans="1:7" s="7" customFormat="1" ht="15.75" customHeight="1">
      <c r="A339" s="90"/>
      <c r="B339" s="105"/>
      <c r="C339" s="35" t="s">
        <v>75</v>
      </c>
      <c r="D339" s="36">
        <v>166378</v>
      </c>
      <c r="E339" s="36">
        <v>95763.1</v>
      </c>
      <c r="F339" s="69">
        <f>E339/D339*100</f>
        <v>57.5575496760389</v>
      </c>
      <c r="G339" s="28">
        <f>F339-75</f>
        <v>-17.442450323961097</v>
      </c>
    </row>
    <row r="340" spans="1:7" s="7" customFormat="1" ht="25.5">
      <c r="A340" s="33" t="s">
        <v>41</v>
      </c>
      <c r="B340" s="34" t="s">
        <v>42</v>
      </c>
      <c r="C340" s="34" t="s">
        <v>96</v>
      </c>
      <c r="D340" s="46">
        <f>SUM(D341:D343)</f>
        <v>66709.40000000001</v>
      </c>
      <c r="E340" s="46">
        <f>SUM(E341:E343)</f>
        <v>49053.3</v>
      </c>
      <c r="F340" s="70">
        <f>SUM(E340/D340)*100</f>
        <v>73.53281546528675</v>
      </c>
      <c r="G340" s="57" t="s">
        <v>143</v>
      </c>
    </row>
    <row r="341" spans="1:7" s="7" customFormat="1" ht="18.75" customHeight="1">
      <c r="A341" s="103"/>
      <c r="B341" s="104"/>
      <c r="C341" s="35" t="s">
        <v>74</v>
      </c>
      <c r="D341" s="36">
        <v>64260.5</v>
      </c>
      <c r="E341" s="36">
        <v>48583.1</v>
      </c>
      <c r="F341" s="69">
        <f>E341/D341*100</f>
        <v>75.6033644307156</v>
      </c>
      <c r="G341" s="37">
        <f>F341-79.2</f>
        <v>-3.596635569284402</v>
      </c>
    </row>
    <row r="342" spans="1:7" s="7" customFormat="1" ht="18.75" customHeight="1">
      <c r="A342" s="106"/>
      <c r="B342" s="107"/>
      <c r="C342" s="35" t="s">
        <v>75</v>
      </c>
      <c r="D342" s="36">
        <v>2094.3</v>
      </c>
      <c r="E342" s="36">
        <v>310.9</v>
      </c>
      <c r="F342" s="69">
        <f>E342/D342*100</f>
        <v>14.84505562717853</v>
      </c>
      <c r="G342" s="28">
        <f>F342-75</f>
        <v>-60.15494437282147</v>
      </c>
    </row>
    <row r="343" spans="1:7" s="7" customFormat="1" ht="25.5">
      <c r="A343" s="90"/>
      <c r="B343" s="105"/>
      <c r="C343" s="35" t="s">
        <v>76</v>
      </c>
      <c r="D343" s="36">
        <v>354.6</v>
      </c>
      <c r="E343" s="36">
        <v>159.3</v>
      </c>
      <c r="F343" s="69">
        <f>E343/D343*100</f>
        <v>44.923857868020306</v>
      </c>
      <c r="G343" s="28">
        <f>F343-79.2</f>
        <v>-34.2761421319797</v>
      </c>
    </row>
    <row r="344" spans="1:7" s="7" customFormat="1" ht="25.5">
      <c r="A344" s="33" t="s">
        <v>43</v>
      </c>
      <c r="B344" s="34" t="s">
        <v>44</v>
      </c>
      <c r="C344" s="34" t="s">
        <v>97</v>
      </c>
      <c r="D344" s="46">
        <f>SUM(D345:D346)</f>
        <v>9308.300000000001</v>
      </c>
      <c r="E344" s="46">
        <f>SUM(E345:E346)</f>
        <v>5149</v>
      </c>
      <c r="F344" s="70">
        <f>SUM(E344/D344)*100</f>
        <v>55.31622315567826</v>
      </c>
      <c r="G344" s="57" t="s">
        <v>143</v>
      </c>
    </row>
    <row r="345" spans="1:7" s="7" customFormat="1" ht="17.25" customHeight="1">
      <c r="A345" s="103"/>
      <c r="B345" s="104"/>
      <c r="C345" s="35" t="s">
        <v>74</v>
      </c>
      <c r="D345" s="36">
        <v>9153.7</v>
      </c>
      <c r="E345" s="36">
        <v>5071.5</v>
      </c>
      <c r="F345" s="69">
        <f>E345/D345*100</f>
        <v>55.40382577536952</v>
      </c>
      <c r="G345" s="37">
        <f>F345-79.2</f>
        <v>-23.796174224630484</v>
      </c>
    </row>
    <row r="346" spans="1:7" s="7" customFormat="1" ht="17.25" customHeight="1">
      <c r="A346" s="90"/>
      <c r="B346" s="105"/>
      <c r="C346" s="35" t="s">
        <v>75</v>
      </c>
      <c r="D346" s="36">
        <v>154.6</v>
      </c>
      <c r="E346" s="36">
        <v>77.5</v>
      </c>
      <c r="F346" s="69">
        <f>E346/D346*100</f>
        <v>50.12936610608021</v>
      </c>
      <c r="G346" s="28">
        <f>F346-75</f>
        <v>-24.870633893919788</v>
      </c>
    </row>
    <row r="347" spans="1:7" s="7" customFormat="1" ht="25.5">
      <c r="A347" s="33" t="s">
        <v>59</v>
      </c>
      <c r="B347" s="34" t="s">
        <v>60</v>
      </c>
      <c r="C347" s="34" t="s">
        <v>111</v>
      </c>
      <c r="D347" s="46">
        <f>SUM(D348)</f>
        <v>1422</v>
      </c>
      <c r="E347" s="46">
        <f>SUM(E348)</f>
        <v>1020.3</v>
      </c>
      <c r="F347" s="70">
        <f>SUM(E347/D347)*100</f>
        <v>71.75105485232068</v>
      </c>
      <c r="G347" s="57" t="s">
        <v>143</v>
      </c>
    </row>
    <row r="348" spans="1:7" s="7" customFormat="1" ht="15.75" customHeight="1">
      <c r="A348" s="101"/>
      <c r="B348" s="102"/>
      <c r="C348" s="35" t="s">
        <v>75</v>
      </c>
      <c r="D348" s="36">
        <v>1422</v>
      </c>
      <c r="E348" s="36">
        <v>1020.3</v>
      </c>
      <c r="F348" s="69">
        <f>E348/D348*100</f>
        <v>71.75105485232068</v>
      </c>
      <c r="G348" s="28">
        <f>F348-75</f>
        <v>-3.248945147679322</v>
      </c>
    </row>
    <row r="349" spans="1:7" s="7" customFormat="1" ht="25.5">
      <c r="A349" s="33" t="s">
        <v>61</v>
      </c>
      <c r="B349" s="34" t="s">
        <v>62</v>
      </c>
      <c r="C349" s="34" t="s">
        <v>110</v>
      </c>
      <c r="D349" s="46">
        <f>SUM(D350)</f>
        <v>899</v>
      </c>
      <c r="E349" s="46">
        <f>SUM(E350)</f>
        <v>731.4</v>
      </c>
      <c r="F349" s="70">
        <f>SUM(E349/D349)*100</f>
        <v>81.35706340378198</v>
      </c>
      <c r="G349" s="57" t="s">
        <v>143</v>
      </c>
    </row>
    <row r="350" spans="1:7" s="7" customFormat="1" ht="17.25" customHeight="1">
      <c r="A350" s="101"/>
      <c r="B350" s="102"/>
      <c r="C350" s="35" t="s">
        <v>75</v>
      </c>
      <c r="D350" s="36">
        <v>899</v>
      </c>
      <c r="E350" s="36">
        <v>731.4</v>
      </c>
      <c r="F350" s="69">
        <f>E350/D350*100</f>
        <v>81.35706340378198</v>
      </c>
      <c r="G350" s="28">
        <f>F350-75</f>
        <v>6.357063403781979</v>
      </c>
    </row>
    <row r="351" spans="1:7" s="7" customFormat="1" ht="25.5">
      <c r="A351" s="33" t="s">
        <v>63</v>
      </c>
      <c r="B351" s="34" t="s">
        <v>64</v>
      </c>
      <c r="C351" s="34" t="s">
        <v>109</v>
      </c>
      <c r="D351" s="46">
        <f>SUM(D352)</f>
        <v>898.8</v>
      </c>
      <c r="E351" s="46">
        <f>SUM(E352)</f>
        <v>688.6</v>
      </c>
      <c r="F351" s="70">
        <f>SUM(E351/D351)*100</f>
        <v>76.61326212728082</v>
      </c>
      <c r="G351" s="57" t="s">
        <v>143</v>
      </c>
    </row>
    <row r="352" spans="1:7" s="7" customFormat="1" ht="18.75" customHeight="1">
      <c r="A352" s="101"/>
      <c r="B352" s="102"/>
      <c r="C352" s="35" t="s">
        <v>75</v>
      </c>
      <c r="D352" s="36">
        <v>898.8</v>
      </c>
      <c r="E352" s="36">
        <v>688.6</v>
      </c>
      <c r="F352" s="69">
        <f>E352/D352*100</f>
        <v>76.61326212728082</v>
      </c>
      <c r="G352" s="28">
        <f>F352-75</f>
        <v>1.6132621272808194</v>
      </c>
    </row>
    <row r="353" spans="1:7" s="7" customFormat="1" ht="25.5">
      <c r="A353" s="33" t="s">
        <v>65</v>
      </c>
      <c r="B353" s="34" t="s">
        <v>66</v>
      </c>
      <c r="C353" s="34" t="s">
        <v>108</v>
      </c>
      <c r="D353" s="46">
        <f>SUM(D354)</f>
        <v>898.8</v>
      </c>
      <c r="E353" s="46">
        <f>SUM(E354)</f>
        <v>686.6</v>
      </c>
      <c r="F353" s="70">
        <f>SUM(E353/D353)*100</f>
        <v>76.39074321317312</v>
      </c>
      <c r="G353" s="57" t="s">
        <v>143</v>
      </c>
    </row>
    <row r="354" spans="1:7" s="7" customFormat="1" ht="15.75" customHeight="1">
      <c r="A354" s="101"/>
      <c r="B354" s="102"/>
      <c r="C354" s="35" t="s">
        <v>75</v>
      </c>
      <c r="D354" s="36">
        <v>898.8</v>
      </c>
      <c r="E354" s="36">
        <v>686.6</v>
      </c>
      <c r="F354" s="69">
        <f>E354/D354*100</f>
        <v>76.39074321317312</v>
      </c>
      <c r="G354" s="28">
        <f>F354-75</f>
        <v>1.390743213173124</v>
      </c>
    </row>
    <row r="355" spans="1:7" s="7" customFormat="1" ht="25.5">
      <c r="A355" s="33" t="s">
        <v>67</v>
      </c>
      <c r="B355" s="34" t="s">
        <v>68</v>
      </c>
      <c r="C355" s="34" t="s">
        <v>107</v>
      </c>
      <c r="D355" s="46">
        <f>SUM(D356)</f>
        <v>898.8</v>
      </c>
      <c r="E355" s="46">
        <f>SUM(E356)</f>
        <v>757.1</v>
      </c>
      <c r="F355" s="70">
        <f>SUM(E355/D355)*100</f>
        <v>84.23453493546951</v>
      </c>
      <c r="G355" s="57" t="s">
        <v>143</v>
      </c>
    </row>
    <row r="356" spans="1:7" s="7" customFormat="1" ht="15.75" customHeight="1">
      <c r="A356" s="101"/>
      <c r="B356" s="102"/>
      <c r="C356" s="35" t="s">
        <v>75</v>
      </c>
      <c r="D356" s="36">
        <v>898.8</v>
      </c>
      <c r="E356" s="36">
        <v>757.1</v>
      </c>
      <c r="F356" s="69">
        <f>E356/D356*100</f>
        <v>84.23453493546951</v>
      </c>
      <c r="G356" s="28">
        <f>F356-75</f>
        <v>9.234534935469512</v>
      </c>
    </row>
    <row r="357" spans="1:7" s="7" customFormat="1" ht="25.5">
      <c r="A357" s="33" t="s">
        <v>69</v>
      </c>
      <c r="B357" s="34" t="s">
        <v>70</v>
      </c>
      <c r="C357" s="34" t="s">
        <v>106</v>
      </c>
      <c r="D357" s="46">
        <f>SUM(D358)</f>
        <v>898.8</v>
      </c>
      <c r="E357" s="46">
        <f>SUM(E358)</f>
        <v>751</v>
      </c>
      <c r="F357" s="70">
        <f>SUM(E357/D357)*100</f>
        <v>83.55585224744104</v>
      </c>
      <c r="G357" s="57" t="s">
        <v>143</v>
      </c>
    </row>
    <row r="358" spans="1:7" s="7" customFormat="1" ht="15.75" customHeight="1">
      <c r="A358" s="101"/>
      <c r="B358" s="102"/>
      <c r="C358" s="35" t="s">
        <v>75</v>
      </c>
      <c r="D358" s="36">
        <v>898.8</v>
      </c>
      <c r="E358" s="36">
        <v>751</v>
      </c>
      <c r="F358" s="69">
        <f>E358/D358*100</f>
        <v>83.55585224744104</v>
      </c>
      <c r="G358" s="28">
        <f>F358-75</f>
        <v>8.555852247441038</v>
      </c>
    </row>
    <row r="359" spans="1:7" s="7" customFormat="1" ht="25.5">
      <c r="A359" s="33" t="s">
        <v>71</v>
      </c>
      <c r="B359" s="34" t="s">
        <v>72</v>
      </c>
      <c r="C359" s="34" t="s">
        <v>105</v>
      </c>
      <c r="D359" s="46">
        <f>SUM(D360)</f>
        <v>898.8</v>
      </c>
      <c r="E359" s="46">
        <f>SUM(E360)</f>
        <v>533.6</v>
      </c>
      <c r="F359" s="70">
        <f>SUM(E359/D359)*100</f>
        <v>59.36804628393414</v>
      </c>
      <c r="G359" s="57" t="s">
        <v>143</v>
      </c>
    </row>
    <row r="360" spans="1:7" s="7" customFormat="1" ht="15.75" customHeight="1">
      <c r="A360" s="101"/>
      <c r="B360" s="102"/>
      <c r="C360" s="35" t="s">
        <v>75</v>
      </c>
      <c r="D360" s="36">
        <v>898.8</v>
      </c>
      <c r="E360" s="36">
        <v>533.6</v>
      </c>
      <c r="F360" s="69">
        <f>E360/D360*100</f>
        <v>59.36804628393414</v>
      </c>
      <c r="G360" s="28">
        <f>F360-75</f>
        <v>-15.631953716065858</v>
      </c>
    </row>
    <row r="361" spans="1:7" s="7" customFormat="1" ht="17.25" customHeight="1">
      <c r="A361" s="33" t="s">
        <v>45</v>
      </c>
      <c r="B361" s="34" t="s">
        <v>46</v>
      </c>
      <c r="C361" s="34" t="s">
        <v>98</v>
      </c>
      <c r="D361" s="46">
        <f>SUM(D362:D364)</f>
        <v>256684.7</v>
      </c>
      <c r="E361" s="46">
        <f>SUM(E362:E364)</f>
        <v>179143.30000000002</v>
      </c>
      <c r="F361" s="70">
        <f>SUM(E361/D361)*100</f>
        <v>69.79118739839188</v>
      </c>
      <c r="G361" s="57" t="s">
        <v>143</v>
      </c>
    </row>
    <row r="362" spans="1:7" s="7" customFormat="1" ht="15" customHeight="1">
      <c r="A362" s="103"/>
      <c r="B362" s="104"/>
      <c r="C362" s="35" t="s">
        <v>74</v>
      </c>
      <c r="D362" s="36">
        <v>255558.1</v>
      </c>
      <c r="E362" s="36">
        <v>178309.6</v>
      </c>
      <c r="F362" s="69">
        <f>E362/D362*100</f>
        <v>69.77262704645246</v>
      </c>
      <c r="G362" s="37">
        <f>F362-79.2</f>
        <v>-9.427372953547547</v>
      </c>
    </row>
    <row r="363" spans="1:7" s="7" customFormat="1" ht="15" customHeight="1">
      <c r="A363" s="106"/>
      <c r="B363" s="107"/>
      <c r="C363" s="35" t="s">
        <v>75</v>
      </c>
      <c r="D363" s="36">
        <v>696.6</v>
      </c>
      <c r="E363" s="36">
        <v>507.2</v>
      </c>
      <c r="F363" s="69">
        <f>E363/D363*100</f>
        <v>72.81079529141545</v>
      </c>
      <c r="G363" s="28">
        <f>F363-75</f>
        <v>-2.1892047085845547</v>
      </c>
    </row>
    <row r="364" spans="1:7" s="7" customFormat="1" ht="25.5">
      <c r="A364" s="90"/>
      <c r="B364" s="105"/>
      <c r="C364" s="35" t="s">
        <v>76</v>
      </c>
      <c r="D364" s="36">
        <v>430</v>
      </c>
      <c r="E364" s="36">
        <v>326.5</v>
      </c>
      <c r="F364" s="69">
        <f>E364/D364*100</f>
        <v>75.93023255813954</v>
      </c>
      <c r="G364" s="28">
        <f>F364-79.2</f>
        <v>-3.2697674418604663</v>
      </c>
    </row>
    <row r="365" spans="1:7" s="7" customFormat="1" ht="25.5">
      <c r="A365" s="33" t="s">
        <v>47</v>
      </c>
      <c r="B365" s="34" t="s">
        <v>48</v>
      </c>
      <c r="C365" s="34" t="s">
        <v>99</v>
      </c>
      <c r="D365" s="46">
        <f>SUM(D366:D368)</f>
        <v>62506.4</v>
      </c>
      <c r="E365" s="46">
        <f>SUM(E366:E368)</f>
        <v>47243.3</v>
      </c>
      <c r="F365" s="70">
        <f>SUM(E365/D365)*100</f>
        <v>75.5815404502579</v>
      </c>
      <c r="G365" s="57" t="s">
        <v>143</v>
      </c>
    </row>
    <row r="366" spans="1:7" s="7" customFormat="1" ht="17.25" customHeight="1">
      <c r="A366" s="103"/>
      <c r="B366" s="104"/>
      <c r="C366" s="35" t="s">
        <v>74</v>
      </c>
      <c r="D366" s="36">
        <v>58414.3</v>
      </c>
      <c r="E366" s="36">
        <v>44049.9</v>
      </c>
      <c r="F366" s="69">
        <f>E366/D366*100</f>
        <v>75.4094459747014</v>
      </c>
      <c r="G366" s="37">
        <f>F366-79.2</f>
        <v>-3.7905540252986043</v>
      </c>
    </row>
    <row r="367" spans="1:7" s="7" customFormat="1" ht="15.75" customHeight="1">
      <c r="A367" s="106"/>
      <c r="B367" s="107"/>
      <c r="C367" s="35" t="s">
        <v>75</v>
      </c>
      <c r="D367" s="36">
        <v>54</v>
      </c>
      <c r="E367" s="36">
        <v>0</v>
      </c>
      <c r="F367" s="69">
        <f>E367/D367*100</f>
        <v>0</v>
      </c>
      <c r="G367" s="28">
        <f>F367-75</f>
        <v>-75</v>
      </c>
    </row>
    <row r="368" spans="1:7" s="7" customFormat="1" ht="25.5">
      <c r="A368" s="90"/>
      <c r="B368" s="105"/>
      <c r="C368" s="35" t="s">
        <v>76</v>
      </c>
      <c r="D368" s="36">
        <v>4038.1</v>
      </c>
      <c r="E368" s="36">
        <v>3193.4</v>
      </c>
      <c r="F368" s="69">
        <f>E368/D368*100</f>
        <v>79.08174636586513</v>
      </c>
      <c r="G368" s="28">
        <f>F368-79.2</f>
        <v>-0.11825363413487366</v>
      </c>
    </row>
    <row r="369" spans="1:7" s="7" customFormat="1" ht="15.75" customHeight="1">
      <c r="A369" s="33" t="s">
        <v>49</v>
      </c>
      <c r="B369" s="34" t="s">
        <v>50</v>
      </c>
      <c r="C369" s="34" t="s">
        <v>100</v>
      </c>
      <c r="D369" s="46">
        <f>SUM(D370:D370)</f>
        <v>14813.6</v>
      </c>
      <c r="E369" s="46">
        <f>SUM(E370)</f>
        <v>9974.9</v>
      </c>
      <c r="F369" s="70">
        <f>SUM(E369/D369)*100</f>
        <v>67.33609655991792</v>
      </c>
      <c r="G369" s="57" t="s">
        <v>143</v>
      </c>
    </row>
    <row r="370" spans="1:7" s="7" customFormat="1" ht="15.75" customHeight="1">
      <c r="A370" s="103"/>
      <c r="B370" s="104"/>
      <c r="C370" s="35" t="s">
        <v>74</v>
      </c>
      <c r="D370" s="36">
        <v>14813.6</v>
      </c>
      <c r="E370" s="36">
        <v>9974.9</v>
      </c>
      <c r="F370" s="69">
        <f>E370/D370*100</f>
        <v>67.33609655991792</v>
      </c>
      <c r="G370" s="37">
        <f>F370-79.2</f>
        <v>-11.863903440082083</v>
      </c>
    </row>
    <row r="371" spans="1:7" s="7" customFormat="1" ht="25.5">
      <c r="A371" s="33" t="s">
        <v>51</v>
      </c>
      <c r="B371" s="34" t="s">
        <v>52</v>
      </c>
      <c r="C371" s="34" t="s">
        <v>101</v>
      </c>
      <c r="D371" s="46">
        <f>SUM(D372:D372)</f>
        <v>3898.1</v>
      </c>
      <c r="E371" s="46">
        <f>SUM(E372)</f>
        <v>3316.8</v>
      </c>
      <c r="F371" s="70">
        <f>SUM(E371/D371)*100</f>
        <v>85.08760678279162</v>
      </c>
      <c r="G371" s="57" t="s">
        <v>143</v>
      </c>
    </row>
    <row r="372" spans="1:7" s="7" customFormat="1" ht="17.25" customHeight="1">
      <c r="A372" s="103"/>
      <c r="B372" s="104"/>
      <c r="C372" s="35" t="s">
        <v>74</v>
      </c>
      <c r="D372" s="36">
        <v>3898.1</v>
      </c>
      <c r="E372" s="36">
        <v>3316.8</v>
      </c>
      <c r="F372" s="69">
        <f>E372/D372*100</f>
        <v>85.08760678279162</v>
      </c>
      <c r="G372" s="37">
        <f>F372-79.2</f>
        <v>5.887606782791622</v>
      </c>
    </row>
    <row r="373" spans="1:7" s="7" customFormat="1" ht="16.5" customHeight="1">
      <c r="A373" s="33" t="s">
        <v>53</v>
      </c>
      <c r="B373" s="34" t="s">
        <v>54</v>
      </c>
      <c r="C373" s="34" t="s">
        <v>102</v>
      </c>
      <c r="D373" s="46">
        <f>SUM(D374:D374)</f>
        <v>116253.8</v>
      </c>
      <c r="E373" s="46">
        <f>SUM(E374:E374)</f>
        <v>69413</v>
      </c>
      <c r="F373" s="70">
        <f>SUM(E373/D373)*100</f>
        <v>59.70815577641333</v>
      </c>
      <c r="G373" s="57" t="s">
        <v>143</v>
      </c>
    </row>
    <row r="374" spans="1:7" s="7" customFormat="1" ht="16.5" customHeight="1">
      <c r="A374" s="61"/>
      <c r="B374" s="62"/>
      <c r="C374" s="35" t="s">
        <v>74</v>
      </c>
      <c r="D374" s="36">
        <v>116253.8</v>
      </c>
      <c r="E374" s="36">
        <v>69413</v>
      </c>
      <c r="F374" s="69">
        <f>E374/D374*100</f>
        <v>59.70815577641333</v>
      </c>
      <c r="G374" s="37">
        <f>F374-79.2</f>
        <v>-19.491844223586675</v>
      </c>
    </row>
    <row r="375" spans="1:7" s="7" customFormat="1" ht="25.5">
      <c r="A375" s="33" t="s">
        <v>55</v>
      </c>
      <c r="B375" s="34" t="s">
        <v>56</v>
      </c>
      <c r="C375" s="34" t="s">
        <v>104</v>
      </c>
      <c r="D375" s="46">
        <f>SUM(D376:D377)</f>
        <v>541221.3999999999</v>
      </c>
      <c r="E375" s="46">
        <f>SUM(E376:E377)</f>
        <v>283071.9</v>
      </c>
      <c r="F375" s="70">
        <f>SUM(E375/D375)*100</f>
        <v>52.30242189240856</v>
      </c>
      <c r="G375" s="57" t="s">
        <v>143</v>
      </c>
    </row>
    <row r="376" spans="1:7" s="7" customFormat="1" ht="18" customHeight="1">
      <c r="A376" s="103"/>
      <c r="B376" s="104"/>
      <c r="C376" s="35" t="s">
        <v>74</v>
      </c>
      <c r="D376" s="36">
        <v>276912.1</v>
      </c>
      <c r="E376" s="36">
        <v>170908.4</v>
      </c>
      <c r="F376" s="69">
        <f>E376/D376*100</f>
        <v>61.719368709420785</v>
      </c>
      <c r="G376" s="37">
        <f>F376-79.2</f>
        <v>-17.48063129057922</v>
      </c>
    </row>
    <row r="377" spans="1:7" s="7" customFormat="1" ht="18" customHeight="1">
      <c r="A377" s="106"/>
      <c r="B377" s="107"/>
      <c r="C377" s="35" t="s">
        <v>75</v>
      </c>
      <c r="D377" s="36">
        <f>340003.1-D378</f>
        <v>264309.3</v>
      </c>
      <c r="E377" s="36">
        <f>122158.5-E378</f>
        <v>112163.5</v>
      </c>
      <c r="F377" s="69">
        <f>E377/D377*100</f>
        <v>42.43645607627125</v>
      </c>
      <c r="G377" s="28">
        <f>F377-75</f>
        <v>-32.56354392372875</v>
      </c>
    </row>
    <row r="378" spans="1:7" s="7" customFormat="1" ht="25.5">
      <c r="A378" s="90"/>
      <c r="B378" s="105"/>
      <c r="C378" s="35" t="s">
        <v>147</v>
      </c>
      <c r="D378" s="36">
        <v>75693.8</v>
      </c>
      <c r="E378" s="36">
        <v>9995</v>
      </c>
      <c r="F378" s="69">
        <f>E378/D378*100</f>
        <v>13.204516089825058</v>
      </c>
      <c r="G378" s="28">
        <f>F378-75</f>
        <v>-61.795483910174944</v>
      </c>
    </row>
    <row r="379" spans="1:7" s="7" customFormat="1" ht="25.5">
      <c r="A379" s="33" t="s">
        <v>57</v>
      </c>
      <c r="B379" s="34" t="s">
        <v>58</v>
      </c>
      <c r="C379" s="34" t="s">
        <v>103</v>
      </c>
      <c r="D379" s="46">
        <f>SUM(D380:D381)</f>
        <v>37736.3</v>
      </c>
      <c r="E379" s="46">
        <f>SUM(E380:E380)</f>
        <v>18084.1</v>
      </c>
      <c r="F379" s="70">
        <f>SUM(E379/D379)*100</f>
        <v>47.922292328606666</v>
      </c>
      <c r="G379" s="57" t="s">
        <v>143</v>
      </c>
    </row>
    <row r="380" spans="1:7" s="7" customFormat="1" ht="12.75">
      <c r="A380" s="103"/>
      <c r="B380" s="104"/>
      <c r="C380" s="35" t="s">
        <v>74</v>
      </c>
      <c r="D380" s="36">
        <v>36333.3</v>
      </c>
      <c r="E380" s="36">
        <v>18084.1</v>
      </c>
      <c r="F380" s="69">
        <f>E380/D380*100</f>
        <v>49.77279795669536</v>
      </c>
      <c r="G380" s="37">
        <f>F380-79.2</f>
        <v>-29.42720204330464</v>
      </c>
    </row>
    <row r="381" spans="1:7" s="7" customFormat="1" ht="15.75" customHeight="1">
      <c r="A381" s="106"/>
      <c r="B381" s="107"/>
      <c r="C381" s="35" t="s">
        <v>75</v>
      </c>
      <c r="D381" s="36">
        <v>1403</v>
      </c>
      <c r="E381" s="36">
        <v>782.8</v>
      </c>
      <c r="F381" s="69">
        <f>E381/D381*100</f>
        <v>55.79472558802565</v>
      </c>
      <c r="G381" s="28">
        <f>F381-75</f>
        <v>-19.20527441197435</v>
      </c>
    </row>
    <row r="382" spans="1:7" ht="27.75" customHeight="1">
      <c r="A382" s="106"/>
      <c r="B382" s="107"/>
      <c r="C382" s="4" t="s">
        <v>150</v>
      </c>
      <c r="D382" s="19">
        <v>29741.5</v>
      </c>
      <c r="E382" s="36"/>
      <c r="F382" s="66"/>
      <c r="G382" s="65" t="s">
        <v>143</v>
      </c>
    </row>
    <row r="383" spans="1:7" ht="41.25" customHeight="1">
      <c r="A383" s="90"/>
      <c r="B383" s="105"/>
      <c r="C383" s="4" t="s">
        <v>148</v>
      </c>
      <c r="D383" s="19">
        <v>599423.9</v>
      </c>
      <c r="E383" s="19"/>
      <c r="F383" s="66"/>
      <c r="G383" s="65" t="s">
        <v>143</v>
      </c>
    </row>
    <row r="384" spans="1:7" ht="29.25" customHeight="1">
      <c r="A384" s="112" t="s">
        <v>136</v>
      </c>
      <c r="B384" s="113"/>
      <c r="C384" s="9"/>
      <c r="D384" s="21">
        <f>SUM(D386:D389)</f>
        <v>16082452.099999998</v>
      </c>
      <c r="E384" s="21">
        <f>SUM(E386:E389)</f>
        <v>9502139.600000001</v>
      </c>
      <c r="F384" s="71">
        <f>SUM(E384/D384)*100</f>
        <v>59.08389803318613</v>
      </c>
      <c r="G384" s="58" t="s">
        <v>143</v>
      </c>
    </row>
    <row r="385" spans="1:7" ht="18" customHeight="1">
      <c r="A385" s="124"/>
      <c r="B385" s="125"/>
      <c r="C385" s="9" t="s">
        <v>131</v>
      </c>
      <c r="D385" s="32"/>
      <c r="E385" s="32"/>
      <c r="F385" s="71"/>
      <c r="G385" s="30" t="e">
        <f>SUM(#REF!-70)</f>
        <v>#REF!</v>
      </c>
    </row>
    <row r="386" spans="1:7" ht="17.25" customHeight="1">
      <c r="A386" s="126"/>
      <c r="B386" s="127"/>
      <c r="C386" s="9" t="s">
        <v>74</v>
      </c>
      <c r="D386" s="21">
        <f>D263+D266+D268+D271+D277+D282+D285+D290+D295+D297+D302+D305+D308+D311+D314+D317+D320+D323+D326+D330+D333+D336+D338+D341+D345+D362+D366+D370+D372+D374+D376+D380+D382</f>
        <v>10068515.6</v>
      </c>
      <c r="E386" s="21">
        <f>E380+E376+E374+E372+E370+E366+E362+E345+E341+E338+E336+E333+E330++E326+E323+E320+E317+E314+E311+E308+E305+E302+E297+E295+E290+E285+E282+E277+E268+E266+E271+E263-0.1</f>
        <v>6674704.300000002</v>
      </c>
      <c r="F386" s="71">
        <f>E386/D386*100</f>
        <v>66.2928336725227</v>
      </c>
      <c r="G386" s="30">
        <f>F386-79.2</f>
        <v>-12.907166327477299</v>
      </c>
    </row>
    <row r="387" spans="1:7" ht="15.75" customHeight="1">
      <c r="A387" s="126"/>
      <c r="B387" s="127"/>
      <c r="C387" s="9" t="s">
        <v>75</v>
      </c>
      <c r="D387" s="21">
        <f>D381+D377+D363+D360+D358+D356+D354+D352+D350+D348+D346+D342+D339+D334+D331+D327+D324+D321+D318+D315+D312+D309+D306+D303+D298+D286+D278+D269+D291+D367</f>
        <v>3098289.1</v>
      </c>
      <c r="E387" s="21">
        <f>E381+E377+E367+E363+E360+E358+E356+E354+E352+E350+E348+E346+E342+E339+E334+E324+E321+E318+E315+E312+E309+E306+E303+E298+E291+E286+E278+E269</f>
        <v>1675676.1</v>
      </c>
      <c r="F387" s="71">
        <f>E387/D387*100</f>
        <v>54.08391683009827</v>
      </c>
      <c r="G387" s="30">
        <f>F387-75</f>
        <v>-20.916083169901732</v>
      </c>
    </row>
    <row r="388" spans="1:7" ht="29.25" customHeight="1">
      <c r="A388" s="126"/>
      <c r="B388" s="127"/>
      <c r="C388" s="9" t="s">
        <v>147</v>
      </c>
      <c r="D388" s="21">
        <f>D378+D331+D327+D299+D292+D287+D279+D383</f>
        <v>1796164.2000000002</v>
      </c>
      <c r="E388" s="21">
        <f>E378+E331+E327+E299+E292+E287+E279</f>
        <v>439588.6</v>
      </c>
      <c r="F388" s="71">
        <f>E388/D388*100</f>
        <v>24.473742434015772</v>
      </c>
      <c r="G388" s="30">
        <f>F388-75</f>
        <v>-50.526257565984224</v>
      </c>
    </row>
    <row r="389" spans="1:7" ht="41.25" customHeight="1">
      <c r="A389" s="128"/>
      <c r="B389" s="129"/>
      <c r="C389" s="9" t="s">
        <v>76</v>
      </c>
      <c r="D389" s="21">
        <f>D368+D364+D343+D328+D300+D293+D288+D283+D280+D264</f>
        <v>1119483.2</v>
      </c>
      <c r="E389" s="21">
        <f>E368+E364+E343+E328+E300+E293+E288+E283+E280+E264-0.1</f>
        <v>712170.6000000001</v>
      </c>
      <c r="F389" s="71">
        <f>E389/D389*100</f>
        <v>63.61601496118925</v>
      </c>
      <c r="G389" s="30">
        <f>F389-79.2</f>
        <v>-15.583985038810752</v>
      </c>
    </row>
    <row r="390" spans="1:7" s="77" customFormat="1" ht="21" customHeight="1">
      <c r="A390" s="122" t="s">
        <v>135</v>
      </c>
      <c r="B390" s="123"/>
      <c r="C390" s="74"/>
      <c r="D390" s="75">
        <f>SUM(D392:D395)</f>
        <v>16144500.599999998</v>
      </c>
      <c r="E390" s="76">
        <f>SUM(E392:E395)</f>
        <v>9528810.9</v>
      </c>
      <c r="F390" s="72">
        <f>SUM(E390/D390)*100</f>
        <v>59.0220232640705</v>
      </c>
      <c r="G390" s="59" t="s">
        <v>143</v>
      </c>
    </row>
    <row r="391" spans="1:7" s="41" customFormat="1" ht="13.5">
      <c r="A391" s="116"/>
      <c r="B391" s="117"/>
      <c r="C391" s="42" t="s">
        <v>131</v>
      </c>
      <c r="D391" s="43"/>
      <c r="E391" s="44"/>
      <c r="F391" s="72"/>
      <c r="G391" s="40"/>
    </row>
    <row r="392" spans="1:7" s="41" customFormat="1" ht="27">
      <c r="A392" s="118"/>
      <c r="B392" s="119"/>
      <c r="C392" s="38" t="s">
        <v>137</v>
      </c>
      <c r="D392" s="39">
        <f>D386+D273+D274+D275</f>
        <v>10130564.1</v>
      </c>
      <c r="E392" s="39">
        <f>E386+E273+E274+E275</f>
        <v>6701375.6000000015</v>
      </c>
      <c r="F392" s="72">
        <f>SUM(E392/D392)*100</f>
        <v>66.15007351861088</v>
      </c>
      <c r="G392" s="40">
        <f>F392-79.2</f>
        <v>-13.049926481389122</v>
      </c>
    </row>
    <row r="393" spans="1:7" s="41" customFormat="1" ht="15.75" customHeight="1">
      <c r="A393" s="118"/>
      <c r="B393" s="119"/>
      <c r="C393" s="38" t="s">
        <v>75</v>
      </c>
      <c r="D393" s="39">
        <f>D387</f>
        <v>3098289.1</v>
      </c>
      <c r="E393" s="39">
        <f>E387</f>
        <v>1675676.1</v>
      </c>
      <c r="F393" s="72">
        <f>SUM(E393/D393)*100</f>
        <v>54.08391683009827</v>
      </c>
      <c r="G393" s="40">
        <f>F393-75</f>
        <v>-20.916083169901732</v>
      </c>
    </row>
    <row r="394" spans="1:7" s="41" customFormat="1" ht="28.5" customHeight="1">
      <c r="A394" s="118"/>
      <c r="B394" s="119"/>
      <c r="C394" s="38" t="s">
        <v>147</v>
      </c>
      <c r="D394" s="39">
        <f>D388</f>
        <v>1796164.2000000002</v>
      </c>
      <c r="E394" s="39">
        <v>439588.6</v>
      </c>
      <c r="F394" s="68">
        <f>E394/D394*100</f>
        <v>24.473742434015772</v>
      </c>
      <c r="G394" s="64">
        <f>F394-75</f>
        <v>-50.526257565984224</v>
      </c>
    </row>
    <row r="395" spans="1:7" s="41" customFormat="1" ht="40.5">
      <c r="A395" s="120"/>
      <c r="B395" s="121"/>
      <c r="C395" s="38" t="s">
        <v>76</v>
      </c>
      <c r="D395" s="39">
        <f>SUM(D389)</f>
        <v>1119483.2</v>
      </c>
      <c r="E395" s="39">
        <f>SUM(E389)</f>
        <v>712170.6000000001</v>
      </c>
      <c r="F395" s="72">
        <f>E395/D395*100</f>
        <v>63.61601496118925</v>
      </c>
      <c r="G395" s="40">
        <f>F395-79.2</f>
        <v>-15.583985038810752</v>
      </c>
    </row>
    <row r="396" spans="1:7" ht="23.25" customHeight="1">
      <c r="A396" s="60" t="s">
        <v>146</v>
      </c>
      <c r="B396" s="60"/>
      <c r="C396" s="60"/>
      <c r="D396" s="60"/>
      <c r="E396" s="60"/>
      <c r="F396" s="60"/>
      <c r="G396" s="60"/>
    </row>
    <row r="397" spans="1:7" ht="14.25" customHeight="1">
      <c r="A397" s="78" t="s">
        <v>144</v>
      </c>
      <c r="B397" s="55"/>
      <c r="C397" s="55"/>
      <c r="D397" s="55"/>
      <c r="E397" s="55"/>
      <c r="F397" s="55"/>
      <c r="G397" s="55"/>
    </row>
    <row r="398" spans="1:7" ht="27.75" customHeight="1">
      <c r="A398" s="114" t="s">
        <v>149</v>
      </c>
      <c r="B398" s="115"/>
      <c r="C398" s="115"/>
      <c r="D398" s="115"/>
      <c r="E398" s="115"/>
      <c r="F398" s="115"/>
      <c r="G398" s="115"/>
    </row>
  </sheetData>
  <autoFilter ref="A261:H398"/>
  <mergeCells count="62">
    <mergeCell ref="A384:B384"/>
    <mergeCell ref="A380:B383"/>
    <mergeCell ref="A398:G398"/>
    <mergeCell ref="A391:B395"/>
    <mergeCell ref="A390:B390"/>
    <mergeCell ref="A385:B389"/>
    <mergeCell ref="A370:B370"/>
    <mergeCell ref="A372:B372"/>
    <mergeCell ref="A376:B378"/>
    <mergeCell ref="A263:B264"/>
    <mergeCell ref="A358:B358"/>
    <mergeCell ref="A360:B360"/>
    <mergeCell ref="A362:B364"/>
    <mergeCell ref="A366:B368"/>
    <mergeCell ref="A350:B350"/>
    <mergeCell ref="A352:B352"/>
    <mergeCell ref="A354:B354"/>
    <mergeCell ref="A356:B356"/>
    <mergeCell ref="A338:B339"/>
    <mergeCell ref="A341:B343"/>
    <mergeCell ref="A345:B346"/>
    <mergeCell ref="A348:B348"/>
    <mergeCell ref="A326:B328"/>
    <mergeCell ref="A330:B331"/>
    <mergeCell ref="A333:B334"/>
    <mergeCell ref="A336:B336"/>
    <mergeCell ref="A314:B315"/>
    <mergeCell ref="A317:B318"/>
    <mergeCell ref="A320:B321"/>
    <mergeCell ref="A323:B324"/>
    <mergeCell ref="A290:B293"/>
    <mergeCell ref="A295:B295"/>
    <mergeCell ref="A311:B312"/>
    <mergeCell ref="A297:B300"/>
    <mergeCell ref="A302:B303"/>
    <mergeCell ref="A305:B306"/>
    <mergeCell ref="A308:B309"/>
    <mergeCell ref="A271:B275"/>
    <mergeCell ref="A277:B280"/>
    <mergeCell ref="A282:B283"/>
    <mergeCell ref="A285:B288"/>
    <mergeCell ref="A133:F133"/>
    <mergeCell ref="A135:A136"/>
    <mergeCell ref="A266:B266"/>
    <mergeCell ref="A268:B269"/>
    <mergeCell ref="E260:E261"/>
    <mergeCell ref="F260:F261"/>
    <mergeCell ref="B135:B136"/>
    <mergeCell ref="C135:C136"/>
    <mergeCell ref="E135:E136"/>
    <mergeCell ref="A1:F1"/>
    <mergeCell ref="A3:A4"/>
    <mergeCell ref="B3:B4"/>
    <mergeCell ref="C3:C4"/>
    <mergeCell ref="E3:E4"/>
    <mergeCell ref="A258:G258"/>
    <mergeCell ref="A260:A261"/>
    <mergeCell ref="B260:B261"/>
    <mergeCell ref="C260:C261"/>
    <mergeCell ref="D260:D261"/>
    <mergeCell ref="G260:G261"/>
    <mergeCell ref="G135:G136"/>
  </mergeCells>
  <printOptions/>
  <pageMargins left="0.3937007874015748" right="0.3937007874015748" top="0.48" bottom="0.36" header="0.5118110236220472" footer="0.18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tfom6</cp:lastModifiedBy>
  <cp:lastPrinted>2007-11-14T10:41:59Z</cp:lastPrinted>
  <dcterms:created xsi:type="dcterms:W3CDTF">2002-03-11T10:22:12Z</dcterms:created>
  <dcterms:modified xsi:type="dcterms:W3CDTF">2007-11-14T10:42:01Z</dcterms:modified>
  <cp:category/>
  <cp:version/>
  <cp:contentType/>
  <cp:contentStatus/>
</cp:coreProperties>
</file>