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для печати" sheetId="1" r:id="rId1"/>
    <sheet name="на 01.01.2008" sheetId="2" r:id="rId2"/>
  </sheets>
  <definedNames>
    <definedName name="_xlnm._FilterDatabase" localSheetId="0" hidden="1">'для печати'!$A$261:$I$399</definedName>
    <definedName name="_xlnm._FilterDatabase" localSheetId="1" hidden="1">'на 01.01.2008'!$A$261:$J$399</definedName>
    <definedName name="_xlnm.Print_Titles" localSheetId="0">'для печати'!$260:$261</definedName>
    <definedName name="_xlnm.Print_Titles" localSheetId="1">'на 01.01.2008'!$260:$261</definedName>
  </definedNames>
  <calcPr fullCalcOnLoad="1"/>
</workbook>
</file>

<file path=xl/sharedStrings.xml><?xml version="1.0" encoding="utf-8"?>
<sst xmlns="http://schemas.openxmlformats.org/spreadsheetml/2006/main" count="1362" uniqueCount="161">
  <si>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</si>
  <si>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</si>
  <si>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</si>
  <si>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</si>
  <si>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</si>
  <si>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</si>
  <si>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</si>
  <si>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</si>
  <si>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</si>
  <si>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</si>
  <si>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</si>
  <si>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</si>
  <si>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</si>
  <si>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</si>
  <si>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</si>
  <si>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</si>
  <si>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</si>
  <si>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</si>
  <si>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</si>
  <si>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</si>
  <si>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</si>
  <si>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</si>
  <si>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</si>
  <si>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</si>
  <si>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</si>
  <si>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</si>
  <si>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</si>
  <si>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</si>
  <si>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</si>
  <si>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</si>
  <si>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</si>
  <si>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</si>
  <si>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</si>
  <si>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</si>
  <si>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</si>
  <si>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</si>
  <si>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</si>
  <si>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</si>
  <si>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</si>
  <si>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</si>
  <si>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</si>
  <si>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</si>
  <si>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</si>
  <si>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</si>
  <si>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</si>
  <si>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</si>
  <si>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</si>
  <si>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</si>
  <si>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</si>
  <si>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</si>
  <si>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</si>
  <si>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</si>
  <si>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</si>
  <si>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</si>
  <si>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</si>
  <si>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</si>
  <si>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</si>
  <si>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</si>
  <si>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</si>
  <si>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</si>
  <si>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</si>
  <si>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</si>
  <si>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</si>
  <si>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</si>
  <si>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</si>
  <si>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</si>
  <si>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</si>
  <si>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</si>
  <si>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</si>
  <si>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</si>
  <si>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</si>
  <si>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</si>
  <si>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</si>
  <si>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</si>
  <si>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</si>
  <si>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</si>
  <si>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</si>
  <si>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</si>
  <si>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</si>
  <si>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</si>
  <si>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</si>
  <si>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</si>
  <si>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</si>
  <si>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</si>
  <si>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</si>
  <si>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</si>
  <si>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</si>
  <si>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</si>
  <si>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</si>
  <si>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</si>
  <si>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</si>
  <si>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</si>
  <si>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</si>
  <si>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</si>
  <si>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</si>
  <si>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</si>
  <si>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</si>
  <si>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</si>
  <si>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</si>
  <si>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</si>
  <si>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</si>
  <si>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</si>
  <si>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</si>
  <si>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</si>
  <si>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</si>
  <si>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</si>
  <si>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</si>
  <si>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</si>
  <si>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</si>
  <si>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</si>
  <si>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</si>
  <si>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</si>
  <si>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</si>
  <si>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</si>
  <si>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</si>
  <si>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</si>
  <si>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</si>
  <si>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Резерв</t>
  </si>
  <si>
    <t>Кассовый расход с начала года</t>
  </si>
  <si>
    <t>Итого по КВСР 902 в т.ч.:</t>
  </si>
  <si>
    <t>Итого по КВСР 188 в т.ч.:</t>
  </si>
  <si>
    <t>Итого по КВСР 177 в т.ч.:</t>
  </si>
  <si>
    <t>Оперативный анализ исполнения бюджета г.Перми по расходам на 1 июня 2007 года</t>
  </si>
  <si>
    <t>Наименование ГРБС</t>
  </si>
  <si>
    <t>Уточненная роспись 1 полугодия</t>
  </si>
  <si>
    <t>% кассового исполнения плана 1 полугодия</t>
  </si>
  <si>
    <t>Итого по КВСР 176 в т.ч.:</t>
  </si>
  <si>
    <t>Итого по КВСР 187 в т.ч.:</t>
  </si>
  <si>
    <t>Итого по КВСР 901 в т.ч.:</t>
  </si>
  <si>
    <t>Программы</t>
  </si>
  <si>
    <t>Нераспределенные госполномочия</t>
  </si>
  <si>
    <t>Отклонение от расчетного уровня исполнения плана 1 полугодия (70,8%)</t>
  </si>
  <si>
    <t>Уточненный годовой план</t>
  </si>
  <si>
    <t>% кассового исполнения плана 2007 года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</si>
  <si>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</si>
  <si>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</si>
  <si>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</si>
  <si>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</si>
  <si>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</si>
  <si>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% кассового исполнения плана 9 месяцев</t>
  </si>
  <si>
    <t xml:space="preserve">Уточненная роспись на 9 месяцев 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</si>
  <si>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</si>
  <si>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</si>
  <si>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</si>
  <si>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</si>
  <si>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</si>
  <si>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</si>
  <si>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х</t>
  </si>
  <si>
    <t>расходы, переданные из краевого бюджета на выполнение полномочий городского округа</t>
  </si>
  <si>
    <t>Нераспределенные средства, переданные из краевого бюджета на выполнение полномочий городского округа</t>
  </si>
  <si>
    <t>Резерв на муниципальные приоритетные проекты</t>
  </si>
  <si>
    <t>Приложение 3</t>
  </si>
  <si>
    <t>Департамент промышленной политики, инвестиций и предпринимательства администрации города Перми</t>
  </si>
  <si>
    <t>Оперативный анализ исполнения бюджета г.Перми по расходам на 1 января 2008 года</t>
  </si>
  <si>
    <t>Отклонение от установленного уровня исполнения плана  (95,0% и 90,0%)*</t>
  </si>
  <si>
    <t>*  -  95% -исполнение по средствам местного бюджета и по средствам от предпринимательской и иной приносящей доход деятельности</t>
  </si>
  <si>
    <t>90% -исполнение по  расходам на выполнение госполномочий, в том числе за счет средств краевого бюджета</t>
  </si>
  <si>
    <t>При расчете процентов отклонения от исполнения плана, применяем проценты исполнения бюджета по итогам 2007 года, установленные распоряжением главы администрации города Перми от 13.11.2007 №190-р «Об итогах исполнения бюджета за 9 месяцев 2007 года».</t>
  </si>
  <si>
    <t>524 043,8**</t>
  </si>
  <si>
    <t>Оперативный анализ исполнения бюджета города Перми по расходам за 2007 год</t>
  </si>
  <si>
    <t>** - сумма кассовых расходов включают часть расходов за счет средств по выполнению госполномочий, в связи с предоставлением ГРБС отчетов без выделения указанных средств.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</si>
</sst>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7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171" fontId="6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71" fontId="10" fillId="2" borderId="1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/>
    </xf>
    <xf numFmtId="171" fontId="10" fillId="2" borderId="1" xfId="0" applyNumberFormat="1" applyFont="1" applyFill="1" applyBorder="1" applyAlignment="1">
      <alignment horizontal="right"/>
    </xf>
    <xf numFmtId="171" fontId="10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71" fontId="3" fillId="0" borderId="1" xfId="0" applyNumberFormat="1" applyFont="1" applyFill="1" applyBorder="1" applyAlignment="1">
      <alignment horizontal="right" vertical="center" wrapText="1"/>
    </xf>
    <xf numFmtId="171" fontId="11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1" fontId="3" fillId="3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71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71" fontId="11" fillId="2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71" fontId="10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/>
    </xf>
    <xf numFmtId="171" fontId="10" fillId="2" borderId="1" xfId="0" applyNumberFormat="1" applyFont="1" applyFill="1" applyBorder="1" applyAlignment="1">
      <alignment horizontal="right" vertical="center"/>
    </xf>
    <xf numFmtId="171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indent="2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left" vertical="center" wrapText="1"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4" borderId="1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71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tabSelected="1" workbookViewId="0" topLeftCell="A385">
      <selection activeCell="A403" sqref="A403"/>
    </sheetView>
  </sheetViews>
  <sheetFormatPr defaultColWidth="9.140625" defaultRowHeight="12.75" outlineLevelRow="1"/>
  <cols>
    <col min="1" max="1" width="7.28125" style="1" customWidth="1"/>
    <col min="2" max="2" width="39.140625" style="1" customWidth="1"/>
    <col min="3" max="3" width="42.57421875" style="1" customWidth="1"/>
    <col min="4" max="4" width="11.8515625" style="13" customWidth="1"/>
    <col min="5" max="5" width="11.421875" style="14" hidden="1" customWidth="1"/>
    <col min="6" max="6" width="11.7109375" style="14" customWidth="1"/>
    <col min="7" max="7" width="13.57421875" style="14" customWidth="1"/>
    <col min="8" max="8" width="12.7109375" style="3" hidden="1" customWidth="1"/>
    <col min="9" max="9" width="15.421875" style="88" customWidth="1"/>
    <col min="10" max="10" width="12.421875" style="1" customWidth="1"/>
    <col min="11" max="16384" width="9.140625" style="1" customWidth="1"/>
  </cols>
  <sheetData>
    <row r="1" spans="1:8" s="2" customFormat="1" ht="12.75" customHeight="1" hidden="1">
      <c r="A1" s="109" t="s">
        <v>122</v>
      </c>
      <c r="B1" s="109"/>
      <c r="C1" s="109"/>
      <c r="D1" s="109"/>
      <c r="E1" s="109"/>
      <c r="F1" s="109"/>
      <c r="G1" s="109"/>
      <c r="H1" s="109"/>
    </row>
    <row r="2" spans="8:9" ht="12.75" customHeight="1" hidden="1">
      <c r="H2" s="3" t="s">
        <v>112</v>
      </c>
      <c r="I2" s="1"/>
    </row>
    <row r="3" spans="1:8" s="2" customFormat="1" ht="23.25" customHeight="1" hidden="1">
      <c r="A3" s="110" t="s">
        <v>1</v>
      </c>
      <c r="B3" s="110" t="s">
        <v>123</v>
      </c>
      <c r="C3" s="110" t="s">
        <v>78</v>
      </c>
      <c r="D3" s="15"/>
      <c r="E3" s="112" t="s">
        <v>124</v>
      </c>
      <c r="F3" s="114" t="s">
        <v>118</v>
      </c>
      <c r="G3" s="16"/>
      <c r="H3" s="116" t="s">
        <v>125</v>
      </c>
    </row>
    <row r="4" spans="1:8" s="2" customFormat="1" ht="32.25" customHeight="1" hidden="1">
      <c r="A4" s="111"/>
      <c r="B4" s="111"/>
      <c r="C4" s="111"/>
      <c r="D4" s="17"/>
      <c r="E4" s="113"/>
      <c r="F4" s="115"/>
      <c r="G4" s="18"/>
      <c r="H4" s="116"/>
    </row>
    <row r="5" spans="1:8" s="2" customFormat="1" ht="25.5" hidden="1">
      <c r="A5" s="4" t="s">
        <v>113</v>
      </c>
      <c r="B5" s="5" t="s">
        <v>2</v>
      </c>
      <c r="C5" s="5" t="s">
        <v>77</v>
      </c>
      <c r="D5" s="19"/>
      <c r="E5" s="19">
        <f>SUM(E6:E7)</f>
        <v>248390.6</v>
      </c>
      <c r="F5" s="19">
        <f>SUM(F6)</f>
        <v>40239.8</v>
      </c>
      <c r="G5" s="19"/>
      <c r="H5" s="20">
        <f aca="true" t="shared" si="0" ref="H5:H68">SUM(F5/E5*100)</f>
        <v>16.20021047495356</v>
      </c>
    </row>
    <row r="6" spans="1:9" ht="12.75" hidden="1">
      <c r="A6" s="6"/>
      <c r="B6" s="7"/>
      <c r="C6" s="7" t="s">
        <v>74</v>
      </c>
      <c r="D6" s="21"/>
      <c r="E6" s="22">
        <v>248384.6</v>
      </c>
      <c r="F6" s="22">
        <v>40239.8</v>
      </c>
      <c r="G6" s="22"/>
      <c r="H6" s="23">
        <f t="shared" si="0"/>
        <v>16.200601808646752</v>
      </c>
      <c r="I6" s="1"/>
    </row>
    <row r="7" spans="1:9" ht="12.75" hidden="1">
      <c r="A7" s="6"/>
      <c r="B7" s="7"/>
      <c r="C7" s="7" t="s">
        <v>75</v>
      </c>
      <c r="D7" s="21"/>
      <c r="E7" s="22">
        <v>6</v>
      </c>
      <c r="F7" s="22"/>
      <c r="G7" s="22"/>
      <c r="H7" s="23"/>
      <c r="I7" s="1"/>
    </row>
    <row r="8" spans="1:8" s="2" customFormat="1" ht="25.5" hidden="1">
      <c r="A8" s="4" t="s">
        <v>114</v>
      </c>
      <c r="B8" s="5" t="s">
        <v>3</v>
      </c>
      <c r="C8" s="5" t="s">
        <v>126</v>
      </c>
      <c r="D8" s="19"/>
      <c r="E8" s="19">
        <f>SUM(E9)</f>
        <v>11243.2</v>
      </c>
      <c r="F8" s="19">
        <f>SUM(F9)</f>
        <v>6097.2</v>
      </c>
      <c r="G8" s="19"/>
      <c r="H8" s="20">
        <f t="shared" si="0"/>
        <v>54.23011242350931</v>
      </c>
    </row>
    <row r="9" spans="1:9" ht="12.75" hidden="1">
      <c r="A9" s="6"/>
      <c r="B9" s="7"/>
      <c r="C9" s="7" t="s">
        <v>74</v>
      </c>
      <c r="D9" s="21"/>
      <c r="E9" s="22">
        <v>11243.2</v>
      </c>
      <c r="F9" s="22">
        <v>6097.2</v>
      </c>
      <c r="G9" s="22"/>
      <c r="H9" s="23">
        <f t="shared" si="0"/>
        <v>54.23011242350931</v>
      </c>
      <c r="I9" s="1"/>
    </row>
    <row r="10" spans="1:8" s="2" customFormat="1" ht="12.75" hidden="1">
      <c r="A10" s="4" t="s">
        <v>115</v>
      </c>
      <c r="B10" s="5" t="s">
        <v>4</v>
      </c>
      <c r="C10" s="5" t="s">
        <v>127</v>
      </c>
      <c r="D10" s="19"/>
      <c r="E10" s="19">
        <f>SUM(E11:E12)</f>
        <v>427910.60000000003</v>
      </c>
      <c r="F10" s="19">
        <f>SUM(F11)</f>
        <v>256900.9</v>
      </c>
      <c r="G10" s="19"/>
      <c r="H10" s="20">
        <f t="shared" si="0"/>
        <v>60.03611502028694</v>
      </c>
    </row>
    <row r="11" spans="1:9" ht="12.75" hidden="1">
      <c r="A11" s="6"/>
      <c r="B11" s="7"/>
      <c r="C11" s="7" t="s">
        <v>74</v>
      </c>
      <c r="D11" s="21"/>
      <c r="E11" s="22">
        <v>352810.9</v>
      </c>
      <c r="F11" s="22">
        <v>256900.9</v>
      </c>
      <c r="G11" s="22"/>
      <c r="H11" s="23">
        <f t="shared" si="0"/>
        <v>72.81546573532734</v>
      </c>
      <c r="I11" s="1"/>
    </row>
    <row r="12" spans="1:9" ht="12.75" hidden="1">
      <c r="A12" s="6"/>
      <c r="B12" s="7"/>
      <c r="C12" s="7" t="s">
        <v>75</v>
      </c>
      <c r="D12" s="21"/>
      <c r="E12" s="22">
        <v>75099.7</v>
      </c>
      <c r="F12" s="22">
        <v>8168.5</v>
      </c>
      <c r="G12" s="22"/>
      <c r="H12" s="23">
        <f t="shared" si="0"/>
        <v>10.876874341708422</v>
      </c>
      <c r="I12" s="1"/>
    </row>
    <row r="13" spans="1:8" s="2" customFormat="1" ht="25.5" hidden="1">
      <c r="A13" s="4" t="s">
        <v>116</v>
      </c>
      <c r="B13" s="5" t="s">
        <v>0</v>
      </c>
      <c r="C13" s="5" t="s">
        <v>128</v>
      </c>
      <c r="D13" s="19"/>
      <c r="E13" s="19">
        <f>SUM(E14:E15)</f>
        <v>219887.19999999998</v>
      </c>
      <c r="F13" s="19">
        <f>SUM(F14)</f>
        <v>140859.5</v>
      </c>
      <c r="G13" s="19"/>
      <c r="H13" s="20">
        <f t="shared" si="0"/>
        <v>64.05989070759918</v>
      </c>
    </row>
    <row r="14" spans="1:9" ht="12.75" hidden="1">
      <c r="A14" s="6"/>
      <c r="B14" s="7"/>
      <c r="C14" s="7" t="s">
        <v>74</v>
      </c>
      <c r="D14" s="21"/>
      <c r="E14" s="22">
        <v>219884.8</v>
      </c>
      <c r="F14" s="22">
        <v>140859.5</v>
      </c>
      <c r="G14" s="22"/>
      <c r="H14" s="23">
        <f t="shared" si="0"/>
        <v>64.06058990889775</v>
      </c>
      <c r="I14" s="1"/>
    </row>
    <row r="15" spans="1:9" ht="12.75" hidden="1">
      <c r="A15" s="6"/>
      <c r="B15" s="7"/>
      <c r="C15" s="7" t="s">
        <v>75</v>
      </c>
      <c r="D15" s="21"/>
      <c r="E15" s="22">
        <v>2.4</v>
      </c>
      <c r="F15" s="21"/>
      <c r="G15" s="21"/>
      <c r="H15" s="23"/>
      <c r="I15" s="1"/>
    </row>
    <row r="16" spans="1:8" s="2" customFormat="1" ht="25.5" hidden="1">
      <c r="A16" s="4" t="s">
        <v>5</v>
      </c>
      <c r="B16" s="5" t="s">
        <v>6</v>
      </c>
      <c r="C16" s="5" t="s">
        <v>79</v>
      </c>
      <c r="D16" s="19"/>
      <c r="E16" s="19">
        <f>SUM(E17:E19)</f>
        <v>171221.8</v>
      </c>
      <c r="F16" s="19">
        <f>SUM(F17:F18)</f>
        <v>127215.70000000001</v>
      </c>
      <c r="G16" s="19"/>
      <c r="H16" s="20">
        <f t="shared" si="0"/>
        <v>74.29877503915975</v>
      </c>
    </row>
    <row r="17" spans="1:9" ht="12.75" hidden="1">
      <c r="A17" s="6"/>
      <c r="B17" s="7"/>
      <c r="C17" s="7" t="s">
        <v>74</v>
      </c>
      <c r="D17" s="21"/>
      <c r="E17" s="22">
        <v>163552.1</v>
      </c>
      <c r="F17" s="22">
        <v>127103.6</v>
      </c>
      <c r="G17" s="22"/>
      <c r="H17" s="23">
        <f t="shared" si="0"/>
        <v>77.7144408417868</v>
      </c>
      <c r="I17" s="1"/>
    </row>
    <row r="18" spans="1:9" ht="25.5" hidden="1">
      <c r="A18" s="6"/>
      <c r="B18" s="7"/>
      <c r="C18" s="7" t="s">
        <v>76</v>
      </c>
      <c r="D18" s="21"/>
      <c r="E18" s="22">
        <v>2472.9</v>
      </c>
      <c r="F18" s="22">
        <v>112.1</v>
      </c>
      <c r="G18" s="22"/>
      <c r="H18" s="23">
        <f t="shared" si="0"/>
        <v>4.533139229245015</v>
      </c>
      <c r="I18" s="1"/>
    </row>
    <row r="19" spans="1:9" ht="12.75" hidden="1">
      <c r="A19" s="6"/>
      <c r="B19" s="7"/>
      <c r="C19" s="7" t="s">
        <v>75</v>
      </c>
      <c r="D19" s="21"/>
      <c r="E19" s="22">
        <v>5196.8</v>
      </c>
      <c r="F19" s="21"/>
      <c r="G19" s="21"/>
      <c r="H19" s="23">
        <f t="shared" si="0"/>
        <v>0</v>
      </c>
      <c r="I19" s="1"/>
    </row>
    <row r="20" spans="1:8" s="2" customFormat="1" ht="38.25" hidden="1">
      <c r="A20" s="4" t="s">
        <v>7</v>
      </c>
      <c r="B20" s="5" t="s">
        <v>8</v>
      </c>
      <c r="C20" s="5" t="s">
        <v>80</v>
      </c>
      <c r="D20" s="19"/>
      <c r="E20" s="19">
        <f>SUM(E21:E22)</f>
        <v>16362.3</v>
      </c>
      <c r="F20" s="19">
        <f>SUM(F21:F22)</f>
        <v>10375.2</v>
      </c>
      <c r="G20" s="19"/>
      <c r="H20" s="20">
        <f t="shared" si="0"/>
        <v>63.40917841623733</v>
      </c>
    </row>
    <row r="21" spans="1:9" ht="12.75" hidden="1">
      <c r="A21" s="6"/>
      <c r="B21" s="7"/>
      <c r="C21" s="7" t="s">
        <v>74</v>
      </c>
      <c r="D21" s="21"/>
      <c r="E21" s="22">
        <v>16093.3</v>
      </c>
      <c r="F21" s="22">
        <v>10375.2</v>
      </c>
      <c r="G21" s="22"/>
      <c r="H21" s="23">
        <f t="shared" si="0"/>
        <v>64.46906476608278</v>
      </c>
      <c r="I21" s="1"/>
    </row>
    <row r="22" spans="1:9" ht="25.5" hidden="1">
      <c r="A22" s="6"/>
      <c r="B22" s="7"/>
      <c r="C22" s="7" t="s">
        <v>76</v>
      </c>
      <c r="D22" s="21"/>
      <c r="E22" s="22">
        <v>269</v>
      </c>
      <c r="F22" s="21"/>
      <c r="G22" s="21"/>
      <c r="H22" s="23">
        <f t="shared" si="0"/>
        <v>0</v>
      </c>
      <c r="I22" s="1"/>
    </row>
    <row r="23" spans="1:8" s="2" customFormat="1" ht="25.5" hidden="1">
      <c r="A23" s="4" t="s">
        <v>9</v>
      </c>
      <c r="B23" s="5" t="s">
        <v>10</v>
      </c>
      <c r="C23" s="5" t="s">
        <v>81</v>
      </c>
      <c r="D23" s="19"/>
      <c r="E23" s="19">
        <f>SUM(E24:E26)</f>
        <v>1050410.3</v>
      </c>
      <c r="F23" s="19">
        <f>SUM(F24:F26)</f>
        <v>526318.2</v>
      </c>
      <c r="G23" s="19"/>
      <c r="H23" s="20">
        <f t="shared" si="0"/>
        <v>50.10596335546214</v>
      </c>
    </row>
    <row r="24" spans="1:9" ht="12.75" hidden="1">
      <c r="A24" s="6"/>
      <c r="B24" s="7"/>
      <c r="C24" s="7" t="s">
        <v>74</v>
      </c>
      <c r="D24" s="21"/>
      <c r="E24" s="22">
        <v>551379.5</v>
      </c>
      <c r="F24" s="22">
        <v>354838.4</v>
      </c>
      <c r="G24" s="22"/>
      <c r="H24" s="23">
        <f t="shared" si="0"/>
        <v>64.35465954029847</v>
      </c>
      <c r="I24" s="1"/>
    </row>
    <row r="25" spans="1:9" ht="12.75" hidden="1">
      <c r="A25" s="6"/>
      <c r="B25" s="7"/>
      <c r="C25" s="7" t="s">
        <v>75</v>
      </c>
      <c r="D25" s="21"/>
      <c r="E25" s="22">
        <v>231337.5</v>
      </c>
      <c r="F25" s="22">
        <v>34925.6</v>
      </c>
      <c r="G25" s="22"/>
      <c r="H25" s="23">
        <f t="shared" si="0"/>
        <v>15.09724968930675</v>
      </c>
      <c r="I25" s="1"/>
    </row>
    <row r="26" spans="1:9" ht="25.5" hidden="1">
      <c r="A26" s="6"/>
      <c r="B26" s="7"/>
      <c r="C26" s="7" t="s">
        <v>76</v>
      </c>
      <c r="D26" s="21"/>
      <c r="E26" s="22">
        <v>267693.3</v>
      </c>
      <c r="F26" s="22">
        <v>136554.2</v>
      </c>
      <c r="G26" s="22"/>
      <c r="H26" s="23">
        <f t="shared" si="0"/>
        <v>51.011437342660436</v>
      </c>
      <c r="I26" s="1"/>
    </row>
    <row r="27" spans="1:8" s="2" customFormat="1" ht="25.5" hidden="1">
      <c r="A27" s="4" t="s">
        <v>11</v>
      </c>
      <c r="B27" s="5" t="s">
        <v>12</v>
      </c>
      <c r="C27" s="5" t="s">
        <v>82</v>
      </c>
      <c r="D27" s="19"/>
      <c r="E27" s="19">
        <f>SUM(E28:E29)</f>
        <v>224942.80000000002</v>
      </c>
      <c r="F27" s="19">
        <f>SUM(F28:F29)</f>
        <v>142159.9</v>
      </c>
      <c r="G27" s="19"/>
      <c r="H27" s="20">
        <f t="shared" si="0"/>
        <v>63.1982441758527</v>
      </c>
    </row>
    <row r="28" spans="1:9" ht="12.75" hidden="1">
      <c r="A28" s="6"/>
      <c r="B28" s="7"/>
      <c r="C28" s="7" t="s">
        <v>74</v>
      </c>
      <c r="D28" s="21"/>
      <c r="E28" s="22">
        <v>189542.7</v>
      </c>
      <c r="F28" s="22">
        <v>126833.3</v>
      </c>
      <c r="G28" s="22"/>
      <c r="H28" s="23">
        <f t="shared" si="0"/>
        <v>66.91542327929274</v>
      </c>
      <c r="I28" s="1"/>
    </row>
    <row r="29" spans="1:9" ht="25.5" hidden="1">
      <c r="A29" s="6"/>
      <c r="B29" s="7"/>
      <c r="C29" s="7" t="s">
        <v>76</v>
      </c>
      <c r="D29" s="21"/>
      <c r="E29" s="22">
        <v>35400.1</v>
      </c>
      <c r="F29" s="22">
        <v>15326.6</v>
      </c>
      <c r="G29" s="22"/>
      <c r="H29" s="23">
        <f t="shared" si="0"/>
        <v>43.295357922717734</v>
      </c>
      <c r="I29" s="1"/>
    </row>
    <row r="30" spans="1:8" s="2" customFormat="1" ht="25.5" hidden="1">
      <c r="A30" s="4" t="s">
        <v>13</v>
      </c>
      <c r="B30" s="5" t="s">
        <v>14</v>
      </c>
      <c r="C30" s="5" t="s">
        <v>83</v>
      </c>
      <c r="D30" s="19"/>
      <c r="E30" s="19">
        <f>SUM(E31:E33)</f>
        <v>2804096.8000000003</v>
      </c>
      <c r="F30" s="19">
        <f>SUM(F31:F33)</f>
        <v>1988456</v>
      </c>
      <c r="G30" s="19"/>
      <c r="H30" s="20">
        <f t="shared" si="0"/>
        <v>70.91253055172703</v>
      </c>
    </row>
    <row r="31" spans="1:9" ht="12.75" hidden="1">
      <c r="A31" s="6"/>
      <c r="B31" s="7"/>
      <c r="C31" s="7" t="s">
        <v>74</v>
      </c>
      <c r="D31" s="21"/>
      <c r="E31" s="22">
        <v>1657795.5</v>
      </c>
      <c r="F31" s="22">
        <v>1230827.4</v>
      </c>
      <c r="G31" s="22"/>
      <c r="H31" s="23">
        <f t="shared" si="0"/>
        <v>74.24482694035542</v>
      </c>
      <c r="I31" s="1"/>
    </row>
    <row r="32" spans="1:9" ht="12.75" hidden="1">
      <c r="A32" s="6"/>
      <c r="B32" s="7"/>
      <c r="C32" s="7" t="s">
        <v>75</v>
      </c>
      <c r="D32" s="21"/>
      <c r="E32" s="22">
        <v>845112.2</v>
      </c>
      <c r="F32" s="22">
        <v>607796.1</v>
      </c>
      <c r="G32" s="22"/>
      <c r="H32" s="23">
        <f t="shared" si="0"/>
        <v>71.9189830652072</v>
      </c>
      <c r="I32" s="1"/>
    </row>
    <row r="33" spans="1:9" ht="25.5" hidden="1">
      <c r="A33" s="6"/>
      <c r="B33" s="7"/>
      <c r="C33" s="7" t="s">
        <v>76</v>
      </c>
      <c r="D33" s="21"/>
      <c r="E33" s="22">
        <v>301189.1</v>
      </c>
      <c r="F33" s="22">
        <v>149832.5</v>
      </c>
      <c r="G33" s="22"/>
      <c r="H33" s="23">
        <f t="shared" si="0"/>
        <v>49.746986195715586</v>
      </c>
      <c r="I33" s="1"/>
    </row>
    <row r="34" spans="1:8" s="2" customFormat="1" ht="12.75" hidden="1">
      <c r="A34" s="4" t="s">
        <v>15</v>
      </c>
      <c r="B34" s="5" t="s">
        <v>16</v>
      </c>
      <c r="C34" s="5" t="s">
        <v>84</v>
      </c>
      <c r="D34" s="19"/>
      <c r="E34" s="19">
        <f>SUM(E35:E36)</f>
        <v>14622.52</v>
      </c>
      <c r="F34" s="19">
        <f>SUM(F35:F36)</f>
        <v>9711.8</v>
      </c>
      <c r="G34" s="19"/>
      <c r="H34" s="20">
        <f t="shared" si="0"/>
        <v>66.41673254678399</v>
      </c>
    </row>
    <row r="35" spans="1:9" ht="12.75" hidden="1">
      <c r="A35" s="6"/>
      <c r="B35" s="7"/>
      <c r="C35" s="7" t="s">
        <v>74</v>
      </c>
      <c r="D35" s="21"/>
      <c r="E35" s="21">
        <v>13547.62</v>
      </c>
      <c r="F35" s="22">
        <v>9008.8</v>
      </c>
      <c r="G35" s="22"/>
      <c r="H35" s="23">
        <f t="shared" si="0"/>
        <v>66.49728882268619</v>
      </c>
      <c r="I35" s="1"/>
    </row>
    <row r="36" spans="1:9" ht="12.75" hidden="1">
      <c r="A36" s="6"/>
      <c r="B36" s="7"/>
      <c r="C36" s="7" t="s">
        <v>75</v>
      </c>
      <c r="D36" s="21"/>
      <c r="E36" s="21">
        <v>1074.9</v>
      </c>
      <c r="F36" s="22">
        <v>703</v>
      </c>
      <c r="G36" s="22"/>
      <c r="H36" s="23">
        <f t="shared" si="0"/>
        <v>65.40143269141315</v>
      </c>
      <c r="I36" s="1"/>
    </row>
    <row r="37" spans="1:8" s="2" customFormat="1" ht="12.75" hidden="1">
      <c r="A37" s="4" t="s">
        <v>17</v>
      </c>
      <c r="B37" s="5" t="s">
        <v>18</v>
      </c>
      <c r="C37" s="5" t="s">
        <v>85</v>
      </c>
      <c r="D37" s="19"/>
      <c r="E37" s="19">
        <f>SUM(E38:E39)</f>
        <v>26763.399999999998</v>
      </c>
      <c r="F37" s="19">
        <f>SUM(F38:F39)</f>
        <v>12738.2</v>
      </c>
      <c r="G37" s="19"/>
      <c r="H37" s="20">
        <f t="shared" si="0"/>
        <v>47.595596971984136</v>
      </c>
    </row>
    <row r="38" spans="1:9" ht="12.75" hidden="1">
      <c r="A38" s="6"/>
      <c r="B38" s="7"/>
      <c r="C38" s="7" t="s">
        <v>74</v>
      </c>
      <c r="D38" s="21"/>
      <c r="E38" s="21">
        <v>25121.8</v>
      </c>
      <c r="F38" s="22">
        <v>11873.2</v>
      </c>
      <c r="G38" s="22"/>
      <c r="H38" s="23">
        <f t="shared" si="0"/>
        <v>47.26253692012515</v>
      </c>
      <c r="I38" s="1"/>
    </row>
    <row r="39" spans="1:9" ht="12.75" hidden="1">
      <c r="A39" s="6"/>
      <c r="B39" s="7"/>
      <c r="C39" s="7" t="s">
        <v>75</v>
      </c>
      <c r="D39" s="21"/>
      <c r="E39" s="21">
        <v>1641.6</v>
      </c>
      <c r="F39" s="22">
        <v>865</v>
      </c>
      <c r="G39" s="22"/>
      <c r="H39" s="23">
        <f t="shared" si="0"/>
        <v>52.69249512670565</v>
      </c>
      <c r="I39" s="1"/>
    </row>
    <row r="40" spans="1:8" s="2" customFormat="1" ht="12.75" hidden="1">
      <c r="A40" s="4" t="s">
        <v>19</v>
      </c>
      <c r="B40" s="5" t="s">
        <v>20</v>
      </c>
      <c r="C40" s="5" t="s">
        <v>86</v>
      </c>
      <c r="D40" s="19"/>
      <c r="E40" s="19">
        <f>SUM(E41:E42)</f>
        <v>17597.7</v>
      </c>
      <c r="F40" s="19">
        <f>SUM(F41:F42)</f>
        <v>9807.3</v>
      </c>
      <c r="G40" s="19"/>
      <c r="H40" s="20">
        <f t="shared" si="0"/>
        <v>55.73057842786272</v>
      </c>
    </row>
    <row r="41" spans="1:9" ht="12.75" hidden="1">
      <c r="A41" s="6"/>
      <c r="B41" s="7"/>
      <c r="C41" s="7" t="s">
        <v>74</v>
      </c>
      <c r="D41" s="21"/>
      <c r="E41" s="21">
        <v>16159.5</v>
      </c>
      <c r="F41" s="22">
        <v>9123.3</v>
      </c>
      <c r="G41" s="22"/>
      <c r="H41" s="23">
        <f t="shared" si="0"/>
        <v>56.457811194653296</v>
      </c>
      <c r="I41" s="1"/>
    </row>
    <row r="42" spans="1:9" ht="12.75" hidden="1">
      <c r="A42" s="6"/>
      <c r="B42" s="7"/>
      <c r="C42" s="7" t="s">
        <v>75</v>
      </c>
      <c r="D42" s="21"/>
      <c r="E42" s="21">
        <v>1438.2</v>
      </c>
      <c r="F42" s="22">
        <v>684</v>
      </c>
      <c r="G42" s="22"/>
      <c r="H42" s="23">
        <f t="shared" si="0"/>
        <v>47.55944931163955</v>
      </c>
      <c r="I42" s="1"/>
    </row>
    <row r="43" spans="1:8" s="2" customFormat="1" ht="12.75" hidden="1">
      <c r="A43" s="4" t="s">
        <v>21</v>
      </c>
      <c r="B43" s="5" t="s">
        <v>22</v>
      </c>
      <c r="C43" s="5" t="s">
        <v>90</v>
      </c>
      <c r="D43" s="19"/>
      <c r="E43" s="19">
        <f>SUM(E44:E45)</f>
        <v>16037.8</v>
      </c>
      <c r="F43" s="19">
        <f>SUM(F44:F45)</f>
        <v>9122.400000000001</v>
      </c>
      <c r="G43" s="19"/>
      <c r="H43" s="20">
        <f t="shared" si="0"/>
        <v>56.8806195363454</v>
      </c>
    </row>
    <row r="44" spans="1:9" ht="12.75" hidden="1">
      <c r="A44" s="6"/>
      <c r="B44" s="7"/>
      <c r="C44" s="7" t="s">
        <v>74</v>
      </c>
      <c r="D44" s="21"/>
      <c r="E44" s="21">
        <v>14811.3</v>
      </c>
      <c r="F44" s="22">
        <v>8472.7</v>
      </c>
      <c r="G44" s="22"/>
      <c r="H44" s="23">
        <f t="shared" si="0"/>
        <v>57.20429671939669</v>
      </c>
      <c r="I44" s="1"/>
    </row>
    <row r="45" spans="1:9" ht="12.75" hidden="1">
      <c r="A45" s="6"/>
      <c r="B45" s="7"/>
      <c r="C45" s="7" t="s">
        <v>75</v>
      </c>
      <c r="D45" s="21"/>
      <c r="E45" s="21">
        <v>1226.5</v>
      </c>
      <c r="F45" s="22">
        <v>649.7</v>
      </c>
      <c r="G45" s="22"/>
      <c r="H45" s="23">
        <f t="shared" si="0"/>
        <v>52.97187117814921</v>
      </c>
      <c r="I45" s="1"/>
    </row>
    <row r="46" spans="1:8" s="2" customFormat="1" ht="12.75" hidden="1">
      <c r="A46" s="4" t="s">
        <v>23</v>
      </c>
      <c r="B46" s="5" t="s">
        <v>24</v>
      </c>
      <c r="C46" s="5" t="s">
        <v>89</v>
      </c>
      <c r="D46" s="19"/>
      <c r="E46" s="19">
        <f>SUM(E47:E48)</f>
        <v>16988.3</v>
      </c>
      <c r="F46" s="19">
        <f>SUM(F47:F48)</f>
        <v>10860.1</v>
      </c>
      <c r="G46" s="19"/>
      <c r="H46" s="20">
        <f t="shared" si="0"/>
        <v>63.92693795141362</v>
      </c>
    </row>
    <row r="47" spans="1:9" ht="12.75" hidden="1">
      <c r="A47" s="6"/>
      <c r="B47" s="7"/>
      <c r="C47" s="7" t="s">
        <v>74</v>
      </c>
      <c r="D47" s="21"/>
      <c r="E47" s="21">
        <v>15739.5</v>
      </c>
      <c r="F47" s="22">
        <v>9991.4</v>
      </c>
      <c r="G47" s="22"/>
      <c r="H47" s="23">
        <f t="shared" si="0"/>
        <v>63.47978017090759</v>
      </c>
      <c r="I47" s="1"/>
    </row>
    <row r="48" spans="1:9" ht="12.75" hidden="1">
      <c r="A48" s="6"/>
      <c r="B48" s="7"/>
      <c r="C48" s="7" t="s">
        <v>75</v>
      </c>
      <c r="D48" s="21"/>
      <c r="E48" s="21">
        <v>1248.8</v>
      </c>
      <c r="F48" s="22">
        <v>868.7</v>
      </c>
      <c r="G48" s="22"/>
      <c r="H48" s="23">
        <f t="shared" si="0"/>
        <v>69.5627802690583</v>
      </c>
      <c r="I48" s="1"/>
    </row>
    <row r="49" spans="1:8" s="2" customFormat="1" ht="12.75" hidden="1">
      <c r="A49" s="4" t="s">
        <v>25</v>
      </c>
      <c r="B49" s="5" t="s">
        <v>26</v>
      </c>
      <c r="C49" s="5" t="s">
        <v>88</v>
      </c>
      <c r="D49" s="19"/>
      <c r="E49" s="19">
        <f>SUM(E50:E51)</f>
        <v>15563</v>
      </c>
      <c r="F49" s="19">
        <f>SUM(F50:F51)</f>
        <v>9469.1</v>
      </c>
      <c r="G49" s="19"/>
      <c r="H49" s="20">
        <f t="shared" si="0"/>
        <v>60.84366767332776</v>
      </c>
    </row>
    <row r="50" spans="1:9" ht="12.75" hidden="1">
      <c r="A50" s="6"/>
      <c r="B50" s="7"/>
      <c r="C50" s="7" t="s">
        <v>74</v>
      </c>
      <c r="D50" s="21"/>
      <c r="E50" s="21">
        <v>14394.7</v>
      </c>
      <c r="F50" s="22">
        <v>8847.7</v>
      </c>
      <c r="G50" s="22"/>
      <c r="H50" s="23">
        <f t="shared" si="0"/>
        <v>61.46498363981188</v>
      </c>
      <c r="I50" s="1"/>
    </row>
    <row r="51" spans="1:9" ht="12.75" hidden="1">
      <c r="A51" s="6"/>
      <c r="B51" s="7"/>
      <c r="C51" s="7" t="s">
        <v>75</v>
      </c>
      <c r="D51" s="21"/>
      <c r="E51" s="21">
        <v>1168.3</v>
      </c>
      <c r="F51" s="22">
        <v>621.4</v>
      </c>
      <c r="G51" s="22"/>
      <c r="H51" s="23">
        <f t="shared" si="0"/>
        <v>53.18839339210819</v>
      </c>
      <c r="I51" s="1"/>
    </row>
    <row r="52" spans="1:8" s="2" customFormat="1" ht="12.75" hidden="1">
      <c r="A52" s="4" t="s">
        <v>27</v>
      </c>
      <c r="B52" s="5" t="s">
        <v>28</v>
      </c>
      <c r="C52" s="5" t="s">
        <v>86</v>
      </c>
      <c r="D52" s="19"/>
      <c r="E52" s="19">
        <f>SUM(E53:E54)</f>
        <v>24913.5</v>
      </c>
      <c r="F52" s="19">
        <f>SUM(F53:F54)</f>
        <v>9606.5</v>
      </c>
      <c r="G52" s="19"/>
      <c r="H52" s="20">
        <f t="shared" si="0"/>
        <v>38.55941557789953</v>
      </c>
    </row>
    <row r="53" spans="1:9" ht="12.75" hidden="1">
      <c r="A53" s="6"/>
      <c r="B53" s="7"/>
      <c r="C53" s="7" t="s">
        <v>74</v>
      </c>
      <c r="D53" s="21"/>
      <c r="E53" s="21">
        <v>21954.8</v>
      </c>
      <c r="F53" s="22">
        <v>8496.7</v>
      </c>
      <c r="G53" s="22"/>
      <c r="H53" s="23">
        <f t="shared" si="0"/>
        <v>38.70087634594713</v>
      </c>
      <c r="I53" s="1"/>
    </row>
    <row r="54" spans="1:9" ht="12.75" hidden="1">
      <c r="A54" s="6"/>
      <c r="B54" s="7"/>
      <c r="C54" s="7" t="s">
        <v>75</v>
      </c>
      <c r="D54" s="21"/>
      <c r="E54" s="21">
        <v>2958.7</v>
      </c>
      <c r="F54" s="22">
        <v>1109.8</v>
      </c>
      <c r="G54" s="22"/>
      <c r="H54" s="23">
        <f t="shared" si="0"/>
        <v>37.50971710548552</v>
      </c>
      <c r="I54" s="1"/>
    </row>
    <row r="55" spans="1:8" s="2" customFormat="1" ht="12.75" hidden="1">
      <c r="A55" s="4" t="s">
        <v>29</v>
      </c>
      <c r="B55" s="5" t="s">
        <v>30</v>
      </c>
      <c r="C55" s="5" t="s">
        <v>87</v>
      </c>
      <c r="D55" s="19"/>
      <c r="E55" s="19">
        <f>SUM(E56:E57)</f>
        <v>4704.2</v>
      </c>
      <c r="F55" s="19">
        <f>SUM(F56:F57)</f>
        <v>2126.7</v>
      </c>
      <c r="G55" s="19"/>
      <c r="H55" s="20">
        <f t="shared" si="0"/>
        <v>45.20853705199608</v>
      </c>
    </row>
    <row r="56" spans="1:9" ht="12.75" hidden="1">
      <c r="A56" s="6"/>
      <c r="B56" s="7"/>
      <c r="C56" s="7" t="s">
        <v>74</v>
      </c>
      <c r="D56" s="21"/>
      <c r="E56" s="21">
        <v>4461.9</v>
      </c>
      <c r="F56" s="22">
        <v>1935.5</v>
      </c>
      <c r="G56" s="22"/>
      <c r="H56" s="23">
        <f t="shared" si="0"/>
        <v>43.378381407023916</v>
      </c>
      <c r="I56" s="1"/>
    </row>
    <row r="57" spans="1:9" ht="12.75" hidden="1">
      <c r="A57" s="6"/>
      <c r="B57" s="7"/>
      <c r="C57" s="7" t="s">
        <v>75</v>
      </c>
      <c r="D57" s="21"/>
      <c r="E57" s="21">
        <v>242.3</v>
      </c>
      <c r="F57" s="22">
        <v>191.2</v>
      </c>
      <c r="G57" s="22"/>
      <c r="H57" s="23">
        <f t="shared" si="0"/>
        <v>78.91044160132067</v>
      </c>
      <c r="I57" s="1"/>
    </row>
    <row r="58" spans="1:8" s="2" customFormat="1" ht="25.5" hidden="1">
      <c r="A58" s="4" t="s">
        <v>31</v>
      </c>
      <c r="B58" s="5" t="s">
        <v>32</v>
      </c>
      <c r="C58" s="5" t="s">
        <v>91</v>
      </c>
      <c r="D58" s="19"/>
      <c r="E58" s="19">
        <f>SUM(E59:E61)</f>
        <v>249344.5</v>
      </c>
      <c r="F58" s="19">
        <f>SUM(F59)</f>
        <v>192694.1</v>
      </c>
      <c r="G58" s="19"/>
      <c r="H58" s="20">
        <f t="shared" si="0"/>
        <v>77.28026886496394</v>
      </c>
    </row>
    <row r="59" spans="1:9" ht="12.75" hidden="1">
      <c r="A59" s="6"/>
      <c r="B59" s="7"/>
      <c r="C59" s="7" t="s">
        <v>74</v>
      </c>
      <c r="D59" s="21"/>
      <c r="E59" s="21">
        <v>242879.8</v>
      </c>
      <c r="F59" s="22">
        <v>192694.1</v>
      </c>
      <c r="G59" s="22"/>
      <c r="H59" s="23">
        <f t="shared" si="0"/>
        <v>79.33722771510847</v>
      </c>
      <c r="I59" s="1"/>
    </row>
    <row r="60" spans="1:9" ht="12.75" hidden="1">
      <c r="A60" s="6"/>
      <c r="B60" s="7"/>
      <c r="C60" s="7" t="s">
        <v>75</v>
      </c>
      <c r="D60" s="21"/>
      <c r="E60" s="21">
        <v>6432.5</v>
      </c>
      <c r="F60" s="21"/>
      <c r="G60" s="21"/>
      <c r="H60" s="23">
        <f t="shared" si="0"/>
        <v>0</v>
      </c>
      <c r="I60" s="1"/>
    </row>
    <row r="61" spans="1:9" ht="25.5" hidden="1">
      <c r="A61" s="6"/>
      <c r="B61" s="7"/>
      <c r="C61" s="7" t="s">
        <v>76</v>
      </c>
      <c r="D61" s="21"/>
      <c r="E61" s="22">
        <v>32.2</v>
      </c>
      <c r="F61" s="21"/>
      <c r="G61" s="21"/>
      <c r="H61" s="23">
        <f t="shared" si="0"/>
        <v>0</v>
      </c>
      <c r="I61" s="1"/>
    </row>
    <row r="62" spans="1:8" s="2" customFormat="1" ht="25.5" hidden="1">
      <c r="A62" s="4" t="s">
        <v>33</v>
      </c>
      <c r="B62" s="5" t="s">
        <v>34</v>
      </c>
      <c r="C62" s="5" t="s">
        <v>92</v>
      </c>
      <c r="D62" s="19"/>
      <c r="E62" s="19">
        <f>SUM(E63:E65)</f>
        <v>525503.6000000001</v>
      </c>
      <c r="F62" s="19">
        <f>SUM(F63)</f>
        <v>304592.9</v>
      </c>
      <c r="G62" s="19"/>
      <c r="H62" s="20">
        <f t="shared" si="0"/>
        <v>57.9620957877358</v>
      </c>
    </row>
    <row r="63" spans="1:9" ht="12.75" hidden="1">
      <c r="A63" s="6"/>
      <c r="B63" s="7"/>
      <c r="C63" s="7" t="s">
        <v>74</v>
      </c>
      <c r="D63" s="21"/>
      <c r="E63" s="21">
        <v>513724.8</v>
      </c>
      <c r="F63" s="22">
        <v>304592.9</v>
      </c>
      <c r="G63" s="22"/>
      <c r="H63" s="23">
        <f t="shared" si="0"/>
        <v>59.29106400936844</v>
      </c>
      <c r="I63" s="1"/>
    </row>
    <row r="64" spans="1:9" ht="12.75" hidden="1">
      <c r="A64" s="6"/>
      <c r="B64" s="7"/>
      <c r="C64" s="7" t="s">
        <v>75</v>
      </c>
      <c r="D64" s="21"/>
      <c r="E64" s="21">
        <v>11000</v>
      </c>
      <c r="F64" s="21"/>
      <c r="G64" s="21"/>
      <c r="H64" s="23">
        <f t="shared" si="0"/>
        <v>0</v>
      </c>
      <c r="I64" s="1"/>
    </row>
    <row r="65" spans="1:9" ht="25.5" hidden="1">
      <c r="A65" s="6"/>
      <c r="B65" s="7"/>
      <c r="C65" s="7" t="s">
        <v>76</v>
      </c>
      <c r="D65" s="21"/>
      <c r="E65" s="22">
        <v>778.8</v>
      </c>
      <c r="F65" s="21"/>
      <c r="G65" s="21"/>
      <c r="H65" s="23">
        <f t="shared" si="0"/>
        <v>0</v>
      </c>
      <c r="I65" s="1"/>
    </row>
    <row r="66" spans="1:8" s="2" customFormat="1" ht="25.5" hidden="1">
      <c r="A66" s="4" t="s">
        <v>35</v>
      </c>
      <c r="B66" s="5" t="s">
        <v>36</v>
      </c>
      <c r="C66" s="5" t="s">
        <v>93</v>
      </c>
      <c r="D66" s="19"/>
      <c r="E66" s="19">
        <f>SUM(E67:E68)</f>
        <v>188551.6</v>
      </c>
      <c r="F66" s="19">
        <f>SUM(F67:F68)</f>
        <v>44634.2</v>
      </c>
      <c r="G66" s="19"/>
      <c r="H66" s="20">
        <f t="shared" si="0"/>
        <v>23.67214067661054</v>
      </c>
    </row>
    <row r="67" spans="1:9" ht="12.75" hidden="1">
      <c r="A67" s="6"/>
      <c r="B67" s="7"/>
      <c r="C67" s="7" t="s">
        <v>74</v>
      </c>
      <c r="D67" s="21"/>
      <c r="E67" s="21">
        <v>172882.1</v>
      </c>
      <c r="F67" s="22">
        <v>44634.2</v>
      </c>
      <c r="G67" s="22"/>
      <c r="H67" s="23">
        <f t="shared" si="0"/>
        <v>25.81771045122658</v>
      </c>
      <c r="I67" s="1"/>
    </row>
    <row r="68" spans="1:9" ht="12.75" hidden="1">
      <c r="A68" s="6"/>
      <c r="B68" s="7"/>
      <c r="C68" s="7" t="s">
        <v>75</v>
      </c>
      <c r="D68" s="21"/>
      <c r="E68" s="21">
        <v>15669.5</v>
      </c>
      <c r="F68" s="21"/>
      <c r="G68" s="21"/>
      <c r="H68" s="23">
        <f t="shared" si="0"/>
        <v>0</v>
      </c>
      <c r="I68" s="1"/>
    </row>
    <row r="69" spans="1:8" s="2" customFormat="1" ht="25.5" hidden="1">
      <c r="A69" s="4" t="s">
        <v>37</v>
      </c>
      <c r="B69" s="5" t="s">
        <v>38</v>
      </c>
      <c r="C69" s="5" t="s">
        <v>94</v>
      </c>
      <c r="D69" s="19"/>
      <c r="E69" s="19">
        <f>SUM(E70:E71)</f>
        <v>5327.6</v>
      </c>
      <c r="F69" s="19">
        <f>SUM(F70)</f>
        <v>4291</v>
      </c>
      <c r="G69" s="19"/>
      <c r="H69" s="20">
        <f aca="true" t="shared" si="1" ref="H69:H119">SUM(F69/E69*100)</f>
        <v>80.54283354606201</v>
      </c>
    </row>
    <row r="70" spans="1:9" ht="12.75" hidden="1">
      <c r="A70" s="6"/>
      <c r="B70" s="7"/>
      <c r="C70" s="7" t="s">
        <v>74</v>
      </c>
      <c r="D70" s="21"/>
      <c r="E70" s="21">
        <v>5326.8</v>
      </c>
      <c r="F70" s="22">
        <v>4291</v>
      </c>
      <c r="G70" s="22"/>
      <c r="H70" s="23">
        <f t="shared" si="1"/>
        <v>80.55492978899152</v>
      </c>
      <c r="I70" s="1"/>
    </row>
    <row r="71" spans="1:9" ht="12.75" hidden="1">
      <c r="A71" s="6"/>
      <c r="B71" s="7"/>
      <c r="C71" s="7" t="s">
        <v>75</v>
      </c>
      <c r="D71" s="21"/>
      <c r="E71" s="21">
        <v>0.8</v>
      </c>
      <c r="F71" s="21"/>
      <c r="G71" s="21"/>
      <c r="H71" s="23"/>
      <c r="I71" s="1"/>
    </row>
    <row r="72" spans="1:8" s="2" customFormat="1" ht="25.5" hidden="1">
      <c r="A72" s="4" t="s">
        <v>39</v>
      </c>
      <c r="B72" s="5" t="s">
        <v>40</v>
      </c>
      <c r="C72" s="5" t="s">
        <v>95</v>
      </c>
      <c r="D72" s="19"/>
      <c r="E72" s="19">
        <f>SUM(E73:E74)</f>
        <v>169260.2</v>
      </c>
      <c r="F72" s="19">
        <f>SUM(F73:F74)</f>
        <v>77910.1</v>
      </c>
      <c r="G72" s="19"/>
      <c r="H72" s="20">
        <f t="shared" si="1"/>
        <v>46.029781366204226</v>
      </c>
    </row>
    <row r="73" spans="1:9" ht="12.75" hidden="1">
      <c r="A73" s="6"/>
      <c r="B73" s="7"/>
      <c r="C73" s="7" t="s">
        <v>74</v>
      </c>
      <c r="D73" s="21"/>
      <c r="E73" s="21">
        <v>51767.9</v>
      </c>
      <c r="F73" s="22">
        <v>37407.3</v>
      </c>
      <c r="G73" s="22"/>
      <c r="H73" s="23">
        <f t="shared" si="1"/>
        <v>72.2596435242689</v>
      </c>
      <c r="I73" s="1"/>
    </row>
    <row r="74" spans="1:9" ht="12.75" hidden="1">
      <c r="A74" s="6"/>
      <c r="B74" s="7"/>
      <c r="C74" s="7" t="s">
        <v>75</v>
      </c>
      <c r="D74" s="21"/>
      <c r="E74" s="21">
        <v>117492.3</v>
      </c>
      <c r="F74" s="22">
        <v>40502.8</v>
      </c>
      <c r="G74" s="22"/>
      <c r="H74" s="23">
        <f t="shared" si="1"/>
        <v>34.47272714892806</v>
      </c>
      <c r="I74" s="1"/>
    </row>
    <row r="75" spans="1:8" s="2" customFormat="1" ht="25.5" hidden="1">
      <c r="A75" s="4" t="s">
        <v>41</v>
      </c>
      <c r="B75" s="5" t="s">
        <v>42</v>
      </c>
      <c r="C75" s="5" t="s">
        <v>96</v>
      </c>
      <c r="D75" s="19"/>
      <c r="E75" s="19">
        <f>SUM(E76:E78)</f>
        <v>30746.1</v>
      </c>
      <c r="F75" s="19">
        <f>SUM(F76:F78)</f>
        <v>20152.799999999996</v>
      </c>
      <c r="G75" s="19"/>
      <c r="H75" s="20">
        <f t="shared" si="1"/>
        <v>65.54587411086284</v>
      </c>
    </row>
    <row r="76" spans="1:9" ht="12.75" hidden="1">
      <c r="A76" s="6"/>
      <c r="B76" s="7"/>
      <c r="C76" s="7" t="s">
        <v>74</v>
      </c>
      <c r="D76" s="21"/>
      <c r="E76" s="21">
        <v>29448</v>
      </c>
      <c r="F76" s="22">
        <v>20067.6</v>
      </c>
      <c r="G76" s="22"/>
      <c r="H76" s="23">
        <f t="shared" si="1"/>
        <v>68.14588427057863</v>
      </c>
      <c r="I76" s="1"/>
    </row>
    <row r="77" spans="1:9" ht="12.75" hidden="1">
      <c r="A77" s="6"/>
      <c r="B77" s="7"/>
      <c r="C77" s="7" t="s">
        <v>75</v>
      </c>
      <c r="D77" s="21"/>
      <c r="E77" s="21">
        <v>1139.5</v>
      </c>
      <c r="F77" s="22">
        <v>50.6</v>
      </c>
      <c r="G77" s="22"/>
      <c r="H77" s="23">
        <f t="shared" si="1"/>
        <v>4.440544098288724</v>
      </c>
      <c r="I77" s="1"/>
    </row>
    <row r="78" spans="1:9" ht="25.5" hidden="1">
      <c r="A78" s="6"/>
      <c r="B78" s="7"/>
      <c r="C78" s="7" t="s">
        <v>76</v>
      </c>
      <c r="D78" s="21"/>
      <c r="E78" s="22">
        <v>158.6</v>
      </c>
      <c r="F78" s="22">
        <v>34.6</v>
      </c>
      <c r="G78" s="22"/>
      <c r="H78" s="23">
        <f t="shared" si="1"/>
        <v>21.815889029003785</v>
      </c>
      <c r="I78" s="1"/>
    </row>
    <row r="79" spans="1:8" s="2" customFormat="1" ht="25.5" hidden="1">
      <c r="A79" s="4" t="s">
        <v>43</v>
      </c>
      <c r="B79" s="5" t="s">
        <v>44</v>
      </c>
      <c r="C79" s="5" t="s">
        <v>97</v>
      </c>
      <c r="D79" s="19"/>
      <c r="E79" s="19">
        <f>SUM(E80:E81)</f>
        <v>4303.1</v>
      </c>
      <c r="F79" s="19">
        <f>SUM(F80:F81)</f>
        <v>2484.4</v>
      </c>
      <c r="G79" s="19"/>
      <c r="H79" s="20">
        <f t="shared" si="1"/>
        <v>57.735121191699</v>
      </c>
    </row>
    <row r="80" spans="1:9" ht="12.75" hidden="1">
      <c r="A80" s="6"/>
      <c r="B80" s="7"/>
      <c r="C80" s="7" t="s">
        <v>74</v>
      </c>
      <c r="D80" s="21"/>
      <c r="E80" s="21">
        <v>4232.1</v>
      </c>
      <c r="F80" s="22">
        <v>2440.6</v>
      </c>
      <c r="G80" s="22"/>
      <c r="H80" s="23">
        <f t="shared" si="1"/>
        <v>57.6687696415491</v>
      </c>
      <c r="I80" s="1"/>
    </row>
    <row r="81" spans="1:9" ht="12.75" hidden="1">
      <c r="A81" s="6"/>
      <c r="B81" s="7"/>
      <c r="C81" s="7" t="s">
        <v>75</v>
      </c>
      <c r="D81" s="21"/>
      <c r="E81" s="21">
        <v>71</v>
      </c>
      <c r="F81" s="22">
        <v>43.8</v>
      </c>
      <c r="G81" s="22"/>
      <c r="H81" s="23">
        <f t="shared" si="1"/>
        <v>61.69014084507042</v>
      </c>
      <c r="I81" s="1"/>
    </row>
    <row r="82" spans="1:8" s="2" customFormat="1" ht="25.5" hidden="1">
      <c r="A82" s="4" t="s">
        <v>59</v>
      </c>
      <c r="B82" s="5" t="s">
        <v>60</v>
      </c>
      <c r="C82" s="5" t="s">
        <v>111</v>
      </c>
      <c r="D82" s="19"/>
      <c r="E82" s="19">
        <f>SUM(E83)</f>
        <v>779.1</v>
      </c>
      <c r="F82" s="19">
        <f>SUM(F83)</f>
        <v>401.3</v>
      </c>
      <c r="G82" s="19"/>
      <c r="H82" s="20">
        <f t="shared" si="1"/>
        <v>51.50815042998331</v>
      </c>
    </row>
    <row r="83" spans="1:9" ht="12.75" hidden="1">
      <c r="A83" s="6"/>
      <c r="B83" s="7"/>
      <c r="C83" s="7" t="s">
        <v>75</v>
      </c>
      <c r="D83" s="21"/>
      <c r="E83" s="21">
        <v>779.1</v>
      </c>
      <c r="F83" s="22">
        <v>401.3</v>
      </c>
      <c r="G83" s="22"/>
      <c r="H83" s="23">
        <f t="shared" si="1"/>
        <v>51.50815042998331</v>
      </c>
      <c r="I83" s="1"/>
    </row>
    <row r="84" spans="1:8" s="2" customFormat="1" ht="25.5" hidden="1">
      <c r="A84" s="4" t="s">
        <v>61</v>
      </c>
      <c r="B84" s="5" t="s">
        <v>62</v>
      </c>
      <c r="C84" s="5" t="s">
        <v>110</v>
      </c>
      <c r="D84" s="19"/>
      <c r="E84" s="19">
        <f>SUM(E85)</f>
        <v>495.7</v>
      </c>
      <c r="F84" s="19">
        <f>SUM(F85)</f>
        <v>351.5</v>
      </c>
      <c r="G84" s="19"/>
      <c r="H84" s="20">
        <f t="shared" si="1"/>
        <v>70.90982449061933</v>
      </c>
    </row>
    <row r="85" spans="1:9" ht="12.75" hidden="1">
      <c r="A85" s="6"/>
      <c r="B85" s="7"/>
      <c r="C85" s="7" t="s">
        <v>75</v>
      </c>
      <c r="D85" s="21"/>
      <c r="E85" s="21">
        <v>495.7</v>
      </c>
      <c r="F85" s="22">
        <v>351.5</v>
      </c>
      <c r="G85" s="22"/>
      <c r="H85" s="23">
        <f t="shared" si="1"/>
        <v>70.90982449061933</v>
      </c>
      <c r="I85" s="1"/>
    </row>
    <row r="86" spans="1:8" s="2" customFormat="1" ht="25.5" hidden="1">
      <c r="A86" s="4" t="s">
        <v>63</v>
      </c>
      <c r="B86" s="5" t="s">
        <v>64</v>
      </c>
      <c r="C86" s="5" t="s">
        <v>109</v>
      </c>
      <c r="D86" s="19"/>
      <c r="E86" s="19">
        <f>SUM(E87)</f>
        <v>444.7</v>
      </c>
      <c r="F86" s="19">
        <f>SUM(F87)</f>
        <v>381.9</v>
      </c>
      <c r="G86" s="19"/>
      <c r="H86" s="20">
        <f t="shared" si="1"/>
        <v>85.87812008095345</v>
      </c>
    </row>
    <row r="87" spans="1:9" ht="12.75" hidden="1">
      <c r="A87" s="6"/>
      <c r="B87" s="7"/>
      <c r="C87" s="7" t="s">
        <v>75</v>
      </c>
      <c r="D87" s="21"/>
      <c r="E87" s="21">
        <v>444.7</v>
      </c>
      <c r="F87" s="22">
        <v>381.9</v>
      </c>
      <c r="G87" s="22"/>
      <c r="H87" s="23">
        <f t="shared" si="1"/>
        <v>85.87812008095345</v>
      </c>
      <c r="I87" s="1"/>
    </row>
    <row r="88" spans="1:8" s="2" customFormat="1" ht="25.5" hidden="1">
      <c r="A88" s="4" t="s">
        <v>65</v>
      </c>
      <c r="B88" s="5" t="s">
        <v>66</v>
      </c>
      <c r="C88" s="5" t="s">
        <v>108</v>
      </c>
      <c r="D88" s="19"/>
      <c r="E88" s="19">
        <f>SUM(E89)</f>
        <v>504.4</v>
      </c>
      <c r="F88" s="19">
        <f>SUM(F89)</f>
        <v>307.6</v>
      </c>
      <c r="G88" s="19"/>
      <c r="H88" s="20">
        <f t="shared" si="1"/>
        <v>60.98334655035686</v>
      </c>
    </row>
    <row r="89" spans="1:9" ht="12.75" hidden="1">
      <c r="A89" s="6"/>
      <c r="B89" s="7"/>
      <c r="C89" s="7" t="s">
        <v>75</v>
      </c>
      <c r="D89" s="21"/>
      <c r="E89" s="21">
        <v>504.4</v>
      </c>
      <c r="F89" s="22">
        <v>307.6</v>
      </c>
      <c r="G89" s="22"/>
      <c r="H89" s="23">
        <f t="shared" si="1"/>
        <v>60.98334655035686</v>
      </c>
      <c r="I89" s="1"/>
    </row>
    <row r="90" spans="1:8" s="2" customFormat="1" ht="25.5" hidden="1">
      <c r="A90" s="4" t="s">
        <v>67</v>
      </c>
      <c r="B90" s="5" t="s">
        <v>68</v>
      </c>
      <c r="C90" s="5" t="s">
        <v>107</v>
      </c>
      <c r="D90" s="19"/>
      <c r="E90" s="19">
        <f>SUM(E91)</f>
        <v>514</v>
      </c>
      <c r="F90" s="19">
        <f>SUM(F91)</f>
        <v>356.1</v>
      </c>
      <c r="G90" s="19"/>
      <c r="H90" s="20">
        <f t="shared" si="1"/>
        <v>69.28015564202336</v>
      </c>
    </row>
    <row r="91" spans="1:9" ht="12.75" hidden="1">
      <c r="A91" s="6"/>
      <c r="B91" s="7"/>
      <c r="C91" s="7" t="s">
        <v>75</v>
      </c>
      <c r="D91" s="21"/>
      <c r="E91" s="21">
        <v>514</v>
      </c>
      <c r="F91" s="22">
        <v>356.1</v>
      </c>
      <c r="G91" s="22"/>
      <c r="H91" s="23">
        <f t="shared" si="1"/>
        <v>69.28015564202336</v>
      </c>
      <c r="I91" s="1"/>
    </row>
    <row r="92" spans="1:8" s="2" customFormat="1" ht="25.5" hidden="1">
      <c r="A92" s="4" t="s">
        <v>69</v>
      </c>
      <c r="B92" s="5" t="s">
        <v>70</v>
      </c>
      <c r="C92" s="5" t="s">
        <v>106</v>
      </c>
      <c r="D92" s="19"/>
      <c r="E92" s="19">
        <f>SUM(E93)</f>
        <v>492.5</v>
      </c>
      <c r="F92" s="19">
        <f>SUM(F93)</f>
        <v>381.9</v>
      </c>
      <c r="G92" s="19"/>
      <c r="H92" s="20">
        <f t="shared" si="1"/>
        <v>77.54314720812182</v>
      </c>
    </row>
    <row r="93" spans="1:9" ht="12.75" hidden="1">
      <c r="A93" s="6"/>
      <c r="B93" s="7"/>
      <c r="C93" s="7" t="s">
        <v>75</v>
      </c>
      <c r="D93" s="21"/>
      <c r="E93" s="21">
        <v>492.5</v>
      </c>
      <c r="F93" s="22">
        <v>381.9</v>
      </c>
      <c r="G93" s="22"/>
      <c r="H93" s="23">
        <f t="shared" si="1"/>
        <v>77.54314720812182</v>
      </c>
      <c r="I93" s="1"/>
    </row>
    <row r="94" spans="1:8" s="2" customFormat="1" ht="25.5" hidden="1">
      <c r="A94" s="4" t="s">
        <v>71</v>
      </c>
      <c r="B94" s="5" t="s">
        <v>72</v>
      </c>
      <c r="C94" s="5" t="s">
        <v>105</v>
      </c>
      <c r="D94" s="19"/>
      <c r="E94" s="19">
        <f>SUM(E95)</f>
        <v>546.7</v>
      </c>
      <c r="F94" s="19">
        <f>SUM(F95)</f>
        <v>237.6</v>
      </c>
      <c r="G94" s="19"/>
      <c r="H94" s="20">
        <f t="shared" si="1"/>
        <v>43.46076458752515</v>
      </c>
    </row>
    <row r="95" spans="1:9" ht="12.75" hidden="1">
      <c r="A95" s="6"/>
      <c r="B95" s="7"/>
      <c r="C95" s="7" t="s">
        <v>75</v>
      </c>
      <c r="D95" s="21"/>
      <c r="E95" s="21">
        <v>546.7</v>
      </c>
      <c r="F95" s="22">
        <v>237.6</v>
      </c>
      <c r="G95" s="22"/>
      <c r="H95" s="23">
        <f t="shared" si="1"/>
        <v>43.46076458752515</v>
      </c>
      <c r="I95" s="1"/>
    </row>
    <row r="96" spans="1:8" s="2" customFormat="1" ht="12.75" hidden="1">
      <c r="A96" s="4" t="s">
        <v>45</v>
      </c>
      <c r="B96" s="5" t="s">
        <v>46</v>
      </c>
      <c r="C96" s="5" t="s">
        <v>98</v>
      </c>
      <c r="D96" s="19"/>
      <c r="E96" s="19">
        <f>SUM(E97:E99)</f>
        <v>104250.7</v>
      </c>
      <c r="F96" s="19">
        <f>SUM(F97:F99)</f>
        <v>72909.3</v>
      </c>
      <c r="G96" s="19"/>
      <c r="H96" s="20">
        <f t="shared" si="1"/>
        <v>69.93650881960505</v>
      </c>
    </row>
    <row r="97" spans="1:9" ht="12.75" hidden="1">
      <c r="A97" s="6"/>
      <c r="B97" s="7"/>
      <c r="C97" s="7" t="s">
        <v>74</v>
      </c>
      <c r="D97" s="21"/>
      <c r="E97" s="21">
        <v>103786.8</v>
      </c>
      <c r="F97" s="22">
        <v>72742.8</v>
      </c>
      <c r="G97" s="22"/>
      <c r="H97" s="23">
        <f t="shared" si="1"/>
        <v>70.08868179768525</v>
      </c>
      <c r="I97" s="1"/>
    </row>
    <row r="98" spans="1:9" ht="12.75" hidden="1">
      <c r="A98" s="6"/>
      <c r="B98" s="7"/>
      <c r="C98" s="7" t="s">
        <v>75</v>
      </c>
      <c r="D98" s="21"/>
      <c r="E98" s="21">
        <v>235.9</v>
      </c>
      <c r="F98" s="22">
        <v>69.1</v>
      </c>
      <c r="G98" s="22"/>
      <c r="H98" s="23">
        <f t="shared" si="1"/>
        <v>29.292072912250948</v>
      </c>
      <c r="I98" s="1"/>
    </row>
    <row r="99" spans="1:9" ht="25.5" hidden="1">
      <c r="A99" s="6"/>
      <c r="B99" s="7"/>
      <c r="C99" s="7" t="s">
        <v>76</v>
      </c>
      <c r="D99" s="21"/>
      <c r="E99" s="22">
        <v>228</v>
      </c>
      <c r="F99" s="22">
        <v>97.4</v>
      </c>
      <c r="G99" s="22"/>
      <c r="H99" s="23">
        <f t="shared" si="1"/>
        <v>42.71929824561404</v>
      </c>
      <c r="I99" s="1"/>
    </row>
    <row r="100" spans="1:8" s="2" customFormat="1" ht="32.25" customHeight="1" hidden="1">
      <c r="A100" s="4" t="s">
        <v>47</v>
      </c>
      <c r="B100" s="5" t="s">
        <v>48</v>
      </c>
      <c r="C100" s="5" t="s">
        <v>99</v>
      </c>
      <c r="D100" s="19"/>
      <c r="E100" s="19">
        <f>SUM(E101:E102)</f>
        <v>31964.2</v>
      </c>
      <c r="F100" s="19">
        <f>SUM(F101:F102)</f>
        <v>19090.8</v>
      </c>
      <c r="G100" s="19"/>
      <c r="H100" s="20">
        <f t="shared" si="1"/>
        <v>59.725567979176695</v>
      </c>
    </row>
    <row r="101" spans="1:9" ht="11.25" customHeight="1" hidden="1">
      <c r="A101" s="6"/>
      <c r="B101" s="7"/>
      <c r="C101" s="7" t="s">
        <v>74</v>
      </c>
      <c r="D101" s="21"/>
      <c r="E101" s="21">
        <v>29883.3</v>
      </c>
      <c r="F101" s="22">
        <v>18486.1</v>
      </c>
      <c r="G101" s="22"/>
      <c r="H101" s="23">
        <f t="shared" si="1"/>
        <v>61.86097251642221</v>
      </c>
      <c r="I101" s="1"/>
    </row>
    <row r="102" spans="1:9" ht="25.5" hidden="1">
      <c r="A102" s="6"/>
      <c r="B102" s="7"/>
      <c r="C102" s="7" t="s">
        <v>76</v>
      </c>
      <c r="D102" s="21"/>
      <c r="E102" s="22">
        <v>2080.9</v>
      </c>
      <c r="F102" s="22">
        <v>604.7</v>
      </c>
      <c r="G102" s="22"/>
      <c r="H102" s="23">
        <f t="shared" si="1"/>
        <v>29.059541544524002</v>
      </c>
      <c r="I102" s="1"/>
    </row>
    <row r="103" spans="1:8" s="2" customFormat="1" ht="12.75" hidden="1">
      <c r="A103" s="4" t="s">
        <v>49</v>
      </c>
      <c r="B103" s="5" t="s">
        <v>50</v>
      </c>
      <c r="C103" s="5" t="s">
        <v>100</v>
      </c>
      <c r="D103" s="19"/>
      <c r="E103" s="19">
        <f>SUM(E104:E105)</f>
        <v>7431.1</v>
      </c>
      <c r="F103" s="19">
        <f>SUM(F104)</f>
        <v>3818</v>
      </c>
      <c r="G103" s="19"/>
      <c r="H103" s="20">
        <f t="shared" si="1"/>
        <v>51.378665338913486</v>
      </c>
    </row>
    <row r="104" spans="1:9" ht="12.75" hidden="1">
      <c r="A104" s="6"/>
      <c r="B104" s="7"/>
      <c r="C104" s="7" t="s">
        <v>74</v>
      </c>
      <c r="D104" s="21"/>
      <c r="E104" s="21">
        <v>7427.5</v>
      </c>
      <c r="F104" s="22">
        <v>3818</v>
      </c>
      <c r="G104" s="22"/>
      <c r="H104" s="23">
        <f t="shared" si="1"/>
        <v>51.40356782228206</v>
      </c>
      <c r="I104" s="1"/>
    </row>
    <row r="105" spans="1:9" ht="12.75" hidden="1">
      <c r="A105" s="6"/>
      <c r="B105" s="7"/>
      <c r="C105" s="7" t="s">
        <v>75</v>
      </c>
      <c r="D105" s="21"/>
      <c r="E105" s="21">
        <v>3.6</v>
      </c>
      <c r="F105" s="21"/>
      <c r="G105" s="21"/>
      <c r="H105" s="23"/>
      <c r="I105" s="1"/>
    </row>
    <row r="106" spans="1:8" s="2" customFormat="1" ht="25.5" hidden="1">
      <c r="A106" s="4" t="s">
        <v>51</v>
      </c>
      <c r="B106" s="5" t="s">
        <v>52</v>
      </c>
      <c r="C106" s="5" t="s">
        <v>101</v>
      </c>
      <c r="D106" s="19"/>
      <c r="E106" s="19">
        <f>SUM(E107:E108)</f>
        <v>1391.4</v>
      </c>
      <c r="F106" s="19">
        <f>SUM(F107)</f>
        <v>1026.9</v>
      </c>
      <c r="G106" s="19"/>
      <c r="H106" s="20">
        <f t="shared" si="1"/>
        <v>73.80336351875809</v>
      </c>
    </row>
    <row r="107" spans="1:9" ht="12.75" hidden="1">
      <c r="A107" s="6"/>
      <c r="B107" s="7"/>
      <c r="C107" s="7" t="s">
        <v>74</v>
      </c>
      <c r="D107" s="21"/>
      <c r="E107" s="21">
        <v>1387</v>
      </c>
      <c r="F107" s="22">
        <v>1026.9</v>
      </c>
      <c r="G107" s="22"/>
      <c r="H107" s="23">
        <f t="shared" si="1"/>
        <v>74.03749098774334</v>
      </c>
      <c r="I107" s="1"/>
    </row>
    <row r="108" spans="1:9" ht="12.75" hidden="1">
      <c r="A108" s="6"/>
      <c r="B108" s="7"/>
      <c r="C108" s="7" t="s">
        <v>75</v>
      </c>
      <c r="D108" s="21"/>
      <c r="E108" s="21">
        <v>4.4</v>
      </c>
      <c r="F108" s="21"/>
      <c r="G108" s="21"/>
      <c r="H108" s="23"/>
      <c r="I108" s="1"/>
    </row>
    <row r="109" spans="1:8" s="2" customFormat="1" ht="12.75" hidden="1">
      <c r="A109" s="4" t="s">
        <v>53</v>
      </c>
      <c r="B109" s="5" t="s">
        <v>54</v>
      </c>
      <c r="C109" s="5" t="s">
        <v>102</v>
      </c>
      <c r="D109" s="19"/>
      <c r="E109" s="19">
        <f>SUM(E110:E111)</f>
        <v>43940.100000000006</v>
      </c>
      <c r="F109" s="19">
        <f>SUM(F110)</f>
        <v>30580.9</v>
      </c>
      <c r="G109" s="19"/>
      <c r="H109" s="20">
        <f t="shared" si="1"/>
        <v>69.59679199637688</v>
      </c>
    </row>
    <row r="110" spans="1:9" ht="12.75" hidden="1">
      <c r="A110" s="6"/>
      <c r="B110" s="7"/>
      <c r="C110" s="7" t="s">
        <v>74</v>
      </c>
      <c r="D110" s="21"/>
      <c r="E110" s="21">
        <v>43938.3</v>
      </c>
      <c r="F110" s="22">
        <v>30580.9</v>
      </c>
      <c r="G110" s="22"/>
      <c r="H110" s="23">
        <f t="shared" si="1"/>
        <v>69.5996431359429</v>
      </c>
      <c r="I110" s="1"/>
    </row>
    <row r="111" spans="1:9" ht="12.75" hidden="1">
      <c r="A111" s="6"/>
      <c r="B111" s="7"/>
      <c r="C111" s="7" t="s">
        <v>75</v>
      </c>
      <c r="D111" s="21"/>
      <c r="E111" s="21">
        <v>1.8</v>
      </c>
      <c r="F111" s="21"/>
      <c r="G111" s="21"/>
      <c r="H111" s="23"/>
      <c r="I111" s="1"/>
    </row>
    <row r="112" spans="1:8" s="2" customFormat="1" ht="25.5" hidden="1">
      <c r="A112" s="4" t="s">
        <v>55</v>
      </c>
      <c r="B112" s="5" t="s">
        <v>56</v>
      </c>
      <c r="C112" s="5" t="s">
        <v>104</v>
      </c>
      <c r="D112" s="19"/>
      <c r="E112" s="19">
        <f>SUM(E113:E114)</f>
        <v>338324.5</v>
      </c>
      <c r="F112" s="19">
        <f>SUM(F113:F114)</f>
        <v>98403.4</v>
      </c>
      <c r="G112" s="19"/>
      <c r="H112" s="20">
        <f t="shared" si="1"/>
        <v>29.08550814380868</v>
      </c>
    </row>
    <row r="113" spans="1:9" ht="12.75" hidden="1">
      <c r="A113" s="6"/>
      <c r="B113" s="7"/>
      <c r="C113" s="7" t="s">
        <v>74</v>
      </c>
      <c r="D113" s="21"/>
      <c r="E113" s="21">
        <v>192106.3</v>
      </c>
      <c r="F113" s="22">
        <v>62564.2</v>
      </c>
      <c r="G113" s="22"/>
      <c r="H113" s="23">
        <f t="shared" si="1"/>
        <v>32.567489978204776</v>
      </c>
      <c r="I113" s="1"/>
    </row>
    <row r="114" spans="1:9" ht="12.75" hidden="1">
      <c r="A114" s="6"/>
      <c r="B114" s="7"/>
      <c r="C114" s="7" t="s">
        <v>75</v>
      </c>
      <c r="D114" s="21"/>
      <c r="E114" s="21">
        <v>146218.2</v>
      </c>
      <c r="F114" s="22">
        <v>35839.2</v>
      </c>
      <c r="G114" s="22"/>
      <c r="H114" s="23">
        <f t="shared" si="1"/>
        <v>24.510765417711333</v>
      </c>
      <c r="I114" s="1"/>
    </row>
    <row r="115" spans="1:8" s="2" customFormat="1" ht="25.5" hidden="1">
      <c r="A115" s="4" t="s">
        <v>57</v>
      </c>
      <c r="B115" s="5" t="s">
        <v>58</v>
      </c>
      <c r="C115" s="5" t="s">
        <v>103</v>
      </c>
      <c r="D115" s="19"/>
      <c r="E115" s="19">
        <f>SUM(E116:E117)</f>
        <v>10877.71</v>
      </c>
      <c r="F115" s="19">
        <f>SUM(F116:F116)</f>
        <v>7213.8</v>
      </c>
      <c r="G115" s="19"/>
      <c r="H115" s="20">
        <f t="shared" si="1"/>
        <v>66.31726714538263</v>
      </c>
    </row>
    <row r="116" spans="1:9" ht="12.75" hidden="1">
      <c r="A116" s="6"/>
      <c r="B116" s="7"/>
      <c r="C116" s="7" t="s">
        <v>74</v>
      </c>
      <c r="D116" s="21"/>
      <c r="E116" s="21">
        <v>9421.4</v>
      </c>
      <c r="F116" s="22">
        <v>7213.8</v>
      </c>
      <c r="G116" s="22"/>
      <c r="H116" s="23">
        <f t="shared" si="1"/>
        <v>76.5682382660751</v>
      </c>
      <c r="I116" s="1"/>
    </row>
    <row r="117" spans="1:9" ht="12.75" hidden="1">
      <c r="A117" s="6"/>
      <c r="B117" s="7"/>
      <c r="C117" s="7" t="s">
        <v>75</v>
      </c>
      <c r="D117" s="21"/>
      <c r="E117" s="21">
        <v>1456.31</v>
      </c>
      <c r="F117" s="21"/>
      <c r="G117" s="21"/>
      <c r="H117" s="23">
        <f t="shared" si="1"/>
        <v>0</v>
      </c>
      <c r="I117" s="1"/>
    </row>
    <row r="118" spans="1:9" ht="12.75" hidden="1" outlineLevel="1">
      <c r="A118" s="6"/>
      <c r="B118" s="7"/>
      <c r="C118" s="7" t="s">
        <v>117</v>
      </c>
      <c r="D118" s="21"/>
      <c r="E118" s="21">
        <v>116119.4</v>
      </c>
      <c r="F118" s="21"/>
      <c r="G118" s="21"/>
      <c r="H118" s="23">
        <f t="shared" si="1"/>
        <v>0</v>
      </c>
      <c r="I118" s="1"/>
    </row>
    <row r="119" spans="1:9" ht="12.75" hidden="1" outlineLevel="1">
      <c r="A119" s="6"/>
      <c r="B119" s="7"/>
      <c r="C119" s="7" t="s">
        <v>129</v>
      </c>
      <c r="D119" s="21"/>
      <c r="E119" s="21"/>
      <c r="F119" s="21"/>
      <c r="G119" s="21"/>
      <c r="H119" s="23" t="e">
        <f t="shared" si="1"/>
        <v>#DIV/0!</v>
      </c>
      <c r="I119" s="1"/>
    </row>
    <row r="120" spans="1:9" ht="12.75" hidden="1" outlineLevel="1">
      <c r="A120" s="6"/>
      <c r="B120" s="7"/>
      <c r="C120" s="7" t="s">
        <v>130</v>
      </c>
      <c r="D120" s="21"/>
      <c r="E120" s="21">
        <v>506087.9</v>
      </c>
      <c r="F120" s="21"/>
      <c r="G120" s="21"/>
      <c r="H120" s="23"/>
      <c r="I120" s="1"/>
    </row>
    <row r="121" spans="1:8" s="11" customFormat="1" ht="12.75" hidden="1">
      <c r="A121" s="9"/>
      <c r="B121" s="10"/>
      <c r="C121" s="10" t="s">
        <v>74</v>
      </c>
      <c r="D121" s="24"/>
      <c r="E121" s="24">
        <f>SUM(E6+E9+E11+E14+E17+E21+E24+E28+E31+E35+E38+E41+E44+E47+E50+E53+E56+E59+E63+E67+E70+E73+E76+E80+E97+E101+E104+E107+E110+E113+E116+E118+E119)</f>
        <v>5061209.219999999</v>
      </c>
      <c r="F121" s="25">
        <f>SUM(F6+F9+F11+F14+F17+F21+F24+F28+F31+F35+F38+F41+F44+F47+F50+F53+F56+F59+F63+F67+F70+F73+F76+F80+F97+F101+F104+F107+F110+F113+F116)</f>
        <v>3164385</v>
      </c>
      <c r="G121" s="25"/>
      <c r="H121" s="26">
        <f>SUM(F121/E121*100)</f>
        <v>62.52231161469355</v>
      </c>
    </row>
    <row r="122" spans="1:8" s="11" customFormat="1" ht="12.75" hidden="1">
      <c r="A122" s="9"/>
      <c r="B122" s="10"/>
      <c r="C122" s="10" t="s">
        <v>75</v>
      </c>
      <c r="D122" s="24"/>
      <c r="E122" s="24">
        <f>SUM(E117+E114+E111+E108+E105+E98+E95+E93+E91+E89+E87+E85+E83+E81+E77+E74+E71+E68+E64+E60+E57+E54+E51+E48+E45+E42+E39+E36+E32+E25+E19+E15+E12+E7+E120)</f>
        <v>1977344.71</v>
      </c>
      <c r="F122" s="25">
        <f>SUM(F25+F32+F36+F39+F42+F45+F48+F51+F54+F57+F68+F74+F77+F81+F83+F85+F87+F89+F91+F93+F98+F114+F95+F117+F64+F60+F12+F19)</f>
        <v>735506.3999999999</v>
      </c>
      <c r="G122" s="25"/>
      <c r="H122" s="26">
        <f>SUM(F122/E122*100)</f>
        <v>37.19667068065233</v>
      </c>
    </row>
    <row r="123" spans="1:8" s="11" customFormat="1" ht="25.5" hidden="1">
      <c r="A123" s="9"/>
      <c r="B123" s="10"/>
      <c r="C123" s="10" t="s">
        <v>76</v>
      </c>
      <c r="D123" s="24"/>
      <c r="E123" s="24">
        <f>SUM(E102+E99+E78+E65+E61+E33+E29+E26+E22+E18)</f>
        <v>610302.9</v>
      </c>
      <c r="F123" s="25">
        <f>SUM(F18+F22+F26+F29+F33+F78+F99+F102)</f>
        <v>302562.10000000003</v>
      </c>
      <c r="G123" s="25"/>
      <c r="H123" s="26">
        <f>SUM(F123/E123*100)</f>
        <v>49.57572706929625</v>
      </c>
    </row>
    <row r="124" spans="1:8" s="11" customFormat="1" ht="12.75" hidden="1">
      <c r="A124" s="12"/>
      <c r="B124" s="10" t="s">
        <v>73</v>
      </c>
      <c r="C124" s="12"/>
      <c r="D124" s="27"/>
      <c r="E124" s="28">
        <f>SUM(E121:E123)</f>
        <v>7648856.829999999</v>
      </c>
      <c r="F124" s="28">
        <f>SUM(F121:F123)</f>
        <v>4202453.5</v>
      </c>
      <c r="G124" s="28"/>
      <c r="H124" s="26">
        <f>SUM(F124/E124*100)</f>
        <v>54.9422429181486</v>
      </c>
    </row>
    <row r="125" ht="12.75" hidden="1" outlineLevel="1">
      <c r="I125" s="1"/>
    </row>
    <row r="126" ht="12.75" hidden="1" outlineLevel="1">
      <c r="I126" s="1"/>
    </row>
    <row r="127" ht="12.75" hidden="1">
      <c r="I127" s="1"/>
    </row>
    <row r="128" ht="12.75" hidden="1">
      <c r="I128" s="1"/>
    </row>
    <row r="129" ht="12.75" hidden="1">
      <c r="I129" s="1"/>
    </row>
    <row r="130" ht="12.75" hidden="1">
      <c r="I130" s="1"/>
    </row>
    <row r="131" ht="12.75" hidden="1">
      <c r="I131" s="1"/>
    </row>
    <row r="132" ht="12.75" hidden="1">
      <c r="I132" s="1"/>
    </row>
    <row r="133" spans="1:9" ht="15.75" hidden="1">
      <c r="A133" s="109" t="s">
        <v>122</v>
      </c>
      <c r="B133" s="109"/>
      <c r="C133" s="109"/>
      <c r="D133" s="109"/>
      <c r="E133" s="109"/>
      <c r="F133" s="109"/>
      <c r="G133" s="109"/>
      <c r="H133" s="109"/>
      <c r="I133" s="1"/>
    </row>
    <row r="134" spans="8:9" ht="12.75" hidden="1">
      <c r="H134" s="3" t="s">
        <v>112</v>
      </c>
      <c r="I134" s="1"/>
    </row>
    <row r="135" spans="1:9" ht="12.75" hidden="1">
      <c r="A135" s="110" t="s">
        <v>1</v>
      </c>
      <c r="B135" s="110" t="s">
        <v>123</v>
      </c>
      <c r="C135" s="110" t="s">
        <v>78</v>
      </c>
      <c r="D135" s="15"/>
      <c r="E135" s="112" t="s">
        <v>124</v>
      </c>
      <c r="F135" s="114" t="s">
        <v>118</v>
      </c>
      <c r="G135" s="16"/>
      <c r="H135" s="116" t="s">
        <v>125</v>
      </c>
      <c r="I135" s="117" t="s">
        <v>131</v>
      </c>
    </row>
    <row r="136" spans="1:9" ht="77.25" customHeight="1" hidden="1">
      <c r="A136" s="111"/>
      <c r="B136" s="111"/>
      <c r="C136" s="111"/>
      <c r="D136" s="17"/>
      <c r="E136" s="113"/>
      <c r="F136" s="115"/>
      <c r="G136" s="18"/>
      <c r="H136" s="116"/>
      <c r="I136" s="117"/>
    </row>
    <row r="137" spans="1:9" ht="25.5" hidden="1">
      <c r="A137" s="4" t="s">
        <v>113</v>
      </c>
      <c r="B137" s="5" t="s">
        <v>2</v>
      </c>
      <c r="C137" s="5" t="s">
        <v>77</v>
      </c>
      <c r="D137" s="19"/>
      <c r="E137" s="19">
        <f>SUM(E138:E139)</f>
        <v>248390.6</v>
      </c>
      <c r="F137" s="19">
        <f>SUM(F138)</f>
        <v>40239.7</v>
      </c>
      <c r="G137" s="19"/>
      <c r="H137" s="20">
        <f>SUM(F137/E137*100)</f>
        <v>16.200170215781114</v>
      </c>
      <c r="I137" s="29">
        <f>SUM(H137-70.8)</f>
        <v>-54.59982978421888</v>
      </c>
    </row>
    <row r="138" spans="1:9" ht="12.75" hidden="1">
      <c r="A138" s="6"/>
      <c r="B138" s="7"/>
      <c r="C138" s="7" t="s">
        <v>74</v>
      </c>
      <c r="D138" s="21"/>
      <c r="E138" s="22">
        <v>248384.6</v>
      </c>
      <c r="F138" s="22">
        <v>40239.7</v>
      </c>
      <c r="G138" s="22"/>
      <c r="H138" s="23">
        <f>SUM(F138/E138*100)</f>
        <v>16.2005615485018</v>
      </c>
      <c r="I138" s="30">
        <f aca="true" t="shared" si="2" ref="I138:I201">SUM(H138-70.8)</f>
        <v>-54.5994384514982</v>
      </c>
    </row>
    <row r="139" spans="1:9" ht="12.75" hidden="1">
      <c r="A139" s="6"/>
      <c r="B139" s="7"/>
      <c r="C139" s="7" t="s">
        <v>75</v>
      </c>
      <c r="D139" s="21"/>
      <c r="E139" s="22">
        <v>6</v>
      </c>
      <c r="F139" s="22"/>
      <c r="G139" s="22"/>
      <c r="H139" s="23"/>
      <c r="I139" s="30">
        <f t="shared" si="2"/>
        <v>-70.8</v>
      </c>
    </row>
    <row r="140" spans="1:9" ht="25.5" hidden="1">
      <c r="A140" s="4" t="s">
        <v>114</v>
      </c>
      <c r="B140" s="5" t="s">
        <v>3</v>
      </c>
      <c r="C140" s="5" t="s">
        <v>126</v>
      </c>
      <c r="D140" s="19"/>
      <c r="E140" s="19">
        <f>SUM(E141)</f>
        <v>11243.2</v>
      </c>
      <c r="F140" s="19">
        <f>SUM(F141)</f>
        <v>6097.2</v>
      </c>
      <c r="G140" s="19"/>
      <c r="H140" s="20">
        <f aca="true" t="shared" si="3" ref="H140:H146">SUM(F140/E140*100)</f>
        <v>54.23011242350931</v>
      </c>
      <c r="I140" s="31">
        <f t="shared" si="2"/>
        <v>-16.569887576490686</v>
      </c>
    </row>
    <row r="141" spans="1:9" ht="12.75" hidden="1">
      <c r="A141" s="6"/>
      <c r="B141" s="7"/>
      <c r="C141" s="7" t="s">
        <v>74</v>
      </c>
      <c r="D141" s="21"/>
      <c r="E141" s="22">
        <v>11243.2</v>
      </c>
      <c r="F141" s="22">
        <v>6097.2</v>
      </c>
      <c r="G141" s="22"/>
      <c r="H141" s="23">
        <f t="shared" si="3"/>
        <v>54.23011242350931</v>
      </c>
      <c r="I141" s="30">
        <f t="shared" si="2"/>
        <v>-16.569887576490686</v>
      </c>
    </row>
    <row r="142" spans="1:9" ht="12.75" hidden="1">
      <c r="A142" s="4" t="s">
        <v>115</v>
      </c>
      <c r="B142" s="5" t="s">
        <v>4</v>
      </c>
      <c r="C142" s="5" t="s">
        <v>127</v>
      </c>
      <c r="D142" s="19"/>
      <c r="E142" s="19">
        <f>SUM(E143:E144)</f>
        <v>427910.60000000003</v>
      </c>
      <c r="F142" s="19">
        <f>SUM(F143)</f>
        <v>256900.9</v>
      </c>
      <c r="G142" s="19"/>
      <c r="H142" s="20">
        <f t="shared" si="3"/>
        <v>60.03611502028694</v>
      </c>
      <c r="I142" s="31">
        <f t="shared" si="2"/>
        <v>-10.763884979713055</v>
      </c>
    </row>
    <row r="143" spans="1:9" ht="12.75" hidden="1">
      <c r="A143" s="6"/>
      <c r="B143" s="7"/>
      <c r="C143" s="7" t="s">
        <v>74</v>
      </c>
      <c r="D143" s="21"/>
      <c r="E143" s="22">
        <v>352810.9</v>
      </c>
      <c r="F143" s="22">
        <v>256900.9</v>
      </c>
      <c r="G143" s="22"/>
      <c r="H143" s="23">
        <f t="shared" si="3"/>
        <v>72.81546573532734</v>
      </c>
      <c r="I143" s="30">
        <f t="shared" si="2"/>
        <v>2.0154657353273393</v>
      </c>
    </row>
    <row r="144" spans="1:9" ht="12.75" hidden="1">
      <c r="A144" s="6"/>
      <c r="B144" s="7"/>
      <c r="C144" s="7" t="s">
        <v>75</v>
      </c>
      <c r="D144" s="21"/>
      <c r="E144" s="22">
        <v>75099.7</v>
      </c>
      <c r="F144" s="22">
        <v>8168.5</v>
      </c>
      <c r="G144" s="22"/>
      <c r="H144" s="23">
        <f t="shared" si="3"/>
        <v>10.876874341708422</v>
      </c>
      <c r="I144" s="30">
        <f t="shared" si="2"/>
        <v>-59.923125658291575</v>
      </c>
    </row>
    <row r="145" spans="1:9" ht="25.5" hidden="1">
      <c r="A145" s="4" t="s">
        <v>116</v>
      </c>
      <c r="B145" s="5" t="s">
        <v>0</v>
      </c>
      <c r="C145" s="5" t="s">
        <v>128</v>
      </c>
      <c r="D145" s="19"/>
      <c r="E145" s="19">
        <f>SUM(E146:E147)</f>
        <v>219887.19999999998</v>
      </c>
      <c r="F145" s="19">
        <f>SUM(F146)</f>
        <v>140709.6</v>
      </c>
      <c r="G145" s="19"/>
      <c r="H145" s="20">
        <f t="shared" si="3"/>
        <v>63.99171939066941</v>
      </c>
      <c r="I145" s="29">
        <f t="shared" si="2"/>
        <v>-6.808280609330588</v>
      </c>
    </row>
    <row r="146" spans="1:9" ht="12.75" hidden="1">
      <c r="A146" s="6"/>
      <c r="B146" s="7"/>
      <c r="C146" s="7" t="s">
        <v>74</v>
      </c>
      <c r="D146" s="21"/>
      <c r="E146" s="22">
        <v>219884.8</v>
      </c>
      <c r="F146" s="22">
        <v>140709.6</v>
      </c>
      <c r="G146" s="22"/>
      <c r="H146" s="23">
        <f t="shared" si="3"/>
        <v>63.99241784789127</v>
      </c>
      <c r="I146" s="30">
        <f t="shared" si="2"/>
        <v>-6.807582152108729</v>
      </c>
    </row>
    <row r="147" spans="1:9" ht="12.75" hidden="1">
      <c r="A147" s="6"/>
      <c r="B147" s="7"/>
      <c r="C147" s="7" t="s">
        <v>75</v>
      </c>
      <c r="D147" s="21"/>
      <c r="E147" s="22">
        <v>2.4</v>
      </c>
      <c r="F147" s="21"/>
      <c r="G147" s="21"/>
      <c r="H147" s="23"/>
      <c r="I147" s="30">
        <f t="shared" si="2"/>
        <v>-70.8</v>
      </c>
    </row>
    <row r="148" spans="1:9" ht="25.5" hidden="1">
      <c r="A148" s="4" t="s">
        <v>5</v>
      </c>
      <c r="B148" s="5" t="s">
        <v>6</v>
      </c>
      <c r="C148" s="5" t="s">
        <v>79</v>
      </c>
      <c r="D148" s="19"/>
      <c r="E148" s="19">
        <f>SUM(E149:E151)</f>
        <v>171221.8</v>
      </c>
      <c r="F148" s="19">
        <f>SUM(F149:F150)</f>
        <v>59581.6</v>
      </c>
      <c r="G148" s="19"/>
      <c r="H148" s="20">
        <f aca="true" t="shared" si="4" ref="H148:H202">SUM(F148/E148*100)</f>
        <v>34.79790540690496</v>
      </c>
      <c r="I148" s="29">
        <f t="shared" si="2"/>
        <v>-36.00209459309504</v>
      </c>
    </row>
    <row r="149" spans="1:9" ht="12.75" hidden="1">
      <c r="A149" s="6"/>
      <c r="B149" s="7"/>
      <c r="C149" s="7" t="s">
        <v>74</v>
      </c>
      <c r="D149" s="21"/>
      <c r="E149" s="22">
        <v>163552.1</v>
      </c>
      <c r="F149" s="22">
        <v>59469.5</v>
      </c>
      <c r="G149" s="22"/>
      <c r="H149" s="23">
        <f t="shared" si="4"/>
        <v>36.36119621820814</v>
      </c>
      <c r="I149" s="30">
        <f t="shared" si="2"/>
        <v>-34.438803781791854</v>
      </c>
    </row>
    <row r="150" spans="1:9" ht="25.5" hidden="1">
      <c r="A150" s="6"/>
      <c r="B150" s="7"/>
      <c r="C150" s="7" t="s">
        <v>76</v>
      </c>
      <c r="D150" s="21"/>
      <c r="E150" s="22">
        <v>2472.9</v>
      </c>
      <c r="F150" s="22">
        <v>112.1</v>
      </c>
      <c r="G150" s="22"/>
      <c r="H150" s="23">
        <f t="shared" si="4"/>
        <v>4.533139229245015</v>
      </c>
      <c r="I150" s="32">
        <f t="shared" si="2"/>
        <v>-66.26686077075499</v>
      </c>
    </row>
    <row r="151" spans="1:9" ht="12.75" hidden="1">
      <c r="A151" s="6"/>
      <c r="B151" s="7"/>
      <c r="C151" s="7" t="s">
        <v>75</v>
      </c>
      <c r="D151" s="21"/>
      <c r="E151" s="22">
        <v>5196.8</v>
      </c>
      <c r="F151" s="21"/>
      <c r="G151" s="21"/>
      <c r="H151" s="23">
        <f t="shared" si="4"/>
        <v>0</v>
      </c>
      <c r="I151" s="30">
        <f t="shared" si="2"/>
        <v>-70.8</v>
      </c>
    </row>
    <row r="152" spans="1:9" ht="38.25" hidden="1">
      <c r="A152" s="4" t="s">
        <v>7</v>
      </c>
      <c r="B152" s="5" t="s">
        <v>8</v>
      </c>
      <c r="C152" s="5" t="s">
        <v>80</v>
      </c>
      <c r="D152" s="19"/>
      <c r="E152" s="19">
        <f>SUM(E153:E154)</f>
        <v>16362.3</v>
      </c>
      <c r="F152" s="19">
        <f>SUM(F153:F154)</f>
        <v>10375.2</v>
      </c>
      <c r="G152" s="19"/>
      <c r="H152" s="20">
        <f t="shared" si="4"/>
        <v>63.40917841623733</v>
      </c>
      <c r="I152" s="29">
        <f t="shared" si="2"/>
        <v>-7.390821583762666</v>
      </c>
    </row>
    <row r="153" spans="1:9" ht="12.75" hidden="1">
      <c r="A153" s="6"/>
      <c r="B153" s="7"/>
      <c r="C153" s="7" t="s">
        <v>74</v>
      </c>
      <c r="D153" s="21"/>
      <c r="E153" s="22">
        <v>16093.3</v>
      </c>
      <c r="F153" s="22">
        <v>10375.2</v>
      </c>
      <c r="G153" s="22"/>
      <c r="H153" s="23">
        <f t="shared" si="4"/>
        <v>64.46906476608278</v>
      </c>
      <c r="I153" s="30">
        <f t="shared" si="2"/>
        <v>-6.3309352339172165</v>
      </c>
    </row>
    <row r="154" spans="1:9" ht="25.5" hidden="1">
      <c r="A154" s="6"/>
      <c r="B154" s="7"/>
      <c r="C154" s="7" t="s">
        <v>76</v>
      </c>
      <c r="D154" s="21"/>
      <c r="E154" s="22">
        <v>269</v>
      </c>
      <c r="F154" s="21"/>
      <c r="G154" s="21"/>
      <c r="H154" s="23">
        <f t="shared" si="4"/>
        <v>0</v>
      </c>
      <c r="I154" s="32">
        <f t="shared" si="2"/>
        <v>-70.8</v>
      </c>
    </row>
    <row r="155" spans="1:9" ht="25.5" hidden="1">
      <c r="A155" s="4" t="s">
        <v>9</v>
      </c>
      <c r="B155" s="5" t="s">
        <v>10</v>
      </c>
      <c r="C155" s="5" t="s">
        <v>81</v>
      </c>
      <c r="D155" s="19"/>
      <c r="E155" s="19">
        <f>SUM(E156:E158)</f>
        <v>1050410.3</v>
      </c>
      <c r="F155" s="19">
        <f>SUM(F156:F158)</f>
        <v>508146.5</v>
      </c>
      <c r="G155" s="19"/>
      <c r="H155" s="20">
        <f t="shared" si="4"/>
        <v>48.37600126350627</v>
      </c>
      <c r="I155" s="29">
        <f t="shared" si="2"/>
        <v>-22.42399873649373</v>
      </c>
    </row>
    <row r="156" spans="1:9" ht="12.75" hidden="1">
      <c r="A156" s="6"/>
      <c r="B156" s="7"/>
      <c r="C156" s="7" t="s">
        <v>74</v>
      </c>
      <c r="D156" s="21"/>
      <c r="E156" s="22">
        <v>551379.5</v>
      </c>
      <c r="F156" s="22">
        <v>336666.6</v>
      </c>
      <c r="G156" s="22"/>
      <c r="H156" s="23">
        <f t="shared" si="4"/>
        <v>61.05896211230196</v>
      </c>
      <c r="I156" s="30">
        <f t="shared" si="2"/>
        <v>-9.741037887698035</v>
      </c>
    </row>
    <row r="157" spans="1:9" ht="12.75" hidden="1">
      <c r="A157" s="6"/>
      <c r="B157" s="7"/>
      <c r="C157" s="7" t="s">
        <v>75</v>
      </c>
      <c r="D157" s="21"/>
      <c r="E157" s="22">
        <v>231337.5</v>
      </c>
      <c r="F157" s="22">
        <v>34925.7</v>
      </c>
      <c r="G157" s="22"/>
      <c r="H157" s="23">
        <f t="shared" si="4"/>
        <v>15.097292916193872</v>
      </c>
      <c r="I157" s="30">
        <f t="shared" si="2"/>
        <v>-55.702707083806125</v>
      </c>
    </row>
    <row r="158" spans="1:9" ht="25.5" hidden="1">
      <c r="A158" s="6"/>
      <c r="B158" s="7"/>
      <c r="C158" s="7" t="s">
        <v>76</v>
      </c>
      <c r="D158" s="21"/>
      <c r="E158" s="22">
        <v>267693.3</v>
      </c>
      <c r="F158" s="22">
        <v>136554.2</v>
      </c>
      <c r="G158" s="22"/>
      <c r="H158" s="23">
        <f t="shared" si="4"/>
        <v>51.011437342660436</v>
      </c>
      <c r="I158" s="32">
        <f t="shared" si="2"/>
        <v>-19.78856265733956</v>
      </c>
    </row>
    <row r="159" spans="1:9" ht="25.5" hidden="1">
      <c r="A159" s="4" t="s">
        <v>11</v>
      </c>
      <c r="B159" s="5" t="s">
        <v>12</v>
      </c>
      <c r="C159" s="5" t="s">
        <v>82</v>
      </c>
      <c r="D159" s="19"/>
      <c r="E159" s="19">
        <f>SUM(E160:E161)</f>
        <v>224942.80000000002</v>
      </c>
      <c r="F159" s="19">
        <f>SUM(F160:F161)</f>
        <v>141831.4</v>
      </c>
      <c r="G159" s="19"/>
      <c r="H159" s="20">
        <f t="shared" si="4"/>
        <v>63.052207049970036</v>
      </c>
      <c r="I159" s="29">
        <f t="shared" si="2"/>
        <v>-7.747792950029961</v>
      </c>
    </row>
    <row r="160" spans="1:9" ht="12.75" hidden="1">
      <c r="A160" s="6"/>
      <c r="B160" s="7"/>
      <c r="C160" s="7" t="s">
        <v>74</v>
      </c>
      <c r="D160" s="21"/>
      <c r="E160" s="22">
        <v>189542.7</v>
      </c>
      <c r="F160" s="22">
        <v>126504.7</v>
      </c>
      <c r="G160" s="22"/>
      <c r="H160" s="23">
        <f t="shared" si="4"/>
        <v>66.74205864958132</v>
      </c>
      <c r="I160" s="30">
        <f t="shared" si="2"/>
        <v>-4.057941350418673</v>
      </c>
    </row>
    <row r="161" spans="1:9" ht="25.5" hidden="1">
      <c r="A161" s="6"/>
      <c r="B161" s="7"/>
      <c r="C161" s="7" t="s">
        <v>76</v>
      </c>
      <c r="D161" s="21"/>
      <c r="E161" s="22">
        <v>35400.1</v>
      </c>
      <c r="F161" s="22">
        <v>15326.7</v>
      </c>
      <c r="G161" s="22"/>
      <c r="H161" s="23">
        <f t="shared" si="4"/>
        <v>43.29564040779546</v>
      </c>
      <c r="I161" s="32">
        <f t="shared" si="2"/>
        <v>-27.504359592204537</v>
      </c>
    </row>
    <row r="162" spans="1:9" ht="25.5" hidden="1">
      <c r="A162" s="4" t="s">
        <v>13</v>
      </c>
      <c r="B162" s="5" t="s">
        <v>14</v>
      </c>
      <c r="C162" s="5" t="s">
        <v>83</v>
      </c>
      <c r="D162" s="19"/>
      <c r="E162" s="19">
        <f>SUM(E163:E165)</f>
        <v>2804096.8000000003</v>
      </c>
      <c r="F162" s="19">
        <f>SUM(F163:F165)</f>
        <v>1951893.2000000002</v>
      </c>
      <c r="G162" s="19"/>
      <c r="H162" s="20">
        <f t="shared" si="4"/>
        <v>69.60862406747157</v>
      </c>
      <c r="I162" s="29">
        <f t="shared" si="2"/>
        <v>-1.1913759325284303</v>
      </c>
    </row>
    <row r="163" spans="1:9" ht="12.75" hidden="1">
      <c r="A163" s="6"/>
      <c r="B163" s="7"/>
      <c r="C163" s="7" t="s">
        <v>74</v>
      </c>
      <c r="D163" s="21"/>
      <c r="E163" s="22">
        <v>1657795.5</v>
      </c>
      <c r="F163" s="22">
        <v>1194264.6</v>
      </c>
      <c r="G163" s="22"/>
      <c r="H163" s="23">
        <f t="shared" si="4"/>
        <v>72.03931968689746</v>
      </c>
      <c r="I163" s="30">
        <f t="shared" si="2"/>
        <v>1.2393196868974599</v>
      </c>
    </row>
    <row r="164" spans="1:9" ht="12.75" hidden="1">
      <c r="A164" s="6"/>
      <c r="B164" s="7"/>
      <c r="C164" s="7" t="s">
        <v>75</v>
      </c>
      <c r="D164" s="21"/>
      <c r="E164" s="22">
        <v>845112.2</v>
      </c>
      <c r="F164" s="22">
        <v>607796.1</v>
      </c>
      <c r="G164" s="22"/>
      <c r="H164" s="23">
        <f t="shared" si="4"/>
        <v>71.9189830652072</v>
      </c>
      <c r="I164" s="30">
        <f t="shared" si="2"/>
        <v>1.1189830652072033</v>
      </c>
    </row>
    <row r="165" spans="1:9" ht="25.5" hidden="1">
      <c r="A165" s="6"/>
      <c r="B165" s="7"/>
      <c r="C165" s="7" t="s">
        <v>76</v>
      </c>
      <c r="D165" s="21"/>
      <c r="E165" s="22">
        <v>301189.1</v>
      </c>
      <c r="F165" s="22">
        <v>149832.5</v>
      </c>
      <c r="G165" s="22"/>
      <c r="H165" s="23">
        <f t="shared" si="4"/>
        <v>49.746986195715586</v>
      </c>
      <c r="I165" s="32">
        <f t="shared" si="2"/>
        <v>-21.05301380428441</v>
      </c>
    </row>
    <row r="166" spans="1:9" ht="12.75" hidden="1">
      <c r="A166" s="4" t="s">
        <v>15</v>
      </c>
      <c r="B166" s="5" t="s">
        <v>16</v>
      </c>
      <c r="C166" s="5" t="s">
        <v>84</v>
      </c>
      <c r="D166" s="19"/>
      <c r="E166" s="19">
        <f>SUM(E167:E168)</f>
        <v>14622.52</v>
      </c>
      <c r="F166" s="19">
        <f>SUM(F167:F168)</f>
        <v>9711.699999999999</v>
      </c>
      <c r="G166" s="19"/>
      <c r="H166" s="20">
        <f t="shared" si="4"/>
        <v>66.41604867013345</v>
      </c>
      <c r="I166" s="31">
        <f t="shared" si="2"/>
        <v>-4.383951329866548</v>
      </c>
    </row>
    <row r="167" spans="1:9" ht="12.75" hidden="1">
      <c r="A167" s="6"/>
      <c r="B167" s="7"/>
      <c r="C167" s="7" t="s">
        <v>74</v>
      </c>
      <c r="D167" s="21"/>
      <c r="E167" s="21">
        <v>13547.62</v>
      </c>
      <c r="F167" s="22">
        <v>9008.8</v>
      </c>
      <c r="G167" s="22"/>
      <c r="H167" s="23">
        <f t="shared" si="4"/>
        <v>66.49728882268619</v>
      </c>
      <c r="I167" s="30">
        <f t="shared" si="2"/>
        <v>-4.30271117731381</v>
      </c>
    </row>
    <row r="168" spans="1:9" ht="12.75" hidden="1">
      <c r="A168" s="6"/>
      <c r="B168" s="7"/>
      <c r="C168" s="7" t="s">
        <v>75</v>
      </c>
      <c r="D168" s="21"/>
      <c r="E168" s="21">
        <v>1074.9</v>
      </c>
      <c r="F168" s="22">
        <v>702.9</v>
      </c>
      <c r="G168" s="22"/>
      <c r="H168" s="23">
        <f t="shared" si="4"/>
        <v>65.39212950041863</v>
      </c>
      <c r="I168" s="30">
        <f t="shared" si="2"/>
        <v>-5.407870499581364</v>
      </c>
    </row>
    <row r="169" spans="1:9" ht="12.75" hidden="1">
      <c r="A169" s="4" t="s">
        <v>17</v>
      </c>
      <c r="B169" s="5" t="s">
        <v>18</v>
      </c>
      <c r="C169" s="5" t="s">
        <v>85</v>
      </c>
      <c r="D169" s="19"/>
      <c r="E169" s="19">
        <f>SUM(E170:E171)</f>
        <v>26763.399999999998</v>
      </c>
      <c r="F169" s="19">
        <f>SUM(F170:F171)</f>
        <v>12738.3</v>
      </c>
      <c r="G169" s="19"/>
      <c r="H169" s="20">
        <f t="shared" si="4"/>
        <v>47.59597061658833</v>
      </c>
      <c r="I169" s="31">
        <f t="shared" si="2"/>
        <v>-23.204029383411665</v>
      </c>
    </row>
    <row r="170" spans="1:9" ht="12.75" hidden="1">
      <c r="A170" s="6"/>
      <c r="B170" s="7"/>
      <c r="C170" s="7" t="s">
        <v>74</v>
      </c>
      <c r="D170" s="21"/>
      <c r="E170" s="21">
        <v>25121.8</v>
      </c>
      <c r="F170" s="22">
        <v>11873.3</v>
      </c>
      <c r="G170" s="22"/>
      <c r="H170" s="23">
        <f t="shared" si="4"/>
        <v>47.26293498077367</v>
      </c>
      <c r="I170" s="30">
        <f t="shared" si="2"/>
        <v>-23.537065019226326</v>
      </c>
    </row>
    <row r="171" spans="1:9" ht="12.75" hidden="1">
      <c r="A171" s="6"/>
      <c r="B171" s="7"/>
      <c r="C171" s="7" t="s">
        <v>75</v>
      </c>
      <c r="D171" s="21"/>
      <c r="E171" s="21">
        <v>1641.6</v>
      </c>
      <c r="F171" s="22">
        <v>865</v>
      </c>
      <c r="G171" s="22"/>
      <c r="H171" s="23">
        <f t="shared" si="4"/>
        <v>52.69249512670565</v>
      </c>
      <c r="I171" s="30">
        <f t="shared" si="2"/>
        <v>-18.107504873294346</v>
      </c>
    </row>
    <row r="172" spans="1:9" ht="12.75" hidden="1">
      <c r="A172" s="4" t="s">
        <v>19</v>
      </c>
      <c r="B172" s="5" t="s">
        <v>20</v>
      </c>
      <c r="C172" s="5" t="s">
        <v>86</v>
      </c>
      <c r="D172" s="19"/>
      <c r="E172" s="19">
        <f>SUM(E173:E174)</f>
        <v>17597.7</v>
      </c>
      <c r="F172" s="19">
        <f>SUM(F173:F174)</f>
        <v>9807.3</v>
      </c>
      <c r="G172" s="19"/>
      <c r="H172" s="20">
        <f t="shared" si="4"/>
        <v>55.73057842786272</v>
      </c>
      <c r="I172" s="31">
        <f t="shared" si="2"/>
        <v>-15.06942157213728</v>
      </c>
    </row>
    <row r="173" spans="1:9" ht="12.75" hidden="1">
      <c r="A173" s="6"/>
      <c r="B173" s="7"/>
      <c r="C173" s="7" t="s">
        <v>74</v>
      </c>
      <c r="D173" s="21"/>
      <c r="E173" s="21">
        <v>16159.5</v>
      </c>
      <c r="F173" s="22">
        <v>9123.4</v>
      </c>
      <c r="G173" s="22"/>
      <c r="H173" s="23">
        <f t="shared" si="4"/>
        <v>56.45843002568148</v>
      </c>
      <c r="I173" s="30">
        <f t="shared" si="2"/>
        <v>-14.341569974318517</v>
      </c>
    </row>
    <row r="174" spans="1:9" ht="12.75" hidden="1">
      <c r="A174" s="6"/>
      <c r="B174" s="7"/>
      <c r="C174" s="7" t="s">
        <v>75</v>
      </c>
      <c r="D174" s="21"/>
      <c r="E174" s="21">
        <v>1438.2</v>
      </c>
      <c r="F174" s="22">
        <v>683.9</v>
      </c>
      <c r="G174" s="22"/>
      <c r="H174" s="23">
        <f t="shared" si="4"/>
        <v>47.552496175775275</v>
      </c>
      <c r="I174" s="30">
        <f t="shared" si="2"/>
        <v>-23.247503824224722</v>
      </c>
    </row>
    <row r="175" spans="1:9" ht="12.75" hidden="1">
      <c r="A175" s="4" t="s">
        <v>21</v>
      </c>
      <c r="B175" s="5" t="s">
        <v>22</v>
      </c>
      <c r="C175" s="5" t="s">
        <v>90</v>
      </c>
      <c r="D175" s="19"/>
      <c r="E175" s="19">
        <f>SUM(E176:E177)</f>
        <v>16037.8</v>
      </c>
      <c r="F175" s="19">
        <f>SUM(F176:F177)</f>
        <v>9122.4</v>
      </c>
      <c r="G175" s="19"/>
      <c r="H175" s="20">
        <f t="shared" si="4"/>
        <v>56.88061953634539</v>
      </c>
      <c r="I175" s="31">
        <f t="shared" si="2"/>
        <v>-13.919380463654605</v>
      </c>
    </row>
    <row r="176" spans="1:9" ht="12.75" hidden="1">
      <c r="A176" s="6"/>
      <c r="B176" s="7"/>
      <c r="C176" s="7" t="s">
        <v>74</v>
      </c>
      <c r="D176" s="21"/>
      <c r="E176" s="21">
        <v>14811.3</v>
      </c>
      <c r="F176" s="22">
        <v>8472.8</v>
      </c>
      <c r="G176" s="22"/>
      <c r="H176" s="23">
        <f t="shared" si="4"/>
        <v>57.20497187957842</v>
      </c>
      <c r="I176" s="30">
        <f t="shared" si="2"/>
        <v>-13.595028120421574</v>
      </c>
    </row>
    <row r="177" spans="1:9" ht="12.75" hidden="1">
      <c r="A177" s="6"/>
      <c r="B177" s="7"/>
      <c r="C177" s="7" t="s">
        <v>75</v>
      </c>
      <c r="D177" s="21"/>
      <c r="E177" s="21">
        <v>1226.5</v>
      </c>
      <c r="F177" s="22">
        <v>649.6</v>
      </c>
      <c r="G177" s="22"/>
      <c r="H177" s="23">
        <f t="shared" si="4"/>
        <v>52.963717896453325</v>
      </c>
      <c r="I177" s="30">
        <f t="shared" si="2"/>
        <v>-17.836282103546672</v>
      </c>
    </row>
    <row r="178" spans="1:9" ht="12.75" hidden="1">
      <c r="A178" s="4" t="s">
        <v>23</v>
      </c>
      <c r="B178" s="5" t="s">
        <v>24</v>
      </c>
      <c r="C178" s="5" t="s">
        <v>89</v>
      </c>
      <c r="D178" s="19"/>
      <c r="E178" s="19">
        <f>SUM(E179:E180)</f>
        <v>16988.3</v>
      </c>
      <c r="F178" s="19">
        <f>SUM(F179:F180)</f>
        <v>10860.300000000001</v>
      </c>
      <c r="G178" s="19"/>
      <c r="H178" s="20">
        <f t="shared" si="4"/>
        <v>63.92811523224808</v>
      </c>
      <c r="I178" s="31">
        <f t="shared" si="2"/>
        <v>-6.871884767751915</v>
      </c>
    </row>
    <row r="179" spans="1:9" ht="12.75" hidden="1">
      <c r="A179" s="6"/>
      <c r="B179" s="7"/>
      <c r="C179" s="7" t="s">
        <v>74</v>
      </c>
      <c r="D179" s="21"/>
      <c r="E179" s="21">
        <v>15739.5</v>
      </c>
      <c r="F179" s="22">
        <v>9991.6</v>
      </c>
      <c r="G179" s="22"/>
      <c r="H179" s="23">
        <f t="shared" si="4"/>
        <v>63.48105085930303</v>
      </c>
      <c r="I179" s="30">
        <f t="shared" si="2"/>
        <v>-7.318949140696965</v>
      </c>
    </row>
    <row r="180" spans="1:9" ht="12.75" hidden="1">
      <c r="A180" s="6"/>
      <c r="B180" s="7"/>
      <c r="C180" s="7" t="s">
        <v>75</v>
      </c>
      <c r="D180" s="21"/>
      <c r="E180" s="21">
        <v>1248.8</v>
      </c>
      <c r="F180" s="22">
        <v>868.7</v>
      </c>
      <c r="G180" s="22"/>
      <c r="H180" s="23">
        <f t="shared" si="4"/>
        <v>69.5627802690583</v>
      </c>
      <c r="I180" s="30">
        <f t="shared" si="2"/>
        <v>-1.2372197309417032</v>
      </c>
    </row>
    <row r="181" spans="1:9" ht="12.75" hidden="1">
      <c r="A181" s="4" t="s">
        <v>25</v>
      </c>
      <c r="B181" s="5" t="s">
        <v>26</v>
      </c>
      <c r="C181" s="5" t="s">
        <v>88</v>
      </c>
      <c r="D181" s="19"/>
      <c r="E181" s="19">
        <f>SUM(E182:E183)</f>
        <v>15563</v>
      </c>
      <c r="F181" s="19">
        <f>SUM(F182:F183)</f>
        <v>9469.1</v>
      </c>
      <c r="G181" s="19"/>
      <c r="H181" s="20">
        <f t="shared" si="4"/>
        <v>60.84366767332776</v>
      </c>
      <c r="I181" s="31">
        <f t="shared" si="2"/>
        <v>-9.95633232667224</v>
      </c>
    </row>
    <row r="182" spans="1:9" ht="12.75" hidden="1">
      <c r="A182" s="6"/>
      <c r="B182" s="7"/>
      <c r="C182" s="7" t="s">
        <v>74</v>
      </c>
      <c r="D182" s="21"/>
      <c r="E182" s="21">
        <v>14394.7</v>
      </c>
      <c r="F182" s="22">
        <v>8847.6</v>
      </c>
      <c r="G182" s="22"/>
      <c r="H182" s="23">
        <f t="shared" si="4"/>
        <v>61.46428893967919</v>
      </c>
      <c r="I182" s="30">
        <f t="shared" si="2"/>
        <v>-9.335711060320804</v>
      </c>
    </row>
    <row r="183" spans="1:9" ht="12.75" hidden="1">
      <c r="A183" s="6"/>
      <c r="B183" s="7"/>
      <c r="C183" s="7" t="s">
        <v>75</v>
      </c>
      <c r="D183" s="21"/>
      <c r="E183" s="21">
        <v>1168.3</v>
      </c>
      <c r="F183" s="22">
        <v>621.5</v>
      </c>
      <c r="G183" s="22"/>
      <c r="H183" s="23">
        <f t="shared" si="4"/>
        <v>53.19695283745614</v>
      </c>
      <c r="I183" s="30">
        <f t="shared" si="2"/>
        <v>-17.60304716254386</v>
      </c>
    </row>
    <row r="184" spans="1:9" ht="12.75" hidden="1">
      <c r="A184" s="4" t="s">
        <v>27</v>
      </c>
      <c r="B184" s="5" t="s">
        <v>28</v>
      </c>
      <c r="C184" s="5" t="s">
        <v>86</v>
      </c>
      <c r="D184" s="19"/>
      <c r="E184" s="19">
        <f>SUM(E185:E186)</f>
        <v>24913.5</v>
      </c>
      <c r="F184" s="19">
        <f>SUM(F185:F186)</f>
        <v>9606.400000000001</v>
      </c>
      <c r="G184" s="19"/>
      <c r="H184" s="20">
        <f t="shared" si="4"/>
        <v>38.55901418909427</v>
      </c>
      <c r="I184" s="31">
        <f t="shared" si="2"/>
        <v>-32.24098581090573</v>
      </c>
    </row>
    <row r="185" spans="1:9" ht="12.75" hidden="1">
      <c r="A185" s="6"/>
      <c r="B185" s="7"/>
      <c r="C185" s="7" t="s">
        <v>74</v>
      </c>
      <c r="D185" s="21"/>
      <c r="E185" s="21">
        <v>21954.8</v>
      </c>
      <c r="F185" s="22">
        <v>8496.7</v>
      </c>
      <c r="G185" s="22"/>
      <c r="H185" s="23">
        <f t="shared" si="4"/>
        <v>38.70087634594713</v>
      </c>
      <c r="I185" s="30">
        <f t="shared" si="2"/>
        <v>-32.09912365405287</v>
      </c>
    </row>
    <row r="186" spans="1:9" ht="12.75" hidden="1">
      <c r="A186" s="6"/>
      <c r="B186" s="7"/>
      <c r="C186" s="7" t="s">
        <v>75</v>
      </c>
      <c r="D186" s="21"/>
      <c r="E186" s="21">
        <v>2958.7</v>
      </c>
      <c r="F186" s="22">
        <v>1109.7</v>
      </c>
      <c r="G186" s="22"/>
      <c r="H186" s="23">
        <f t="shared" si="4"/>
        <v>37.50633724270795</v>
      </c>
      <c r="I186" s="30">
        <f t="shared" si="2"/>
        <v>-33.29366275729205</v>
      </c>
    </row>
    <row r="187" spans="1:9" ht="12.75" hidden="1">
      <c r="A187" s="4" t="s">
        <v>29</v>
      </c>
      <c r="B187" s="5" t="s">
        <v>30</v>
      </c>
      <c r="C187" s="5" t="s">
        <v>87</v>
      </c>
      <c r="D187" s="19"/>
      <c r="E187" s="19">
        <f>SUM(E188:E189)</f>
        <v>4704.2</v>
      </c>
      <c r="F187" s="19">
        <f>SUM(F188:F189)</f>
        <v>2126.7</v>
      </c>
      <c r="G187" s="19"/>
      <c r="H187" s="20">
        <f t="shared" si="4"/>
        <v>45.20853705199608</v>
      </c>
      <c r="I187" s="31">
        <f t="shared" si="2"/>
        <v>-25.591462948003915</v>
      </c>
    </row>
    <row r="188" spans="1:9" ht="12.75" hidden="1">
      <c r="A188" s="6"/>
      <c r="B188" s="7"/>
      <c r="C188" s="7" t="s">
        <v>74</v>
      </c>
      <c r="D188" s="21"/>
      <c r="E188" s="21">
        <v>4461.9</v>
      </c>
      <c r="F188" s="22">
        <v>1935.5</v>
      </c>
      <c r="G188" s="22"/>
      <c r="H188" s="23">
        <f t="shared" si="4"/>
        <v>43.378381407023916</v>
      </c>
      <c r="I188" s="30">
        <f t="shared" si="2"/>
        <v>-27.42161859297608</v>
      </c>
    </row>
    <row r="189" spans="1:9" ht="12.75" hidden="1">
      <c r="A189" s="6"/>
      <c r="B189" s="7"/>
      <c r="C189" s="7" t="s">
        <v>75</v>
      </c>
      <c r="D189" s="21"/>
      <c r="E189" s="21">
        <v>242.3</v>
      </c>
      <c r="F189" s="22">
        <v>191.2</v>
      </c>
      <c r="G189" s="22"/>
      <c r="H189" s="23">
        <f t="shared" si="4"/>
        <v>78.91044160132067</v>
      </c>
      <c r="I189" s="30">
        <f t="shared" si="2"/>
        <v>8.110441601320673</v>
      </c>
    </row>
    <row r="190" spans="1:9" ht="25.5" hidden="1">
      <c r="A190" s="4" t="s">
        <v>31</v>
      </c>
      <c r="B190" s="5" t="s">
        <v>32</v>
      </c>
      <c r="C190" s="5" t="s">
        <v>91</v>
      </c>
      <c r="D190" s="19"/>
      <c r="E190" s="19">
        <f>SUM(E191:E193)</f>
        <v>249344.5</v>
      </c>
      <c r="F190" s="19">
        <f>SUM(F191)</f>
        <v>166295.6</v>
      </c>
      <c r="G190" s="19"/>
      <c r="H190" s="20">
        <f t="shared" si="4"/>
        <v>66.69310933267026</v>
      </c>
      <c r="I190" s="29">
        <f t="shared" si="2"/>
        <v>-4.106890667329736</v>
      </c>
    </row>
    <row r="191" spans="1:9" ht="12.75" hidden="1">
      <c r="A191" s="6"/>
      <c r="B191" s="7"/>
      <c r="C191" s="7" t="s">
        <v>74</v>
      </c>
      <c r="D191" s="21"/>
      <c r="E191" s="21">
        <v>242879.8</v>
      </c>
      <c r="F191" s="22">
        <v>166295.6</v>
      </c>
      <c r="G191" s="22"/>
      <c r="H191" s="23">
        <f t="shared" si="4"/>
        <v>68.4682711365869</v>
      </c>
      <c r="I191" s="30">
        <f t="shared" si="2"/>
        <v>-2.3317288634130904</v>
      </c>
    </row>
    <row r="192" spans="1:9" ht="12.75" hidden="1">
      <c r="A192" s="6"/>
      <c r="B192" s="7"/>
      <c r="C192" s="7" t="s">
        <v>75</v>
      </c>
      <c r="D192" s="21"/>
      <c r="E192" s="21">
        <v>6432.5</v>
      </c>
      <c r="F192" s="21"/>
      <c r="G192" s="21"/>
      <c r="H192" s="23">
        <f t="shared" si="4"/>
        <v>0</v>
      </c>
      <c r="I192" s="30">
        <f t="shared" si="2"/>
        <v>-70.8</v>
      </c>
    </row>
    <row r="193" spans="1:9" ht="25.5" hidden="1">
      <c r="A193" s="6"/>
      <c r="B193" s="7"/>
      <c r="C193" s="7" t="s">
        <v>76</v>
      </c>
      <c r="D193" s="21"/>
      <c r="E193" s="22">
        <v>32.2</v>
      </c>
      <c r="F193" s="21"/>
      <c r="G193" s="21"/>
      <c r="H193" s="23">
        <f t="shared" si="4"/>
        <v>0</v>
      </c>
      <c r="I193" s="32">
        <f t="shared" si="2"/>
        <v>-70.8</v>
      </c>
    </row>
    <row r="194" spans="1:9" ht="25.5" hidden="1">
      <c r="A194" s="4" t="s">
        <v>33</v>
      </c>
      <c r="B194" s="5" t="s">
        <v>34</v>
      </c>
      <c r="C194" s="5" t="s">
        <v>92</v>
      </c>
      <c r="D194" s="19"/>
      <c r="E194" s="19">
        <f>SUM(E195:E197)</f>
        <v>525503.6000000001</v>
      </c>
      <c r="F194" s="19">
        <f>SUM(F195)</f>
        <v>252131.4</v>
      </c>
      <c r="G194" s="19"/>
      <c r="H194" s="20">
        <f t="shared" si="4"/>
        <v>47.979005281790634</v>
      </c>
      <c r="I194" s="29">
        <f t="shared" si="2"/>
        <v>-22.820994718209363</v>
      </c>
    </row>
    <row r="195" spans="1:9" ht="12.75" hidden="1">
      <c r="A195" s="6"/>
      <c r="B195" s="7"/>
      <c r="C195" s="7" t="s">
        <v>74</v>
      </c>
      <c r="D195" s="21"/>
      <c r="E195" s="21">
        <v>513724.8</v>
      </c>
      <c r="F195" s="22">
        <v>252131.4</v>
      </c>
      <c r="G195" s="22"/>
      <c r="H195" s="23">
        <f t="shared" si="4"/>
        <v>49.079078915403734</v>
      </c>
      <c r="I195" s="30">
        <f t="shared" si="2"/>
        <v>-21.720921084596263</v>
      </c>
    </row>
    <row r="196" spans="1:9" ht="12.75" hidden="1">
      <c r="A196" s="6"/>
      <c r="B196" s="7"/>
      <c r="C196" s="7" t="s">
        <v>75</v>
      </c>
      <c r="D196" s="21"/>
      <c r="E196" s="21">
        <v>11000</v>
      </c>
      <c r="F196" s="21"/>
      <c r="G196" s="21"/>
      <c r="H196" s="23">
        <f t="shared" si="4"/>
        <v>0</v>
      </c>
      <c r="I196" s="30">
        <f t="shared" si="2"/>
        <v>-70.8</v>
      </c>
    </row>
    <row r="197" spans="1:9" ht="25.5" hidden="1">
      <c r="A197" s="6"/>
      <c r="B197" s="7"/>
      <c r="C197" s="7" t="s">
        <v>76</v>
      </c>
      <c r="D197" s="21"/>
      <c r="E197" s="22">
        <v>778.8</v>
      </c>
      <c r="F197" s="21"/>
      <c r="G197" s="21"/>
      <c r="H197" s="23">
        <f t="shared" si="4"/>
        <v>0</v>
      </c>
      <c r="I197" s="32">
        <f t="shared" si="2"/>
        <v>-70.8</v>
      </c>
    </row>
    <row r="198" spans="1:9" ht="25.5" hidden="1">
      <c r="A198" s="4" t="s">
        <v>35</v>
      </c>
      <c r="B198" s="5" t="s">
        <v>36</v>
      </c>
      <c r="C198" s="5" t="s">
        <v>93</v>
      </c>
      <c r="D198" s="19"/>
      <c r="E198" s="19">
        <f>SUM(E199:E200)</f>
        <v>188551.6</v>
      </c>
      <c r="F198" s="19">
        <f>SUM(F199:F200)</f>
        <v>44634.2</v>
      </c>
      <c r="G198" s="19"/>
      <c r="H198" s="20">
        <f t="shared" si="4"/>
        <v>23.67214067661054</v>
      </c>
      <c r="I198" s="29">
        <f t="shared" si="2"/>
        <v>-47.12785932338946</v>
      </c>
    </row>
    <row r="199" spans="1:9" ht="12.75" hidden="1">
      <c r="A199" s="6"/>
      <c r="B199" s="7"/>
      <c r="C199" s="7" t="s">
        <v>74</v>
      </c>
      <c r="D199" s="21"/>
      <c r="E199" s="21">
        <v>172882.1</v>
      </c>
      <c r="F199" s="22">
        <v>44634.2</v>
      </c>
      <c r="G199" s="22"/>
      <c r="H199" s="23">
        <f t="shared" si="4"/>
        <v>25.81771045122658</v>
      </c>
      <c r="I199" s="30">
        <f t="shared" si="2"/>
        <v>-44.982289548773416</v>
      </c>
    </row>
    <row r="200" spans="1:9" ht="12.75" hidden="1">
      <c r="A200" s="6"/>
      <c r="B200" s="7"/>
      <c r="C200" s="7" t="s">
        <v>75</v>
      </c>
      <c r="D200" s="21"/>
      <c r="E200" s="21">
        <v>15669.5</v>
      </c>
      <c r="F200" s="21"/>
      <c r="G200" s="21"/>
      <c r="H200" s="23">
        <f t="shared" si="4"/>
        <v>0</v>
      </c>
      <c r="I200" s="30">
        <f t="shared" si="2"/>
        <v>-70.8</v>
      </c>
    </row>
    <row r="201" spans="1:9" ht="25.5" hidden="1">
      <c r="A201" s="4" t="s">
        <v>37</v>
      </c>
      <c r="B201" s="5" t="s">
        <v>38</v>
      </c>
      <c r="C201" s="5" t="s">
        <v>94</v>
      </c>
      <c r="D201" s="19"/>
      <c r="E201" s="19">
        <f>SUM(E202:E203)</f>
        <v>5327.6</v>
      </c>
      <c r="F201" s="19">
        <f>SUM(F202)</f>
        <v>4291</v>
      </c>
      <c r="G201" s="19"/>
      <c r="H201" s="20">
        <f t="shared" si="4"/>
        <v>80.54283354606201</v>
      </c>
      <c r="I201" s="29">
        <f t="shared" si="2"/>
        <v>9.742833546062016</v>
      </c>
    </row>
    <row r="202" spans="1:9" ht="12.75" hidden="1">
      <c r="A202" s="6"/>
      <c r="B202" s="7"/>
      <c r="C202" s="7" t="s">
        <v>74</v>
      </c>
      <c r="D202" s="21"/>
      <c r="E202" s="21">
        <v>5326.8</v>
      </c>
      <c r="F202" s="22">
        <v>4291</v>
      </c>
      <c r="G202" s="22"/>
      <c r="H202" s="23">
        <f t="shared" si="4"/>
        <v>80.55492978899152</v>
      </c>
      <c r="I202" s="30">
        <f aca="true" t="shared" si="5" ref="I202:I256">SUM(H202-70.8)</f>
        <v>9.754929788991518</v>
      </c>
    </row>
    <row r="203" spans="1:9" ht="12.75" hidden="1">
      <c r="A203" s="6"/>
      <c r="B203" s="7"/>
      <c r="C203" s="7" t="s">
        <v>75</v>
      </c>
      <c r="D203" s="21"/>
      <c r="E203" s="21">
        <v>0.8</v>
      </c>
      <c r="F203" s="21"/>
      <c r="G203" s="21"/>
      <c r="H203" s="23"/>
      <c r="I203" s="30">
        <f t="shared" si="5"/>
        <v>-70.8</v>
      </c>
    </row>
    <row r="204" spans="1:9" ht="25.5" hidden="1">
      <c r="A204" s="4" t="s">
        <v>39</v>
      </c>
      <c r="B204" s="5" t="s">
        <v>40</v>
      </c>
      <c r="C204" s="5" t="s">
        <v>95</v>
      </c>
      <c r="D204" s="19"/>
      <c r="E204" s="19">
        <f>SUM(E205:E206)</f>
        <v>169260.2</v>
      </c>
      <c r="F204" s="19">
        <f>SUM(F205:F206)</f>
        <v>77634.9</v>
      </c>
      <c r="G204" s="19"/>
      <c r="H204" s="20">
        <f aca="true" t="shared" si="6" ref="H204:H236">SUM(F204/E204*100)</f>
        <v>45.86719146024877</v>
      </c>
      <c r="I204" s="29">
        <f t="shared" si="5"/>
        <v>-24.93280853975123</v>
      </c>
    </row>
    <row r="205" spans="1:9" ht="12.75" hidden="1">
      <c r="A205" s="6"/>
      <c r="B205" s="7"/>
      <c r="C205" s="7" t="s">
        <v>74</v>
      </c>
      <c r="D205" s="21"/>
      <c r="E205" s="21">
        <v>51767.9</v>
      </c>
      <c r="F205" s="22">
        <v>37132.1</v>
      </c>
      <c r="G205" s="22"/>
      <c r="H205" s="23">
        <f t="shared" si="6"/>
        <v>71.72803996298865</v>
      </c>
      <c r="I205" s="30">
        <f t="shared" si="5"/>
        <v>0.9280399629886489</v>
      </c>
    </row>
    <row r="206" spans="1:9" ht="12.75" hidden="1">
      <c r="A206" s="6"/>
      <c r="B206" s="7"/>
      <c r="C206" s="7" t="s">
        <v>75</v>
      </c>
      <c r="D206" s="21"/>
      <c r="E206" s="21">
        <v>117492.3</v>
      </c>
      <c r="F206" s="22">
        <v>40502.8</v>
      </c>
      <c r="G206" s="22"/>
      <c r="H206" s="23">
        <f t="shared" si="6"/>
        <v>34.47272714892806</v>
      </c>
      <c r="I206" s="30">
        <f t="shared" si="5"/>
        <v>-36.32727285107194</v>
      </c>
    </row>
    <row r="207" spans="1:9" ht="25.5" hidden="1">
      <c r="A207" s="4" t="s">
        <v>41</v>
      </c>
      <c r="B207" s="5" t="s">
        <v>42</v>
      </c>
      <c r="C207" s="5" t="s">
        <v>96</v>
      </c>
      <c r="D207" s="19"/>
      <c r="E207" s="19">
        <f>SUM(E208:E210)</f>
        <v>30746.1</v>
      </c>
      <c r="F207" s="19">
        <f>SUM(F208:F210)</f>
        <v>20152.799999999996</v>
      </c>
      <c r="G207" s="19"/>
      <c r="H207" s="20">
        <f t="shared" si="6"/>
        <v>65.54587411086284</v>
      </c>
      <c r="I207" s="30">
        <f t="shared" si="5"/>
        <v>-5.254125889137157</v>
      </c>
    </row>
    <row r="208" spans="1:9" ht="12.75" hidden="1">
      <c r="A208" s="6"/>
      <c r="B208" s="7"/>
      <c r="C208" s="7" t="s">
        <v>74</v>
      </c>
      <c r="D208" s="21"/>
      <c r="E208" s="21">
        <v>29448</v>
      </c>
      <c r="F208" s="22">
        <v>20067.6</v>
      </c>
      <c r="G208" s="22"/>
      <c r="H208" s="23">
        <f t="shared" si="6"/>
        <v>68.14588427057863</v>
      </c>
      <c r="I208" s="30">
        <f t="shared" si="5"/>
        <v>-2.6541157294213633</v>
      </c>
    </row>
    <row r="209" spans="1:9" ht="12.75" hidden="1">
      <c r="A209" s="6"/>
      <c r="B209" s="7"/>
      <c r="C209" s="7" t="s">
        <v>75</v>
      </c>
      <c r="D209" s="21"/>
      <c r="E209" s="21">
        <v>1139.5</v>
      </c>
      <c r="F209" s="22">
        <v>50.6</v>
      </c>
      <c r="G209" s="22"/>
      <c r="H209" s="23">
        <f t="shared" si="6"/>
        <v>4.440544098288724</v>
      </c>
      <c r="I209" s="30">
        <f t="shared" si="5"/>
        <v>-66.35945590171127</v>
      </c>
    </row>
    <row r="210" spans="1:9" ht="25.5" hidden="1">
      <c r="A210" s="6"/>
      <c r="B210" s="7"/>
      <c r="C210" s="7" t="s">
        <v>76</v>
      </c>
      <c r="D210" s="21"/>
      <c r="E210" s="22">
        <v>158.6</v>
      </c>
      <c r="F210" s="22">
        <v>34.6</v>
      </c>
      <c r="G210" s="22"/>
      <c r="H210" s="23">
        <f t="shared" si="6"/>
        <v>21.815889029003785</v>
      </c>
      <c r="I210" s="32">
        <f t="shared" si="5"/>
        <v>-48.98411097099621</v>
      </c>
    </row>
    <row r="211" spans="1:9" ht="25.5" hidden="1">
      <c r="A211" s="4" t="s">
        <v>43</v>
      </c>
      <c r="B211" s="5" t="s">
        <v>44</v>
      </c>
      <c r="C211" s="5" t="s">
        <v>97</v>
      </c>
      <c r="D211" s="19"/>
      <c r="E211" s="19">
        <f>SUM(E212:E213)</f>
        <v>4303.1</v>
      </c>
      <c r="F211" s="19">
        <f>SUM(F212:F213)</f>
        <v>2484.4</v>
      </c>
      <c r="G211" s="19"/>
      <c r="H211" s="20">
        <f t="shared" si="6"/>
        <v>57.735121191699</v>
      </c>
      <c r="I211" s="29">
        <f t="shared" si="5"/>
        <v>-13.064878808300996</v>
      </c>
    </row>
    <row r="212" spans="1:9" ht="12.75" hidden="1">
      <c r="A212" s="6"/>
      <c r="B212" s="7"/>
      <c r="C212" s="7" t="s">
        <v>74</v>
      </c>
      <c r="D212" s="21"/>
      <c r="E212" s="21">
        <v>4232.1</v>
      </c>
      <c r="F212" s="22">
        <v>2440.6</v>
      </c>
      <c r="G212" s="22"/>
      <c r="H212" s="23">
        <f t="shared" si="6"/>
        <v>57.6687696415491</v>
      </c>
      <c r="I212" s="30">
        <f t="shared" si="5"/>
        <v>-13.1312303584509</v>
      </c>
    </row>
    <row r="213" spans="1:9" ht="12.75" hidden="1">
      <c r="A213" s="6"/>
      <c r="B213" s="7"/>
      <c r="C213" s="7" t="s">
        <v>75</v>
      </c>
      <c r="D213" s="21"/>
      <c r="E213" s="21">
        <v>71</v>
      </c>
      <c r="F213" s="22">
        <v>43.8</v>
      </c>
      <c r="G213" s="22"/>
      <c r="H213" s="23">
        <f t="shared" si="6"/>
        <v>61.69014084507042</v>
      </c>
      <c r="I213" s="30">
        <f t="shared" si="5"/>
        <v>-9.10985915492958</v>
      </c>
    </row>
    <row r="214" spans="1:9" ht="25.5" hidden="1">
      <c r="A214" s="4" t="s">
        <v>59</v>
      </c>
      <c r="B214" s="5" t="s">
        <v>60</v>
      </c>
      <c r="C214" s="5" t="s">
        <v>111</v>
      </c>
      <c r="D214" s="19"/>
      <c r="E214" s="19">
        <f>SUM(E215)</f>
        <v>779.1</v>
      </c>
      <c r="F214" s="19">
        <f>SUM(F215)</f>
        <v>401.3</v>
      </c>
      <c r="G214" s="19"/>
      <c r="H214" s="20">
        <f t="shared" si="6"/>
        <v>51.50815042998331</v>
      </c>
      <c r="I214" s="29">
        <f t="shared" si="5"/>
        <v>-19.291849570016687</v>
      </c>
    </row>
    <row r="215" spans="1:9" ht="12.75" hidden="1">
      <c r="A215" s="6"/>
      <c r="B215" s="7"/>
      <c r="C215" s="7" t="s">
        <v>75</v>
      </c>
      <c r="D215" s="21"/>
      <c r="E215" s="21">
        <v>779.1</v>
      </c>
      <c r="F215" s="22">
        <v>401.3</v>
      </c>
      <c r="G215" s="22"/>
      <c r="H215" s="23">
        <f t="shared" si="6"/>
        <v>51.50815042998331</v>
      </c>
      <c r="I215" s="30">
        <f t="shared" si="5"/>
        <v>-19.291849570016687</v>
      </c>
    </row>
    <row r="216" spans="1:9" ht="25.5" hidden="1">
      <c r="A216" s="4" t="s">
        <v>61</v>
      </c>
      <c r="B216" s="5" t="s">
        <v>62</v>
      </c>
      <c r="C216" s="5" t="s">
        <v>110</v>
      </c>
      <c r="D216" s="19"/>
      <c r="E216" s="19">
        <f>SUM(E217)</f>
        <v>495.7</v>
      </c>
      <c r="F216" s="19">
        <f>SUM(F217)</f>
        <v>351.5</v>
      </c>
      <c r="G216" s="19"/>
      <c r="H216" s="20">
        <f t="shared" si="6"/>
        <v>70.90982449061933</v>
      </c>
      <c r="I216" s="29">
        <f t="shared" si="5"/>
        <v>0.10982449061933153</v>
      </c>
    </row>
    <row r="217" spans="1:9" ht="12.75" hidden="1">
      <c r="A217" s="6"/>
      <c r="B217" s="7"/>
      <c r="C217" s="7" t="s">
        <v>75</v>
      </c>
      <c r="D217" s="21"/>
      <c r="E217" s="21">
        <v>495.7</v>
      </c>
      <c r="F217" s="22">
        <v>351.5</v>
      </c>
      <c r="G217" s="22"/>
      <c r="H217" s="23">
        <f t="shared" si="6"/>
        <v>70.90982449061933</v>
      </c>
      <c r="I217" s="30">
        <f t="shared" si="5"/>
        <v>0.10982449061933153</v>
      </c>
    </row>
    <row r="218" spans="1:9" ht="25.5" hidden="1">
      <c r="A218" s="4" t="s">
        <v>63</v>
      </c>
      <c r="B218" s="5" t="s">
        <v>64</v>
      </c>
      <c r="C218" s="5" t="s">
        <v>109</v>
      </c>
      <c r="D218" s="19"/>
      <c r="E218" s="19">
        <f>SUM(E219)</f>
        <v>444.7</v>
      </c>
      <c r="F218" s="19">
        <f>SUM(F219)</f>
        <v>381.9</v>
      </c>
      <c r="G218" s="19"/>
      <c r="H218" s="20">
        <f t="shared" si="6"/>
        <v>85.87812008095345</v>
      </c>
      <c r="I218" s="29">
        <f t="shared" si="5"/>
        <v>15.078120080953454</v>
      </c>
    </row>
    <row r="219" spans="1:9" ht="12.75" hidden="1">
      <c r="A219" s="6"/>
      <c r="B219" s="7"/>
      <c r="C219" s="7" t="s">
        <v>75</v>
      </c>
      <c r="D219" s="21"/>
      <c r="E219" s="21">
        <v>444.7</v>
      </c>
      <c r="F219" s="22">
        <v>381.9</v>
      </c>
      <c r="G219" s="22"/>
      <c r="H219" s="23">
        <f t="shared" si="6"/>
        <v>85.87812008095345</v>
      </c>
      <c r="I219" s="30">
        <f t="shared" si="5"/>
        <v>15.078120080953454</v>
      </c>
    </row>
    <row r="220" spans="1:9" ht="25.5" hidden="1">
      <c r="A220" s="4" t="s">
        <v>65</v>
      </c>
      <c r="B220" s="5" t="s">
        <v>66</v>
      </c>
      <c r="C220" s="5" t="s">
        <v>108</v>
      </c>
      <c r="D220" s="19"/>
      <c r="E220" s="19">
        <f>SUM(E221)</f>
        <v>504.4</v>
      </c>
      <c r="F220" s="19">
        <f>SUM(F221)</f>
        <v>307.6</v>
      </c>
      <c r="G220" s="19"/>
      <c r="H220" s="20">
        <f t="shared" si="6"/>
        <v>60.98334655035686</v>
      </c>
      <c r="I220" s="29">
        <f t="shared" si="5"/>
        <v>-9.816653449643134</v>
      </c>
    </row>
    <row r="221" spans="1:9" ht="12.75" hidden="1">
      <c r="A221" s="6"/>
      <c r="B221" s="7"/>
      <c r="C221" s="7" t="s">
        <v>75</v>
      </c>
      <c r="D221" s="21"/>
      <c r="E221" s="21">
        <v>504.4</v>
      </c>
      <c r="F221" s="22">
        <v>307.6</v>
      </c>
      <c r="G221" s="22"/>
      <c r="H221" s="23">
        <f t="shared" si="6"/>
        <v>60.98334655035686</v>
      </c>
      <c r="I221" s="30">
        <f t="shared" si="5"/>
        <v>-9.816653449643134</v>
      </c>
    </row>
    <row r="222" spans="1:9" ht="25.5" hidden="1">
      <c r="A222" s="4" t="s">
        <v>67</v>
      </c>
      <c r="B222" s="5" t="s">
        <v>68</v>
      </c>
      <c r="C222" s="5" t="s">
        <v>107</v>
      </c>
      <c r="D222" s="19"/>
      <c r="E222" s="19">
        <f>SUM(E223)</f>
        <v>514</v>
      </c>
      <c r="F222" s="19">
        <f>SUM(F223)</f>
        <v>356.1</v>
      </c>
      <c r="G222" s="19"/>
      <c r="H222" s="20">
        <f t="shared" si="6"/>
        <v>69.28015564202336</v>
      </c>
      <c r="I222" s="29">
        <f t="shared" si="5"/>
        <v>-1.5198443579766376</v>
      </c>
    </row>
    <row r="223" spans="1:9" ht="12.75" hidden="1">
      <c r="A223" s="6"/>
      <c r="B223" s="7"/>
      <c r="C223" s="7" t="s">
        <v>75</v>
      </c>
      <c r="D223" s="21"/>
      <c r="E223" s="21">
        <v>514</v>
      </c>
      <c r="F223" s="22">
        <v>356.1</v>
      </c>
      <c r="G223" s="22"/>
      <c r="H223" s="23">
        <f t="shared" si="6"/>
        <v>69.28015564202336</v>
      </c>
      <c r="I223" s="30">
        <f t="shared" si="5"/>
        <v>-1.5198443579766376</v>
      </c>
    </row>
    <row r="224" spans="1:9" ht="25.5" hidden="1">
      <c r="A224" s="4" t="s">
        <v>69</v>
      </c>
      <c r="B224" s="5" t="s">
        <v>70</v>
      </c>
      <c r="C224" s="5" t="s">
        <v>106</v>
      </c>
      <c r="D224" s="19"/>
      <c r="E224" s="19">
        <f>SUM(E225)</f>
        <v>492.5</v>
      </c>
      <c r="F224" s="19">
        <f>SUM(F225)</f>
        <v>381.9</v>
      </c>
      <c r="G224" s="19"/>
      <c r="H224" s="20">
        <f t="shared" si="6"/>
        <v>77.54314720812182</v>
      </c>
      <c r="I224" s="29">
        <f t="shared" si="5"/>
        <v>6.743147208121826</v>
      </c>
    </row>
    <row r="225" spans="1:9" ht="12.75" hidden="1">
      <c r="A225" s="6"/>
      <c r="B225" s="7"/>
      <c r="C225" s="7" t="s">
        <v>75</v>
      </c>
      <c r="D225" s="21"/>
      <c r="E225" s="21">
        <v>492.5</v>
      </c>
      <c r="F225" s="22">
        <v>381.9</v>
      </c>
      <c r="G225" s="22"/>
      <c r="H225" s="23">
        <f t="shared" si="6"/>
        <v>77.54314720812182</v>
      </c>
      <c r="I225" s="30">
        <f t="shared" si="5"/>
        <v>6.743147208121826</v>
      </c>
    </row>
    <row r="226" spans="1:9" ht="25.5" hidden="1">
      <c r="A226" s="4" t="s">
        <v>71</v>
      </c>
      <c r="B226" s="5" t="s">
        <v>72</v>
      </c>
      <c r="C226" s="5" t="s">
        <v>105</v>
      </c>
      <c r="D226" s="19"/>
      <c r="E226" s="19">
        <f>SUM(E227)</f>
        <v>546.7</v>
      </c>
      <c r="F226" s="19">
        <f>SUM(F227)</f>
        <v>237.6</v>
      </c>
      <c r="G226" s="19"/>
      <c r="H226" s="20">
        <f t="shared" si="6"/>
        <v>43.46076458752515</v>
      </c>
      <c r="I226" s="31">
        <f t="shared" si="5"/>
        <v>-27.33923541247485</v>
      </c>
    </row>
    <row r="227" spans="1:9" ht="12.75" hidden="1">
      <c r="A227" s="6"/>
      <c r="B227" s="7"/>
      <c r="C227" s="7" t="s">
        <v>75</v>
      </c>
      <c r="D227" s="21"/>
      <c r="E227" s="21">
        <v>546.7</v>
      </c>
      <c r="F227" s="22">
        <v>237.6</v>
      </c>
      <c r="G227" s="22"/>
      <c r="H227" s="23">
        <f t="shared" si="6"/>
        <v>43.46076458752515</v>
      </c>
      <c r="I227" s="30">
        <f t="shared" si="5"/>
        <v>-27.33923541247485</v>
      </c>
    </row>
    <row r="228" spans="1:9" ht="12.75" hidden="1">
      <c r="A228" s="4" t="s">
        <v>45</v>
      </c>
      <c r="B228" s="5" t="s">
        <v>46</v>
      </c>
      <c r="C228" s="5" t="s">
        <v>98</v>
      </c>
      <c r="D228" s="19"/>
      <c r="E228" s="19">
        <f>SUM(E229:E231)</f>
        <v>104250.7</v>
      </c>
      <c r="F228" s="19">
        <f>SUM(F229:F231)</f>
        <v>72745.4</v>
      </c>
      <c r="G228" s="19"/>
      <c r="H228" s="20">
        <f t="shared" si="6"/>
        <v>69.77929164984023</v>
      </c>
      <c r="I228" s="31">
        <f t="shared" si="5"/>
        <v>-1.0207083501597651</v>
      </c>
    </row>
    <row r="229" spans="1:9" ht="12.75" hidden="1">
      <c r="A229" s="6"/>
      <c r="B229" s="7"/>
      <c r="C229" s="7" t="s">
        <v>74</v>
      </c>
      <c r="D229" s="21"/>
      <c r="E229" s="21">
        <v>103786.8</v>
      </c>
      <c r="F229" s="22">
        <v>72578.8</v>
      </c>
      <c r="G229" s="22"/>
      <c r="H229" s="23">
        <f t="shared" si="6"/>
        <v>69.93066555669893</v>
      </c>
      <c r="I229" s="30">
        <f t="shared" si="5"/>
        <v>-0.8693344433010708</v>
      </c>
    </row>
    <row r="230" spans="1:9" ht="12.75" hidden="1">
      <c r="A230" s="6"/>
      <c r="B230" s="7"/>
      <c r="C230" s="7" t="s">
        <v>75</v>
      </c>
      <c r="D230" s="21"/>
      <c r="E230" s="21">
        <v>235.9</v>
      </c>
      <c r="F230" s="22">
        <v>69.2</v>
      </c>
      <c r="G230" s="22"/>
      <c r="H230" s="23">
        <f t="shared" si="6"/>
        <v>29.334463755828743</v>
      </c>
      <c r="I230" s="30">
        <f t="shared" si="5"/>
        <v>-41.465536244171254</v>
      </c>
    </row>
    <row r="231" spans="1:9" ht="25.5" hidden="1">
      <c r="A231" s="6"/>
      <c r="B231" s="7"/>
      <c r="C231" s="7" t="s">
        <v>76</v>
      </c>
      <c r="D231" s="21"/>
      <c r="E231" s="22">
        <v>228</v>
      </c>
      <c r="F231" s="22">
        <v>97.4</v>
      </c>
      <c r="G231" s="22"/>
      <c r="H231" s="23">
        <f t="shared" si="6"/>
        <v>42.71929824561404</v>
      </c>
      <c r="I231" s="32">
        <f t="shared" si="5"/>
        <v>-28.080701754385956</v>
      </c>
    </row>
    <row r="232" spans="1:9" ht="25.5" hidden="1">
      <c r="A232" s="4" t="s">
        <v>47</v>
      </c>
      <c r="B232" s="5" t="s">
        <v>48</v>
      </c>
      <c r="C232" s="5" t="s">
        <v>99</v>
      </c>
      <c r="D232" s="19"/>
      <c r="E232" s="19">
        <f>SUM(E233:E234)</f>
        <v>31964.2</v>
      </c>
      <c r="F232" s="19">
        <f>SUM(F233:F234)</f>
        <v>19090.8</v>
      </c>
      <c r="G232" s="19"/>
      <c r="H232" s="20">
        <f t="shared" si="6"/>
        <v>59.725567979176695</v>
      </c>
      <c r="I232" s="29">
        <f t="shared" si="5"/>
        <v>-11.074432020823302</v>
      </c>
    </row>
    <row r="233" spans="1:9" ht="12.75" hidden="1">
      <c r="A233" s="6"/>
      <c r="B233" s="7"/>
      <c r="C233" s="7" t="s">
        <v>74</v>
      </c>
      <c r="D233" s="21"/>
      <c r="E233" s="21">
        <v>29883.3</v>
      </c>
      <c r="F233" s="22">
        <v>18486.1</v>
      </c>
      <c r="G233" s="22"/>
      <c r="H233" s="23">
        <f t="shared" si="6"/>
        <v>61.86097251642221</v>
      </c>
      <c r="I233" s="30">
        <f t="shared" si="5"/>
        <v>-8.939027483577789</v>
      </c>
    </row>
    <row r="234" spans="1:9" ht="25.5" hidden="1">
      <c r="A234" s="6"/>
      <c r="B234" s="7"/>
      <c r="C234" s="7" t="s">
        <v>76</v>
      </c>
      <c r="D234" s="21"/>
      <c r="E234" s="22">
        <v>2080.9</v>
      </c>
      <c r="F234" s="22">
        <v>604.7</v>
      </c>
      <c r="G234" s="22"/>
      <c r="H234" s="23">
        <f t="shared" si="6"/>
        <v>29.059541544524002</v>
      </c>
      <c r="I234" s="32">
        <f t="shared" si="5"/>
        <v>-41.740458455475995</v>
      </c>
    </row>
    <row r="235" spans="1:9" ht="12.75" hidden="1">
      <c r="A235" s="4" t="s">
        <v>49</v>
      </c>
      <c r="B235" s="5" t="s">
        <v>50</v>
      </c>
      <c r="C235" s="5" t="s">
        <v>100</v>
      </c>
      <c r="D235" s="19"/>
      <c r="E235" s="19">
        <f>SUM(E236:E237)</f>
        <v>7431.1</v>
      </c>
      <c r="F235" s="19">
        <f>SUM(F236)</f>
        <v>3818</v>
      </c>
      <c r="G235" s="19"/>
      <c r="H235" s="20">
        <f t="shared" si="6"/>
        <v>51.378665338913486</v>
      </c>
      <c r="I235" s="31">
        <f t="shared" si="5"/>
        <v>-19.42133466108651</v>
      </c>
    </row>
    <row r="236" spans="1:9" ht="12.75" hidden="1">
      <c r="A236" s="6"/>
      <c r="B236" s="7"/>
      <c r="C236" s="7" t="s">
        <v>74</v>
      </c>
      <c r="D236" s="21"/>
      <c r="E236" s="21">
        <v>7427.5</v>
      </c>
      <c r="F236" s="22">
        <v>3818</v>
      </c>
      <c r="G236" s="22"/>
      <c r="H236" s="23">
        <f t="shared" si="6"/>
        <v>51.40356782228206</v>
      </c>
      <c r="I236" s="30">
        <f t="shared" si="5"/>
        <v>-19.39643217771794</v>
      </c>
    </row>
    <row r="237" spans="1:9" ht="12.75" hidden="1">
      <c r="A237" s="6"/>
      <c r="B237" s="7"/>
      <c r="C237" s="7" t="s">
        <v>75</v>
      </c>
      <c r="D237" s="21"/>
      <c r="E237" s="21">
        <v>3.6</v>
      </c>
      <c r="F237" s="21"/>
      <c r="G237" s="21"/>
      <c r="H237" s="23"/>
      <c r="I237" s="30">
        <f t="shared" si="5"/>
        <v>-70.8</v>
      </c>
    </row>
    <row r="238" spans="1:9" ht="25.5" hidden="1">
      <c r="A238" s="4" t="s">
        <v>51</v>
      </c>
      <c r="B238" s="5" t="s">
        <v>52</v>
      </c>
      <c r="C238" s="5" t="s">
        <v>101</v>
      </c>
      <c r="D238" s="19"/>
      <c r="E238" s="19">
        <f>SUM(E239:E240)</f>
        <v>1391.4</v>
      </c>
      <c r="F238" s="19">
        <f>SUM(F239)</f>
        <v>1026.9</v>
      </c>
      <c r="G238" s="19"/>
      <c r="H238" s="20">
        <f>SUM(F238/E238*100)</f>
        <v>73.80336351875809</v>
      </c>
      <c r="I238" s="31">
        <f t="shared" si="5"/>
        <v>3.0033635187580927</v>
      </c>
    </row>
    <row r="239" spans="1:9" ht="12.75" hidden="1">
      <c r="A239" s="6"/>
      <c r="B239" s="7"/>
      <c r="C239" s="7" t="s">
        <v>74</v>
      </c>
      <c r="D239" s="21"/>
      <c r="E239" s="21">
        <v>1387</v>
      </c>
      <c r="F239" s="22">
        <v>1026.9</v>
      </c>
      <c r="G239" s="22"/>
      <c r="H239" s="23">
        <f>SUM(F239/E239*100)</f>
        <v>74.03749098774334</v>
      </c>
      <c r="I239" s="30">
        <f t="shared" si="5"/>
        <v>3.2374909877433424</v>
      </c>
    </row>
    <row r="240" spans="1:9" ht="12.75" hidden="1">
      <c r="A240" s="6"/>
      <c r="B240" s="7"/>
      <c r="C240" s="7" t="s">
        <v>75</v>
      </c>
      <c r="D240" s="21"/>
      <c r="E240" s="21">
        <v>4.4</v>
      </c>
      <c r="F240" s="21"/>
      <c r="G240" s="21"/>
      <c r="H240" s="23"/>
      <c r="I240" s="30">
        <f t="shared" si="5"/>
        <v>-70.8</v>
      </c>
    </row>
    <row r="241" spans="1:9" ht="12.75" hidden="1">
      <c r="A241" s="4" t="s">
        <v>53</v>
      </c>
      <c r="B241" s="5" t="s">
        <v>54</v>
      </c>
      <c r="C241" s="5" t="s">
        <v>102</v>
      </c>
      <c r="D241" s="19"/>
      <c r="E241" s="19">
        <f>SUM(E242:E243)</f>
        <v>43940.100000000006</v>
      </c>
      <c r="F241" s="19">
        <f>SUM(F242)</f>
        <v>30580.9</v>
      </c>
      <c r="G241" s="19"/>
      <c r="H241" s="20">
        <f>SUM(F241/E241*100)</f>
        <v>69.59679199637688</v>
      </c>
      <c r="I241" s="31">
        <f t="shared" si="5"/>
        <v>-1.2032080036231179</v>
      </c>
    </row>
    <row r="242" spans="1:9" ht="12.75" hidden="1">
      <c r="A242" s="6"/>
      <c r="B242" s="7"/>
      <c r="C242" s="7" t="s">
        <v>74</v>
      </c>
      <c r="D242" s="21"/>
      <c r="E242" s="21">
        <v>43938.3</v>
      </c>
      <c r="F242" s="22">
        <v>30580.9</v>
      </c>
      <c r="G242" s="22"/>
      <c r="H242" s="23">
        <f>SUM(F242/E242*100)</f>
        <v>69.5996431359429</v>
      </c>
      <c r="I242" s="30">
        <f t="shared" si="5"/>
        <v>-1.200356864057099</v>
      </c>
    </row>
    <row r="243" spans="1:9" ht="12.75" hidden="1">
      <c r="A243" s="6"/>
      <c r="B243" s="7"/>
      <c r="C243" s="7" t="s">
        <v>75</v>
      </c>
      <c r="D243" s="21"/>
      <c r="E243" s="21">
        <v>1.8</v>
      </c>
      <c r="F243" s="21"/>
      <c r="G243" s="21"/>
      <c r="H243" s="23"/>
      <c r="I243" s="30">
        <f t="shared" si="5"/>
        <v>-70.8</v>
      </c>
    </row>
    <row r="244" spans="1:9" ht="25.5" hidden="1">
      <c r="A244" s="4" t="s">
        <v>55</v>
      </c>
      <c r="B244" s="5" t="s">
        <v>56</v>
      </c>
      <c r="C244" s="5" t="s">
        <v>104</v>
      </c>
      <c r="D244" s="19"/>
      <c r="E244" s="19">
        <f>SUM(E245:E246)</f>
        <v>338324.5</v>
      </c>
      <c r="F244" s="19">
        <f>SUM(F245:F246)</f>
        <v>98403.2</v>
      </c>
      <c r="G244" s="19"/>
      <c r="H244" s="20">
        <f aca="true" t="shared" si="7" ref="H244:H251">SUM(F244/E244*100)</f>
        <v>29.085449028964796</v>
      </c>
      <c r="I244" s="29">
        <f t="shared" si="5"/>
        <v>-41.7145509710352</v>
      </c>
    </row>
    <row r="245" spans="1:9" ht="12.75" hidden="1">
      <c r="A245" s="6"/>
      <c r="B245" s="7"/>
      <c r="C245" s="7" t="s">
        <v>74</v>
      </c>
      <c r="D245" s="21"/>
      <c r="E245" s="21">
        <v>192106.3</v>
      </c>
      <c r="F245" s="22">
        <v>62564.1</v>
      </c>
      <c r="G245" s="22"/>
      <c r="H245" s="23">
        <f t="shared" si="7"/>
        <v>32.56743792369121</v>
      </c>
      <c r="I245" s="30">
        <f t="shared" si="5"/>
        <v>-38.23256207630879</v>
      </c>
    </row>
    <row r="246" spans="1:9" ht="12.75" hidden="1">
      <c r="A246" s="6"/>
      <c r="B246" s="7"/>
      <c r="C246" s="7" t="s">
        <v>75</v>
      </c>
      <c r="D246" s="21"/>
      <c r="E246" s="21">
        <v>146218.2</v>
      </c>
      <c r="F246" s="22">
        <v>35839.1</v>
      </c>
      <c r="G246" s="22"/>
      <c r="H246" s="23">
        <f t="shared" si="7"/>
        <v>24.510697026772313</v>
      </c>
      <c r="I246" s="30">
        <f t="shared" si="5"/>
        <v>-46.289302973227684</v>
      </c>
    </row>
    <row r="247" spans="1:9" ht="25.5" hidden="1">
      <c r="A247" s="4" t="s">
        <v>57</v>
      </c>
      <c r="B247" s="5" t="s">
        <v>58</v>
      </c>
      <c r="C247" s="5" t="s">
        <v>103</v>
      </c>
      <c r="D247" s="19"/>
      <c r="E247" s="19">
        <f>SUM(E248:E249)</f>
        <v>10877.71</v>
      </c>
      <c r="F247" s="19">
        <f>SUM(F248:F248)</f>
        <v>7213.7</v>
      </c>
      <c r="G247" s="19"/>
      <c r="H247" s="20">
        <f t="shared" si="7"/>
        <v>66.31634783424086</v>
      </c>
      <c r="I247" s="29">
        <f t="shared" si="5"/>
        <v>-4.483652165759139</v>
      </c>
    </row>
    <row r="248" spans="1:9" ht="12.75" hidden="1">
      <c r="A248" s="6"/>
      <c r="B248" s="7"/>
      <c r="C248" s="7" t="s">
        <v>74</v>
      </c>
      <c r="D248" s="21"/>
      <c r="E248" s="21">
        <v>9421.4</v>
      </c>
      <c r="F248" s="22">
        <v>7213.7</v>
      </c>
      <c r="G248" s="22"/>
      <c r="H248" s="23">
        <f t="shared" si="7"/>
        <v>76.56717685269705</v>
      </c>
      <c r="I248" s="30">
        <f t="shared" si="5"/>
        <v>5.767176852697048</v>
      </c>
    </row>
    <row r="249" spans="1:9" ht="12.75" hidden="1">
      <c r="A249" s="6"/>
      <c r="B249" s="7"/>
      <c r="C249" s="7" t="s">
        <v>75</v>
      </c>
      <c r="D249" s="21"/>
      <c r="E249" s="21">
        <v>1456.31</v>
      </c>
      <c r="F249" s="21"/>
      <c r="G249" s="21"/>
      <c r="H249" s="23">
        <f t="shared" si="7"/>
        <v>0</v>
      </c>
      <c r="I249" s="30">
        <f t="shared" si="5"/>
        <v>-70.8</v>
      </c>
    </row>
    <row r="250" spans="1:9" ht="12.75" hidden="1">
      <c r="A250" s="6"/>
      <c r="B250" s="7"/>
      <c r="C250" s="7" t="s">
        <v>117</v>
      </c>
      <c r="D250" s="21"/>
      <c r="E250" s="21">
        <v>116119.4</v>
      </c>
      <c r="F250" s="21"/>
      <c r="G250" s="21"/>
      <c r="H250" s="23">
        <f t="shared" si="7"/>
        <v>0</v>
      </c>
      <c r="I250" s="30">
        <f t="shared" si="5"/>
        <v>-70.8</v>
      </c>
    </row>
    <row r="251" spans="1:9" ht="12.75" hidden="1" outlineLevel="1">
      <c r="A251" s="6"/>
      <c r="B251" s="7"/>
      <c r="C251" s="7" t="s">
        <v>129</v>
      </c>
      <c r="D251" s="21"/>
      <c r="E251" s="21"/>
      <c r="F251" s="21"/>
      <c r="G251" s="21"/>
      <c r="H251" s="23" t="e">
        <f t="shared" si="7"/>
        <v>#DIV/0!</v>
      </c>
      <c r="I251" s="30" t="e">
        <f t="shared" si="5"/>
        <v>#DIV/0!</v>
      </c>
    </row>
    <row r="252" spans="1:9" ht="12.75" hidden="1">
      <c r="A252" s="6"/>
      <c r="B252" s="7"/>
      <c r="C252" s="7" t="s">
        <v>130</v>
      </c>
      <c r="D252" s="21"/>
      <c r="E252" s="21">
        <v>506087.9</v>
      </c>
      <c r="F252" s="21"/>
      <c r="G252" s="21"/>
      <c r="H252" s="23"/>
      <c r="I252" s="30">
        <f t="shared" si="5"/>
        <v>-70.8</v>
      </c>
    </row>
    <row r="253" spans="1:9" ht="12.75" hidden="1">
      <c r="A253" s="9"/>
      <c r="B253" s="10"/>
      <c r="C253" s="10" t="s">
        <v>74</v>
      </c>
      <c r="D253" s="24"/>
      <c r="E253" s="24">
        <f>SUM(E138+E141+E143+E146+E149+E153+E156+E160+E163+E167+E170+E173+E176+E179+E182+E185+E188+E191+E195+E199+E202+E205+E208+E212+E229+E233+E236+E239+E242+E245+E248+E250+E251)</f>
        <v>5061209.219999999</v>
      </c>
      <c r="F253" s="25">
        <f>SUM(F138+F141+F143+F146+F149+F153+F156+F160+F163+F167+F170+F173+F176+F179+F182+F185+F188+F191+F195+F199+F202+F205+F208+F212+F229+F233+F236+F239+F242+F245+F248)</f>
        <v>2962238.7</v>
      </c>
      <c r="G253" s="25"/>
      <c r="H253" s="26">
        <f>SUM(F253/E253*100)</f>
        <v>58.52827992753876</v>
      </c>
      <c r="I253" s="33">
        <f t="shared" si="5"/>
        <v>-12.271720072461235</v>
      </c>
    </row>
    <row r="254" spans="1:9" ht="12.75" hidden="1">
      <c r="A254" s="9"/>
      <c r="B254" s="10"/>
      <c r="C254" s="10" t="s">
        <v>75</v>
      </c>
      <c r="D254" s="24"/>
      <c r="E254" s="24">
        <f>SUM(E249+E246+E243+E240+E237+E230+E227+E225+E223+E221+E219+E217+E215+E213+E209+E206+E203+E200+E196+E192+E189+E186+E183+E180+E177+E174+E171+E168+E164+E157+E151+E147+E144+E139+E252)</f>
        <v>1977344.71</v>
      </c>
      <c r="F254" s="25">
        <f>SUM(F157+F164+F168+F171+F174+F177+F180+F183+F186+F189+F200+F206+F209+F213+F215+F217+F219+F221+F223+F225+F230+F246+F227+F249+F196+F192+F144+F151)</f>
        <v>735506.1999999998</v>
      </c>
      <c r="G254" s="25"/>
      <c r="H254" s="26">
        <f>SUM(F254/E254*100)</f>
        <v>37.19666056607802</v>
      </c>
      <c r="I254" s="33">
        <f t="shared" si="5"/>
        <v>-33.603339433921974</v>
      </c>
    </row>
    <row r="255" spans="1:9" ht="25.5" hidden="1">
      <c r="A255" s="9"/>
      <c r="B255" s="10"/>
      <c r="C255" s="10" t="s">
        <v>76</v>
      </c>
      <c r="D255" s="24"/>
      <c r="E255" s="24">
        <f>SUM(E234+E231+E210+E197+E193+E165+E161+E158+E154+E150)</f>
        <v>610302.9</v>
      </c>
      <c r="F255" s="25">
        <f>SUM(F150+F154+F158+F161+F165+F210+F231+F234)</f>
        <v>302562.2</v>
      </c>
      <c r="G255" s="25"/>
      <c r="H255" s="26">
        <f>SUM(F255/E255*100)</f>
        <v>49.57574345460262</v>
      </c>
      <c r="I255" s="34">
        <f t="shared" si="5"/>
        <v>-21.224256545397374</v>
      </c>
    </row>
    <row r="256" spans="1:9" ht="12.75" hidden="1">
      <c r="A256" s="94"/>
      <c r="B256" s="95" t="s">
        <v>73</v>
      </c>
      <c r="C256" s="94"/>
      <c r="D256" s="96"/>
      <c r="E256" s="97">
        <f>SUM(E253:E255)</f>
        <v>7648856.829999999</v>
      </c>
      <c r="F256" s="97">
        <f>SUM(F253:F255)</f>
        <v>4000307.1</v>
      </c>
      <c r="G256" s="97"/>
      <c r="H256" s="98">
        <f>SUM(F256/E256*100)</f>
        <v>52.29941138798908</v>
      </c>
      <c r="I256" s="99">
        <f t="shared" si="5"/>
        <v>-18.500588612010915</v>
      </c>
    </row>
    <row r="257" spans="1:9" s="8" customFormat="1" ht="12.75">
      <c r="A257" s="100"/>
      <c r="B257" s="101"/>
      <c r="C257" s="100"/>
      <c r="D257" s="102"/>
      <c r="E257" s="103"/>
      <c r="F257" s="103"/>
      <c r="G257" s="106" t="s">
        <v>151</v>
      </c>
      <c r="H257" s="104"/>
      <c r="I257" s="105"/>
    </row>
    <row r="258" spans="1:9" ht="26.25" customHeight="1">
      <c r="A258" s="118" t="s">
        <v>159</v>
      </c>
      <c r="B258" s="118"/>
      <c r="C258" s="118"/>
      <c r="D258" s="118"/>
      <c r="E258" s="118"/>
      <c r="F258" s="118"/>
      <c r="G258" s="118"/>
      <c r="H258" s="118"/>
      <c r="I258" s="118"/>
    </row>
    <row r="259" ht="12.75">
      <c r="H259" s="3" t="s">
        <v>112</v>
      </c>
    </row>
    <row r="260" spans="1:9" ht="12.75">
      <c r="A260" s="110" t="s">
        <v>1</v>
      </c>
      <c r="B260" s="110" t="s">
        <v>123</v>
      </c>
      <c r="C260" s="110" t="s">
        <v>78</v>
      </c>
      <c r="D260" s="119" t="s">
        <v>132</v>
      </c>
      <c r="E260" s="114" t="s">
        <v>140</v>
      </c>
      <c r="F260" s="114" t="s">
        <v>118</v>
      </c>
      <c r="G260" s="114" t="s">
        <v>133</v>
      </c>
      <c r="H260" s="121" t="s">
        <v>139</v>
      </c>
      <c r="I260" s="123" t="s">
        <v>154</v>
      </c>
    </row>
    <row r="261" spans="1:9" ht="63" customHeight="1">
      <c r="A261" s="111"/>
      <c r="B261" s="111"/>
      <c r="C261" s="111"/>
      <c r="D261" s="120"/>
      <c r="E261" s="115"/>
      <c r="F261" s="115"/>
      <c r="G261" s="115"/>
      <c r="H261" s="122"/>
      <c r="I261" s="124"/>
    </row>
    <row r="262" spans="1:9" ht="25.5">
      <c r="A262" s="53" t="s">
        <v>113</v>
      </c>
      <c r="B262" s="55" t="s">
        <v>2</v>
      </c>
      <c r="C262" s="5" t="s">
        <v>77</v>
      </c>
      <c r="D262" s="19">
        <f>D263+D264</f>
        <v>188039.90000000002</v>
      </c>
      <c r="E262" s="19">
        <f>E263+E264</f>
        <v>123016.5</v>
      </c>
      <c r="F262" s="19">
        <f>F263+F264</f>
        <v>167477.1</v>
      </c>
      <c r="G262" s="70">
        <f>SUM(F262/D262)*100</f>
        <v>89.06466127667585</v>
      </c>
      <c r="H262" s="71">
        <f>SUM(F262/E262*100)</f>
        <v>136.1419809537745</v>
      </c>
      <c r="I262" s="59" t="s">
        <v>147</v>
      </c>
    </row>
    <row r="263" spans="1:9" ht="15" customHeight="1">
      <c r="A263" s="125"/>
      <c r="B263" s="126"/>
      <c r="C263" s="54" t="s">
        <v>74</v>
      </c>
      <c r="D263" s="35">
        <v>185327.7</v>
      </c>
      <c r="E263" s="40">
        <v>121148</v>
      </c>
      <c r="F263" s="21">
        <v>166286.1</v>
      </c>
      <c r="G263" s="72">
        <f>F263/D263*100</f>
        <v>89.7254430935041</v>
      </c>
      <c r="H263" s="73">
        <f>SUM(F263/E263*100)</f>
        <v>137.25864232178824</v>
      </c>
      <c r="I263" s="32">
        <f>G263-95</f>
        <v>-5.274556906495903</v>
      </c>
    </row>
    <row r="264" spans="1:9" ht="25.5">
      <c r="A264" s="108"/>
      <c r="B264" s="127"/>
      <c r="C264" s="54" t="s">
        <v>76</v>
      </c>
      <c r="D264" s="21">
        <v>2712.2</v>
      </c>
      <c r="E264" s="21">
        <v>1868.5</v>
      </c>
      <c r="F264" s="40">
        <v>1191</v>
      </c>
      <c r="G264" s="75">
        <f>F264/D264*100</f>
        <v>43.91269080451294</v>
      </c>
      <c r="H264" s="73">
        <f>SUM(F264/E264*100)</f>
        <v>63.74096869146374</v>
      </c>
      <c r="I264" s="32">
        <f>G264-95</f>
        <v>-51.08730919548706</v>
      </c>
    </row>
    <row r="265" spans="1:9" s="8" customFormat="1" ht="25.5">
      <c r="A265" s="56" t="s">
        <v>114</v>
      </c>
      <c r="B265" s="57" t="s">
        <v>3</v>
      </c>
      <c r="C265" s="38" t="s">
        <v>121</v>
      </c>
      <c r="D265" s="49">
        <f>SUM(D266)</f>
        <v>22276.4</v>
      </c>
      <c r="E265" s="49">
        <f>SUM(E266)</f>
        <v>17700.1</v>
      </c>
      <c r="F265" s="49">
        <v>22237.1</v>
      </c>
      <c r="G265" s="76">
        <f>SUM(F265/D265)*100</f>
        <v>99.82358011168769</v>
      </c>
      <c r="H265" s="77">
        <f aca="true" t="shared" si="8" ref="H265:H272">SUM(F265/E265*100)</f>
        <v>125.63262354449975</v>
      </c>
      <c r="I265" s="60" t="s">
        <v>147</v>
      </c>
    </row>
    <row r="266" spans="1:9" s="8" customFormat="1" ht="19.5" customHeight="1">
      <c r="A266" s="128"/>
      <c r="B266" s="129"/>
      <c r="C266" s="39" t="s">
        <v>74</v>
      </c>
      <c r="D266" s="40">
        <v>22276.4</v>
      </c>
      <c r="E266" s="40">
        <v>17700.1</v>
      </c>
      <c r="F266" s="40">
        <v>22237.1</v>
      </c>
      <c r="G266" s="75">
        <f>G265</f>
        <v>99.82358011168769</v>
      </c>
      <c r="H266" s="78">
        <f t="shared" si="8"/>
        <v>125.63262354449975</v>
      </c>
      <c r="I266" s="32">
        <f>G266-95</f>
        <v>4.82358011168769</v>
      </c>
    </row>
    <row r="267" spans="1:9" s="8" customFormat="1" ht="20.25" customHeight="1">
      <c r="A267" s="37" t="s">
        <v>115</v>
      </c>
      <c r="B267" s="38" t="s">
        <v>4</v>
      </c>
      <c r="C267" s="38" t="s">
        <v>120</v>
      </c>
      <c r="D267" s="49">
        <f>SUM(D268:D269)</f>
        <v>708794.5</v>
      </c>
      <c r="E267" s="49">
        <f>SUM(E268:E269)</f>
        <v>583531.7</v>
      </c>
      <c r="F267" s="49">
        <v>598133.1</v>
      </c>
      <c r="G267" s="76">
        <f>SUM(F267/D267)*100</f>
        <v>84.38737885240361</v>
      </c>
      <c r="H267" s="77">
        <f t="shared" si="8"/>
        <v>102.50224623615136</v>
      </c>
      <c r="I267" s="60" t="s">
        <v>147</v>
      </c>
    </row>
    <row r="268" spans="1:9" s="8" customFormat="1" ht="18" customHeight="1">
      <c r="A268" s="130"/>
      <c r="B268" s="131"/>
      <c r="C268" s="39" t="s">
        <v>74</v>
      </c>
      <c r="D268" s="40">
        <v>607399.2</v>
      </c>
      <c r="E268" s="40">
        <v>476410.2</v>
      </c>
      <c r="F268" s="40" t="s">
        <v>158</v>
      </c>
      <c r="G268" s="75">
        <v>86.3</v>
      </c>
      <c r="H268" s="79" t="e">
        <f t="shared" si="8"/>
        <v>#VALUE!</v>
      </c>
      <c r="I268" s="32">
        <f>G268-95</f>
        <v>-8.700000000000003</v>
      </c>
    </row>
    <row r="269" spans="1:9" s="8" customFormat="1" ht="18" customHeight="1">
      <c r="A269" s="132"/>
      <c r="B269" s="133"/>
      <c r="C269" s="39" t="s">
        <v>75</v>
      </c>
      <c r="D269" s="40">
        <v>101395.3</v>
      </c>
      <c r="E269" s="40">
        <v>107121.5</v>
      </c>
      <c r="F269" s="40">
        <v>74089.3</v>
      </c>
      <c r="G269" s="75">
        <f>F269/D269*100</f>
        <v>73.06975767121355</v>
      </c>
      <c r="H269" s="78">
        <f t="shared" si="8"/>
        <v>69.16379998413016</v>
      </c>
      <c r="I269" s="32">
        <f>G269-90</f>
        <v>-16.93024232878645</v>
      </c>
    </row>
    <row r="270" spans="1:9" s="8" customFormat="1" ht="25.5">
      <c r="A270" s="37" t="s">
        <v>116</v>
      </c>
      <c r="B270" s="38" t="s">
        <v>0</v>
      </c>
      <c r="C270" s="38" t="s">
        <v>119</v>
      </c>
      <c r="D270" s="49">
        <f>D271+D273+D274+D275</f>
        <v>356242.6</v>
      </c>
      <c r="E270" s="49">
        <f>E271+E273+E274+E275</f>
        <v>269244</v>
      </c>
      <c r="F270" s="49">
        <f>F271+F273+F274+F275</f>
        <v>334629.39999999997</v>
      </c>
      <c r="G270" s="76">
        <f>SUM(F270/D270)*100</f>
        <v>93.93301081903175</v>
      </c>
      <c r="H270" s="77">
        <f t="shared" si="8"/>
        <v>124.28481228922463</v>
      </c>
      <c r="I270" s="60" t="s">
        <v>147</v>
      </c>
    </row>
    <row r="271" spans="1:9" s="8" customFormat="1" ht="25.5">
      <c r="A271" s="130"/>
      <c r="B271" s="131"/>
      <c r="C271" s="39" t="s">
        <v>143</v>
      </c>
      <c r="D271" s="40">
        <v>307959.8</v>
      </c>
      <c r="E271" s="40">
        <v>225784.4</v>
      </c>
      <c r="F271" s="40">
        <f>68985.1+238973</f>
        <v>307958.1</v>
      </c>
      <c r="G271" s="75">
        <f>SUM(F271/D271)*100</f>
        <v>99.99944797989868</v>
      </c>
      <c r="H271" s="79">
        <f t="shared" si="8"/>
        <v>136.39476420868758</v>
      </c>
      <c r="I271" s="32">
        <f>G271-95</f>
        <v>4.999447979898676</v>
      </c>
    </row>
    <row r="272" spans="1:9" s="50" customFormat="1" ht="25.5">
      <c r="A272" s="134"/>
      <c r="B272" s="135"/>
      <c r="C272" s="48" t="s">
        <v>142</v>
      </c>
      <c r="D272" s="52">
        <f>D271+D273+D274+D275</f>
        <v>356242.6</v>
      </c>
      <c r="E272" s="52">
        <f>E271+E273+E274+E275</f>
        <v>269244</v>
      </c>
      <c r="F272" s="52">
        <f>F271+F273+F274+F275</f>
        <v>334629.39999999997</v>
      </c>
      <c r="G272" s="74">
        <f>SUM(F272/D272)*100</f>
        <v>93.93301081903175</v>
      </c>
      <c r="H272" s="80">
        <f t="shared" si="8"/>
        <v>124.28481228922463</v>
      </c>
      <c r="I272" s="67">
        <f>G272-95</f>
        <v>-1.0669891809682497</v>
      </c>
    </row>
    <row r="273" spans="1:9" s="8" customFormat="1" ht="12.75" hidden="1">
      <c r="A273" s="134"/>
      <c r="B273" s="135"/>
      <c r="C273" s="39" t="s">
        <v>135</v>
      </c>
      <c r="D273" s="40">
        <v>31000</v>
      </c>
      <c r="E273" s="40">
        <v>26504.3</v>
      </c>
      <c r="F273" s="40">
        <v>26504.3</v>
      </c>
      <c r="G273" s="75">
        <f>SUM(F273/D273)*100</f>
        <v>85.49774193548387</v>
      </c>
      <c r="H273" s="78">
        <f>SUM(F273/E273*100)</f>
        <v>100</v>
      </c>
      <c r="I273" s="32">
        <f>G273-79.2</f>
        <v>6.29774193548387</v>
      </c>
    </row>
    <row r="274" spans="1:9" s="8" customFormat="1" ht="12.75" hidden="1">
      <c r="A274" s="134"/>
      <c r="B274" s="135"/>
      <c r="C274" s="39" t="s">
        <v>136</v>
      </c>
      <c r="D274" s="40">
        <v>168</v>
      </c>
      <c r="E274" s="40">
        <v>2059.6</v>
      </c>
      <c r="F274" s="40">
        <v>167</v>
      </c>
      <c r="G274" s="75">
        <f>F274/D274*100</f>
        <v>99.40476190476191</v>
      </c>
      <c r="H274" s="78">
        <f>SUM(F274/E274*100)</f>
        <v>8.108370557389785</v>
      </c>
      <c r="I274" s="32">
        <f>G274-95</f>
        <v>4.404761904761912</v>
      </c>
    </row>
    <row r="275" spans="1:9" s="8" customFormat="1" ht="12.75" hidden="1">
      <c r="A275" s="132"/>
      <c r="B275" s="133"/>
      <c r="C275" s="39" t="s">
        <v>137</v>
      </c>
      <c r="D275" s="40">
        <v>17114.8</v>
      </c>
      <c r="E275" s="40">
        <v>14895.7</v>
      </c>
      <c r="F275" s="40">
        <v>0</v>
      </c>
      <c r="G275" s="75">
        <f>SUM(F275/D275)*100</f>
        <v>0</v>
      </c>
      <c r="H275" s="78">
        <f>SUM(F275/E275*100)</f>
        <v>0</v>
      </c>
      <c r="I275" s="32">
        <f>G275-95</f>
        <v>-95</v>
      </c>
    </row>
    <row r="276" spans="1:9" s="8" customFormat="1" ht="25.5">
      <c r="A276" s="37" t="s">
        <v>5</v>
      </c>
      <c r="B276" s="38" t="s">
        <v>6</v>
      </c>
      <c r="C276" s="38" t="s">
        <v>79</v>
      </c>
      <c r="D276" s="49">
        <f>SUM(D277:D280)</f>
        <v>477148.5</v>
      </c>
      <c r="E276" s="49">
        <f>SUM(E277:E280)</f>
        <v>299823.10000000003</v>
      </c>
      <c r="F276" s="49">
        <f>SUM(F277:F280)</f>
        <v>415304.3</v>
      </c>
      <c r="G276" s="76">
        <f>SUM(F276/D276)*100</f>
        <v>87.03879400228651</v>
      </c>
      <c r="H276" s="77">
        <f aca="true" t="shared" si="9" ref="H276:H344">SUM(F276/E276*100)</f>
        <v>138.51644519718457</v>
      </c>
      <c r="I276" s="60" t="s">
        <v>147</v>
      </c>
    </row>
    <row r="277" spans="1:9" s="8" customFormat="1" ht="15" customHeight="1">
      <c r="A277" s="130"/>
      <c r="B277" s="131"/>
      <c r="C277" s="39" t="s">
        <v>74</v>
      </c>
      <c r="D277" s="40">
        <v>376911.3</v>
      </c>
      <c r="E277" s="40">
        <v>240762.9</v>
      </c>
      <c r="F277" s="40">
        <v>325328.8</v>
      </c>
      <c r="G277" s="75">
        <f>F277/D277*100</f>
        <v>86.31441933420409</v>
      </c>
      <c r="H277" s="78">
        <f t="shared" si="9"/>
        <v>135.12414080408567</v>
      </c>
      <c r="I277" s="32">
        <f>G277-95</f>
        <v>-8.68558066579591</v>
      </c>
    </row>
    <row r="278" spans="1:9" s="8" customFormat="1" ht="15" customHeight="1">
      <c r="A278" s="134"/>
      <c r="B278" s="135"/>
      <c r="C278" s="39" t="s">
        <v>75</v>
      </c>
      <c r="D278" s="40">
        <v>26000</v>
      </c>
      <c r="E278" s="66">
        <v>55365.8</v>
      </c>
      <c r="F278" s="40">
        <v>26000</v>
      </c>
      <c r="G278" s="75">
        <f>F278/D278*100</f>
        <v>100</v>
      </c>
      <c r="H278" s="81">
        <f>SUM(F279/E278*100)</f>
        <v>113.41405705327115</v>
      </c>
      <c r="I278" s="32">
        <f>G278-90</f>
        <v>10</v>
      </c>
    </row>
    <row r="279" spans="1:9" s="8" customFormat="1" ht="25.5">
      <c r="A279" s="134"/>
      <c r="B279" s="135"/>
      <c r="C279" s="39" t="s">
        <v>148</v>
      </c>
      <c r="D279" s="40">
        <v>69320.8</v>
      </c>
      <c r="E279" s="66"/>
      <c r="F279" s="40">
        <v>62792.6</v>
      </c>
      <c r="G279" s="75">
        <f>F279/D279*100</f>
        <v>90.5826245513612</v>
      </c>
      <c r="H279" s="81"/>
      <c r="I279" s="32">
        <f>G279-90</f>
        <v>0.5826245513612065</v>
      </c>
    </row>
    <row r="280" spans="1:9" s="8" customFormat="1" ht="25.5">
      <c r="A280" s="132"/>
      <c r="B280" s="133"/>
      <c r="C280" s="39" t="s">
        <v>76</v>
      </c>
      <c r="D280" s="40">
        <v>4916.4</v>
      </c>
      <c r="E280" s="40">
        <v>3694.4</v>
      </c>
      <c r="F280" s="40">
        <v>1182.9</v>
      </c>
      <c r="G280" s="75">
        <f>F280/D280*100</f>
        <v>24.06028801562119</v>
      </c>
      <c r="H280" s="81">
        <f t="shared" si="9"/>
        <v>32.01873105240364</v>
      </c>
      <c r="I280" s="32">
        <f>G280-95</f>
        <v>-70.93971198437882</v>
      </c>
    </row>
    <row r="281" spans="1:9" s="8" customFormat="1" ht="35.25" customHeight="1">
      <c r="A281" s="37" t="s">
        <v>7</v>
      </c>
      <c r="B281" s="38" t="s">
        <v>8</v>
      </c>
      <c r="C281" s="38" t="s">
        <v>80</v>
      </c>
      <c r="D281" s="49">
        <f>SUM(D282:D283)</f>
        <v>36486.7</v>
      </c>
      <c r="E281" s="49">
        <f>SUM(E282:E283)</f>
        <v>26375</v>
      </c>
      <c r="F281" s="49">
        <f>SUM(F282:F283)</f>
        <v>34344.1</v>
      </c>
      <c r="G281" s="76">
        <f>SUM(F281/D281)*100</f>
        <v>94.12772325258246</v>
      </c>
      <c r="H281" s="77">
        <f t="shared" si="9"/>
        <v>130.2145971563981</v>
      </c>
      <c r="I281" s="60" t="s">
        <v>147</v>
      </c>
    </row>
    <row r="282" spans="1:9" s="8" customFormat="1" ht="20.25" customHeight="1">
      <c r="A282" s="130"/>
      <c r="B282" s="131"/>
      <c r="C282" s="39" t="s">
        <v>74</v>
      </c>
      <c r="D282" s="40">
        <v>35964.7</v>
      </c>
      <c r="E282" s="40">
        <v>25975</v>
      </c>
      <c r="F282" s="40">
        <v>34096.1</v>
      </c>
      <c r="G282" s="75">
        <f>F282/D282*100</f>
        <v>94.8043498207965</v>
      </c>
      <c r="H282" s="78">
        <f t="shared" si="9"/>
        <v>131.26506256015398</v>
      </c>
      <c r="I282" s="32">
        <f>G282-95</f>
        <v>-0.19565017920349703</v>
      </c>
    </row>
    <row r="283" spans="1:9" s="8" customFormat="1" ht="25.5">
      <c r="A283" s="132"/>
      <c r="B283" s="133"/>
      <c r="C283" s="39" t="s">
        <v>76</v>
      </c>
      <c r="D283" s="40">
        <v>522</v>
      </c>
      <c r="E283" s="40">
        <v>400</v>
      </c>
      <c r="F283" s="40">
        <v>248</v>
      </c>
      <c r="G283" s="75">
        <f>F283/D283*100</f>
        <v>47.509578544061306</v>
      </c>
      <c r="H283" s="81">
        <f t="shared" si="9"/>
        <v>62</v>
      </c>
      <c r="I283" s="32">
        <f>G283-95</f>
        <v>-47.490421455938694</v>
      </c>
    </row>
    <row r="284" spans="1:9" s="8" customFormat="1" ht="25.5">
      <c r="A284" s="37" t="s">
        <v>9</v>
      </c>
      <c r="B284" s="38" t="s">
        <v>10</v>
      </c>
      <c r="C284" s="38" t="s">
        <v>81</v>
      </c>
      <c r="D284" s="49">
        <f>D285+D286+D287+D288</f>
        <v>2007224</v>
      </c>
      <c r="E284" s="49">
        <f>SUM(E285:E288)</f>
        <v>1422200.5999999999</v>
      </c>
      <c r="F284" s="49">
        <f>F285+F286+F287+F288</f>
        <v>1811944.2999999998</v>
      </c>
      <c r="G284" s="76">
        <f>SUM(F284/D284)*100</f>
        <v>90.27115558602328</v>
      </c>
      <c r="H284" s="77">
        <f t="shared" si="9"/>
        <v>127.4042705368005</v>
      </c>
      <c r="I284" s="60" t="s">
        <v>147</v>
      </c>
    </row>
    <row r="285" spans="1:9" s="8" customFormat="1" ht="15.75" customHeight="1">
      <c r="A285" s="130"/>
      <c r="B285" s="131"/>
      <c r="C285" s="39" t="s">
        <v>74</v>
      </c>
      <c r="D285" s="51">
        <v>1080248</v>
      </c>
      <c r="E285" s="40">
        <v>792897.7</v>
      </c>
      <c r="F285" s="40">
        <v>1054400.7</v>
      </c>
      <c r="G285" s="75">
        <f>F285/D285*100</f>
        <v>97.60728092067748</v>
      </c>
      <c r="H285" s="78">
        <f t="shared" si="9"/>
        <v>132.9806732949282</v>
      </c>
      <c r="I285" s="32">
        <f>G285-95</f>
        <v>2.607280920677482</v>
      </c>
    </row>
    <row r="286" spans="1:9" s="8" customFormat="1" ht="15.75" customHeight="1">
      <c r="A286" s="134"/>
      <c r="B286" s="135"/>
      <c r="C286" s="39" t="s">
        <v>75</v>
      </c>
      <c r="D286" s="40">
        <v>157715.1</v>
      </c>
      <c r="E286" s="40">
        <v>233817.1</v>
      </c>
      <c r="F286" s="40">
        <v>139749.3</v>
      </c>
      <c r="G286" s="75">
        <f>F286/D286*100</f>
        <v>88.60870011812439</v>
      </c>
      <c r="H286" s="78">
        <f t="shared" si="9"/>
        <v>59.76863967605448</v>
      </c>
      <c r="I286" s="32">
        <f>G286-90</f>
        <v>-1.3912998818756108</v>
      </c>
    </row>
    <row r="287" spans="1:9" s="8" customFormat="1" ht="24" customHeight="1">
      <c r="A287" s="134"/>
      <c r="B287" s="135"/>
      <c r="C287" s="39" t="s">
        <v>148</v>
      </c>
      <c r="D287" s="40">
        <v>254971.4</v>
      </c>
      <c r="E287" s="40"/>
      <c r="F287" s="40">
        <v>153099.4</v>
      </c>
      <c r="G287" s="75">
        <f>F287/D287*100</f>
        <v>60.04571493116483</v>
      </c>
      <c r="H287" s="78"/>
      <c r="I287" s="32">
        <f>G287-90</f>
        <v>-29.95428506883517</v>
      </c>
    </row>
    <row r="288" spans="1:9" s="8" customFormat="1" ht="25.5">
      <c r="A288" s="132"/>
      <c r="B288" s="133"/>
      <c r="C288" s="39" t="s">
        <v>76</v>
      </c>
      <c r="D288" s="40">
        <v>514289.5</v>
      </c>
      <c r="E288" s="40">
        <v>395485.8</v>
      </c>
      <c r="F288" s="40">
        <v>464694.9</v>
      </c>
      <c r="G288" s="75">
        <f>F288/D288*100</f>
        <v>90.35667654113102</v>
      </c>
      <c r="H288" s="78">
        <f t="shared" si="9"/>
        <v>117.49976863897515</v>
      </c>
      <c r="I288" s="32">
        <f>G288-95</f>
        <v>-4.643323458868977</v>
      </c>
    </row>
    <row r="289" spans="1:9" s="8" customFormat="1" ht="25.5">
      <c r="A289" s="37" t="s">
        <v>11</v>
      </c>
      <c r="B289" s="38" t="s">
        <v>12</v>
      </c>
      <c r="C289" s="38" t="s">
        <v>82</v>
      </c>
      <c r="D289" s="49">
        <f>SUM(D290:D293)</f>
        <v>416857.3</v>
      </c>
      <c r="E289" s="49">
        <f>SUM(E290:E293)</f>
        <v>304798.8</v>
      </c>
      <c r="F289" s="49">
        <f>SUM(F290:F293)</f>
        <v>402557</v>
      </c>
      <c r="G289" s="76">
        <f>SUM(F289/D289)*100</f>
        <v>96.56949752349306</v>
      </c>
      <c r="H289" s="82">
        <f t="shared" si="9"/>
        <v>132.07302653422522</v>
      </c>
      <c r="I289" s="60" t="s">
        <v>147</v>
      </c>
    </row>
    <row r="290" spans="1:9" s="8" customFormat="1" ht="18" customHeight="1">
      <c r="A290" s="130"/>
      <c r="B290" s="131"/>
      <c r="C290" s="39" t="s">
        <v>74</v>
      </c>
      <c r="D290" s="40">
        <v>352745.8</v>
      </c>
      <c r="E290" s="40">
        <v>257295.9</v>
      </c>
      <c r="F290" s="40">
        <v>341646</v>
      </c>
      <c r="G290" s="75">
        <f>F290/D290*100</f>
        <v>96.85331476661098</v>
      </c>
      <c r="H290" s="79">
        <f t="shared" si="9"/>
        <v>132.78330513622643</v>
      </c>
      <c r="I290" s="32">
        <f>G290-95</f>
        <v>1.8533147666109784</v>
      </c>
    </row>
    <row r="291" spans="1:9" s="8" customFormat="1" ht="18" customHeight="1">
      <c r="A291" s="134"/>
      <c r="B291" s="135"/>
      <c r="C291" s="39" t="s">
        <v>75</v>
      </c>
      <c r="D291" s="40">
        <f>8213.2-D292</f>
        <v>4223.200000000001</v>
      </c>
      <c r="E291" s="107">
        <v>2496.5</v>
      </c>
      <c r="F291" s="40">
        <v>4222</v>
      </c>
      <c r="G291" s="75">
        <f>F291/D291*100</f>
        <v>99.97158552756203</v>
      </c>
      <c r="H291" s="78">
        <v>0</v>
      </c>
      <c r="I291" s="32">
        <f>G291-90</f>
        <v>9.971585527562027</v>
      </c>
    </row>
    <row r="292" spans="1:9" s="8" customFormat="1" ht="24.75" customHeight="1">
      <c r="A292" s="134"/>
      <c r="B292" s="135"/>
      <c r="C292" s="39" t="s">
        <v>148</v>
      </c>
      <c r="D292" s="40">
        <v>3990</v>
      </c>
      <c r="E292" s="40"/>
      <c r="F292" s="40">
        <v>2734.2</v>
      </c>
      <c r="G292" s="75">
        <f>F292/D292*100</f>
        <v>68.52631578947368</v>
      </c>
      <c r="H292" s="78"/>
      <c r="I292" s="32">
        <f>G292-90</f>
        <v>-21.473684210526315</v>
      </c>
    </row>
    <row r="293" spans="1:9" s="8" customFormat="1" ht="25.5">
      <c r="A293" s="132"/>
      <c r="B293" s="133"/>
      <c r="C293" s="39" t="s">
        <v>76</v>
      </c>
      <c r="D293" s="40">
        <v>55898.3</v>
      </c>
      <c r="E293" s="40">
        <v>45006.4</v>
      </c>
      <c r="F293" s="40">
        <v>53954.8</v>
      </c>
      <c r="G293" s="75">
        <f>F293/D293*100</f>
        <v>96.52315007790935</v>
      </c>
      <c r="H293" s="78">
        <f t="shared" si="9"/>
        <v>119.88250559920368</v>
      </c>
      <c r="I293" s="32">
        <f>G293-95</f>
        <v>1.5231500779093494</v>
      </c>
    </row>
    <row r="294" spans="1:9" s="8" customFormat="1" ht="12.75">
      <c r="A294" s="37" t="s">
        <v>145</v>
      </c>
      <c r="B294" s="38" t="s">
        <v>146</v>
      </c>
      <c r="C294" s="38" t="s">
        <v>144</v>
      </c>
      <c r="D294" s="49">
        <f>SUM(D295)</f>
        <v>6656.6</v>
      </c>
      <c r="E294" s="49">
        <f>SUM(E295)</f>
        <v>4100.1</v>
      </c>
      <c r="F294" s="49">
        <f>SUM(F295)</f>
        <v>6644.2</v>
      </c>
      <c r="G294" s="76">
        <f>SUM(F294/D294)*100</f>
        <v>99.81371871526004</v>
      </c>
      <c r="H294" s="82">
        <f t="shared" si="9"/>
        <v>162.04970610472913</v>
      </c>
      <c r="I294" s="60" t="s">
        <v>147</v>
      </c>
    </row>
    <row r="295" spans="1:9" s="8" customFormat="1" ht="19.5" customHeight="1">
      <c r="A295" s="128"/>
      <c r="B295" s="129"/>
      <c r="C295" s="39" t="s">
        <v>74</v>
      </c>
      <c r="D295" s="40">
        <v>6656.6</v>
      </c>
      <c r="E295" s="40">
        <v>4100.1</v>
      </c>
      <c r="F295" s="40">
        <v>6644.2</v>
      </c>
      <c r="G295" s="75">
        <f>F295/D295*100</f>
        <v>99.81371871526004</v>
      </c>
      <c r="H295" s="79">
        <f>SUM(F295/E295*100)</f>
        <v>162.04970610472913</v>
      </c>
      <c r="I295" s="32">
        <f>G295-95</f>
        <v>4.813718715260038</v>
      </c>
    </row>
    <row r="296" spans="1:9" s="8" customFormat="1" ht="25.5">
      <c r="A296" s="37" t="s">
        <v>13</v>
      </c>
      <c r="B296" s="38" t="s">
        <v>14</v>
      </c>
      <c r="C296" s="38" t="s">
        <v>83</v>
      </c>
      <c r="D296" s="49">
        <f>SUM(D297:D300)</f>
        <v>6088718.7</v>
      </c>
      <c r="E296" s="49">
        <f>SUM(E297:E300)</f>
        <v>4043242.5</v>
      </c>
      <c r="F296" s="49">
        <f>SUM(F297:F300)</f>
        <v>5377440.1</v>
      </c>
      <c r="G296" s="76">
        <f>SUM(F296/D296)*100</f>
        <v>88.31809063539097</v>
      </c>
      <c r="H296" s="77">
        <f t="shared" si="9"/>
        <v>132.99820873964399</v>
      </c>
      <c r="I296" s="60" t="s">
        <v>147</v>
      </c>
    </row>
    <row r="297" spans="1:9" s="8" customFormat="1" ht="19.5" customHeight="1">
      <c r="A297" s="130"/>
      <c r="B297" s="131"/>
      <c r="C297" s="39" t="s">
        <v>74</v>
      </c>
      <c r="D297" s="40">
        <v>3341165.4</v>
      </c>
      <c r="E297" s="40">
        <v>2200099.1</v>
      </c>
      <c r="F297" s="40">
        <v>3104859.7</v>
      </c>
      <c r="G297" s="75">
        <f>F297/D297*100</f>
        <v>92.92744681242061</v>
      </c>
      <c r="H297" s="78">
        <f t="shared" si="9"/>
        <v>141.12362938560358</v>
      </c>
      <c r="I297" s="32">
        <f>G297-95</f>
        <v>-2.0725531875793877</v>
      </c>
    </row>
    <row r="298" spans="1:9" s="8" customFormat="1" ht="19.5" customHeight="1">
      <c r="A298" s="134"/>
      <c r="B298" s="135"/>
      <c r="C298" s="39" t="s">
        <v>75</v>
      </c>
      <c r="D298" s="40">
        <v>1738374.1</v>
      </c>
      <c r="E298" s="40">
        <v>1440016.7</v>
      </c>
      <c r="F298" s="40">
        <v>1681350.9</v>
      </c>
      <c r="G298" s="75">
        <f>F298/D298*100</f>
        <v>96.7197394392841</v>
      </c>
      <c r="H298" s="78">
        <f t="shared" si="9"/>
        <v>116.7591250851466</v>
      </c>
      <c r="I298" s="32">
        <f>G298-90</f>
        <v>6.719739439284098</v>
      </c>
    </row>
    <row r="299" spans="1:9" s="8" customFormat="1" ht="27" customHeight="1">
      <c r="A299" s="134"/>
      <c r="B299" s="135"/>
      <c r="C299" s="39" t="s">
        <v>148</v>
      </c>
      <c r="D299" s="40">
        <v>474656.3</v>
      </c>
      <c r="E299" s="40"/>
      <c r="F299" s="40">
        <v>109868.2</v>
      </c>
      <c r="G299" s="75">
        <f>F299/D299*100</f>
        <v>23.146895975045524</v>
      </c>
      <c r="H299" s="78"/>
      <c r="I299" s="32">
        <f>G299-90</f>
        <v>-66.85310402495448</v>
      </c>
    </row>
    <row r="300" spans="1:9" s="8" customFormat="1" ht="25.5">
      <c r="A300" s="132"/>
      <c r="B300" s="133"/>
      <c r="C300" s="39" t="s">
        <v>76</v>
      </c>
      <c r="D300" s="40">
        <v>534522.9</v>
      </c>
      <c r="E300" s="40">
        <v>403126.7</v>
      </c>
      <c r="F300" s="40">
        <v>481361.3</v>
      </c>
      <c r="G300" s="75">
        <f>F300/D300*100</f>
        <v>90.05438307694581</v>
      </c>
      <c r="H300" s="78">
        <f t="shared" si="9"/>
        <v>119.40695071797526</v>
      </c>
      <c r="I300" s="32">
        <f>G300-95</f>
        <v>-4.945616923054189</v>
      </c>
    </row>
    <row r="301" spans="1:9" s="8" customFormat="1" ht="12.75">
      <c r="A301" s="37" t="s">
        <v>15</v>
      </c>
      <c r="B301" s="38" t="s">
        <v>16</v>
      </c>
      <c r="C301" s="38" t="s">
        <v>84</v>
      </c>
      <c r="D301" s="49">
        <f>SUM(D302:D303)</f>
        <v>32909.5</v>
      </c>
      <c r="E301" s="49">
        <f>SUM(E302:E303)</f>
        <v>22893.399999999998</v>
      </c>
      <c r="F301" s="49">
        <f>SUM(F302:F303)</f>
        <v>32823.6</v>
      </c>
      <c r="G301" s="76">
        <f>SUM(F301/D301)*100</f>
        <v>99.738981145262</v>
      </c>
      <c r="H301" s="77">
        <f t="shared" si="9"/>
        <v>143.3758201053579</v>
      </c>
      <c r="I301" s="60" t="s">
        <v>147</v>
      </c>
    </row>
    <row r="302" spans="1:9" s="8" customFormat="1" ht="14.25" customHeight="1">
      <c r="A302" s="130"/>
      <c r="B302" s="131"/>
      <c r="C302" s="39" t="s">
        <v>74</v>
      </c>
      <c r="D302" s="40">
        <v>30577.8</v>
      </c>
      <c r="E302" s="40">
        <v>21284.6</v>
      </c>
      <c r="F302" s="40">
        <v>30505</v>
      </c>
      <c r="G302" s="75">
        <f>F302/D302*100</f>
        <v>99.7619187776753</v>
      </c>
      <c r="H302" s="78">
        <f t="shared" si="9"/>
        <v>143.31958317281038</v>
      </c>
      <c r="I302" s="32">
        <f>G302-95</f>
        <v>4.761918777675305</v>
      </c>
    </row>
    <row r="303" spans="1:9" s="8" customFormat="1" ht="14.25" customHeight="1">
      <c r="A303" s="132"/>
      <c r="B303" s="133"/>
      <c r="C303" s="39" t="s">
        <v>75</v>
      </c>
      <c r="D303" s="40">
        <v>2331.7</v>
      </c>
      <c r="E303" s="40">
        <v>1608.8</v>
      </c>
      <c r="F303" s="40">
        <v>2318.6</v>
      </c>
      <c r="G303" s="75">
        <f>F303/D303*100</f>
        <v>99.43817815327873</v>
      </c>
      <c r="H303" s="79">
        <f t="shared" si="9"/>
        <v>144.11984087518647</v>
      </c>
      <c r="I303" s="32">
        <f>G303-90</f>
        <v>9.438178153278727</v>
      </c>
    </row>
    <row r="304" spans="1:9" s="8" customFormat="1" ht="12.75">
      <c r="A304" s="37" t="s">
        <v>17</v>
      </c>
      <c r="B304" s="38" t="s">
        <v>18</v>
      </c>
      <c r="C304" s="38" t="s">
        <v>85</v>
      </c>
      <c r="D304" s="49">
        <f>SUM(D305:D306)</f>
        <v>60226.8</v>
      </c>
      <c r="E304" s="49">
        <f>SUM(E305:E306)</f>
        <v>44788.200000000004</v>
      </c>
      <c r="F304" s="49">
        <f>SUM(F305:F306)</f>
        <v>59708</v>
      </c>
      <c r="G304" s="76">
        <f>SUM(F304/D304)*100</f>
        <v>99.13858946515505</v>
      </c>
      <c r="H304" s="77">
        <f t="shared" si="9"/>
        <v>133.31189911628508</v>
      </c>
      <c r="I304" s="60" t="s">
        <v>147</v>
      </c>
    </row>
    <row r="305" spans="1:9" s="8" customFormat="1" ht="15.75" customHeight="1">
      <c r="A305" s="130"/>
      <c r="B305" s="131"/>
      <c r="C305" s="39" t="s">
        <v>74</v>
      </c>
      <c r="D305" s="40">
        <v>56613</v>
      </c>
      <c r="E305" s="40">
        <v>42288.3</v>
      </c>
      <c r="F305" s="40">
        <v>56123.1</v>
      </c>
      <c r="G305" s="75">
        <f>F305/D305*100</f>
        <v>99.13465105187854</v>
      </c>
      <c r="H305" s="78">
        <f t="shared" si="9"/>
        <v>132.71543192798006</v>
      </c>
      <c r="I305" s="32">
        <f>G305-95</f>
        <v>4.134651051878535</v>
      </c>
    </row>
    <row r="306" spans="1:9" s="8" customFormat="1" ht="15.75" customHeight="1">
      <c r="A306" s="132"/>
      <c r="B306" s="133"/>
      <c r="C306" s="39" t="s">
        <v>75</v>
      </c>
      <c r="D306" s="40">
        <v>3613.8</v>
      </c>
      <c r="E306" s="40">
        <v>2499.9</v>
      </c>
      <c r="F306" s="40">
        <v>3584.9</v>
      </c>
      <c r="G306" s="75">
        <f>F306/D306*100</f>
        <v>99.20028778571033</v>
      </c>
      <c r="H306" s="78">
        <f t="shared" si="9"/>
        <v>143.40173606944276</v>
      </c>
      <c r="I306" s="32">
        <f>G306-90</f>
        <v>9.20028778571033</v>
      </c>
    </row>
    <row r="307" spans="1:9" s="8" customFormat="1" ht="12.75">
      <c r="A307" s="37" t="s">
        <v>19</v>
      </c>
      <c r="B307" s="38" t="s">
        <v>20</v>
      </c>
      <c r="C307" s="38" t="s">
        <v>86</v>
      </c>
      <c r="D307" s="49">
        <f>SUM(D308:D309)</f>
        <v>61228</v>
      </c>
      <c r="E307" s="49">
        <f>SUM(E308:E309)</f>
        <v>32266.4</v>
      </c>
      <c r="F307" s="49">
        <f>SUM(F308:F309)</f>
        <v>61216.7</v>
      </c>
      <c r="G307" s="76">
        <f>SUM(F307/D307)*100</f>
        <v>99.98154439145489</v>
      </c>
      <c r="H307" s="77">
        <f t="shared" si="9"/>
        <v>189.72274564252595</v>
      </c>
      <c r="I307" s="60" t="s">
        <v>147</v>
      </c>
    </row>
    <row r="308" spans="1:9" s="8" customFormat="1" ht="18.75" customHeight="1">
      <c r="A308" s="130"/>
      <c r="B308" s="131"/>
      <c r="C308" s="39" t="s">
        <v>74</v>
      </c>
      <c r="D308" s="40">
        <v>57893.5</v>
      </c>
      <c r="E308" s="40">
        <v>30016.9</v>
      </c>
      <c r="F308" s="40">
        <v>57882.5</v>
      </c>
      <c r="G308" s="75">
        <f>F308/D308*100</f>
        <v>99.98099959408225</v>
      </c>
      <c r="H308" s="78">
        <f t="shared" si="9"/>
        <v>192.83303738893756</v>
      </c>
      <c r="I308" s="32">
        <f>G308-95</f>
        <v>4.980999594082249</v>
      </c>
    </row>
    <row r="309" spans="1:9" s="8" customFormat="1" ht="18.75" customHeight="1">
      <c r="A309" s="132"/>
      <c r="B309" s="133"/>
      <c r="C309" s="39" t="s">
        <v>75</v>
      </c>
      <c r="D309" s="40">
        <v>3334.5</v>
      </c>
      <c r="E309" s="40">
        <v>2249.5</v>
      </c>
      <c r="F309" s="40">
        <v>3334.2</v>
      </c>
      <c r="G309" s="75">
        <f>F309/D309*100</f>
        <v>99.99100314889789</v>
      </c>
      <c r="H309" s="78">
        <f t="shared" si="9"/>
        <v>148.21960435652366</v>
      </c>
      <c r="I309" s="32">
        <f>G309-90</f>
        <v>9.991003148897889</v>
      </c>
    </row>
    <row r="310" spans="1:9" s="8" customFormat="1" ht="12.75">
      <c r="A310" s="37" t="s">
        <v>21</v>
      </c>
      <c r="B310" s="38" t="s">
        <v>22</v>
      </c>
      <c r="C310" s="38" t="s">
        <v>90</v>
      </c>
      <c r="D310" s="49">
        <f>SUM(D311:D312)</f>
        <v>46158.8</v>
      </c>
      <c r="E310" s="49">
        <f>SUM(E311:E312)</f>
        <v>28580.300000000003</v>
      </c>
      <c r="F310" s="49">
        <f>SUM(F311:F312)</f>
        <v>45760.3</v>
      </c>
      <c r="G310" s="76">
        <f>SUM(F310/D310)*100</f>
        <v>99.13667599677635</v>
      </c>
      <c r="H310" s="77">
        <f t="shared" si="9"/>
        <v>160.11133543034887</v>
      </c>
      <c r="I310" s="60" t="s">
        <v>147</v>
      </c>
    </row>
    <row r="311" spans="1:9" s="8" customFormat="1" ht="15.75" customHeight="1">
      <c r="A311" s="130"/>
      <c r="B311" s="131"/>
      <c r="C311" s="39" t="s">
        <v>74</v>
      </c>
      <c r="D311" s="40">
        <v>43119.9</v>
      </c>
      <c r="E311" s="40">
        <v>26552.9</v>
      </c>
      <c r="F311" s="40">
        <v>42745.4</v>
      </c>
      <c r="G311" s="75">
        <f>F311/D311*100</f>
        <v>99.1314914923272</v>
      </c>
      <c r="H311" s="78">
        <f t="shared" si="9"/>
        <v>160.9820396265568</v>
      </c>
      <c r="I311" s="32">
        <f>G311-95</f>
        <v>4.1314914923272</v>
      </c>
    </row>
    <row r="312" spans="1:9" s="8" customFormat="1" ht="15.75" customHeight="1">
      <c r="A312" s="132"/>
      <c r="B312" s="133"/>
      <c r="C312" s="39" t="s">
        <v>75</v>
      </c>
      <c r="D312" s="40">
        <v>3038.9</v>
      </c>
      <c r="E312" s="40">
        <v>2027.4</v>
      </c>
      <c r="F312" s="40">
        <v>3014.9</v>
      </c>
      <c r="G312" s="75">
        <f>F312/D312*100</f>
        <v>99.21024054756656</v>
      </c>
      <c r="H312" s="78">
        <f t="shared" si="9"/>
        <v>148.70770444904804</v>
      </c>
      <c r="I312" s="32">
        <f>G312-90</f>
        <v>9.210240547566556</v>
      </c>
    </row>
    <row r="313" spans="1:9" s="8" customFormat="1" ht="12.75">
      <c r="A313" s="37" t="s">
        <v>23</v>
      </c>
      <c r="B313" s="38" t="s">
        <v>24</v>
      </c>
      <c r="C313" s="38" t="s">
        <v>89</v>
      </c>
      <c r="D313" s="49">
        <f>SUM(D314:D315)</f>
        <v>46194.7</v>
      </c>
      <c r="E313" s="49">
        <f>SUM(E314:E315)</f>
        <v>26463</v>
      </c>
      <c r="F313" s="49">
        <f>SUM(F314:F315)</f>
        <v>43080.8</v>
      </c>
      <c r="G313" s="76">
        <f>SUM(F313/D313)*100</f>
        <v>93.25918341281577</v>
      </c>
      <c r="H313" s="77">
        <f t="shared" si="9"/>
        <v>162.7963571779466</v>
      </c>
      <c r="I313" s="60" t="s">
        <v>147</v>
      </c>
    </row>
    <row r="314" spans="1:9" s="8" customFormat="1" ht="17.25" customHeight="1">
      <c r="A314" s="130"/>
      <c r="B314" s="131"/>
      <c r="C314" s="39" t="s">
        <v>74</v>
      </c>
      <c r="D314" s="40">
        <v>43544</v>
      </c>
      <c r="E314" s="40">
        <v>24514.5</v>
      </c>
      <c r="F314" s="40">
        <v>40441.5</v>
      </c>
      <c r="G314" s="75">
        <f>F314/D314*100</f>
        <v>92.8750229652765</v>
      </c>
      <c r="H314" s="78">
        <f t="shared" si="9"/>
        <v>164.9697118032185</v>
      </c>
      <c r="I314" s="32">
        <f>G314-95</f>
        <v>-2.1249770347235</v>
      </c>
    </row>
    <row r="315" spans="1:9" s="8" customFormat="1" ht="17.25" customHeight="1">
      <c r="A315" s="132"/>
      <c r="B315" s="133"/>
      <c r="C315" s="39" t="s">
        <v>75</v>
      </c>
      <c r="D315" s="40">
        <v>2650.7</v>
      </c>
      <c r="E315" s="40">
        <v>1948.5</v>
      </c>
      <c r="F315" s="40">
        <v>2639.3</v>
      </c>
      <c r="G315" s="75">
        <f>F315/D315*100</f>
        <v>99.56992492549139</v>
      </c>
      <c r="H315" s="79">
        <f t="shared" si="9"/>
        <v>135.4529124967924</v>
      </c>
      <c r="I315" s="32">
        <f>G315-90</f>
        <v>9.569924925491392</v>
      </c>
    </row>
    <row r="316" spans="1:9" s="8" customFormat="1" ht="12.75">
      <c r="A316" s="37" t="s">
        <v>25</v>
      </c>
      <c r="B316" s="38" t="s">
        <v>26</v>
      </c>
      <c r="C316" s="38" t="s">
        <v>88</v>
      </c>
      <c r="D316" s="49">
        <f>SUM(D317:D318)</f>
        <v>46670.8</v>
      </c>
      <c r="E316" s="49">
        <f>SUM(E317:E318)</f>
        <v>29786.9</v>
      </c>
      <c r="F316" s="49">
        <f>SUM(F317:F318)</f>
        <v>45146.299999999996</v>
      </c>
      <c r="G316" s="76">
        <f>SUM(F316/D316)*100</f>
        <v>96.73350360396648</v>
      </c>
      <c r="H316" s="77">
        <f t="shared" si="9"/>
        <v>151.564278256549</v>
      </c>
      <c r="I316" s="60" t="s">
        <v>147</v>
      </c>
    </row>
    <row r="317" spans="1:9" s="8" customFormat="1" ht="16.5" customHeight="1">
      <c r="A317" s="130"/>
      <c r="B317" s="131"/>
      <c r="C317" s="39" t="s">
        <v>74</v>
      </c>
      <c r="D317" s="40">
        <v>44113.3</v>
      </c>
      <c r="E317" s="40">
        <v>27978.9</v>
      </c>
      <c r="F317" s="40">
        <v>42678.6</v>
      </c>
      <c r="G317" s="75">
        <f>F317/D317*100</f>
        <v>96.74769287267104</v>
      </c>
      <c r="H317" s="78">
        <f t="shared" si="9"/>
        <v>152.53852009907465</v>
      </c>
      <c r="I317" s="32">
        <f>G317-95</f>
        <v>1.7476928726710383</v>
      </c>
    </row>
    <row r="318" spans="1:9" s="8" customFormat="1" ht="16.5" customHeight="1">
      <c r="A318" s="132"/>
      <c r="B318" s="133"/>
      <c r="C318" s="39" t="s">
        <v>75</v>
      </c>
      <c r="D318" s="40">
        <v>2557.5</v>
      </c>
      <c r="E318" s="40">
        <v>1808</v>
      </c>
      <c r="F318" s="40">
        <v>2467.7</v>
      </c>
      <c r="G318" s="75">
        <f>F318/D318*100</f>
        <v>96.48875855327468</v>
      </c>
      <c r="H318" s="78">
        <f t="shared" si="9"/>
        <v>136.48783185840708</v>
      </c>
      <c r="I318" s="32">
        <f>G318-90</f>
        <v>6.488758553274678</v>
      </c>
    </row>
    <row r="319" spans="1:9" s="8" customFormat="1" ht="12.75">
      <c r="A319" s="37" t="s">
        <v>27</v>
      </c>
      <c r="B319" s="38" t="s">
        <v>28</v>
      </c>
      <c r="C319" s="38" t="s">
        <v>86</v>
      </c>
      <c r="D319" s="49">
        <f>SUM(D320:D321)</f>
        <v>56480.700000000004</v>
      </c>
      <c r="E319" s="49">
        <f>SUM(E320:E321)</f>
        <v>40493.6</v>
      </c>
      <c r="F319" s="49">
        <f>SUM(F320:F321)</f>
        <v>55949.7</v>
      </c>
      <c r="G319" s="76">
        <f>SUM(F319/D319)*100</f>
        <v>99.05985584456282</v>
      </c>
      <c r="H319" s="77">
        <f t="shared" si="9"/>
        <v>138.16924155915999</v>
      </c>
      <c r="I319" s="60" t="s">
        <v>147</v>
      </c>
    </row>
    <row r="320" spans="1:9" s="8" customFormat="1" ht="15" customHeight="1">
      <c r="A320" s="130"/>
      <c r="B320" s="131"/>
      <c r="C320" s="39" t="s">
        <v>74</v>
      </c>
      <c r="D320" s="40">
        <v>52347.4</v>
      </c>
      <c r="E320" s="40">
        <v>36093.9</v>
      </c>
      <c r="F320" s="40">
        <v>51932.7</v>
      </c>
      <c r="G320" s="75">
        <f>F320/D320*100</f>
        <v>99.20779255512213</v>
      </c>
      <c r="H320" s="78">
        <f t="shared" si="9"/>
        <v>143.88220724277508</v>
      </c>
      <c r="I320" s="32">
        <f>G320-95</f>
        <v>4.207792555122126</v>
      </c>
    </row>
    <row r="321" spans="1:9" s="8" customFormat="1" ht="15" customHeight="1">
      <c r="A321" s="132"/>
      <c r="B321" s="133"/>
      <c r="C321" s="39" t="s">
        <v>75</v>
      </c>
      <c r="D321" s="40">
        <v>4133.3</v>
      </c>
      <c r="E321" s="40">
        <v>4399.7</v>
      </c>
      <c r="F321" s="40">
        <v>4017</v>
      </c>
      <c r="G321" s="75">
        <f>F321/D321*100</f>
        <v>97.18626763119057</v>
      </c>
      <c r="H321" s="78">
        <f t="shared" si="9"/>
        <v>91.30167965997683</v>
      </c>
      <c r="I321" s="32">
        <f>G321-90</f>
        <v>7.186267631190574</v>
      </c>
    </row>
    <row r="322" spans="1:9" s="8" customFormat="1" ht="12.75">
      <c r="A322" s="37" t="s">
        <v>29</v>
      </c>
      <c r="B322" s="38" t="s">
        <v>30</v>
      </c>
      <c r="C322" s="38" t="s">
        <v>87</v>
      </c>
      <c r="D322" s="49">
        <f>SUM(D323:D324)</f>
        <v>11311.099999999999</v>
      </c>
      <c r="E322" s="49">
        <f>SUM(E323:E324)</f>
        <v>7526.7</v>
      </c>
      <c r="F322" s="49">
        <f>SUM(F323:F324)</f>
        <v>11294.4</v>
      </c>
      <c r="G322" s="76">
        <f>SUM(F322/D322)*100</f>
        <v>99.8523574188187</v>
      </c>
      <c r="H322" s="77">
        <f t="shared" si="9"/>
        <v>150.05779425246124</v>
      </c>
      <c r="I322" s="60" t="s">
        <v>147</v>
      </c>
    </row>
    <row r="323" spans="1:9" s="8" customFormat="1" ht="15" customHeight="1">
      <c r="A323" s="130"/>
      <c r="B323" s="131"/>
      <c r="C323" s="39" t="s">
        <v>74</v>
      </c>
      <c r="D323" s="40">
        <v>10893.8</v>
      </c>
      <c r="E323" s="40">
        <v>7180.4</v>
      </c>
      <c r="F323" s="40">
        <v>10877.1</v>
      </c>
      <c r="G323" s="75">
        <f>F323/D323*100</f>
        <v>99.84670179368081</v>
      </c>
      <c r="H323" s="78">
        <f t="shared" si="9"/>
        <v>151.4832042783132</v>
      </c>
      <c r="I323" s="32">
        <f>G323-95</f>
        <v>4.846701793680808</v>
      </c>
    </row>
    <row r="324" spans="1:9" s="8" customFormat="1" ht="15" customHeight="1">
      <c r="A324" s="132"/>
      <c r="B324" s="133"/>
      <c r="C324" s="39" t="s">
        <v>75</v>
      </c>
      <c r="D324" s="40">
        <v>417.3</v>
      </c>
      <c r="E324" s="40">
        <v>346.3</v>
      </c>
      <c r="F324" s="40">
        <v>417.3</v>
      </c>
      <c r="G324" s="75">
        <f>F324/D324*100</f>
        <v>100</v>
      </c>
      <c r="H324" s="78">
        <f t="shared" si="9"/>
        <v>120.50245451920301</v>
      </c>
      <c r="I324" s="32">
        <f>G324-90</f>
        <v>10</v>
      </c>
    </row>
    <row r="325" spans="1:9" s="8" customFormat="1" ht="25.5">
      <c r="A325" s="37" t="s">
        <v>31</v>
      </c>
      <c r="B325" s="38" t="s">
        <v>32</v>
      </c>
      <c r="C325" s="38" t="s">
        <v>91</v>
      </c>
      <c r="D325" s="49">
        <f>SUM(D326:D329)</f>
        <v>1255406.7</v>
      </c>
      <c r="E325" s="49">
        <f>SUM(E326:E329)</f>
        <v>554058.4</v>
      </c>
      <c r="F325" s="49">
        <f>SUM(F326:F329)</f>
        <v>981240.5</v>
      </c>
      <c r="G325" s="76">
        <f>SUM(F325/D325)*100</f>
        <v>78.16116482411636</v>
      </c>
      <c r="H325" s="77">
        <f t="shared" si="9"/>
        <v>177.1005547429657</v>
      </c>
      <c r="I325" s="60" t="s">
        <v>147</v>
      </c>
    </row>
    <row r="326" spans="1:9" s="8" customFormat="1" ht="17.25" customHeight="1">
      <c r="A326" s="130"/>
      <c r="B326" s="131"/>
      <c r="C326" s="39" t="s">
        <v>74</v>
      </c>
      <c r="D326" s="40">
        <v>1007943.2</v>
      </c>
      <c r="E326" s="40">
        <v>488265.6</v>
      </c>
      <c r="F326" s="40">
        <v>898884.7</v>
      </c>
      <c r="G326" s="75">
        <f>F326/D326*100</f>
        <v>89.18009467200136</v>
      </c>
      <c r="H326" s="78">
        <f t="shared" si="9"/>
        <v>184.09748710537872</v>
      </c>
      <c r="I326" s="32">
        <f>G326-95</f>
        <v>-5.81990532799864</v>
      </c>
    </row>
    <row r="327" spans="1:9" s="8" customFormat="1" ht="17.25" customHeight="1">
      <c r="A327" s="134"/>
      <c r="B327" s="135"/>
      <c r="C327" s="39" t="s">
        <v>75</v>
      </c>
      <c r="D327" s="40">
        <v>89260.6</v>
      </c>
      <c r="E327" s="40"/>
      <c r="F327" s="40">
        <v>0</v>
      </c>
      <c r="G327" s="75">
        <f>F327/D327*100</f>
        <v>0</v>
      </c>
      <c r="H327" s="78"/>
      <c r="I327" s="32">
        <f>G327-90</f>
        <v>-90</v>
      </c>
    </row>
    <row r="328" spans="1:9" s="8" customFormat="1" ht="30" customHeight="1">
      <c r="A328" s="134"/>
      <c r="B328" s="135"/>
      <c r="C328" s="39" t="s">
        <v>148</v>
      </c>
      <c r="D328" s="40">
        <v>157853.5</v>
      </c>
      <c r="E328" s="40">
        <v>65540</v>
      </c>
      <c r="F328" s="40">
        <v>82130.5</v>
      </c>
      <c r="G328" s="75">
        <f>F328/D328*100</f>
        <v>52.02957172314836</v>
      </c>
      <c r="H328" s="78">
        <f>SUM(F328/E328*100)</f>
        <v>125.31354897772353</v>
      </c>
      <c r="I328" s="32">
        <f>G328-90</f>
        <v>-37.97042827685164</v>
      </c>
    </row>
    <row r="329" spans="1:9" s="8" customFormat="1" ht="25.5">
      <c r="A329" s="132"/>
      <c r="B329" s="133"/>
      <c r="C329" s="39" t="s">
        <v>76</v>
      </c>
      <c r="D329" s="40">
        <v>349.4</v>
      </c>
      <c r="E329" s="40">
        <v>252.8</v>
      </c>
      <c r="F329" s="40">
        <v>225.3</v>
      </c>
      <c r="G329" s="75">
        <f>F329/D329*100</f>
        <v>64.48196908986836</v>
      </c>
      <c r="H329" s="78">
        <f t="shared" si="9"/>
        <v>89.12183544303798</v>
      </c>
      <c r="I329" s="32">
        <f>G329-95</f>
        <v>-30.518030910131642</v>
      </c>
    </row>
    <row r="330" spans="1:9" s="8" customFormat="1" ht="25.5">
      <c r="A330" s="37" t="s">
        <v>33</v>
      </c>
      <c r="B330" s="38" t="s">
        <v>34</v>
      </c>
      <c r="C330" s="38" t="s">
        <v>92</v>
      </c>
      <c r="D330" s="49">
        <f>SUM(D331:D332)</f>
        <v>1784806.3</v>
      </c>
      <c r="E330" s="49">
        <f>SUM(E331:E332)</f>
        <v>903276.7</v>
      </c>
      <c r="F330" s="49">
        <f>SUM(F331:F332)</f>
        <v>1664445.2000000002</v>
      </c>
      <c r="G330" s="76">
        <f>SUM(F330/D330)*100</f>
        <v>93.25634944251374</v>
      </c>
      <c r="H330" s="77">
        <f t="shared" si="9"/>
        <v>184.26747861424968</v>
      </c>
      <c r="I330" s="60" t="s">
        <v>147</v>
      </c>
    </row>
    <row r="331" spans="1:9" s="8" customFormat="1" ht="17.25" customHeight="1">
      <c r="A331" s="130"/>
      <c r="B331" s="131"/>
      <c r="C331" s="39" t="s">
        <v>74</v>
      </c>
      <c r="D331" s="40">
        <v>1282806.3</v>
      </c>
      <c r="E331" s="40">
        <v>903276.7</v>
      </c>
      <c r="F331" s="40">
        <v>1240921.1</v>
      </c>
      <c r="G331" s="75">
        <f>F331/D331*100</f>
        <v>96.7348772764836</v>
      </c>
      <c r="H331" s="78">
        <f t="shared" si="9"/>
        <v>137.3799523446138</v>
      </c>
      <c r="I331" s="32">
        <f>G331-95</f>
        <v>1.7348772764836013</v>
      </c>
    </row>
    <row r="332" spans="1:9" s="8" customFormat="1" ht="27.75" customHeight="1">
      <c r="A332" s="134"/>
      <c r="B332" s="135"/>
      <c r="C332" s="39" t="s">
        <v>148</v>
      </c>
      <c r="D332" s="40">
        <v>502000</v>
      </c>
      <c r="E332" s="40"/>
      <c r="F332" s="40">
        <v>423524.1</v>
      </c>
      <c r="G332" s="75">
        <f>F332/D332*100</f>
        <v>84.36735059760956</v>
      </c>
      <c r="H332" s="78"/>
      <c r="I332" s="32">
        <f>G332-90</f>
        <v>-5.632649402390442</v>
      </c>
    </row>
    <row r="333" spans="1:9" s="8" customFormat="1" ht="25.5">
      <c r="A333" s="37" t="s">
        <v>35</v>
      </c>
      <c r="B333" s="38" t="s">
        <v>36</v>
      </c>
      <c r="C333" s="38" t="s">
        <v>93</v>
      </c>
      <c r="D333" s="49">
        <f>SUM(D334:D335)</f>
        <v>425086.8</v>
      </c>
      <c r="E333" s="49">
        <f>SUM(E334:E335)</f>
        <v>322751.3</v>
      </c>
      <c r="F333" s="49">
        <f>SUM(F334:F335)</f>
        <v>414456.7</v>
      </c>
      <c r="G333" s="76">
        <f>SUM(F333/D333)*100</f>
        <v>97.49931072900876</v>
      </c>
      <c r="H333" s="77">
        <f t="shared" si="9"/>
        <v>128.41364233079776</v>
      </c>
      <c r="I333" s="60" t="s">
        <v>147</v>
      </c>
    </row>
    <row r="334" spans="1:9" s="8" customFormat="1" ht="15.75" customHeight="1">
      <c r="A334" s="130"/>
      <c r="B334" s="131"/>
      <c r="C334" s="39" t="s">
        <v>74</v>
      </c>
      <c r="D334" s="40">
        <v>393720</v>
      </c>
      <c r="E334" s="40">
        <v>299258.3</v>
      </c>
      <c r="F334" s="40">
        <v>383089.9</v>
      </c>
      <c r="G334" s="75">
        <f>F334/D334*100</f>
        <v>97.30008635578584</v>
      </c>
      <c r="H334" s="78">
        <f t="shared" si="9"/>
        <v>128.01312444801033</v>
      </c>
      <c r="I334" s="32">
        <f>G334-95</f>
        <v>2.3000863557858366</v>
      </c>
    </row>
    <row r="335" spans="1:9" s="8" customFormat="1" ht="15.75" customHeight="1">
      <c r="A335" s="132"/>
      <c r="B335" s="133"/>
      <c r="C335" s="39" t="s">
        <v>75</v>
      </c>
      <c r="D335" s="40">
        <v>31366.8</v>
      </c>
      <c r="E335" s="40">
        <v>23493</v>
      </c>
      <c r="F335" s="40">
        <v>31366.8</v>
      </c>
      <c r="G335" s="75">
        <f>F335/D335*100</f>
        <v>100</v>
      </c>
      <c r="H335" s="81">
        <f t="shared" si="9"/>
        <v>133.51551525986466</v>
      </c>
      <c r="I335" s="32">
        <f>G335-90</f>
        <v>10</v>
      </c>
    </row>
    <row r="336" spans="1:9" s="8" customFormat="1" ht="38.25">
      <c r="A336" s="37" t="s">
        <v>37</v>
      </c>
      <c r="B336" s="38" t="s">
        <v>152</v>
      </c>
      <c r="C336" s="38" t="s">
        <v>94</v>
      </c>
      <c r="D336" s="49">
        <f>SUM(D337:D337)</f>
        <v>10710.7</v>
      </c>
      <c r="E336" s="49">
        <f>SUM(E337:E337)</f>
        <v>8155.5</v>
      </c>
      <c r="F336" s="49">
        <f>SUM(F337:F337)</f>
        <v>10638.5</v>
      </c>
      <c r="G336" s="76">
        <f>SUM(F336/D336)*100</f>
        <v>99.32590773712269</v>
      </c>
      <c r="H336" s="82">
        <f t="shared" si="9"/>
        <v>130.44571148304826</v>
      </c>
      <c r="I336" s="60" t="s">
        <v>147</v>
      </c>
    </row>
    <row r="337" spans="1:9" s="8" customFormat="1" ht="18" customHeight="1">
      <c r="A337" s="130"/>
      <c r="B337" s="131"/>
      <c r="C337" s="39" t="s">
        <v>74</v>
      </c>
      <c r="D337" s="40">
        <v>10710.7</v>
      </c>
      <c r="E337" s="40">
        <v>8155.5</v>
      </c>
      <c r="F337" s="40">
        <v>10638.5</v>
      </c>
      <c r="G337" s="75">
        <f>F337/D337*100</f>
        <v>99.32590773712269</v>
      </c>
      <c r="H337" s="79">
        <f t="shared" si="9"/>
        <v>130.44571148304826</v>
      </c>
      <c r="I337" s="32">
        <f>G337-95</f>
        <v>4.325907737122691</v>
      </c>
    </row>
    <row r="338" spans="1:9" s="8" customFormat="1" ht="25.5">
      <c r="A338" s="37" t="s">
        <v>39</v>
      </c>
      <c r="B338" s="38" t="s">
        <v>40</v>
      </c>
      <c r="C338" s="38" t="s">
        <v>95</v>
      </c>
      <c r="D338" s="49">
        <f>SUM(D339:D340)</f>
        <v>248700.9</v>
      </c>
      <c r="E338" s="49">
        <f>SUM(E339:E340)</f>
        <v>201044.3</v>
      </c>
      <c r="F338" s="49">
        <f>SUM(F339:F340)</f>
        <v>238922.5</v>
      </c>
      <c r="G338" s="76">
        <f>SUM(F338/D338)*100</f>
        <v>96.06820884041835</v>
      </c>
      <c r="H338" s="77">
        <f t="shared" si="9"/>
        <v>118.84072316399919</v>
      </c>
      <c r="I338" s="60" t="s">
        <v>147</v>
      </c>
    </row>
    <row r="339" spans="1:9" s="8" customFormat="1" ht="15.75" customHeight="1">
      <c r="A339" s="130"/>
      <c r="B339" s="131"/>
      <c r="C339" s="39" t="s">
        <v>74</v>
      </c>
      <c r="D339" s="40">
        <v>118596</v>
      </c>
      <c r="E339" s="40">
        <v>83367.5</v>
      </c>
      <c r="F339" s="40">
        <v>117274.8</v>
      </c>
      <c r="G339" s="75">
        <f>F339/D339*100</f>
        <v>98.88596579985834</v>
      </c>
      <c r="H339" s="78">
        <f t="shared" si="9"/>
        <v>140.6720844453774</v>
      </c>
      <c r="I339" s="32">
        <f>G339-95</f>
        <v>3.88596579985834</v>
      </c>
    </row>
    <row r="340" spans="1:9" s="8" customFormat="1" ht="15.75" customHeight="1">
      <c r="A340" s="132"/>
      <c r="B340" s="133"/>
      <c r="C340" s="39" t="s">
        <v>75</v>
      </c>
      <c r="D340" s="40">
        <v>130104.9</v>
      </c>
      <c r="E340" s="40">
        <v>117676.8</v>
      </c>
      <c r="F340" s="40">
        <v>121647.7</v>
      </c>
      <c r="G340" s="75">
        <f>F340/D340*100</f>
        <v>93.4997067750715</v>
      </c>
      <c r="H340" s="78">
        <f t="shared" si="9"/>
        <v>103.37441194865937</v>
      </c>
      <c r="I340" s="32">
        <f>G340-90</f>
        <v>3.499706775071502</v>
      </c>
    </row>
    <row r="341" spans="1:9" s="8" customFormat="1" ht="25.5">
      <c r="A341" s="37" t="s">
        <v>41</v>
      </c>
      <c r="B341" s="38" t="s">
        <v>42</v>
      </c>
      <c r="C341" s="38" t="s">
        <v>96</v>
      </c>
      <c r="D341" s="49">
        <f>SUM(D342:D344)</f>
        <v>66859.40000000001</v>
      </c>
      <c r="E341" s="49">
        <f>SUM(E342:E344)</f>
        <v>49210.799999999996</v>
      </c>
      <c r="F341" s="49">
        <f>SUM(F342:F344)</f>
        <v>64918.49999999999</v>
      </c>
      <c r="G341" s="76">
        <f>SUM(F341/D341)*100</f>
        <v>97.09704245027623</v>
      </c>
      <c r="H341" s="77">
        <f t="shared" si="9"/>
        <v>131.9192128557146</v>
      </c>
      <c r="I341" s="60" t="s">
        <v>147</v>
      </c>
    </row>
    <row r="342" spans="1:9" s="8" customFormat="1" ht="18.75" customHeight="1">
      <c r="A342" s="130"/>
      <c r="B342" s="131"/>
      <c r="C342" s="39" t="s">
        <v>74</v>
      </c>
      <c r="D342" s="40">
        <v>64260.5</v>
      </c>
      <c r="E342" s="40">
        <v>47346</v>
      </c>
      <c r="F342" s="40">
        <v>64055.7</v>
      </c>
      <c r="G342" s="75">
        <f>F342/D342*100</f>
        <v>99.68129721990958</v>
      </c>
      <c r="H342" s="78">
        <f t="shared" si="9"/>
        <v>135.29273856291977</v>
      </c>
      <c r="I342" s="32">
        <f>G342-95</f>
        <v>4.681297219909581</v>
      </c>
    </row>
    <row r="343" spans="1:9" s="8" customFormat="1" ht="18.75" customHeight="1">
      <c r="A343" s="134"/>
      <c r="B343" s="135"/>
      <c r="C343" s="39" t="s">
        <v>75</v>
      </c>
      <c r="D343" s="40">
        <v>2094.3</v>
      </c>
      <c r="E343" s="40">
        <v>1605.2</v>
      </c>
      <c r="F343" s="40">
        <v>395.7</v>
      </c>
      <c r="G343" s="75">
        <f>F343/D343*100</f>
        <v>18.894141240509953</v>
      </c>
      <c r="H343" s="81">
        <f t="shared" si="9"/>
        <v>24.65113381510092</v>
      </c>
      <c r="I343" s="32">
        <f>G343-90</f>
        <v>-71.10585875949005</v>
      </c>
    </row>
    <row r="344" spans="1:9" s="8" customFormat="1" ht="25.5">
      <c r="A344" s="132"/>
      <c r="B344" s="133"/>
      <c r="C344" s="39" t="s">
        <v>76</v>
      </c>
      <c r="D344" s="40">
        <v>504.6</v>
      </c>
      <c r="E344" s="40">
        <v>259.6</v>
      </c>
      <c r="F344" s="40">
        <v>467.1</v>
      </c>
      <c r="G344" s="75">
        <f>F344/D344*100</f>
        <v>92.56837098692033</v>
      </c>
      <c r="H344" s="78">
        <f t="shared" si="9"/>
        <v>179.93066255778118</v>
      </c>
      <c r="I344" s="32">
        <f>G344-95</f>
        <v>-2.4316290130796716</v>
      </c>
    </row>
    <row r="345" spans="1:9" s="8" customFormat="1" ht="25.5">
      <c r="A345" s="37" t="s">
        <v>43</v>
      </c>
      <c r="B345" s="38" t="s">
        <v>44</v>
      </c>
      <c r="C345" s="38" t="s">
        <v>97</v>
      </c>
      <c r="D345" s="49">
        <f>SUM(D346:D347)</f>
        <v>9308.300000000001</v>
      </c>
      <c r="E345" s="49">
        <f>SUM(E346:E347)</f>
        <v>6839.9</v>
      </c>
      <c r="F345" s="49">
        <f>SUM(F346:F347)</f>
        <v>9049.5</v>
      </c>
      <c r="G345" s="76">
        <f>SUM(F345/D345)*100</f>
        <v>97.21968565688685</v>
      </c>
      <c r="H345" s="77">
        <f aca="true" t="shared" si="10" ref="H345:H382">SUM(F345/E345*100)</f>
        <v>132.304565856226</v>
      </c>
      <c r="I345" s="60" t="s">
        <v>147</v>
      </c>
    </row>
    <row r="346" spans="1:9" s="8" customFormat="1" ht="17.25" customHeight="1">
      <c r="A346" s="130"/>
      <c r="B346" s="131"/>
      <c r="C346" s="39" t="s">
        <v>74</v>
      </c>
      <c r="D346" s="40">
        <v>9153.7</v>
      </c>
      <c r="E346" s="40">
        <v>6729.9</v>
      </c>
      <c r="F346" s="40">
        <v>8945.2</v>
      </c>
      <c r="G346" s="75">
        <f>F346/D346*100</f>
        <v>97.72223253984727</v>
      </c>
      <c r="H346" s="78">
        <f t="shared" si="10"/>
        <v>132.9172796029659</v>
      </c>
      <c r="I346" s="32">
        <f>G346-95</f>
        <v>2.722232539847269</v>
      </c>
    </row>
    <row r="347" spans="1:9" s="8" customFormat="1" ht="17.25" customHeight="1">
      <c r="A347" s="132"/>
      <c r="B347" s="133"/>
      <c r="C347" s="39" t="s">
        <v>75</v>
      </c>
      <c r="D347" s="40">
        <v>154.6</v>
      </c>
      <c r="E347" s="40">
        <v>110</v>
      </c>
      <c r="F347" s="40">
        <v>104.3</v>
      </c>
      <c r="G347" s="75">
        <f>F347/D347*100</f>
        <v>67.46442432082794</v>
      </c>
      <c r="H347" s="78">
        <f t="shared" si="10"/>
        <v>94.81818181818181</v>
      </c>
      <c r="I347" s="32">
        <f>G347-90</f>
        <v>-22.535575679172055</v>
      </c>
    </row>
    <row r="348" spans="1:9" s="8" customFormat="1" ht="25.5">
      <c r="A348" s="37" t="s">
        <v>59</v>
      </c>
      <c r="B348" s="38" t="s">
        <v>60</v>
      </c>
      <c r="C348" s="38" t="s">
        <v>111</v>
      </c>
      <c r="D348" s="49">
        <f>SUM(D349)</f>
        <v>1363</v>
      </c>
      <c r="E348" s="49">
        <f>SUM(E349)</f>
        <v>1102.2</v>
      </c>
      <c r="F348" s="49">
        <f>SUM(F349)</f>
        <v>1361.8</v>
      </c>
      <c r="G348" s="76">
        <f>SUM(F348/D348)*100</f>
        <v>99.91195891415994</v>
      </c>
      <c r="H348" s="77">
        <f t="shared" si="10"/>
        <v>123.55289421157684</v>
      </c>
      <c r="I348" s="60" t="s">
        <v>147</v>
      </c>
    </row>
    <row r="349" spans="1:9" s="8" customFormat="1" ht="15.75" customHeight="1">
      <c r="A349" s="128"/>
      <c r="B349" s="129"/>
      <c r="C349" s="39" t="s">
        <v>75</v>
      </c>
      <c r="D349" s="40">
        <v>1363</v>
      </c>
      <c r="E349" s="40">
        <v>1102.2</v>
      </c>
      <c r="F349" s="40">
        <v>1361.8</v>
      </c>
      <c r="G349" s="75">
        <f>F349/D349*100</f>
        <v>99.91195891415994</v>
      </c>
      <c r="H349" s="78">
        <f t="shared" si="10"/>
        <v>123.55289421157684</v>
      </c>
      <c r="I349" s="32">
        <f>G349-90</f>
        <v>9.91195891415994</v>
      </c>
    </row>
    <row r="350" spans="1:9" s="8" customFormat="1" ht="25.5">
      <c r="A350" s="37" t="s">
        <v>61</v>
      </c>
      <c r="B350" s="38" t="s">
        <v>62</v>
      </c>
      <c r="C350" s="38" t="s">
        <v>110</v>
      </c>
      <c r="D350" s="49">
        <f>SUM(D351)</f>
        <v>925</v>
      </c>
      <c r="E350" s="49">
        <f>SUM(E351)</f>
        <v>666.7</v>
      </c>
      <c r="F350" s="49">
        <f>SUM(F351)</f>
        <v>924.3</v>
      </c>
      <c r="G350" s="76">
        <f>SUM(F350/D350)*100</f>
        <v>99.92432432432432</v>
      </c>
      <c r="H350" s="82">
        <f t="shared" si="10"/>
        <v>138.63806809659516</v>
      </c>
      <c r="I350" s="60" t="s">
        <v>147</v>
      </c>
    </row>
    <row r="351" spans="1:9" s="8" customFormat="1" ht="17.25" customHeight="1">
      <c r="A351" s="128"/>
      <c r="B351" s="129"/>
      <c r="C351" s="39" t="s">
        <v>75</v>
      </c>
      <c r="D351" s="40">
        <v>925</v>
      </c>
      <c r="E351" s="40">
        <v>666.7</v>
      </c>
      <c r="F351" s="40">
        <v>924.3</v>
      </c>
      <c r="G351" s="75">
        <f>F351/D351*100</f>
        <v>99.92432432432432</v>
      </c>
      <c r="H351" s="79">
        <f t="shared" si="10"/>
        <v>138.63806809659516</v>
      </c>
      <c r="I351" s="32">
        <f>G351-90</f>
        <v>9.924324324324317</v>
      </c>
    </row>
    <row r="352" spans="1:9" s="8" customFormat="1" ht="25.5">
      <c r="A352" s="37" t="s">
        <v>63</v>
      </c>
      <c r="B352" s="38" t="s">
        <v>64</v>
      </c>
      <c r="C352" s="38" t="s">
        <v>109</v>
      </c>
      <c r="D352" s="49">
        <f>SUM(D353)</f>
        <v>924.8</v>
      </c>
      <c r="E352" s="49">
        <f>SUM(E353)</f>
        <v>713.6</v>
      </c>
      <c r="F352" s="49">
        <f>SUM(F353)</f>
        <v>924.1</v>
      </c>
      <c r="G352" s="76">
        <f>SUM(F352/D352)*100</f>
        <v>99.92430795847753</v>
      </c>
      <c r="H352" s="82">
        <f t="shared" si="10"/>
        <v>129.49831838565024</v>
      </c>
      <c r="I352" s="60" t="s">
        <v>147</v>
      </c>
    </row>
    <row r="353" spans="1:9" s="8" customFormat="1" ht="18.75" customHeight="1">
      <c r="A353" s="128"/>
      <c r="B353" s="129"/>
      <c r="C353" s="39" t="s">
        <v>75</v>
      </c>
      <c r="D353" s="40">
        <v>924.8</v>
      </c>
      <c r="E353" s="40">
        <v>713.6</v>
      </c>
      <c r="F353" s="40">
        <v>924.1</v>
      </c>
      <c r="G353" s="75">
        <f>F353/D353*100</f>
        <v>99.92430795847753</v>
      </c>
      <c r="H353" s="79">
        <f t="shared" si="10"/>
        <v>129.49831838565024</v>
      </c>
      <c r="I353" s="32">
        <f>G353-90</f>
        <v>9.924307958477527</v>
      </c>
    </row>
    <row r="354" spans="1:9" s="8" customFormat="1" ht="25.5">
      <c r="A354" s="37" t="s">
        <v>65</v>
      </c>
      <c r="B354" s="38" t="s">
        <v>66</v>
      </c>
      <c r="C354" s="38" t="s">
        <v>108</v>
      </c>
      <c r="D354" s="49">
        <f>SUM(D355)</f>
        <v>924.8</v>
      </c>
      <c r="E354" s="49">
        <f>SUM(E355)</f>
        <v>702</v>
      </c>
      <c r="F354" s="49">
        <f>SUM(F355)</f>
        <v>922.8</v>
      </c>
      <c r="G354" s="76">
        <f>SUM(F354/D354)*100</f>
        <v>99.78373702422145</v>
      </c>
      <c r="H354" s="82">
        <f t="shared" si="10"/>
        <v>131.45299145299145</v>
      </c>
      <c r="I354" s="60" t="s">
        <v>147</v>
      </c>
    </row>
    <row r="355" spans="1:9" s="8" customFormat="1" ht="15.75" customHeight="1">
      <c r="A355" s="128"/>
      <c r="B355" s="129"/>
      <c r="C355" s="39" t="s">
        <v>75</v>
      </c>
      <c r="D355" s="40">
        <v>924.8</v>
      </c>
      <c r="E355" s="40">
        <v>702</v>
      </c>
      <c r="F355" s="40">
        <v>922.8</v>
      </c>
      <c r="G355" s="75">
        <f>F355/D355*100</f>
        <v>99.78373702422145</v>
      </c>
      <c r="H355" s="79">
        <f t="shared" si="10"/>
        <v>131.45299145299145</v>
      </c>
      <c r="I355" s="32">
        <f>G355-90</f>
        <v>9.783737024221452</v>
      </c>
    </row>
    <row r="356" spans="1:9" s="8" customFormat="1" ht="25.5">
      <c r="A356" s="37" t="s">
        <v>67</v>
      </c>
      <c r="B356" s="38" t="s">
        <v>68</v>
      </c>
      <c r="C356" s="38" t="s">
        <v>107</v>
      </c>
      <c r="D356" s="49">
        <f>SUM(D357)</f>
        <v>924.8</v>
      </c>
      <c r="E356" s="49">
        <f>SUM(E357)</f>
        <v>674.5</v>
      </c>
      <c r="F356" s="49">
        <f>SUM(F357)</f>
        <v>924.8</v>
      </c>
      <c r="G356" s="76">
        <f>SUM(F356/D356)*100</f>
        <v>100</v>
      </c>
      <c r="H356" s="82">
        <f t="shared" si="10"/>
        <v>137.1089696071164</v>
      </c>
      <c r="I356" s="60" t="s">
        <v>147</v>
      </c>
    </row>
    <row r="357" spans="1:9" s="8" customFormat="1" ht="15.75" customHeight="1">
      <c r="A357" s="128"/>
      <c r="B357" s="129"/>
      <c r="C357" s="39" t="s">
        <v>75</v>
      </c>
      <c r="D357" s="40">
        <v>924.8</v>
      </c>
      <c r="E357" s="40">
        <v>674.5</v>
      </c>
      <c r="F357" s="40">
        <v>924.8</v>
      </c>
      <c r="G357" s="75">
        <f>F357/D357*100</f>
        <v>100</v>
      </c>
      <c r="H357" s="79">
        <f t="shared" si="10"/>
        <v>137.1089696071164</v>
      </c>
      <c r="I357" s="32">
        <f>G357-90</f>
        <v>10</v>
      </c>
    </row>
    <row r="358" spans="1:9" s="8" customFormat="1" ht="25.5">
      <c r="A358" s="37" t="s">
        <v>69</v>
      </c>
      <c r="B358" s="38" t="s">
        <v>70</v>
      </c>
      <c r="C358" s="38" t="s">
        <v>106</v>
      </c>
      <c r="D358" s="49">
        <f>SUM(D359)</f>
        <v>895.8</v>
      </c>
      <c r="E358" s="49">
        <f>SUM(E359)</f>
        <v>697</v>
      </c>
      <c r="F358" s="49">
        <f>SUM(F359)</f>
        <v>882.2</v>
      </c>
      <c r="G358" s="76">
        <f>SUM(F358/D358)*100</f>
        <v>98.48180397410137</v>
      </c>
      <c r="H358" s="82">
        <f t="shared" si="10"/>
        <v>126.571018651363</v>
      </c>
      <c r="I358" s="60" t="s">
        <v>147</v>
      </c>
    </row>
    <row r="359" spans="1:9" s="8" customFormat="1" ht="15.75" customHeight="1">
      <c r="A359" s="128"/>
      <c r="B359" s="129"/>
      <c r="C359" s="39" t="s">
        <v>75</v>
      </c>
      <c r="D359" s="40">
        <v>895.8</v>
      </c>
      <c r="E359" s="40">
        <v>697</v>
      </c>
      <c r="F359" s="40">
        <v>882.2</v>
      </c>
      <c r="G359" s="75">
        <f>F359/D359*100</f>
        <v>98.48180397410137</v>
      </c>
      <c r="H359" s="79">
        <f t="shared" si="10"/>
        <v>126.571018651363</v>
      </c>
      <c r="I359" s="32">
        <f>G359-90</f>
        <v>8.481803974101368</v>
      </c>
    </row>
    <row r="360" spans="1:9" s="8" customFormat="1" ht="25.5">
      <c r="A360" s="37" t="s">
        <v>71</v>
      </c>
      <c r="B360" s="38" t="s">
        <v>72</v>
      </c>
      <c r="C360" s="38" t="s">
        <v>105</v>
      </c>
      <c r="D360" s="49">
        <f>SUM(D361)</f>
        <v>895.8</v>
      </c>
      <c r="E360" s="49">
        <f>SUM(E361)</f>
        <v>752.2</v>
      </c>
      <c r="F360" s="49">
        <f>SUM(F361)</f>
        <v>895.8</v>
      </c>
      <c r="G360" s="76">
        <f>SUM(F360/D360)*100</f>
        <v>100</v>
      </c>
      <c r="H360" s="77">
        <f t="shared" si="10"/>
        <v>119.09066737569793</v>
      </c>
      <c r="I360" s="60" t="s">
        <v>147</v>
      </c>
    </row>
    <row r="361" spans="1:9" s="8" customFormat="1" ht="15.75" customHeight="1">
      <c r="A361" s="128"/>
      <c r="B361" s="129"/>
      <c r="C361" s="39" t="s">
        <v>75</v>
      </c>
      <c r="D361" s="40">
        <v>895.8</v>
      </c>
      <c r="E361" s="40">
        <v>752.2</v>
      </c>
      <c r="F361" s="40">
        <v>895.8</v>
      </c>
      <c r="G361" s="75">
        <f>F361/D361*100</f>
        <v>100</v>
      </c>
      <c r="H361" s="78">
        <f t="shared" si="10"/>
        <v>119.09066737569793</v>
      </c>
      <c r="I361" s="32">
        <f>G361-90</f>
        <v>10</v>
      </c>
    </row>
    <row r="362" spans="1:9" s="8" customFormat="1" ht="17.25" customHeight="1">
      <c r="A362" s="37" t="s">
        <v>45</v>
      </c>
      <c r="B362" s="38" t="s">
        <v>46</v>
      </c>
      <c r="C362" s="38" t="s">
        <v>98</v>
      </c>
      <c r="D362" s="49">
        <f>SUM(D363:D365)</f>
        <v>269576.3</v>
      </c>
      <c r="E362" s="49">
        <f>SUM(E363:E365)</f>
        <v>177554.7</v>
      </c>
      <c r="F362" s="49">
        <f>SUM(F363:F365)</f>
        <v>262343.60000000003</v>
      </c>
      <c r="G362" s="76">
        <f>SUM(F362/D362)*100</f>
        <v>97.3170119183326</v>
      </c>
      <c r="H362" s="77">
        <f t="shared" si="10"/>
        <v>147.75367816227902</v>
      </c>
      <c r="I362" s="60" t="s">
        <v>147</v>
      </c>
    </row>
    <row r="363" spans="1:9" s="8" customFormat="1" ht="15" customHeight="1">
      <c r="A363" s="130"/>
      <c r="B363" s="131"/>
      <c r="C363" s="39" t="s">
        <v>74</v>
      </c>
      <c r="D363" s="40">
        <v>268049.7</v>
      </c>
      <c r="E363" s="40">
        <v>176767.7</v>
      </c>
      <c r="F363" s="40">
        <v>260843</v>
      </c>
      <c r="G363" s="75">
        <f>F363/D363*100</f>
        <v>97.31143142484397</v>
      </c>
      <c r="H363" s="78">
        <f t="shared" si="10"/>
        <v>147.56259203463077</v>
      </c>
      <c r="I363" s="32">
        <f>G363-95</f>
        <v>2.311431424843974</v>
      </c>
    </row>
    <row r="364" spans="1:9" s="8" customFormat="1" ht="15" customHeight="1">
      <c r="A364" s="134"/>
      <c r="B364" s="135"/>
      <c r="C364" s="39" t="s">
        <v>75</v>
      </c>
      <c r="D364" s="40">
        <v>696.6</v>
      </c>
      <c r="E364" s="40">
        <v>460</v>
      </c>
      <c r="F364" s="40">
        <v>696.2</v>
      </c>
      <c r="G364" s="75">
        <f>F364/D364*100</f>
        <v>99.94257823715188</v>
      </c>
      <c r="H364" s="78">
        <f t="shared" si="10"/>
        <v>151.34782608695653</v>
      </c>
      <c r="I364" s="32">
        <f>G364-90</f>
        <v>9.942578237151878</v>
      </c>
    </row>
    <row r="365" spans="1:9" s="8" customFormat="1" ht="25.5">
      <c r="A365" s="132"/>
      <c r="B365" s="133"/>
      <c r="C365" s="39" t="s">
        <v>76</v>
      </c>
      <c r="D365" s="40">
        <v>830</v>
      </c>
      <c r="E365" s="40">
        <v>327</v>
      </c>
      <c r="F365" s="40">
        <v>804.4</v>
      </c>
      <c r="G365" s="75">
        <f>F365/D365*100</f>
        <v>96.91566265060241</v>
      </c>
      <c r="H365" s="78">
        <f t="shared" si="10"/>
        <v>245.9938837920489</v>
      </c>
      <c r="I365" s="32">
        <f>G365-95</f>
        <v>1.915662650602414</v>
      </c>
    </row>
    <row r="366" spans="1:9" s="8" customFormat="1" ht="25.5">
      <c r="A366" s="37" t="s">
        <v>47</v>
      </c>
      <c r="B366" s="38" t="s">
        <v>48</v>
      </c>
      <c r="C366" s="38" t="s">
        <v>99</v>
      </c>
      <c r="D366" s="49">
        <f>SUM(D367:D369)</f>
        <v>62396.4</v>
      </c>
      <c r="E366" s="49">
        <f>SUM(E367:E369)</f>
        <v>48379.700000000004</v>
      </c>
      <c r="F366" s="49">
        <f>SUM(F367:F369)</f>
        <v>62178</v>
      </c>
      <c r="G366" s="76">
        <f>SUM(F366/D366)*100</f>
        <v>99.6499798065273</v>
      </c>
      <c r="H366" s="77">
        <f t="shared" si="10"/>
        <v>128.5208465534098</v>
      </c>
      <c r="I366" s="60" t="s">
        <v>147</v>
      </c>
    </row>
    <row r="367" spans="1:9" s="8" customFormat="1" ht="17.25" customHeight="1">
      <c r="A367" s="130"/>
      <c r="B367" s="131"/>
      <c r="C367" s="39" t="s">
        <v>74</v>
      </c>
      <c r="D367" s="40">
        <v>58304.3</v>
      </c>
      <c r="E367" s="40">
        <v>45045.4</v>
      </c>
      <c r="F367" s="40">
        <v>58265.4</v>
      </c>
      <c r="G367" s="75">
        <f>F367/D367*100</f>
        <v>99.93328107875405</v>
      </c>
      <c r="H367" s="78">
        <f t="shared" si="10"/>
        <v>129.34816873643035</v>
      </c>
      <c r="I367" s="32">
        <f>G367-95</f>
        <v>4.9332810787540495</v>
      </c>
    </row>
    <row r="368" spans="1:9" s="8" customFormat="1" ht="15.75" customHeight="1">
      <c r="A368" s="134"/>
      <c r="B368" s="135"/>
      <c r="C368" s="39" t="s">
        <v>75</v>
      </c>
      <c r="D368" s="40">
        <v>54</v>
      </c>
      <c r="E368" s="40">
        <v>27</v>
      </c>
      <c r="F368" s="40">
        <v>54</v>
      </c>
      <c r="G368" s="75">
        <f>F368/D368*100</f>
        <v>100</v>
      </c>
      <c r="H368" s="78">
        <f>SUM(F368/E368*100)</f>
        <v>200</v>
      </c>
      <c r="I368" s="32">
        <f>G368-90</f>
        <v>10</v>
      </c>
    </row>
    <row r="369" spans="1:9" s="8" customFormat="1" ht="25.5">
      <c r="A369" s="132"/>
      <c r="B369" s="133"/>
      <c r="C369" s="39" t="s">
        <v>76</v>
      </c>
      <c r="D369" s="40">
        <v>4038.1</v>
      </c>
      <c r="E369" s="40">
        <v>3307.3</v>
      </c>
      <c r="F369" s="40">
        <v>3858.6</v>
      </c>
      <c r="G369" s="75">
        <f>F369/D369*100</f>
        <v>95.55484014759416</v>
      </c>
      <c r="H369" s="78">
        <f t="shared" si="10"/>
        <v>116.66918634535723</v>
      </c>
      <c r="I369" s="32">
        <f>G369-95</f>
        <v>0.5548401475941631</v>
      </c>
    </row>
    <row r="370" spans="1:9" s="8" customFormat="1" ht="15.75" customHeight="1">
      <c r="A370" s="37" t="s">
        <v>49</v>
      </c>
      <c r="B370" s="38" t="s">
        <v>50</v>
      </c>
      <c r="C370" s="38" t="s">
        <v>100</v>
      </c>
      <c r="D370" s="49">
        <f>SUM(D371:D371)</f>
        <v>14813.6</v>
      </c>
      <c r="E370" s="49">
        <f>SUM(E371:E371)</f>
        <v>10432.4</v>
      </c>
      <c r="F370" s="49">
        <f>SUM(F371:F371)</f>
        <v>14456.3</v>
      </c>
      <c r="G370" s="76">
        <f>SUM(F370/D370)*100</f>
        <v>97.58802721823189</v>
      </c>
      <c r="H370" s="77">
        <f t="shared" si="10"/>
        <v>138.57118208657644</v>
      </c>
      <c r="I370" s="60" t="s">
        <v>147</v>
      </c>
    </row>
    <row r="371" spans="1:9" s="8" customFormat="1" ht="15.75" customHeight="1">
      <c r="A371" s="130"/>
      <c r="B371" s="131"/>
      <c r="C371" s="39" t="s">
        <v>74</v>
      </c>
      <c r="D371" s="40">
        <v>14813.6</v>
      </c>
      <c r="E371" s="40">
        <v>10432.4</v>
      </c>
      <c r="F371" s="40">
        <v>14456.3</v>
      </c>
      <c r="G371" s="75">
        <f>F371/D371*100</f>
        <v>97.58802721823189</v>
      </c>
      <c r="H371" s="78">
        <f t="shared" si="10"/>
        <v>138.57118208657644</v>
      </c>
      <c r="I371" s="32">
        <f>G371-95</f>
        <v>2.588027218231886</v>
      </c>
    </row>
    <row r="372" spans="1:9" s="8" customFormat="1" ht="25.5">
      <c r="A372" s="37" t="s">
        <v>51</v>
      </c>
      <c r="B372" s="38" t="s">
        <v>52</v>
      </c>
      <c r="C372" s="38" t="s">
        <v>101</v>
      </c>
      <c r="D372" s="49">
        <f>SUM(D373:D373)</f>
        <v>3898.1</v>
      </c>
      <c r="E372" s="49">
        <f>SUM(E373:E373)</f>
        <v>3097.1</v>
      </c>
      <c r="F372" s="49">
        <f>SUM(F373:F373)</f>
        <v>3895.1</v>
      </c>
      <c r="G372" s="76">
        <f>SUM(F372/D372)*100</f>
        <v>99.92303942946563</v>
      </c>
      <c r="H372" s="77">
        <f t="shared" si="10"/>
        <v>125.76603919795939</v>
      </c>
      <c r="I372" s="60" t="s">
        <v>147</v>
      </c>
    </row>
    <row r="373" spans="1:9" s="8" customFormat="1" ht="17.25" customHeight="1">
      <c r="A373" s="130"/>
      <c r="B373" s="131"/>
      <c r="C373" s="39" t="s">
        <v>74</v>
      </c>
      <c r="D373" s="40">
        <v>3898.1</v>
      </c>
      <c r="E373" s="40">
        <v>3097.1</v>
      </c>
      <c r="F373" s="40">
        <v>3895.1</v>
      </c>
      <c r="G373" s="75">
        <f>F373/D373*100</f>
        <v>99.92303942946563</v>
      </c>
      <c r="H373" s="78">
        <f t="shared" si="10"/>
        <v>125.76603919795939</v>
      </c>
      <c r="I373" s="32">
        <f>G373-95</f>
        <v>4.923039429465632</v>
      </c>
    </row>
    <row r="374" spans="1:9" s="8" customFormat="1" ht="16.5" customHeight="1">
      <c r="A374" s="37" t="s">
        <v>53</v>
      </c>
      <c r="B374" s="38" t="s">
        <v>54</v>
      </c>
      <c r="C374" s="38" t="s">
        <v>102</v>
      </c>
      <c r="D374" s="49">
        <f>SUM(D375:D375)</f>
        <v>115653.8</v>
      </c>
      <c r="E374" s="49">
        <f>SUM(E375:E375)</f>
        <v>79840.8</v>
      </c>
      <c r="F374" s="49">
        <f>SUM(F375:F375)</f>
        <v>111973.7</v>
      </c>
      <c r="G374" s="76">
        <f>SUM(F374/D374)*100</f>
        <v>96.81800338596742</v>
      </c>
      <c r="H374" s="77">
        <f t="shared" si="10"/>
        <v>140.24621496778587</v>
      </c>
      <c r="I374" s="60" t="s">
        <v>147</v>
      </c>
    </row>
    <row r="375" spans="1:9" s="8" customFormat="1" ht="16.5" customHeight="1">
      <c r="A375" s="64"/>
      <c r="B375" s="65"/>
      <c r="C375" s="39" t="s">
        <v>74</v>
      </c>
      <c r="D375" s="40">
        <v>115653.8</v>
      </c>
      <c r="E375" s="40">
        <v>79840.8</v>
      </c>
      <c r="F375" s="40">
        <v>111973.7</v>
      </c>
      <c r="G375" s="75">
        <f>F375/D375*100</f>
        <v>96.81800338596742</v>
      </c>
      <c r="H375" s="78">
        <f t="shared" si="10"/>
        <v>140.24621496778587</v>
      </c>
      <c r="I375" s="32">
        <f>G375-95</f>
        <v>1.8180033859674154</v>
      </c>
    </row>
    <row r="376" spans="1:9" s="8" customFormat="1" ht="25.5">
      <c r="A376" s="37" t="s">
        <v>55</v>
      </c>
      <c r="B376" s="38" t="s">
        <v>56</v>
      </c>
      <c r="C376" s="38" t="s">
        <v>104</v>
      </c>
      <c r="D376" s="49">
        <f>SUM(D377:D379)</f>
        <v>645419.8</v>
      </c>
      <c r="E376" s="49">
        <f>SUM(E377:E378)</f>
        <v>454921.4</v>
      </c>
      <c r="F376" s="49">
        <f>SUM(F377:F379)</f>
        <v>450339.99999999994</v>
      </c>
      <c r="G376" s="76">
        <f>SUM(F376/D376)*100</f>
        <v>69.77474195864458</v>
      </c>
      <c r="H376" s="77">
        <f t="shared" si="10"/>
        <v>98.99292493164752</v>
      </c>
      <c r="I376" s="60" t="s">
        <v>147</v>
      </c>
    </row>
    <row r="377" spans="1:9" s="8" customFormat="1" ht="18" customHeight="1">
      <c r="A377" s="130"/>
      <c r="B377" s="131"/>
      <c r="C377" s="39" t="s">
        <v>74</v>
      </c>
      <c r="D377" s="40">
        <v>276912.1</v>
      </c>
      <c r="E377" s="40">
        <v>200701.9</v>
      </c>
      <c r="F377" s="40">
        <v>246838.4</v>
      </c>
      <c r="G377" s="75">
        <f>F377/D377*100</f>
        <v>89.13962228447222</v>
      </c>
      <c r="H377" s="78">
        <f t="shared" si="10"/>
        <v>122.98757510516842</v>
      </c>
      <c r="I377" s="32">
        <f>G377-95</f>
        <v>-5.860377715527775</v>
      </c>
    </row>
    <row r="378" spans="1:9" s="8" customFormat="1" ht="18" customHeight="1">
      <c r="A378" s="134"/>
      <c r="B378" s="135"/>
      <c r="C378" s="39" t="s">
        <v>75</v>
      </c>
      <c r="D378" s="40">
        <v>308287.7</v>
      </c>
      <c r="E378" s="40">
        <v>254219.5</v>
      </c>
      <c r="F378" s="40">
        <v>179962.8</v>
      </c>
      <c r="G378" s="75">
        <f>F378/D378*100</f>
        <v>58.374953006558485</v>
      </c>
      <c r="H378" s="78">
        <f>SUM(F378/E378*100)</f>
        <v>70.79032096279002</v>
      </c>
      <c r="I378" s="32">
        <f>G378-90</f>
        <v>-31.625046993441515</v>
      </c>
    </row>
    <row r="379" spans="1:9" s="8" customFormat="1" ht="25.5">
      <c r="A379" s="132"/>
      <c r="B379" s="133"/>
      <c r="C379" s="39" t="s">
        <v>148</v>
      </c>
      <c r="D379" s="40">
        <v>60220</v>
      </c>
      <c r="E379" s="40">
        <v>254219.5</v>
      </c>
      <c r="F379" s="40">
        <v>23538.8</v>
      </c>
      <c r="G379" s="75">
        <f>F379/D379*100</f>
        <v>39.08801062769844</v>
      </c>
      <c r="H379" s="78">
        <f>SUM(F379/E379*100)</f>
        <v>9.2592425050006</v>
      </c>
      <c r="I379" s="32">
        <f>G379-90</f>
        <v>-50.91198937230156</v>
      </c>
    </row>
    <row r="380" spans="1:9" s="8" customFormat="1" ht="25.5">
      <c r="A380" s="37" t="s">
        <v>57</v>
      </c>
      <c r="B380" s="38" t="s">
        <v>58</v>
      </c>
      <c r="C380" s="38" t="s">
        <v>103</v>
      </c>
      <c r="D380" s="49">
        <f>SUM(D381:D382)</f>
        <v>37736.3</v>
      </c>
      <c r="E380" s="49">
        <f>SUM(E381:E382)</f>
        <v>18129.4</v>
      </c>
      <c r="F380" s="49">
        <f>SUM(F381:F382)</f>
        <v>36901</v>
      </c>
      <c r="G380" s="76">
        <f>SUM(F380/D380)*100</f>
        <v>97.78648145154665</v>
      </c>
      <c r="H380" s="77">
        <f t="shared" si="10"/>
        <v>203.5423124868997</v>
      </c>
      <c r="I380" s="60" t="s">
        <v>147</v>
      </c>
    </row>
    <row r="381" spans="1:9" s="8" customFormat="1" ht="12.75">
      <c r="A381" s="130"/>
      <c r="B381" s="131"/>
      <c r="C381" s="39" t="s">
        <v>74</v>
      </c>
      <c r="D381" s="40">
        <v>36333.3</v>
      </c>
      <c r="E381" s="40">
        <v>16726.4</v>
      </c>
      <c r="F381" s="40">
        <v>35746.8</v>
      </c>
      <c r="G381" s="75">
        <f>F381/D381*100</f>
        <v>98.38577833557646</v>
      </c>
      <c r="H381" s="79">
        <f t="shared" si="10"/>
        <v>213.7148459919648</v>
      </c>
      <c r="I381" s="32">
        <f>G381-95</f>
        <v>3.385778335576461</v>
      </c>
    </row>
    <row r="382" spans="1:9" s="8" customFormat="1" ht="15.75" customHeight="1">
      <c r="A382" s="134"/>
      <c r="B382" s="135"/>
      <c r="C382" s="39" t="s">
        <v>75</v>
      </c>
      <c r="D382" s="40">
        <v>1403</v>
      </c>
      <c r="E382" s="40">
        <v>1403</v>
      </c>
      <c r="F382" s="40">
        <v>1154.2</v>
      </c>
      <c r="G382" s="75">
        <f>F382/D382*100</f>
        <v>82.26657163221668</v>
      </c>
      <c r="H382" s="78">
        <f t="shared" si="10"/>
        <v>82.26657163221668</v>
      </c>
      <c r="I382" s="32">
        <f>G382-90</f>
        <v>-7.733428367783318</v>
      </c>
    </row>
    <row r="383" spans="1:9" ht="27.75" customHeight="1">
      <c r="A383" s="134"/>
      <c r="B383" s="135"/>
      <c r="C383" s="5" t="s">
        <v>150</v>
      </c>
      <c r="D383" s="21">
        <v>29741.5</v>
      </c>
      <c r="E383" s="21">
        <v>17478.9</v>
      </c>
      <c r="F383" s="40"/>
      <c r="G383" s="70"/>
      <c r="H383" s="73"/>
      <c r="I383" s="69" t="s">
        <v>147</v>
      </c>
    </row>
    <row r="384" spans="1:9" ht="41.25" customHeight="1">
      <c r="A384" s="132"/>
      <c r="B384" s="133"/>
      <c r="C384" s="5" t="s">
        <v>149</v>
      </c>
      <c r="D384" s="21">
        <v>396589.4</v>
      </c>
      <c r="E384" s="21">
        <v>455523.9</v>
      </c>
      <c r="F384" s="21"/>
      <c r="G384" s="70"/>
      <c r="H384" s="73"/>
      <c r="I384" s="69" t="s">
        <v>147</v>
      </c>
    </row>
    <row r="385" spans="1:9" ht="29.25" customHeight="1">
      <c r="A385" s="136" t="s">
        <v>141</v>
      </c>
      <c r="B385" s="137"/>
      <c r="C385" s="10"/>
      <c r="D385" s="24">
        <f>SUM(D387:D390)</f>
        <v>16004901.1</v>
      </c>
      <c r="E385" s="24" t="e">
        <f>SUM(E387:E390)</f>
        <v>#REF!</v>
      </c>
      <c r="F385" s="24">
        <v>13831614</v>
      </c>
      <c r="G385" s="83">
        <f>SUM(F385/D385)*100</f>
        <v>86.42111509205141</v>
      </c>
      <c r="H385" s="84" t="e">
        <f>SUM(F385/E385*100)</f>
        <v>#REF!</v>
      </c>
      <c r="I385" s="61" t="s">
        <v>147</v>
      </c>
    </row>
    <row r="386" spans="1:9" ht="18" customHeight="1">
      <c r="A386" s="140"/>
      <c r="B386" s="141"/>
      <c r="C386" s="10" t="s">
        <v>134</v>
      </c>
      <c r="D386" s="36"/>
      <c r="E386" s="36"/>
      <c r="F386" s="36"/>
      <c r="G386" s="83"/>
      <c r="H386" s="85"/>
      <c r="I386" s="34">
        <f>SUM(H386-70)</f>
        <v>-70</v>
      </c>
    </row>
    <row r="387" spans="1:9" ht="17.25" customHeight="1">
      <c r="A387" s="142"/>
      <c r="B387" s="143"/>
      <c r="C387" s="10" t="s">
        <v>74</v>
      </c>
      <c r="D387" s="24">
        <f>D263+D266+D268+D271+D277+D282+D285+D290+D295+D297+D302+D305+D308+D311+D314+D317+D320+D323+D326+D331+D334+D337+D339+D342+D346+D363+D367+D371+D373+D375+D377+D381+D383</f>
        <v>10346654.399999999</v>
      </c>
      <c r="E387" s="24" t="e">
        <f>SUM(E263+E266+E268+E271+E277+E282+E285+E290+E295+E297+E302+E305+E308+E311+E314+E317+E320+E323+E326+E331+E334+E337+E339+E342+E346+E363+E367+E371+E373+E375+E377+E381+E383+#REF!)</f>
        <v>#REF!</v>
      </c>
      <c r="F387" s="24">
        <v>9676515.1</v>
      </c>
      <c r="G387" s="83">
        <f>F387/D387*100</f>
        <v>93.52313053000012</v>
      </c>
      <c r="H387" s="84" t="e">
        <f>SUM(F387/E387*100)</f>
        <v>#REF!</v>
      </c>
      <c r="I387" s="34">
        <f>G387-95</f>
        <v>-1.4768694699998832</v>
      </c>
    </row>
    <row r="388" spans="1:9" ht="15.75" customHeight="1">
      <c r="A388" s="142"/>
      <c r="B388" s="143"/>
      <c r="C388" s="10" t="s">
        <v>75</v>
      </c>
      <c r="D388" s="24">
        <f>D382+D378+D368+D364+D361+D359+D357+D355+D353+D351+D349+D347+D343+D340+D335+D327+D324+D321+D318+D315+D312+D309+D306+D303+D298+D291+D286+D278+D269</f>
        <v>2620061.9</v>
      </c>
      <c r="E388" s="24">
        <f>E382+E378+E368+E364+E361+E359+E357+E355+E353+E351+E349+E347+E343+E340+E335+E327+E324+E321+E318+E315+E312+E309+E306+E303+E298+E291+E286+E278+E269</f>
        <v>2260008.4</v>
      </c>
      <c r="F388" s="24">
        <f>F382+F378+F368+F364+F361+F359+F357+F355+F353+F351+F349+F347+F343+F340+F335+F327+F324+F321+F318+F315+F312+F309+F306+F303+F298+F291+F286+F278+F269</f>
        <v>2289422.8999999994</v>
      </c>
      <c r="G388" s="83">
        <f>F388/D388*100</f>
        <v>87.38048898768382</v>
      </c>
      <c r="H388" s="84">
        <f>SUM(F388/E388*100)</f>
        <v>101.30152171115823</v>
      </c>
      <c r="I388" s="34">
        <f>G388-90</f>
        <v>-2.619511012316181</v>
      </c>
    </row>
    <row r="389" spans="1:9" ht="29.25" customHeight="1">
      <c r="A389" s="142"/>
      <c r="B389" s="143"/>
      <c r="C389" s="10" t="s">
        <v>148</v>
      </c>
      <c r="D389" s="24">
        <f>D379+D332+D328+D299+D292+D287+D279+D384</f>
        <v>1919601.4</v>
      </c>
      <c r="E389" s="24">
        <f>E379+E332+E328+E299+E292+E287+E279</f>
        <v>319759.5</v>
      </c>
      <c r="F389" s="24">
        <f>F379+F332+F328+F299+F292+F287+F279</f>
        <v>857687.7999999998</v>
      </c>
      <c r="G389" s="83">
        <f>F389/D389*100</f>
        <v>44.680515444508416</v>
      </c>
      <c r="H389" s="84"/>
      <c r="I389" s="34">
        <f>G389-90</f>
        <v>-45.319484555491584</v>
      </c>
    </row>
    <row r="390" spans="1:9" ht="30" customHeight="1">
      <c r="A390" s="144"/>
      <c r="B390" s="145"/>
      <c r="C390" s="10" t="s">
        <v>76</v>
      </c>
      <c r="D390" s="24">
        <f>D369+D365+D344+D329+D300+D293+D288+D283+D280+D264</f>
        <v>1118583.4</v>
      </c>
      <c r="E390" s="24">
        <f>E369+E365+E344+E329+E300+E293+E288+E283+E280+E264</f>
        <v>853728.5000000001</v>
      </c>
      <c r="F390" s="24">
        <f>F369+F365+F344+F329+F300+F293+F288+F283+F280+F264-0.1</f>
        <v>1007988.2000000001</v>
      </c>
      <c r="G390" s="83">
        <f>F390/D390*100</f>
        <v>90.11292318480679</v>
      </c>
      <c r="H390" s="84">
        <f>SUM(F390/E390*100)</f>
        <v>118.06894112121125</v>
      </c>
      <c r="I390" s="34">
        <f>G390-95</f>
        <v>-4.887076815193211</v>
      </c>
    </row>
    <row r="391" spans="1:9" s="92" customFormat="1" ht="21" customHeight="1">
      <c r="A391" s="146" t="s">
        <v>138</v>
      </c>
      <c r="B391" s="147"/>
      <c r="C391" s="89"/>
      <c r="D391" s="90">
        <f>SUM(D393:D396)</f>
        <v>16053183.9</v>
      </c>
      <c r="E391" s="91" t="e">
        <f>SUM(E393:E396)</f>
        <v>#REF!</v>
      </c>
      <c r="F391" s="91">
        <f>SUM(F393:F396)</f>
        <v>13858285.399999999</v>
      </c>
      <c r="G391" s="86">
        <f>SUM(F391/D391)*100</f>
        <v>86.32733223718941</v>
      </c>
      <c r="H391" s="87" t="e">
        <f>SUM(F391/E391*100)</f>
        <v>#REF!</v>
      </c>
      <c r="I391" s="62" t="s">
        <v>147</v>
      </c>
    </row>
    <row r="392" spans="1:9" s="44" customFormat="1" ht="16.5" customHeight="1">
      <c r="A392" s="148"/>
      <c r="B392" s="149"/>
      <c r="C392" s="45" t="s">
        <v>134</v>
      </c>
      <c r="D392" s="46"/>
      <c r="E392" s="47"/>
      <c r="F392" s="47"/>
      <c r="G392" s="86"/>
      <c r="H392" s="87"/>
      <c r="I392" s="43"/>
    </row>
    <row r="393" spans="1:9" s="44" customFormat="1" ht="27">
      <c r="A393" s="150"/>
      <c r="B393" s="151"/>
      <c r="C393" s="41" t="s">
        <v>142</v>
      </c>
      <c r="D393" s="42">
        <f>D387+D273+D274+D275</f>
        <v>10394937.2</v>
      </c>
      <c r="E393" s="42" t="e">
        <f>E387+E273+E274+E275</f>
        <v>#REF!</v>
      </c>
      <c r="F393" s="42">
        <f>F387+F273+F274+F275+0.1</f>
        <v>9703186.5</v>
      </c>
      <c r="G393" s="86">
        <f>SUM(F393/D393)*100</f>
        <v>93.34531140794195</v>
      </c>
      <c r="H393" s="87" t="e">
        <f>SUM(F393/E393*100)</f>
        <v>#REF!</v>
      </c>
      <c r="I393" s="43">
        <f>G393-95</f>
        <v>-1.6546885920580507</v>
      </c>
    </row>
    <row r="394" spans="1:9" s="44" customFormat="1" ht="15.75" customHeight="1">
      <c r="A394" s="150"/>
      <c r="B394" s="151"/>
      <c r="C394" s="41" t="s">
        <v>75</v>
      </c>
      <c r="D394" s="42">
        <f>D388</f>
        <v>2620061.9</v>
      </c>
      <c r="E394" s="42">
        <f>SUM(E388)</f>
        <v>2260008.4</v>
      </c>
      <c r="F394" s="42">
        <f>F388</f>
        <v>2289422.8999999994</v>
      </c>
      <c r="G394" s="86">
        <f>SUM(F394/D394)*100</f>
        <v>87.38048898768382</v>
      </c>
      <c r="H394" s="87">
        <f>SUM(F394/E394*100)</f>
        <v>101.30152171115823</v>
      </c>
      <c r="I394" s="68">
        <f>G394-90</f>
        <v>-2.619511012316181</v>
      </c>
    </row>
    <row r="395" spans="1:9" s="44" customFormat="1" ht="28.5" customHeight="1">
      <c r="A395" s="150"/>
      <c r="B395" s="151"/>
      <c r="C395" s="41" t="s">
        <v>148</v>
      </c>
      <c r="D395" s="42">
        <f>D389</f>
        <v>1919601.4</v>
      </c>
      <c r="E395" s="42">
        <v>319759.5</v>
      </c>
      <c r="F395" s="42">
        <f>F389</f>
        <v>857687.7999999998</v>
      </c>
      <c r="G395" s="74">
        <f>F395/D395*100</f>
        <v>44.680515444508416</v>
      </c>
      <c r="H395" s="87"/>
      <c r="I395" s="68">
        <f>G395-90</f>
        <v>-45.319484555491584</v>
      </c>
    </row>
    <row r="396" spans="1:9" s="44" customFormat="1" ht="39.75" customHeight="1">
      <c r="A396" s="152"/>
      <c r="B396" s="153"/>
      <c r="C396" s="41" t="s">
        <v>76</v>
      </c>
      <c r="D396" s="42">
        <f>SUM(D390)</f>
        <v>1118583.4</v>
      </c>
      <c r="E396" s="42">
        <f>SUM(E390)</f>
        <v>853728.5000000001</v>
      </c>
      <c r="F396" s="42">
        <f>SUM(F390)</f>
        <v>1007988.2000000001</v>
      </c>
      <c r="G396" s="86">
        <f>F396/D396*100</f>
        <v>90.11292318480679</v>
      </c>
      <c r="H396" s="87">
        <f>SUM(F396/E396*100)</f>
        <v>118.06894112121125</v>
      </c>
      <c r="I396" s="68">
        <f>G396-95</f>
        <v>-4.887076815193211</v>
      </c>
    </row>
    <row r="397" spans="1:9" ht="18" customHeight="1">
      <c r="A397" s="63" t="s">
        <v>155</v>
      </c>
      <c r="B397" s="63"/>
      <c r="C397" s="63"/>
      <c r="D397" s="63"/>
      <c r="E397" s="63"/>
      <c r="F397" s="63"/>
      <c r="G397" s="63"/>
      <c r="H397" s="63"/>
      <c r="I397" s="63"/>
    </row>
    <row r="398" spans="1:9" ht="14.25" customHeight="1">
      <c r="A398" s="93" t="s">
        <v>156</v>
      </c>
      <c r="B398" s="58"/>
      <c r="C398" s="58"/>
      <c r="D398" s="58"/>
      <c r="E398" s="58"/>
      <c r="F398" s="58"/>
      <c r="G398" s="58"/>
      <c r="H398" s="58"/>
      <c r="I398" s="58"/>
    </row>
    <row r="399" spans="1:9" ht="27.75" customHeight="1">
      <c r="A399" s="154" t="s">
        <v>157</v>
      </c>
      <c r="B399" s="155"/>
      <c r="C399" s="155"/>
      <c r="D399" s="155"/>
      <c r="E399" s="155"/>
      <c r="F399" s="155"/>
      <c r="G399" s="155"/>
      <c r="H399" s="155"/>
      <c r="I399" s="155"/>
    </row>
    <row r="401" spans="1:9" ht="12.75">
      <c r="A401" s="138" t="s">
        <v>160</v>
      </c>
      <c r="B401" s="139"/>
      <c r="C401" s="139"/>
      <c r="D401" s="139"/>
      <c r="E401" s="139"/>
      <c r="F401" s="139"/>
      <c r="G401" s="139"/>
      <c r="H401" s="139"/>
      <c r="I401" s="139"/>
    </row>
    <row r="402" spans="1:9" ht="12.75">
      <c r="A402" s="139"/>
      <c r="B402" s="139"/>
      <c r="C402" s="139"/>
      <c r="D402" s="139"/>
      <c r="E402" s="139"/>
      <c r="F402" s="139"/>
      <c r="G402" s="139"/>
      <c r="H402" s="139"/>
      <c r="I402" s="139"/>
    </row>
  </sheetData>
  <autoFilter ref="A261:I399"/>
  <mergeCells count="69">
    <mergeCell ref="A401:I402"/>
    <mergeCell ref="A386:B390"/>
    <mergeCell ref="A391:B391"/>
    <mergeCell ref="A392:B396"/>
    <mergeCell ref="A399:I399"/>
    <mergeCell ref="A373:B373"/>
    <mergeCell ref="A377:B379"/>
    <mergeCell ref="A381:B384"/>
    <mergeCell ref="A385:B385"/>
    <mergeCell ref="A361:B361"/>
    <mergeCell ref="A363:B365"/>
    <mergeCell ref="A367:B369"/>
    <mergeCell ref="A371:B371"/>
    <mergeCell ref="A353:B353"/>
    <mergeCell ref="A355:B355"/>
    <mergeCell ref="A357:B357"/>
    <mergeCell ref="A359:B359"/>
    <mergeCell ref="A342:B344"/>
    <mergeCell ref="A346:B347"/>
    <mergeCell ref="A349:B349"/>
    <mergeCell ref="A351:B351"/>
    <mergeCell ref="A331:B332"/>
    <mergeCell ref="A334:B335"/>
    <mergeCell ref="A337:B337"/>
    <mergeCell ref="A339:B340"/>
    <mergeCell ref="A317:B318"/>
    <mergeCell ref="A320:B321"/>
    <mergeCell ref="A323:B324"/>
    <mergeCell ref="A326:B329"/>
    <mergeCell ref="A305:B306"/>
    <mergeCell ref="A308:B309"/>
    <mergeCell ref="A311:B312"/>
    <mergeCell ref="A314:B315"/>
    <mergeCell ref="A290:B293"/>
    <mergeCell ref="A295:B295"/>
    <mergeCell ref="A297:B300"/>
    <mergeCell ref="A302:B303"/>
    <mergeCell ref="A271:B275"/>
    <mergeCell ref="A277:B280"/>
    <mergeCell ref="A282:B283"/>
    <mergeCell ref="A285:B288"/>
    <mergeCell ref="I260:I261"/>
    <mergeCell ref="A263:B264"/>
    <mergeCell ref="A266:B266"/>
    <mergeCell ref="A268:B269"/>
    <mergeCell ref="I135:I136"/>
    <mergeCell ref="A258:I258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A133:H133"/>
    <mergeCell ref="A135:A136"/>
    <mergeCell ref="B135:B136"/>
    <mergeCell ref="C135:C136"/>
    <mergeCell ref="E135:E136"/>
    <mergeCell ref="F135:F136"/>
    <mergeCell ref="H135:H136"/>
    <mergeCell ref="A1:H1"/>
    <mergeCell ref="A3:A4"/>
    <mergeCell ref="B3:B4"/>
    <mergeCell ref="C3:C4"/>
    <mergeCell ref="E3:E4"/>
    <mergeCell ref="F3:F4"/>
    <mergeCell ref="H3:H4"/>
  </mergeCells>
  <printOptions/>
  <pageMargins left="0.67" right="0.4330708661417323" top="0.6692913385826772" bottom="0.15748031496062992" header="0.6299212598425197" footer="0.35433070866141736"/>
  <pageSetup fitToHeight="6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zoomScale="90" zoomScaleNormal="90" workbookViewId="0" topLeftCell="A257">
      <pane xSplit="3" ySplit="5" topLeftCell="D271" activePane="bottomRight" state="frozen"/>
      <selection pane="topLeft" activeCell="A257" sqref="A257"/>
      <selection pane="topRight" activeCell="D257" sqref="D257"/>
      <selection pane="bottomLeft" activeCell="A261" sqref="A261"/>
      <selection pane="bottomRight" activeCell="G308" sqref="G308"/>
    </sheetView>
  </sheetViews>
  <sheetFormatPr defaultColWidth="9.140625" defaultRowHeight="12.75" outlineLevelRow="1"/>
  <cols>
    <col min="1" max="1" width="7.28125" style="1" customWidth="1"/>
    <col min="2" max="2" width="39.140625" style="1" customWidth="1"/>
    <col min="3" max="3" width="42.57421875" style="1" customWidth="1"/>
    <col min="4" max="4" width="11.8515625" style="13" customWidth="1"/>
    <col min="5" max="5" width="11.421875" style="14" hidden="1" customWidth="1"/>
    <col min="6" max="6" width="11.7109375" style="14" customWidth="1"/>
    <col min="7" max="7" width="13.57421875" style="14" customWidth="1"/>
    <col min="8" max="8" width="12.7109375" style="3" hidden="1" customWidth="1"/>
    <col min="9" max="9" width="15.421875" style="88" customWidth="1"/>
    <col min="10" max="10" width="12.421875" style="1" customWidth="1"/>
    <col min="11" max="16384" width="9.140625" style="1" customWidth="1"/>
  </cols>
  <sheetData>
    <row r="1" spans="1:8" s="2" customFormat="1" ht="12.75" customHeight="1" hidden="1">
      <c r="A1" s="109" t="s">
        <v>122</v>
      </c>
      <c r="B1" s="109"/>
      <c r="C1" s="109"/>
      <c r="D1" s="109"/>
      <c r="E1" s="109"/>
      <c r="F1" s="109"/>
      <c r="G1" s="109"/>
      <c r="H1" s="109"/>
    </row>
    <row r="2" spans="8:9" ht="12.75" customHeight="1" hidden="1">
      <c r="H2" s="3" t="s">
        <v>112</v>
      </c>
      <c r="I2" s="1"/>
    </row>
    <row r="3" spans="1:8" s="2" customFormat="1" ht="23.25" customHeight="1" hidden="1">
      <c r="A3" s="110" t="s">
        <v>1</v>
      </c>
      <c r="B3" s="110" t="s">
        <v>123</v>
      </c>
      <c r="C3" s="110" t="s">
        <v>78</v>
      </c>
      <c r="D3" s="15"/>
      <c r="E3" s="112" t="s">
        <v>124</v>
      </c>
      <c r="F3" s="114" t="s">
        <v>118</v>
      </c>
      <c r="G3" s="16"/>
      <c r="H3" s="116" t="s">
        <v>125</v>
      </c>
    </row>
    <row r="4" spans="1:8" s="2" customFormat="1" ht="32.25" customHeight="1" hidden="1">
      <c r="A4" s="111"/>
      <c r="B4" s="111"/>
      <c r="C4" s="111"/>
      <c r="D4" s="17"/>
      <c r="E4" s="113"/>
      <c r="F4" s="115"/>
      <c r="G4" s="18"/>
      <c r="H4" s="116"/>
    </row>
    <row r="5" spans="1:8" s="2" customFormat="1" ht="25.5" hidden="1">
      <c r="A5" s="4" t="s">
        <v>113</v>
      </c>
      <c r="B5" s="5" t="s">
        <v>2</v>
      </c>
      <c r="C5" s="5" t="s">
        <v>77</v>
      </c>
      <c r="D5" s="19"/>
      <c r="E5" s="19">
        <f>SUM(E6:E7)</f>
        <v>248390.6</v>
      </c>
      <c r="F5" s="19">
        <f>SUM(F6)</f>
        <v>40239.8</v>
      </c>
      <c r="G5" s="19"/>
      <c r="H5" s="20">
        <f aca="true" t="shared" si="0" ref="H5:H68">SUM(F5/E5*100)</f>
        <v>16.20021047495356</v>
      </c>
    </row>
    <row r="6" spans="1:9" ht="12.75" hidden="1">
      <c r="A6" s="6"/>
      <c r="B6" s="7"/>
      <c r="C6" s="7" t="s">
        <v>74</v>
      </c>
      <c r="D6" s="21"/>
      <c r="E6" s="22">
        <v>248384.6</v>
      </c>
      <c r="F6" s="22">
        <v>40239.8</v>
      </c>
      <c r="G6" s="22"/>
      <c r="H6" s="23">
        <f t="shared" si="0"/>
        <v>16.200601808646752</v>
      </c>
      <c r="I6" s="1"/>
    </row>
    <row r="7" spans="1:9" ht="12.75" hidden="1">
      <c r="A7" s="6"/>
      <c r="B7" s="7"/>
      <c r="C7" s="7" t="s">
        <v>75</v>
      </c>
      <c r="D7" s="21"/>
      <c r="E7" s="22">
        <v>6</v>
      </c>
      <c r="F7" s="22"/>
      <c r="G7" s="22"/>
      <c r="H7" s="23"/>
      <c r="I7" s="1"/>
    </row>
    <row r="8" spans="1:8" s="2" customFormat="1" ht="25.5" hidden="1">
      <c r="A8" s="4" t="s">
        <v>114</v>
      </c>
      <c r="B8" s="5" t="s">
        <v>3</v>
      </c>
      <c r="C8" s="5" t="s">
        <v>126</v>
      </c>
      <c r="D8" s="19"/>
      <c r="E8" s="19">
        <f>SUM(E9)</f>
        <v>11243.2</v>
      </c>
      <c r="F8" s="19">
        <f>SUM(F9)</f>
        <v>6097.2</v>
      </c>
      <c r="G8" s="19"/>
      <c r="H8" s="20">
        <f t="shared" si="0"/>
        <v>54.23011242350931</v>
      </c>
    </row>
    <row r="9" spans="1:9" ht="12.75" hidden="1">
      <c r="A9" s="6"/>
      <c r="B9" s="7"/>
      <c r="C9" s="7" t="s">
        <v>74</v>
      </c>
      <c r="D9" s="21"/>
      <c r="E9" s="22">
        <v>11243.2</v>
      </c>
      <c r="F9" s="22">
        <v>6097.2</v>
      </c>
      <c r="G9" s="22"/>
      <c r="H9" s="23">
        <f t="shared" si="0"/>
        <v>54.23011242350931</v>
      </c>
      <c r="I9" s="1"/>
    </row>
    <row r="10" spans="1:8" s="2" customFormat="1" ht="12.75" hidden="1">
      <c r="A10" s="4" t="s">
        <v>115</v>
      </c>
      <c r="B10" s="5" t="s">
        <v>4</v>
      </c>
      <c r="C10" s="5" t="s">
        <v>127</v>
      </c>
      <c r="D10" s="19"/>
      <c r="E10" s="19">
        <f>SUM(E11:E12)</f>
        <v>427910.60000000003</v>
      </c>
      <c r="F10" s="19">
        <f>SUM(F11)</f>
        <v>256900.9</v>
      </c>
      <c r="G10" s="19"/>
      <c r="H10" s="20">
        <f t="shared" si="0"/>
        <v>60.03611502028694</v>
      </c>
    </row>
    <row r="11" spans="1:9" ht="12.75" hidden="1">
      <c r="A11" s="6"/>
      <c r="B11" s="7"/>
      <c r="C11" s="7" t="s">
        <v>74</v>
      </c>
      <c r="D11" s="21"/>
      <c r="E11" s="22">
        <v>352810.9</v>
      </c>
      <c r="F11" s="22">
        <v>256900.9</v>
      </c>
      <c r="G11" s="22"/>
      <c r="H11" s="23">
        <f t="shared" si="0"/>
        <v>72.81546573532734</v>
      </c>
      <c r="I11" s="1"/>
    </row>
    <row r="12" spans="1:9" ht="12.75" hidden="1">
      <c r="A12" s="6"/>
      <c r="B12" s="7"/>
      <c r="C12" s="7" t="s">
        <v>75</v>
      </c>
      <c r="D12" s="21"/>
      <c r="E12" s="22">
        <v>75099.7</v>
      </c>
      <c r="F12" s="22">
        <v>8168.5</v>
      </c>
      <c r="G12" s="22"/>
      <c r="H12" s="23">
        <f t="shared" si="0"/>
        <v>10.876874341708422</v>
      </c>
      <c r="I12" s="1"/>
    </row>
    <row r="13" spans="1:8" s="2" customFormat="1" ht="25.5" hidden="1">
      <c r="A13" s="4" t="s">
        <v>116</v>
      </c>
      <c r="B13" s="5" t="s">
        <v>0</v>
      </c>
      <c r="C13" s="5" t="s">
        <v>128</v>
      </c>
      <c r="D13" s="19"/>
      <c r="E13" s="19">
        <f>SUM(E14:E15)</f>
        <v>219887.19999999998</v>
      </c>
      <c r="F13" s="19">
        <f>SUM(F14)</f>
        <v>140859.5</v>
      </c>
      <c r="G13" s="19"/>
      <c r="H13" s="20">
        <f t="shared" si="0"/>
        <v>64.05989070759918</v>
      </c>
    </row>
    <row r="14" spans="1:9" ht="12.75" hidden="1">
      <c r="A14" s="6"/>
      <c r="B14" s="7"/>
      <c r="C14" s="7" t="s">
        <v>74</v>
      </c>
      <c r="D14" s="21"/>
      <c r="E14" s="22">
        <v>219884.8</v>
      </c>
      <c r="F14" s="22">
        <v>140859.5</v>
      </c>
      <c r="G14" s="22"/>
      <c r="H14" s="23">
        <f t="shared" si="0"/>
        <v>64.06058990889775</v>
      </c>
      <c r="I14" s="1"/>
    </row>
    <row r="15" spans="1:9" ht="12.75" hidden="1">
      <c r="A15" s="6"/>
      <c r="B15" s="7"/>
      <c r="C15" s="7" t="s">
        <v>75</v>
      </c>
      <c r="D15" s="21"/>
      <c r="E15" s="22">
        <v>2.4</v>
      </c>
      <c r="F15" s="21"/>
      <c r="G15" s="21"/>
      <c r="H15" s="23"/>
      <c r="I15" s="1"/>
    </row>
    <row r="16" spans="1:8" s="2" customFormat="1" ht="25.5" hidden="1">
      <c r="A16" s="4" t="s">
        <v>5</v>
      </c>
      <c r="B16" s="5" t="s">
        <v>6</v>
      </c>
      <c r="C16" s="5" t="s">
        <v>79</v>
      </c>
      <c r="D16" s="19"/>
      <c r="E16" s="19">
        <f>SUM(E17:E19)</f>
        <v>171221.8</v>
      </c>
      <c r="F16" s="19">
        <f>SUM(F17:F18)</f>
        <v>127215.70000000001</v>
      </c>
      <c r="G16" s="19"/>
      <c r="H16" s="20">
        <f t="shared" si="0"/>
        <v>74.29877503915975</v>
      </c>
    </row>
    <row r="17" spans="1:9" ht="12.75" hidden="1">
      <c r="A17" s="6"/>
      <c r="B17" s="7"/>
      <c r="C17" s="7" t="s">
        <v>74</v>
      </c>
      <c r="D17" s="21"/>
      <c r="E17" s="22">
        <v>163552.1</v>
      </c>
      <c r="F17" s="22">
        <v>127103.6</v>
      </c>
      <c r="G17" s="22"/>
      <c r="H17" s="23">
        <f t="shared" si="0"/>
        <v>77.7144408417868</v>
      </c>
      <c r="I17" s="1"/>
    </row>
    <row r="18" spans="1:9" ht="25.5" hidden="1">
      <c r="A18" s="6"/>
      <c r="B18" s="7"/>
      <c r="C18" s="7" t="s">
        <v>76</v>
      </c>
      <c r="D18" s="21"/>
      <c r="E18" s="22">
        <v>2472.9</v>
      </c>
      <c r="F18" s="22">
        <v>112.1</v>
      </c>
      <c r="G18" s="22"/>
      <c r="H18" s="23">
        <f t="shared" si="0"/>
        <v>4.533139229245015</v>
      </c>
      <c r="I18" s="1"/>
    </row>
    <row r="19" spans="1:9" ht="12.75" hidden="1">
      <c r="A19" s="6"/>
      <c r="B19" s="7"/>
      <c r="C19" s="7" t="s">
        <v>75</v>
      </c>
      <c r="D19" s="21"/>
      <c r="E19" s="22">
        <v>5196.8</v>
      </c>
      <c r="F19" s="21"/>
      <c r="G19" s="21"/>
      <c r="H19" s="23">
        <f t="shared" si="0"/>
        <v>0</v>
      </c>
      <c r="I19" s="1"/>
    </row>
    <row r="20" spans="1:8" s="2" customFormat="1" ht="38.25" hidden="1">
      <c r="A20" s="4" t="s">
        <v>7</v>
      </c>
      <c r="B20" s="5" t="s">
        <v>8</v>
      </c>
      <c r="C20" s="5" t="s">
        <v>80</v>
      </c>
      <c r="D20" s="19"/>
      <c r="E20" s="19">
        <f>SUM(E21:E22)</f>
        <v>16362.3</v>
      </c>
      <c r="F20" s="19">
        <f>SUM(F21:F22)</f>
        <v>10375.2</v>
      </c>
      <c r="G20" s="19"/>
      <c r="H20" s="20">
        <f t="shared" si="0"/>
        <v>63.40917841623733</v>
      </c>
    </row>
    <row r="21" spans="1:9" ht="12.75" hidden="1">
      <c r="A21" s="6"/>
      <c r="B21" s="7"/>
      <c r="C21" s="7" t="s">
        <v>74</v>
      </c>
      <c r="D21" s="21"/>
      <c r="E21" s="22">
        <v>16093.3</v>
      </c>
      <c r="F21" s="22">
        <v>10375.2</v>
      </c>
      <c r="G21" s="22"/>
      <c r="H21" s="23">
        <f t="shared" si="0"/>
        <v>64.46906476608278</v>
      </c>
      <c r="I21" s="1"/>
    </row>
    <row r="22" spans="1:9" ht="25.5" hidden="1">
      <c r="A22" s="6"/>
      <c r="B22" s="7"/>
      <c r="C22" s="7" t="s">
        <v>76</v>
      </c>
      <c r="D22" s="21"/>
      <c r="E22" s="22">
        <v>269</v>
      </c>
      <c r="F22" s="21"/>
      <c r="G22" s="21"/>
      <c r="H22" s="23">
        <f t="shared" si="0"/>
        <v>0</v>
      </c>
      <c r="I22" s="1"/>
    </row>
    <row r="23" spans="1:8" s="2" customFormat="1" ht="25.5" hidden="1">
      <c r="A23" s="4" t="s">
        <v>9</v>
      </c>
      <c r="B23" s="5" t="s">
        <v>10</v>
      </c>
      <c r="C23" s="5" t="s">
        <v>81</v>
      </c>
      <c r="D23" s="19"/>
      <c r="E23" s="19">
        <f>SUM(E24:E26)</f>
        <v>1050410.3</v>
      </c>
      <c r="F23" s="19">
        <f>SUM(F24:F26)</f>
        <v>526318.2</v>
      </c>
      <c r="G23" s="19"/>
      <c r="H23" s="20">
        <f t="shared" si="0"/>
        <v>50.10596335546214</v>
      </c>
    </row>
    <row r="24" spans="1:9" ht="12.75" hidden="1">
      <c r="A24" s="6"/>
      <c r="B24" s="7"/>
      <c r="C24" s="7" t="s">
        <v>74</v>
      </c>
      <c r="D24" s="21"/>
      <c r="E24" s="22">
        <v>551379.5</v>
      </c>
      <c r="F24" s="22">
        <v>354838.4</v>
      </c>
      <c r="G24" s="22"/>
      <c r="H24" s="23">
        <f t="shared" si="0"/>
        <v>64.35465954029847</v>
      </c>
      <c r="I24" s="1"/>
    </row>
    <row r="25" spans="1:9" ht="12.75" hidden="1">
      <c r="A25" s="6"/>
      <c r="B25" s="7"/>
      <c r="C25" s="7" t="s">
        <v>75</v>
      </c>
      <c r="D25" s="21"/>
      <c r="E25" s="22">
        <v>231337.5</v>
      </c>
      <c r="F25" s="22">
        <v>34925.6</v>
      </c>
      <c r="G25" s="22"/>
      <c r="H25" s="23">
        <f t="shared" si="0"/>
        <v>15.09724968930675</v>
      </c>
      <c r="I25" s="1"/>
    </row>
    <row r="26" spans="1:9" ht="25.5" hidden="1">
      <c r="A26" s="6"/>
      <c r="B26" s="7"/>
      <c r="C26" s="7" t="s">
        <v>76</v>
      </c>
      <c r="D26" s="21"/>
      <c r="E26" s="22">
        <v>267693.3</v>
      </c>
      <c r="F26" s="22">
        <v>136554.2</v>
      </c>
      <c r="G26" s="22"/>
      <c r="H26" s="23">
        <f t="shared" si="0"/>
        <v>51.011437342660436</v>
      </c>
      <c r="I26" s="1"/>
    </row>
    <row r="27" spans="1:8" s="2" customFormat="1" ht="25.5" hidden="1">
      <c r="A27" s="4" t="s">
        <v>11</v>
      </c>
      <c r="B27" s="5" t="s">
        <v>12</v>
      </c>
      <c r="C27" s="5" t="s">
        <v>82</v>
      </c>
      <c r="D27" s="19"/>
      <c r="E27" s="19">
        <f>SUM(E28:E29)</f>
        <v>224942.80000000002</v>
      </c>
      <c r="F27" s="19">
        <f>SUM(F28:F29)</f>
        <v>142159.9</v>
      </c>
      <c r="G27" s="19"/>
      <c r="H27" s="20">
        <f t="shared" si="0"/>
        <v>63.1982441758527</v>
      </c>
    </row>
    <row r="28" spans="1:9" ht="12.75" hidden="1">
      <c r="A28" s="6"/>
      <c r="B28" s="7"/>
      <c r="C28" s="7" t="s">
        <v>74</v>
      </c>
      <c r="D28" s="21"/>
      <c r="E28" s="22">
        <v>189542.7</v>
      </c>
      <c r="F28" s="22">
        <v>126833.3</v>
      </c>
      <c r="G28" s="22"/>
      <c r="H28" s="23">
        <f t="shared" si="0"/>
        <v>66.91542327929274</v>
      </c>
      <c r="I28" s="1"/>
    </row>
    <row r="29" spans="1:9" ht="25.5" hidden="1">
      <c r="A29" s="6"/>
      <c r="B29" s="7"/>
      <c r="C29" s="7" t="s">
        <v>76</v>
      </c>
      <c r="D29" s="21"/>
      <c r="E29" s="22">
        <v>35400.1</v>
      </c>
      <c r="F29" s="22">
        <v>15326.6</v>
      </c>
      <c r="G29" s="22"/>
      <c r="H29" s="23">
        <f t="shared" si="0"/>
        <v>43.295357922717734</v>
      </c>
      <c r="I29" s="1"/>
    </row>
    <row r="30" spans="1:8" s="2" customFormat="1" ht="25.5" hidden="1">
      <c r="A30" s="4" t="s">
        <v>13</v>
      </c>
      <c r="B30" s="5" t="s">
        <v>14</v>
      </c>
      <c r="C30" s="5" t="s">
        <v>83</v>
      </c>
      <c r="D30" s="19"/>
      <c r="E30" s="19">
        <f>SUM(E31:E33)</f>
        <v>2804096.8000000003</v>
      </c>
      <c r="F30" s="19">
        <f>SUM(F31:F33)</f>
        <v>1988456</v>
      </c>
      <c r="G30" s="19"/>
      <c r="H30" s="20">
        <f t="shared" si="0"/>
        <v>70.91253055172703</v>
      </c>
    </row>
    <row r="31" spans="1:9" ht="12.75" hidden="1">
      <c r="A31" s="6"/>
      <c r="B31" s="7"/>
      <c r="C31" s="7" t="s">
        <v>74</v>
      </c>
      <c r="D31" s="21"/>
      <c r="E31" s="22">
        <v>1657795.5</v>
      </c>
      <c r="F31" s="22">
        <v>1230827.4</v>
      </c>
      <c r="G31" s="22"/>
      <c r="H31" s="23">
        <f t="shared" si="0"/>
        <v>74.24482694035542</v>
      </c>
      <c r="I31" s="1"/>
    </row>
    <row r="32" spans="1:9" ht="12.75" hidden="1">
      <c r="A32" s="6"/>
      <c r="B32" s="7"/>
      <c r="C32" s="7" t="s">
        <v>75</v>
      </c>
      <c r="D32" s="21"/>
      <c r="E32" s="22">
        <v>845112.2</v>
      </c>
      <c r="F32" s="22">
        <v>607796.1</v>
      </c>
      <c r="G32" s="22"/>
      <c r="H32" s="23">
        <f t="shared" si="0"/>
        <v>71.9189830652072</v>
      </c>
      <c r="I32" s="1"/>
    </row>
    <row r="33" spans="1:9" ht="25.5" hidden="1">
      <c r="A33" s="6"/>
      <c r="B33" s="7"/>
      <c r="C33" s="7" t="s">
        <v>76</v>
      </c>
      <c r="D33" s="21"/>
      <c r="E33" s="22">
        <v>301189.1</v>
      </c>
      <c r="F33" s="22">
        <v>149832.5</v>
      </c>
      <c r="G33" s="22"/>
      <c r="H33" s="23">
        <f t="shared" si="0"/>
        <v>49.746986195715586</v>
      </c>
      <c r="I33" s="1"/>
    </row>
    <row r="34" spans="1:8" s="2" customFormat="1" ht="12.75" hidden="1">
      <c r="A34" s="4" t="s">
        <v>15</v>
      </c>
      <c r="B34" s="5" t="s">
        <v>16</v>
      </c>
      <c r="C34" s="5" t="s">
        <v>84</v>
      </c>
      <c r="D34" s="19"/>
      <c r="E34" s="19">
        <f>SUM(E35:E36)</f>
        <v>14622.52</v>
      </c>
      <c r="F34" s="19">
        <f>SUM(F35:F36)</f>
        <v>9711.8</v>
      </c>
      <c r="G34" s="19"/>
      <c r="H34" s="20">
        <f t="shared" si="0"/>
        <v>66.41673254678399</v>
      </c>
    </row>
    <row r="35" spans="1:9" ht="12.75" hidden="1">
      <c r="A35" s="6"/>
      <c r="B35" s="7"/>
      <c r="C35" s="7" t="s">
        <v>74</v>
      </c>
      <c r="D35" s="21"/>
      <c r="E35" s="21">
        <v>13547.62</v>
      </c>
      <c r="F35" s="22">
        <v>9008.8</v>
      </c>
      <c r="G35" s="22"/>
      <c r="H35" s="23">
        <f t="shared" si="0"/>
        <v>66.49728882268619</v>
      </c>
      <c r="I35" s="1"/>
    </row>
    <row r="36" spans="1:9" ht="12.75" hidden="1">
      <c r="A36" s="6"/>
      <c r="B36" s="7"/>
      <c r="C36" s="7" t="s">
        <v>75</v>
      </c>
      <c r="D36" s="21"/>
      <c r="E36" s="21">
        <v>1074.9</v>
      </c>
      <c r="F36" s="22">
        <v>703</v>
      </c>
      <c r="G36" s="22"/>
      <c r="H36" s="23">
        <f t="shared" si="0"/>
        <v>65.40143269141315</v>
      </c>
      <c r="I36" s="1"/>
    </row>
    <row r="37" spans="1:8" s="2" customFormat="1" ht="12.75" hidden="1">
      <c r="A37" s="4" t="s">
        <v>17</v>
      </c>
      <c r="B37" s="5" t="s">
        <v>18</v>
      </c>
      <c r="C37" s="5" t="s">
        <v>85</v>
      </c>
      <c r="D37" s="19"/>
      <c r="E37" s="19">
        <f>SUM(E38:E39)</f>
        <v>26763.399999999998</v>
      </c>
      <c r="F37" s="19">
        <f>SUM(F38:F39)</f>
        <v>12738.2</v>
      </c>
      <c r="G37" s="19"/>
      <c r="H37" s="20">
        <f t="shared" si="0"/>
        <v>47.595596971984136</v>
      </c>
    </row>
    <row r="38" spans="1:9" ht="12.75" hidden="1">
      <c r="A38" s="6"/>
      <c r="B38" s="7"/>
      <c r="C38" s="7" t="s">
        <v>74</v>
      </c>
      <c r="D38" s="21"/>
      <c r="E38" s="21">
        <v>25121.8</v>
      </c>
      <c r="F38" s="22">
        <v>11873.2</v>
      </c>
      <c r="G38" s="22"/>
      <c r="H38" s="23">
        <f t="shared" si="0"/>
        <v>47.26253692012515</v>
      </c>
      <c r="I38" s="1"/>
    </row>
    <row r="39" spans="1:9" ht="12.75" hidden="1">
      <c r="A39" s="6"/>
      <c r="B39" s="7"/>
      <c r="C39" s="7" t="s">
        <v>75</v>
      </c>
      <c r="D39" s="21"/>
      <c r="E39" s="21">
        <v>1641.6</v>
      </c>
      <c r="F39" s="22">
        <v>865</v>
      </c>
      <c r="G39" s="22"/>
      <c r="H39" s="23">
        <f t="shared" si="0"/>
        <v>52.69249512670565</v>
      </c>
      <c r="I39" s="1"/>
    </row>
    <row r="40" spans="1:8" s="2" customFormat="1" ht="12.75" hidden="1">
      <c r="A40" s="4" t="s">
        <v>19</v>
      </c>
      <c r="B40" s="5" t="s">
        <v>20</v>
      </c>
      <c r="C40" s="5" t="s">
        <v>86</v>
      </c>
      <c r="D40" s="19"/>
      <c r="E40" s="19">
        <f>SUM(E41:E42)</f>
        <v>17597.7</v>
      </c>
      <c r="F40" s="19">
        <f>SUM(F41:F42)</f>
        <v>9807.3</v>
      </c>
      <c r="G40" s="19"/>
      <c r="H40" s="20">
        <f t="shared" si="0"/>
        <v>55.73057842786272</v>
      </c>
    </row>
    <row r="41" spans="1:9" ht="12.75" hidden="1">
      <c r="A41" s="6"/>
      <c r="B41" s="7"/>
      <c r="C41" s="7" t="s">
        <v>74</v>
      </c>
      <c r="D41" s="21"/>
      <c r="E41" s="21">
        <v>16159.5</v>
      </c>
      <c r="F41" s="22">
        <v>9123.3</v>
      </c>
      <c r="G41" s="22"/>
      <c r="H41" s="23">
        <f t="shared" si="0"/>
        <v>56.457811194653296</v>
      </c>
      <c r="I41" s="1"/>
    </row>
    <row r="42" spans="1:9" ht="12.75" hidden="1">
      <c r="A42" s="6"/>
      <c r="B42" s="7"/>
      <c r="C42" s="7" t="s">
        <v>75</v>
      </c>
      <c r="D42" s="21"/>
      <c r="E42" s="21">
        <v>1438.2</v>
      </c>
      <c r="F42" s="22">
        <v>684</v>
      </c>
      <c r="G42" s="22"/>
      <c r="H42" s="23">
        <f t="shared" si="0"/>
        <v>47.55944931163955</v>
      </c>
      <c r="I42" s="1"/>
    </row>
    <row r="43" spans="1:8" s="2" customFormat="1" ht="12.75" hidden="1">
      <c r="A43" s="4" t="s">
        <v>21</v>
      </c>
      <c r="B43" s="5" t="s">
        <v>22</v>
      </c>
      <c r="C43" s="5" t="s">
        <v>90</v>
      </c>
      <c r="D43" s="19"/>
      <c r="E43" s="19">
        <f>SUM(E44:E45)</f>
        <v>16037.8</v>
      </c>
      <c r="F43" s="19">
        <f>SUM(F44:F45)</f>
        <v>9122.400000000001</v>
      </c>
      <c r="G43" s="19"/>
      <c r="H43" s="20">
        <f t="shared" si="0"/>
        <v>56.8806195363454</v>
      </c>
    </row>
    <row r="44" spans="1:9" ht="12.75" hidden="1">
      <c r="A44" s="6"/>
      <c r="B44" s="7"/>
      <c r="C44" s="7" t="s">
        <v>74</v>
      </c>
      <c r="D44" s="21"/>
      <c r="E44" s="21">
        <v>14811.3</v>
      </c>
      <c r="F44" s="22">
        <v>8472.7</v>
      </c>
      <c r="G44" s="22"/>
      <c r="H44" s="23">
        <f t="shared" si="0"/>
        <v>57.20429671939669</v>
      </c>
      <c r="I44" s="1"/>
    </row>
    <row r="45" spans="1:9" ht="12.75" hidden="1">
      <c r="A45" s="6"/>
      <c r="B45" s="7"/>
      <c r="C45" s="7" t="s">
        <v>75</v>
      </c>
      <c r="D45" s="21"/>
      <c r="E45" s="21">
        <v>1226.5</v>
      </c>
      <c r="F45" s="22">
        <v>649.7</v>
      </c>
      <c r="G45" s="22"/>
      <c r="H45" s="23">
        <f t="shared" si="0"/>
        <v>52.97187117814921</v>
      </c>
      <c r="I45" s="1"/>
    </row>
    <row r="46" spans="1:8" s="2" customFormat="1" ht="12.75" hidden="1">
      <c r="A46" s="4" t="s">
        <v>23</v>
      </c>
      <c r="B46" s="5" t="s">
        <v>24</v>
      </c>
      <c r="C46" s="5" t="s">
        <v>89</v>
      </c>
      <c r="D46" s="19"/>
      <c r="E46" s="19">
        <f>SUM(E47:E48)</f>
        <v>16988.3</v>
      </c>
      <c r="F46" s="19">
        <f>SUM(F47:F48)</f>
        <v>10860.1</v>
      </c>
      <c r="G46" s="19"/>
      <c r="H46" s="20">
        <f t="shared" si="0"/>
        <v>63.92693795141362</v>
      </c>
    </row>
    <row r="47" spans="1:9" ht="12.75" hidden="1">
      <c r="A47" s="6"/>
      <c r="B47" s="7"/>
      <c r="C47" s="7" t="s">
        <v>74</v>
      </c>
      <c r="D47" s="21"/>
      <c r="E47" s="21">
        <v>15739.5</v>
      </c>
      <c r="F47" s="22">
        <v>9991.4</v>
      </c>
      <c r="G47" s="22"/>
      <c r="H47" s="23">
        <f t="shared" si="0"/>
        <v>63.47978017090759</v>
      </c>
      <c r="I47" s="1"/>
    </row>
    <row r="48" spans="1:9" ht="12.75" hidden="1">
      <c r="A48" s="6"/>
      <c r="B48" s="7"/>
      <c r="C48" s="7" t="s">
        <v>75</v>
      </c>
      <c r="D48" s="21"/>
      <c r="E48" s="21">
        <v>1248.8</v>
      </c>
      <c r="F48" s="22">
        <v>868.7</v>
      </c>
      <c r="G48" s="22"/>
      <c r="H48" s="23">
        <f t="shared" si="0"/>
        <v>69.5627802690583</v>
      </c>
      <c r="I48" s="1"/>
    </row>
    <row r="49" spans="1:8" s="2" customFormat="1" ht="12.75" hidden="1">
      <c r="A49" s="4" t="s">
        <v>25</v>
      </c>
      <c r="B49" s="5" t="s">
        <v>26</v>
      </c>
      <c r="C49" s="5" t="s">
        <v>88</v>
      </c>
      <c r="D49" s="19"/>
      <c r="E49" s="19">
        <f>SUM(E50:E51)</f>
        <v>15563</v>
      </c>
      <c r="F49" s="19">
        <f>SUM(F50:F51)</f>
        <v>9469.1</v>
      </c>
      <c r="G49" s="19"/>
      <c r="H49" s="20">
        <f t="shared" si="0"/>
        <v>60.84366767332776</v>
      </c>
    </row>
    <row r="50" spans="1:9" ht="12.75" hidden="1">
      <c r="A50" s="6"/>
      <c r="B50" s="7"/>
      <c r="C50" s="7" t="s">
        <v>74</v>
      </c>
      <c r="D50" s="21"/>
      <c r="E50" s="21">
        <v>14394.7</v>
      </c>
      <c r="F50" s="22">
        <v>8847.7</v>
      </c>
      <c r="G50" s="22"/>
      <c r="H50" s="23">
        <f t="shared" si="0"/>
        <v>61.46498363981188</v>
      </c>
      <c r="I50" s="1"/>
    </row>
    <row r="51" spans="1:9" ht="12.75" hidden="1">
      <c r="A51" s="6"/>
      <c r="B51" s="7"/>
      <c r="C51" s="7" t="s">
        <v>75</v>
      </c>
      <c r="D51" s="21"/>
      <c r="E51" s="21">
        <v>1168.3</v>
      </c>
      <c r="F51" s="22">
        <v>621.4</v>
      </c>
      <c r="G51" s="22"/>
      <c r="H51" s="23">
        <f t="shared" si="0"/>
        <v>53.18839339210819</v>
      </c>
      <c r="I51" s="1"/>
    </row>
    <row r="52" spans="1:8" s="2" customFormat="1" ht="12.75" hidden="1">
      <c r="A52" s="4" t="s">
        <v>27</v>
      </c>
      <c r="B52" s="5" t="s">
        <v>28</v>
      </c>
      <c r="C52" s="5" t="s">
        <v>86</v>
      </c>
      <c r="D52" s="19"/>
      <c r="E52" s="19">
        <f>SUM(E53:E54)</f>
        <v>24913.5</v>
      </c>
      <c r="F52" s="19">
        <f>SUM(F53:F54)</f>
        <v>9606.5</v>
      </c>
      <c r="G52" s="19"/>
      <c r="H52" s="20">
        <f t="shared" si="0"/>
        <v>38.55941557789953</v>
      </c>
    </row>
    <row r="53" spans="1:9" ht="12.75" hidden="1">
      <c r="A53" s="6"/>
      <c r="B53" s="7"/>
      <c r="C53" s="7" t="s">
        <v>74</v>
      </c>
      <c r="D53" s="21"/>
      <c r="E53" s="21">
        <v>21954.8</v>
      </c>
      <c r="F53" s="22">
        <v>8496.7</v>
      </c>
      <c r="G53" s="22"/>
      <c r="H53" s="23">
        <f t="shared" si="0"/>
        <v>38.70087634594713</v>
      </c>
      <c r="I53" s="1"/>
    </row>
    <row r="54" spans="1:9" ht="12.75" hidden="1">
      <c r="A54" s="6"/>
      <c r="B54" s="7"/>
      <c r="C54" s="7" t="s">
        <v>75</v>
      </c>
      <c r="D54" s="21"/>
      <c r="E54" s="21">
        <v>2958.7</v>
      </c>
      <c r="F54" s="22">
        <v>1109.8</v>
      </c>
      <c r="G54" s="22"/>
      <c r="H54" s="23">
        <f t="shared" si="0"/>
        <v>37.50971710548552</v>
      </c>
      <c r="I54" s="1"/>
    </row>
    <row r="55" spans="1:8" s="2" customFormat="1" ht="12.75" hidden="1">
      <c r="A55" s="4" t="s">
        <v>29</v>
      </c>
      <c r="B55" s="5" t="s">
        <v>30</v>
      </c>
      <c r="C55" s="5" t="s">
        <v>87</v>
      </c>
      <c r="D55" s="19"/>
      <c r="E55" s="19">
        <f>SUM(E56:E57)</f>
        <v>4704.2</v>
      </c>
      <c r="F55" s="19">
        <f>SUM(F56:F57)</f>
        <v>2126.7</v>
      </c>
      <c r="G55" s="19"/>
      <c r="H55" s="20">
        <f t="shared" si="0"/>
        <v>45.20853705199608</v>
      </c>
    </row>
    <row r="56" spans="1:9" ht="12.75" hidden="1">
      <c r="A56" s="6"/>
      <c r="B56" s="7"/>
      <c r="C56" s="7" t="s">
        <v>74</v>
      </c>
      <c r="D56" s="21"/>
      <c r="E56" s="21">
        <v>4461.9</v>
      </c>
      <c r="F56" s="22">
        <v>1935.5</v>
      </c>
      <c r="G56" s="22"/>
      <c r="H56" s="23">
        <f t="shared" si="0"/>
        <v>43.378381407023916</v>
      </c>
      <c r="I56" s="1"/>
    </row>
    <row r="57" spans="1:9" ht="12.75" hidden="1">
      <c r="A57" s="6"/>
      <c r="B57" s="7"/>
      <c r="C57" s="7" t="s">
        <v>75</v>
      </c>
      <c r="D57" s="21"/>
      <c r="E57" s="21">
        <v>242.3</v>
      </c>
      <c r="F57" s="22">
        <v>191.2</v>
      </c>
      <c r="G57" s="22"/>
      <c r="H57" s="23">
        <f t="shared" si="0"/>
        <v>78.91044160132067</v>
      </c>
      <c r="I57" s="1"/>
    </row>
    <row r="58" spans="1:8" s="2" customFormat="1" ht="25.5" hidden="1">
      <c r="A58" s="4" t="s">
        <v>31</v>
      </c>
      <c r="B58" s="5" t="s">
        <v>32</v>
      </c>
      <c r="C58" s="5" t="s">
        <v>91</v>
      </c>
      <c r="D58" s="19"/>
      <c r="E58" s="19">
        <f>SUM(E59:E61)</f>
        <v>249344.5</v>
      </c>
      <c r="F58" s="19">
        <f>SUM(F59)</f>
        <v>192694.1</v>
      </c>
      <c r="G58" s="19"/>
      <c r="H58" s="20">
        <f t="shared" si="0"/>
        <v>77.28026886496394</v>
      </c>
    </row>
    <row r="59" spans="1:9" ht="12.75" hidden="1">
      <c r="A59" s="6"/>
      <c r="B59" s="7"/>
      <c r="C59" s="7" t="s">
        <v>74</v>
      </c>
      <c r="D59" s="21"/>
      <c r="E59" s="21">
        <v>242879.8</v>
      </c>
      <c r="F59" s="22">
        <v>192694.1</v>
      </c>
      <c r="G59" s="22"/>
      <c r="H59" s="23">
        <f t="shared" si="0"/>
        <v>79.33722771510847</v>
      </c>
      <c r="I59" s="1"/>
    </row>
    <row r="60" spans="1:9" ht="12.75" hidden="1">
      <c r="A60" s="6"/>
      <c r="B60" s="7"/>
      <c r="C60" s="7" t="s">
        <v>75</v>
      </c>
      <c r="D60" s="21"/>
      <c r="E60" s="21">
        <v>6432.5</v>
      </c>
      <c r="F60" s="21"/>
      <c r="G60" s="21"/>
      <c r="H60" s="23">
        <f t="shared" si="0"/>
        <v>0</v>
      </c>
      <c r="I60" s="1"/>
    </row>
    <row r="61" spans="1:9" ht="25.5" hidden="1">
      <c r="A61" s="6"/>
      <c r="B61" s="7"/>
      <c r="C61" s="7" t="s">
        <v>76</v>
      </c>
      <c r="D61" s="21"/>
      <c r="E61" s="22">
        <v>32.2</v>
      </c>
      <c r="F61" s="21"/>
      <c r="G61" s="21"/>
      <c r="H61" s="23">
        <f t="shared" si="0"/>
        <v>0</v>
      </c>
      <c r="I61" s="1"/>
    </row>
    <row r="62" spans="1:8" s="2" customFormat="1" ht="25.5" hidden="1">
      <c r="A62" s="4" t="s">
        <v>33</v>
      </c>
      <c r="B62" s="5" t="s">
        <v>34</v>
      </c>
      <c r="C62" s="5" t="s">
        <v>92</v>
      </c>
      <c r="D62" s="19"/>
      <c r="E62" s="19">
        <f>SUM(E63:E65)</f>
        <v>525503.6000000001</v>
      </c>
      <c r="F62" s="19">
        <f>SUM(F63)</f>
        <v>304592.9</v>
      </c>
      <c r="G62" s="19"/>
      <c r="H62" s="20">
        <f t="shared" si="0"/>
        <v>57.9620957877358</v>
      </c>
    </row>
    <row r="63" spans="1:9" ht="12.75" hidden="1">
      <c r="A63" s="6"/>
      <c r="B63" s="7"/>
      <c r="C63" s="7" t="s">
        <v>74</v>
      </c>
      <c r="D63" s="21"/>
      <c r="E63" s="21">
        <v>513724.8</v>
      </c>
      <c r="F63" s="22">
        <v>304592.9</v>
      </c>
      <c r="G63" s="22"/>
      <c r="H63" s="23">
        <f t="shared" si="0"/>
        <v>59.29106400936844</v>
      </c>
      <c r="I63" s="1"/>
    </row>
    <row r="64" spans="1:9" ht="12.75" hidden="1">
      <c r="A64" s="6"/>
      <c r="B64" s="7"/>
      <c r="C64" s="7" t="s">
        <v>75</v>
      </c>
      <c r="D64" s="21"/>
      <c r="E64" s="21">
        <v>11000</v>
      </c>
      <c r="F64" s="21"/>
      <c r="G64" s="21"/>
      <c r="H64" s="23">
        <f t="shared" si="0"/>
        <v>0</v>
      </c>
      <c r="I64" s="1"/>
    </row>
    <row r="65" spans="1:9" ht="25.5" hidden="1">
      <c r="A65" s="6"/>
      <c r="B65" s="7"/>
      <c r="C65" s="7" t="s">
        <v>76</v>
      </c>
      <c r="D65" s="21"/>
      <c r="E65" s="22">
        <v>778.8</v>
      </c>
      <c r="F65" s="21"/>
      <c r="G65" s="21"/>
      <c r="H65" s="23">
        <f t="shared" si="0"/>
        <v>0</v>
      </c>
      <c r="I65" s="1"/>
    </row>
    <row r="66" spans="1:8" s="2" customFormat="1" ht="25.5" hidden="1">
      <c r="A66" s="4" t="s">
        <v>35</v>
      </c>
      <c r="B66" s="5" t="s">
        <v>36</v>
      </c>
      <c r="C66" s="5" t="s">
        <v>93</v>
      </c>
      <c r="D66" s="19"/>
      <c r="E66" s="19">
        <f>SUM(E67:E68)</f>
        <v>188551.6</v>
      </c>
      <c r="F66" s="19">
        <f>SUM(F67:F68)</f>
        <v>44634.2</v>
      </c>
      <c r="G66" s="19"/>
      <c r="H66" s="20">
        <f t="shared" si="0"/>
        <v>23.67214067661054</v>
      </c>
    </row>
    <row r="67" spans="1:9" ht="12.75" hidden="1">
      <c r="A67" s="6"/>
      <c r="B67" s="7"/>
      <c r="C67" s="7" t="s">
        <v>74</v>
      </c>
      <c r="D67" s="21"/>
      <c r="E67" s="21">
        <v>172882.1</v>
      </c>
      <c r="F67" s="22">
        <v>44634.2</v>
      </c>
      <c r="G67" s="22"/>
      <c r="H67" s="23">
        <f t="shared" si="0"/>
        <v>25.81771045122658</v>
      </c>
      <c r="I67" s="1"/>
    </row>
    <row r="68" spans="1:9" ht="12.75" hidden="1">
      <c r="A68" s="6"/>
      <c r="B68" s="7"/>
      <c r="C68" s="7" t="s">
        <v>75</v>
      </c>
      <c r="D68" s="21"/>
      <c r="E68" s="21">
        <v>15669.5</v>
      </c>
      <c r="F68" s="21"/>
      <c r="G68" s="21"/>
      <c r="H68" s="23">
        <f t="shared" si="0"/>
        <v>0</v>
      </c>
      <c r="I68" s="1"/>
    </row>
    <row r="69" spans="1:8" s="2" customFormat="1" ht="25.5" hidden="1">
      <c r="A69" s="4" t="s">
        <v>37</v>
      </c>
      <c r="B69" s="5" t="s">
        <v>38</v>
      </c>
      <c r="C69" s="5" t="s">
        <v>94</v>
      </c>
      <c r="D69" s="19"/>
      <c r="E69" s="19">
        <f>SUM(E70:E71)</f>
        <v>5327.6</v>
      </c>
      <c r="F69" s="19">
        <f>SUM(F70)</f>
        <v>4291</v>
      </c>
      <c r="G69" s="19"/>
      <c r="H69" s="20">
        <f aca="true" t="shared" si="1" ref="H69:H119">SUM(F69/E69*100)</f>
        <v>80.54283354606201</v>
      </c>
    </row>
    <row r="70" spans="1:9" ht="12.75" hidden="1">
      <c r="A70" s="6"/>
      <c r="B70" s="7"/>
      <c r="C70" s="7" t="s">
        <v>74</v>
      </c>
      <c r="D70" s="21"/>
      <c r="E70" s="21">
        <v>5326.8</v>
      </c>
      <c r="F70" s="22">
        <v>4291</v>
      </c>
      <c r="G70" s="22"/>
      <c r="H70" s="23">
        <f t="shared" si="1"/>
        <v>80.55492978899152</v>
      </c>
      <c r="I70" s="1"/>
    </row>
    <row r="71" spans="1:9" ht="12.75" hidden="1">
      <c r="A71" s="6"/>
      <c r="B71" s="7"/>
      <c r="C71" s="7" t="s">
        <v>75</v>
      </c>
      <c r="D71" s="21"/>
      <c r="E71" s="21">
        <v>0.8</v>
      </c>
      <c r="F71" s="21"/>
      <c r="G71" s="21"/>
      <c r="H71" s="23"/>
      <c r="I71" s="1"/>
    </row>
    <row r="72" spans="1:8" s="2" customFormat="1" ht="25.5" hidden="1">
      <c r="A72" s="4" t="s">
        <v>39</v>
      </c>
      <c r="B72" s="5" t="s">
        <v>40</v>
      </c>
      <c r="C72" s="5" t="s">
        <v>95</v>
      </c>
      <c r="D72" s="19"/>
      <c r="E72" s="19">
        <f>SUM(E73:E74)</f>
        <v>169260.2</v>
      </c>
      <c r="F72" s="19">
        <f>SUM(F73:F74)</f>
        <v>77910.1</v>
      </c>
      <c r="G72" s="19"/>
      <c r="H72" s="20">
        <f t="shared" si="1"/>
        <v>46.029781366204226</v>
      </c>
    </row>
    <row r="73" spans="1:9" ht="12.75" hidden="1">
      <c r="A73" s="6"/>
      <c r="B73" s="7"/>
      <c r="C73" s="7" t="s">
        <v>74</v>
      </c>
      <c r="D73" s="21"/>
      <c r="E73" s="21">
        <v>51767.9</v>
      </c>
      <c r="F73" s="22">
        <v>37407.3</v>
      </c>
      <c r="G73" s="22"/>
      <c r="H73" s="23">
        <f t="shared" si="1"/>
        <v>72.2596435242689</v>
      </c>
      <c r="I73" s="1"/>
    </row>
    <row r="74" spans="1:9" ht="12.75" hidden="1">
      <c r="A74" s="6"/>
      <c r="B74" s="7"/>
      <c r="C74" s="7" t="s">
        <v>75</v>
      </c>
      <c r="D74" s="21"/>
      <c r="E74" s="21">
        <v>117492.3</v>
      </c>
      <c r="F74" s="22">
        <v>40502.8</v>
      </c>
      <c r="G74" s="22"/>
      <c r="H74" s="23">
        <f t="shared" si="1"/>
        <v>34.47272714892806</v>
      </c>
      <c r="I74" s="1"/>
    </row>
    <row r="75" spans="1:8" s="2" customFormat="1" ht="25.5" hidden="1">
      <c r="A75" s="4" t="s">
        <v>41</v>
      </c>
      <c r="B75" s="5" t="s">
        <v>42</v>
      </c>
      <c r="C75" s="5" t="s">
        <v>96</v>
      </c>
      <c r="D75" s="19"/>
      <c r="E75" s="19">
        <f>SUM(E76:E78)</f>
        <v>30746.1</v>
      </c>
      <c r="F75" s="19">
        <f>SUM(F76:F78)</f>
        <v>20152.799999999996</v>
      </c>
      <c r="G75" s="19"/>
      <c r="H75" s="20">
        <f t="shared" si="1"/>
        <v>65.54587411086284</v>
      </c>
    </row>
    <row r="76" spans="1:9" ht="12.75" hidden="1">
      <c r="A76" s="6"/>
      <c r="B76" s="7"/>
      <c r="C76" s="7" t="s">
        <v>74</v>
      </c>
      <c r="D76" s="21"/>
      <c r="E76" s="21">
        <v>29448</v>
      </c>
      <c r="F76" s="22">
        <v>20067.6</v>
      </c>
      <c r="G76" s="22"/>
      <c r="H76" s="23">
        <f t="shared" si="1"/>
        <v>68.14588427057863</v>
      </c>
      <c r="I76" s="1"/>
    </row>
    <row r="77" spans="1:9" ht="12.75" hidden="1">
      <c r="A77" s="6"/>
      <c r="B77" s="7"/>
      <c r="C77" s="7" t="s">
        <v>75</v>
      </c>
      <c r="D77" s="21"/>
      <c r="E77" s="21">
        <v>1139.5</v>
      </c>
      <c r="F77" s="22">
        <v>50.6</v>
      </c>
      <c r="G77" s="22"/>
      <c r="H77" s="23">
        <f t="shared" si="1"/>
        <v>4.440544098288724</v>
      </c>
      <c r="I77" s="1"/>
    </row>
    <row r="78" spans="1:9" ht="25.5" hidden="1">
      <c r="A78" s="6"/>
      <c r="B78" s="7"/>
      <c r="C78" s="7" t="s">
        <v>76</v>
      </c>
      <c r="D78" s="21"/>
      <c r="E78" s="22">
        <v>158.6</v>
      </c>
      <c r="F78" s="22">
        <v>34.6</v>
      </c>
      <c r="G78" s="22"/>
      <c r="H78" s="23">
        <f t="shared" si="1"/>
        <v>21.815889029003785</v>
      </c>
      <c r="I78" s="1"/>
    </row>
    <row r="79" spans="1:8" s="2" customFormat="1" ht="25.5" hidden="1">
      <c r="A79" s="4" t="s">
        <v>43</v>
      </c>
      <c r="B79" s="5" t="s">
        <v>44</v>
      </c>
      <c r="C79" s="5" t="s">
        <v>97</v>
      </c>
      <c r="D79" s="19"/>
      <c r="E79" s="19">
        <f>SUM(E80:E81)</f>
        <v>4303.1</v>
      </c>
      <c r="F79" s="19">
        <f>SUM(F80:F81)</f>
        <v>2484.4</v>
      </c>
      <c r="G79" s="19"/>
      <c r="H79" s="20">
        <f t="shared" si="1"/>
        <v>57.735121191699</v>
      </c>
    </row>
    <row r="80" spans="1:9" ht="12.75" hidden="1">
      <c r="A80" s="6"/>
      <c r="B80" s="7"/>
      <c r="C80" s="7" t="s">
        <v>74</v>
      </c>
      <c r="D80" s="21"/>
      <c r="E80" s="21">
        <v>4232.1</v>
      </c>
      <c r="F80" s="22">
        <v>2440.6</v>
      </c>
      <c r="G80" s="22"/>
      <c r="H80" s="23">
        <f t="shared" si="1"/>
        <v>57.6687696415491</v>
      </c>
      <c r="I80" s="1"/>
    </row>
    <row r="81" spans="1:9" ht="12.75" hidden="1">
      <c r="A81" s="6"/>
      <c r="B81" s="7"/>
      <c r="C81" s="7" t="s">
        <v>75</v>
      </c>
      <c r="D81" s="21"/>
      <c r="E81" s="21">
        <v>71</v>
      </c>
      <c r="F81" s="22">
        <v>43.8</v>
      </c>
      <c r="G81" s="22"/>
      <c r="H81" s="23">
        <f t="shared" si="1"/>
        <v>61.69014084507042</v>
      </c>
      <c r="I81" s="1"/>
    </row>
    <row r="82" spans="1:8" s="2" customFormat="1" ht="25.5" hidden="1">
      <c r="A82" s="4" t="s">
        <v>59</v>
      </c>
      <c r="B82" s="5" t="s">
        <v>60</v>
      </c>
      <c r="C82" s="5" t="s">
        <v>111</v>
      </c>
      <c r="D82" s="19"/>
      <c r="E82" s="19">
        <f>SUM(E83)</f>
        <v>779.1</v>
      </c>
      <c r="F82" s="19">
        <f>SUM(F83)</f>
        <v>401.3</v>
      </c>
      <c r="G82" s="19"/>
      <c r="H82" s="20">
        <f t="shared" si="1"/>
        <v>51.50815042998331</v>
      </c>
    </row>
    <row r="83" spans="1:9" ht="12.75" hidden="1">
      <c r="A83" s="6"/>
      <c r="B83" s="7"/>
      <c r="C83" s="7" t="s">
        <v>75</v>
      </c>
      <c r="D83" s="21"/>
      <c r="E83" s="21">
        <v>779.1</v>
      </c>
      <c r="F83" s="22">
        <v>401.3</v>
      </c>
      <c r="G83" s="22"/>
      <c r="H83" s="23">
        <f t="shared" si="1"/>
        <v>51.50815042998331</v>
      </c>
      <c r="I83" s="1"/>
    </row>
    <row r="84" spans="1:8" s="2" customFormat="1" ht="25.5" hidden="1">
      <c r="A84" s="4" t="s">
        <v>61</v>
      </c>
      <c r="B84" s="5" t="s">
        <v>62</v>
      </c>
      <c r="C84" s="5" t="s">
        <v>110</v>
      </c>
      <c r="D84" s="19"/>
      <c r="E84" s="19">
        <f>SUM(E85)</f>
        <v>495.7</v>
      </c>
      <c r="F84" s="19">
        <f>SUM(F85)</f>
        <v>351.5</v>
      </c>
      <c r="G84" s="19"/>
      <c r="H84" s="20">
        <f t="shared" si="1"/>
        <v>70.90982449061933</v>
      </c>
    </row>
    <row r="85" spans="1:9" ht="12.75" hidden="1">
      <c r="A85" s="6"/>
      <c r="B85" s="7"/>
      <c r="C85" s="7" t="s">
        <v>75</v>
      </c>
      <c r="D85" s="21"/>
      <c r="E85" s="21">
        <v>495.7</v>
      </c>
      <c r="F85" s="22">
        <v>351.5</v>
      </c>
      <c r="G85" s="22"/>
      <c r="H85" s="23">
        <f t="shared" si="1"/>
        <v>70.90982449061933</v>
      </c>
      <c r="I85" s="1"/>
    </row>
    <row r="86" spans="1:8" s="2" customFormat="1" ht="25.5" hidden="1">
      <c r="A86" s="4" t="s">
        <v>63</v>
      </c>
      <c r="B86" s="5" t="s">
        <v>64</v>
      </c>
      <c r="C86" s="5" t="s">
        <v>109</v>
      </c>
      <c r="D86" s="19"/>
      <c r="E86" s="19">
        <f>SUM(E87)</f>
        <v>444.7</v>
      </c>
      <c r="F86" s="19">
        <f>SUM(F87)</f>
        <v>381.9</v>
      </c>
      <c r="G86" s="19"/>
      <c r="H86" s="20">
        <f t="shared" si="1"/>
        <v>85.87812008095345</v>
      </c>
    </row>
    <row r="87" spans="1:9" ht="12.75" hidden="1">
      <c r="A87" s="6"/>
      <c r="B87" s="7"/>
      <c r="C87" s="7" t="s">
        <v>75</v>
      </c>
      <c r="D87" s="21"/>
      <c r="E87" s="21">
        <v>444.7</v>
      </c>
      <c r="F87" s="22">
        <v>381.9</v>
      </c>
      <c r="G87" s="22"/>
      <c r="H87" s="23">
        <f t="shared" si="1"/>
        <v>85.87812008095345</v>
      </c>
      <c r="I87" s="1"/>
    </row>
    <row r="88" spans="1:8" s="2" customFormat="1" ht="25.5" hidden="1">
      <c r="A88" s="4" t="s">
        <v>65</v>
      </c>
      <c r="B88" s="5" t="s">
        <v>66</v>
      </c>
      <c r="C88" s="5" t="s">
        <v>108</v>
      </c>
      <c r="D88" s="19"/>
      <c r="E88" s="19">
        <f>SUM(E89)</f>
        <v>504.4</v>
      </c>
      <c r="F88" s="19">
        <f>SUM(F89)</f>
        <v>307.6</v>
      </c>
      <c r="G88" s="19"/>
      <c r="H88" s="20">
        <f t="shared" si="1"/>
        <v>60.98334655035686</v>
      </c>
    </row>
    <row r="89" spans="1:9" ht="12.75" hidden="1">
      <c r="A89" s="6"/>
      <c r="B89" s="7"/>
      <c r="C89" s="7" t="s">
        <v>75</v>
      </c>
      <c r="D89" s="21"/>
      <c r="E89" s="21">
        <v>504.4</v>
      </c>
      <c r="F89" s="22">
        <v>307.6</v>
      </c>
      <c r="G89" s="22"/>
      <c r="H89" s="23">
        <f t="shared" si="1"/>
        <v>60.98334655035686</v>
      </c>
      <c r="I89" s="1"/>
    </row>
    <row r="90" spans="1:8" s="2" customFormat="1" ht="25.5" hidden="1">
      <c r="A90" s="4" t="s">
        <v>67</v>
      </c>
      <c r="B90" s="5" t="s">
        <v>68</v>
      </c>
      <c r="C90" s="5" t="s">
        <v>107</v>
      </c>
      <c r="D90" s="19"/>
      <c r="E90" s="19">
        <f>SUM(E91)</f>
        <v>514</v>
      </c>
      <c r="F90" s="19">
        <f>SUM(F91)</f>
        <v>356.1</v>
      </c>
      <c r="G90" s="19"/>
      <c r="H90" s="20">
        <f t="shared" si="1"/>
        <v>69.28015564202336</v>
      </c>
    </row>
    <row r="91" spans="1:9" ht="12.75" hidden="1">
      <c r="A91" s="6"/>
      <c r="B91" s="7"/>
      <c r="C91" s="7" t="s">
        <v>75</v>
      </c>
      <c r="D91" s="21"/>
      <c r="E91" s="21">
        <v>514</v>
      </c>
      <c r="F91" s="22">
        <v>356.1</v>
      </c>
      <c r="G91" s="22"/>
      <c r="H91" s="23">
        <f t="shared" si="1"/>
        <v>69.28015564202336</v>
      </c>
      <c r="I91" s="1"/>
    </row>
    <row r="92" spans="1:8" s="2" customFormat="1" ht="25.5" hidden="1">
      <c r="A92" s="4" t="s">
        <v>69</v>
      </c>
      <c r="B92" s="5" t="s">
        <v>70</v>
      </c>
      <c r="C92" s="5" t="s">
        <v>106</v>
      </c>
      <c r="D92" s="19"/>
      <c r="E92" s="19">
        <f>SUM(E93)</f>
        <v>492.5</v>
      </c>
      <c r="F92" s="19">
        <f>SUM(F93)</f>
        <v>381.9</v>
      </c>
      <c r="G92" s="19"/>
      <c r="H92" s="20">
        <f t="shared" si="1"/>
        <v>77.54314720812182</v>
      </c>
    </row>
    <row r="93" spans="1:9" ht="12.75" hidden="1">
      <c r="A93" s="6"/>
      <c r="B93" s="7"/>
      <c r="C93" s="7" t="s">
        <v>75</v>
      </c>
      <c r="D93" s="21"/>
      <c r="E93" s="21">
        <v>492.5</v>
      </c>
      <c r="F93" s="22">
        <v>381.9</v>
      </c>
      <c r="G93" s="22"/>
      <c r="H93" s="23">
        <f t="shared" si="1"/>
        <v>77.54314720812182</v>
      </c>
      <c r="I93" s="1"/>
    </row>
    <row r="94" spans="1:8" s="2" customFormat="1" ht="25.5" hidden="1">
      <c r="A94" s="4" t="s">
        <v>71</v>
      </c>
      <c r="B94" s="5" t="s">
        <v>72</v>
      </c>
      <c r="C94" s="5" t="s">
        <v>105</v>
      </c>
      <c r="D94" s="19"/>
      <c r="E94" s="19">
        <f>SUM(E95)</f>
        <v>546.7</v>
      </c>
      <c r="F94" s="19">
        <f>SUM(F95)</f>
        <v>237.6</v>
      </c>
      <c r="G94" s="19"/>
      <c r="H94" s="20">
        <f t="shared" si="1"/>
        <v>43.46076458752515</v>
      </c>
    </row>
    <row r="95" spans="1:9" ht="12.75" hidden="1">
      <c r="A95" s="6"/>
      <c r="B95" s="7"/>
      <c r="C95" s="7" t="s">
        <v>75</v>
      </c>
      <c r="D95" s="21"/>
      <c r="E95" s="21">
        <v>546.7</v>
      </c>
      <c r="F95" s="22">
        <v>237.6</v>
      </c>
      <c r="G95" s="22"/>
      <c r="H95" s="23">
        <f t="shared" si="1"/>
        <v>43.46076458752515</v>
      </c>
      <c r="I95" s="1"/>
    </row>
    <row r="96" spans="1:8" s="2" customFormat="1" ht="12.75" hidden="1">
      <c r="A96" s="4" t="s">
        <v>45</v>
      </c>
      <c r="B96" s="5" t="s">
        <v>46</v>
      </c>
      <c r="C96" s="5" t="s">
        <v>98</v>
      </c>
      <c r="D96" s="19"/>
      <c r="E96" s="19">
        <f>SUM(E97:E99)</f>
        <v>104250.7</v>
      </c>
      <c r="F96" s="19">
        <f>SUM(F97:F99)</f>
        <v>72909.3</v>
      </c>
      <c r="G96" s="19"/>
      <c r="H96" s="20">
        <f t="shared" si="1"/>
        <v>69.93650881960505</v>
      </c>
    </row>
    <row r="97" spans="1:9" ht="12.75" hidden="1">
      <c r="A97" s="6"/>
      <c r="B97" s="7"/>
      <c r="C97" s="7" t="s">
        <v>74</v>
      </c>
      <c r="D97" s="21"/>
      <c r="E97" s="21">
        <v>103786.8</v>
      </c>
      <c r="F97" s="22">
        <v>72742.8</v>
      </c>
      <c r="G97" s="22"/>
      <c r="H97" s="23">
        <f t="shared" si="1"/>
        <v>70.08868179768525</v>
      </c>
      <c r="I97" s="1"/>
    </row>
    <row r="98" spans="1:9" ht="12.75" hidden="1">
      <c r="A98" s="6"/>
      <c r="B98" s="7"/>
      <c r="C98" s="7" t="s">
        <v>75</v>
      </c>
      <c r="D98" s="21"/>
      <c r="E98" s="21">
        <v>235.9</v>
      </c>
      <c r="F98" s="22">
        <v>69.1</v>
      </c>
      <c r="G98" s="22"/>
      <c r="H98" s="23">
        <f t="shared" si="1"/>
        <v>29.292072912250948</v>
      </c>
      <c r="I98" s="1"/>
    </row>
    <row r="99" spans="1:9" ht="25.5" hidden="1">
      <c r="A99" s="6"/>
      <c r="B99" s="7"/>
      <c r="C99" s="7" t="s">
        <v>76</v>
      </c>
      <c r="D99" s="21"/>
      <c r="E99" s="22">
        <v>228</v>
      </c>
      <c r="F99" s="22">
        <v>97.4</v>
      </c>
      <c r="G99" s="22"/>
      <c r="H99" s="23">
        <f t="shared" si="1"/>
        <v>42.71929824561404</v>
      </c>
      <c r="I99" s="1"/>
    </row>
    <row r="100" spans="1:8" s="2" customFormat="1" ht="32.25" customHeight="1" hidden="1">
      <c r="A100" s="4" t="s">
        <v>47</v>
      </c>
      <c r="B100" s="5" t="s">
        <v>48</v>
      </c>
      <c r="C100" s="5" t="s">
        <v>99</v>
      </c>
      <c r="D100" s="19"/>
      <c r="E100" s="19">
        <f>SUM(E101:E102)</f>
        <v>31964.2</v>
      </c>
      <c r="F100" s="19">
        <f>SUM(F101:F102)</f>
        <v>19090.8</v>
      </c>
      <c r="G100" s="19"/>
      <c r="H100" s="20">
        <f t="shared" si="1"/>
        <v>59.725567979176695</v>
      </c>
    </row>
    <row r="101" spans="1:9" ht="11.25" customHeight="1" hidden="1">
      <c r="A101" s="6"/>
      <c r="B101" s="7"/>
      <c r="C101" s="7" t="s">
        <v>74</v>
      </c>
      <c r="D101" s="21"/>
      <c r="E101" s="21">
        <v>29883.3</v>
      </c>
      <c r="F101" s="22">
        <v>18486.1</v>
      </c>
      <c r="G101" s="22"/>
      <c r="H101" s="23">
        <f t="shared" si="1"/>
        <v>61.86097251642221</v>
      </c>
      <c r="I101" s="1"/>
    </row>
    <row r="102" spans="1:9" ht="25.5" hidden="1">
      <c r="A102" s="6"/>
      <c r="B102" s="7"/>
      <c r="C102" s="7" t="s">
        <v>76</v>
      </c>
      <c r="D102" s="21"/>
      <c r="E102" s="22">
        <v>2080.9</v>
      </c>
      <c r="F102" s="22">
        <v>604.7</v>
      </c>
      <c r="G102" s="22"/>
      <c r="H102" s="23">
        <f t="shared" si="1"/>
        <v>29.059541544524002</v>
      </c>
      <c r="I102" s="1"/>
    </row>
    <row r="103" spans="1:8" s="2" customFormat="1" ht="12.75" hidden="1">
      <c r="A103" s="4" t="s">
        <v>49</v>
      </c>
      <c r="B103" s="5" t="s">
        <v>50</v>
      </c>
      <c r="C103" s="5" t="s">
        <v>100</v>
      </c>
      <c r="D103" s="19"/>
      <c r="E103" s="19">
        <f>SUM(E104:E105)</f>
        <v>7431.1</v>
      </c>
      <c r="F103" s="19">
        <f>SUM(F104)</f>
        <v>3818</v>
      </c>
      <c r="G103" s="19"/>
      <c r="H103" s="20">
        <f t="shared" si="1"/>
        <v>51.378665338913486</v>
      </c>
    </row>
    <row r="104" spans="1:9" ht="12.75" hidden="1">
      <c r="A104" s="6"/>
      <c r="B104" s="7"/>
      <c r="C104" s="7" t="s">
        <v>74</v>
      </c>
      <c r="D104" s="21"/>
      <c r="E104" s="21">
        <v>7427.5</v>
      </c>
      <c r="F104" s="22">
        <v>3818</v>
      </c>
      <c r="G104" s="22"/>
      <c r="H104" s="23">
        <f t="shared" si="1"/>
        <v>51.40356782228206</v>
      </c>
      <c r="I104" s="1"/>
    </row>
    <row r="105" spans="1:9" ht="12.75" hidden="1">
      <c r="A105" s="6"/>
      <c r="B105" s="7"/>
      <c r="C105" s="7" t="s">
        <v>75</v>
      </c>
      <c r="D105" s="21"/>
      <c r="E105" s="21">
        <v>3.6</v>
      </c>
      <c r="F105" s="21"/>
      <c r="G105" s="21"/>
      <c r="H105" s="23"/>
      <c r="I105" s="1"/>
    </row>
    <row r="106" spans="1:8" s="2" customFormat="1" ht="25.5" hidden="1">
      <c r="A106" s="4" t="s">
        <v>51</v>
      </c>
      <c r="B106" s="5" t="s">
        <v>52</v>
      </c>
      <c r="C106" s="5" t="s">
        <v>101</v>
      </c>
      <c r="D106" s="19"/>
      <c r="E106" s="19">
        <f>SUM(E107:E108)</f>
        <v>1391.4</v>
      </c>
      <c r="F106" s="19">
        <f>SUM(F107)</f>
        <v>1026.9</v>
      </c>
      <c r="G106" s="19"/>
      <c r="H106" s="20">
        <f t="shared" si="1"/>
        <v>73.80336351875809</v>
      </c>
    </row>
    <row r="107" spans="1:9" ht="12.75" hidden="1">
      <c r="A107" s="6"/>
      <c r="B107" s="7"/>
      <c r="C107" s="7" t="s">
        <v>74</v>
      </c>
      <c r="D107" s="21"/>
      <c r="E107" s="21">
        <v>1387</v>
      </c>
      <c r="F107" s="22">
        <v>1026.9</v>
      </c>
      <c r="G107" s="22"/>
      <c r="H107" s="23">
        <f t="shared" si="1"/>
        <v>74.03749098774334</v>
      </c>
      <c r="I107" s="1"/>
    </row>
    <row r="108" spans="1:9" ht="12.75" hidden="1">
      <c r="A108" s="6"/>
      <c r="B108" s="7"/>
      <c r="C108" s="7" t="s">
        <v>75</v>
      </c>
      <c r="D108" s="21"/>
      <c r="E108" s="21">
        <v>4.4</v>
      </c>
      <c r="F108" s="21"/>
      <c r="G108" s="21"/>
      <c r="H108" s="23"/>
      <c r="I108" s="1"/>
    </row>
    <row r="109" spans="1:8" s="2" customFormat="1" ht="12.75" hidden="1">
      <c r="A109" s="4" t="s">
        <v>53</v>
      </c>
      <c r="B109" s="5" t="s">
        <v>54</v>
      </c>
      <c r="C109" s="5" t="s">
        <v>102</v>
      </c>
      <c r="D109" s="19"/>
      <c r="E109" s="19">
        <f>SUM(E110:E111)</f>
        <v>43940.100000000006</v>
      </c>
      <c r="F109" s="19">
        <f>SUM(F110)</f>
        <v>30580.9</v>
      </c>
      <c r="G109" s="19"/>
      <c r="H109" s="20">
        <f t="shared" si="1"/>
        <v>69.59679199637688</v>
      </c>
    </row>
    <row r="110" spans="1:9" ht="12.75" hidden="1">
      <c r="A110" s="6"/>
      <c r="B110" s="7"/>
      <c r="C110" s="7" t="s">
        <v>74</v>
      </c>
      <c r="D110" s="21"/>
      <c r="E110" s="21">
        <v>43938.3</v>
      </c>
      <c r="F110" s="22">
        <v>30580.9</v>
      </c>
      <c r="G110" s="22"/>
      <c r="H110" s="23">
        <f t="shared" si="1"/>
        <v>69.5996431359429</v>
      </c>
      <c r="I110" s="1"/>
    </row>
    <row r="111" spans="1:9" ht="12.75" hidden="1">
      <c r="A111" s="6"/>
      <c r="B111" s="7"/>
      <c r="C111" s="7" t="s">
        <v>75</v>
      </c>
      <c r="D111" s="21"/>
      <c r="E111" s="21">
        <v>1.8</v>
      </c>
      <c r="F111" s="21"/>
      <c r="G111" s="21"/>
      <c r="H111" s="23"/>
      <c r="I111" s="1"/>
    </row>
    <row r="112" spans="1:8" s="2" customFormat="1" ht="25.5" hidden="1">
      <c r="A112" s="4" t="s">
        <v>55</v>
      </c>
      <c r="B112" s="5" t="s">
        <v>56</v>
      </c>
      <c r="C112" s="5" t="s">
        <v>104</v>
      </c>
      <c r="D112" s="19"/>
      <c r="E112" s="19">
        <f>SUM(E113:E114)</f>
        <v>338324.5</v>
      </c>
      <c r="F112" s="19">
        <f>SUM(F113:F114)</f>
        <v>98403.4</v>
      </c>
      <c r="G112" s="19"/>
      <c r="H112" s="20">
        <f t="shared" si="1"/>
        <v>29.08550814380868</v>
      </c>
    </row>
    <row r="113" spans="1:9" ht="12.75" hidden="1">
      <c r="A113" s="6"/>
      <c r="B113" s="7"/>
      <c r="C113" s="7" t="s">
        <v>74</v>
      </c>
      <c r="D113" s="21"/>
      <c r="E113" s="21">
        <v>192106.3</v>
      </c>
      <c r="F113" s="22">
        <v>62564.2</v>
      </c>
      <c r="G113" s="22"/>
      <c r="H113" s="23">
        <f t="shared" si="1"/>
        <v>32.567489978204776</v>
      </c>
      <c r="I113" s="1"/>
    </row>
    <row r="114" spans="1:9" ht="12.75" hidden="1">
      <c r="A114" s="6"/>
      <c r="B114" s="7"/>
      <c r="C114" s="7" t="s">
        <v>75</v>
      </c>
      <c r="D114" s="21"/>
      <c r="E114" s="21">
        <v>146218.2</v>
      </c>
      <c r="F114" s="22">
        <v>35839.2</v>
      </c>
      <c r="G114" s="22"/>
      <c r="H114" s="23">
        <f t="shared" si="1"/>
        <v>24.510765417711333</v>
      </c>
      <c r="I114" s="1"/>
    </row>
    <row r="115" spans="1:8" s="2" customFormat="1" ht="25.5" hidden="1">
      <c r="A115" s="4" t="s">
        <v>57</v>
      </c>
      <c r="B115" s="5" t="s">
        <v>58</v>
      </c>
      <c r="C115" s="5" t="s">
        <v>103</v>
      </c>
      <c r="D115" s="19"/>
      <c r="E115" s="19">
        <f>SUM(E116:E117)</f>
        <v>10877.71</v>
      </c>
      <c r="F115" s="19">
        <f>SUM(F116:F116)</f>
        <v>7213.8</v>
      </c>
      <c r="G115" s="19"/>
      <c r="H115" s="20">
        <f t="shared" si="1"/>
        <v>66.31726714538263</v>
      </c>
    </row>
    <row r="116" spans="1:9" ht="12.75" hidden="1">
      <c r="A116" s="6"/>
      <c r="B116" s="7"/>
      <c r="C116" s="7" t="s">
        <v>74</v>
      </c>
      <c r="D116" s="21"/>
      <c r="E116" s="21">
        <v>9421.4</v>
      </c>
      <c r="F116" s="22">
        <v>7213.8</v>
      </c>
      <c r="G116" s="22"/>
      <c r="H116" s="23">
        <f t="shared" si="1"/>
        <v>76.5682382660751</v>
      </c>
      <c r="I116" s="1"/>
    </row>
    <row r="117" spans="1:9" ht="12.75" hidden="1">
      <c r="A117" s="6"/>
      <c r="B117" s="7"/>
      <c r="C117" s="7" t="s">
        <v>75</v>
      </c>
      <c r="D117" s="21"/>
      <c r="E117" s="21">
        <v>1456.31</v>
      </c>
      <c r="F117" s="21"/>
      <c r="G117" s="21"/>
      <c r="H117" s="23">
        <f t="shared" si="1"/>
        <v>0</v>
      </c>
      <c r="I117" s="1"/>
    </row>
    <row r="118" spans="1:9" ht="12.75" hidden="1" outlineLevel="1">
      <c r="A118" s="6"/>
      <c r="B118" s="7"/>
      <c r="C118" s="7" t="s">
        <v>117</v>
      </c>
      <c r="D118" s="21"/>
      <c r="E118" s="21">
        <v>116119.4</v>
      </c>
      <c r="F118" s="21"/>
      <c r="G118" s="21"/>
      <c r="H118" s="23">
        <f t="shared" si="1"/>
        <v>0</v>
      </c>
      <c r="I118" s="1"/>
    </row>
    <row r="119" spans="1:9" ht="12.75" hidden="1" outlineLevel="1">
      <c r="A119" s="6"/>
      <c r="B119" s="7"/>
      <c r="C119" s="7" t="s">
        <v>129</v>
      </c>
      <c r="D119" s="21"/>
      <c r="E119" s="21"/>
      <c r="F119" s="21"/>
      <c r="G119" s="21"/>
      <c r="H119" s="23" t="e">
        <f t="shared" si="1"/>
        <v>#DIV/0!</v>
      </c>
      <c r="I119" s="1"/>
    </row>
    <row r="120" spans="1:9" ht="12.75" hidden="1" outlineLevel="1">
      <c r="A120" s="6"/>
      <c r="B120" s="7"/>
      <c r="C120" s="7" t="s">
        <v>130</v>
      </c>
      <c r="D120" s="21"/>
      <c r="E120" s="21">
        <v>506087.9</v>
      </c>
      <c r="F120" s="21"/>
      <c r="G120" s="21"/>
      <c r="H120" s="23"/>
      <c r="I120" s="1"/>
    </row>
    <row r="121" spans="1:8" s="11" customFormat="1" ht="12.75" hidden="1">
      <c r="A121" s="9"/>
      <c r="B121" s="10"/>
      <c r="C121" s="10" t="s">
        <v>74</v>
      </c>
      <c r="D121" s="24"/>
      <c r="E121" s="24">
        <f>SUM(E6+E9+E11+E14+E17+E21+E24+E28+E31+E35+E38+E41+E44+E47+E50+E53+E56+E59+E63+E67+E70+E73+E76+E80+E97+E101+E104+E107+E110+E113+E116+E118+E119)</f>
        <v>5061209.219999999</v>
      </c>
      <c r="F121" s="25">
        <f>SUM(F6+F9+F11+F14+F17+F21+F24+F28+F31+F35+F38+F41+F44+F47+F50+F53+F56+F59+F63+F67+F70+F73+F76+F80+F97+F101+F104+F107+F110+F113+F116)</f>
        <v>3164385</v>
      </c>
      <c r="G121" s="25"/>
      <c r="H121" s="26">
        <f>SUM(F121/E121*100)</f>
        <v>62.52231161469355</v>
      </c>
    </row>
    <row r="122" spans="1:8" s="11" customFormat="1" ht="12.75" hidden="1">
      <c r="A122" s="9"/>
      <c r="B122" s="10"/>
      <c r="C122" s="10" t="s">
        <v>75</v>
      </c>
      <c r="D122" s="24"/>
      <c r="E122" s="24">
        <f>SUM(E117+E114+E111+E108+E105+E98+E95+E93+E91+E89+E87+E85+E83+E81+E77+E74+E71+E68+E64+E60+E57+E54+E51+E48+E45+E42+E39+E36+E32+E25+E19+E15+E12+E7+E120)</f>
        <v>1977344.71</v>
      </c>
      <c r="F122" s="25">
        <f>SUM(F25+F32+F36+F39+F42+F45+F48+F51+F54+F57+F68+F74+F77+F81+F83+F85+F87+F89+F91+F93+F98+F114+F95+F117+F64+F60+F12+F19)</f>
        <v>735506.3999999999</v>
      </c>
      <c r="G122" s="25"/>
      <c r="H122" s="26">
        <f>SUM(F122/E122*100)</f>
        <v>37.19667068065233</v>
      </c>
    </row>
    <row r="123" spans="1:8" s="11" customFormat="1" ht="25.5" hidden="1">
      <c r="A123" s="9"/>
      <c r="B123" s="10"/>
      <c r="C123" s="10" t="s">
        <v>76</v>
      </c>
      <c r="D123" s="24"/>
      <c r="E123" s="24">
        <f>SUM(E102+E99+E78+E65+E61+E33+E29+E26+E22+E18)</f>
        <v>610302.9</v>
      </c>
      <c r="F123" s="25">
        <f>SUM(F18+F22+F26+F29+F33+F78+F99+F102)</f>
        <v>302562.10000000003</v>
      </c>
      <c r="G123" s="25"/>
      <c r="H123" s="26">
        <f>SUM(F123/E123*100)</f>
        <v>49.57572706929625</v>
      </c>
    </row>
    <row r="124" spans="1:8" s="11" customFormat="1" ht="12.75" hidden="1">
      <c r="A124" s="12"/>
      <c r="B124" s="10" t="s">
        <v>73</v>
      </c>
      <c r="C124" s="12"/>
      <c r="D124" s="27"/>
      <c r="E124" s="28">
        <f>SUM(E121:E123)</f>
        <v>7648856.829999999</v>
      </c>
      <c r="F124" s="28">
        <f>SUM(F121:F123)</f>
        <v>4202453.5</v>
      </c>
      <c r="G124" s="28"/>
      <c r="H124" s="26">
        <f>SUM(F124/E124*100)</f>
        <v>54.9422429181486</v>
      </c>
    </row>
    <row r="125" ht="12.75" hidden="1" outlineLevel="1">
      <c r="I125" s="1"/>
    </row>
    <row r="126" ht="12.75" hidden="1" outlineLevel="1">
      <c r="I126" s="1"/>
    </row>
    <row r="127" ht="12.75" hidden="1">
      <c r="I127" s="1"/>
    </row>
    <row r="128" ht="12.75" hidden="1">
      <c r="I128" s="1"/>
    </row>
    <row r="129" ht="12.75" hidden="1">
      <c r="I129" s="1"/>
    </row>
    <row r="130" ht="12.75" hidden="1">
      <c r="I130" s="1"/>
    </row>
    <row r="131" ht="12.75" hidden="1">
      <c r="I131" s="1"/>
    </row>
    <row r="132" ht="12.75" hidden="1">
      <c r="I132" s="1"/>
    </row>
    <row r="133" spans="1:9" ht="15.75" hidden="1">
      <c r="A133" s="109" t="s">
        <v>122</v>
      </c>
      <c r="B133" s="109"/>
      <c r="C133" s="109"/>
      <c r="D133" s="109"/>
      <c r="E133" s="109"/>
      <c r="F133" s="109"/>
      <c r="G133" s="109"/>
      <c r="H133" s="109"/>
      <c r="I133" s="1"/>
    </row>
    <row r="134" spans="8:9" ht="12.75" hidden="1">
      <c r="H134" s="3" t="s">
        <v>112</v>
      </c>
      <c r="I134" s="1"/>
    </row>
    <row r="135" spans="1:9" ht="12.75" hidden="1">
      <c r="A135" s="110" t="s">
        <v>1</v>
      </c>
      <c r="B135" s="110" t="s">
        <v>123</v>
      </c>
      <c r="C135" s="110" t="s">
        <v>78</v>
      </c>
      <c r="D135" s="15"/>
      <c r="E135" s="112" t="s">
        <v>124</v>
      </c>
      <c r="F135" s="114" t="s">
        <v>118</v>
      </c>
      <c r="G135" s="16"/>
      <c r="H135" s="116" t="s">
        <v>125</v>
      </c>
      <c r="I135" s="117" t="s">
        <v>131</v>
      </c>
    </row>
    <row r="136" spans="1:9" ht="77.25" customHeight="1" hidden="1">
      <c r="A136" s="111"/>
      <c r="B136" s="111"/>
      <c r="C136" s="111"/>
      <c r="D136" s="17"/>
      <c r="E136" s="113"/>
      <c r="F136" s="115"/>
      <c r="G136" s="18"/>
      <c r="H136" s="116"/>
      <c r="I136" s="117"/>
    </row>
    <row r="137" spans="1:9" ht="25.5" hidden="1">
      <c r="A137" s="4" t="s">
        <v>113</v>
      </c>
      <c r="B137" s="5" t="s">
        <v>2</v>
      </c>
      <c r="C137" s="5" t="s">
        <v>77</v>
      </c>
      <c r="D137" s="19"/>
      <c r="E137" s="19">
        <f>SUM(E138:E139)</f>
        <v>248390.6</v>
      </c>
      <c r="F137" s="19">
        <f>SUM(F138)</f>
        <v>40239.7</v>
      </c>
      <c r="G137" s="19"/>
      <c r="H137" s="20">
        <f>SUM(F137/E137*100)</f>
        <v>16.200170215781114</v>
      </c>
      <c r="I137" s="29">
        <f>SUM(H137-70.8)</f>
        <v>-54.59982978421888</v>
      </c>
    </row>
    <row r="138" spans="1:9" ht="12.75" hidden="1">
      <c r="A138" s="6"/>
      <c r="B138" s="7"/>
      <c r="C138" s="7" t="s">
        <v>74</v>
      </c>
      <c r="D138" s="21"/>
      <c r="E138" s="22">
        <v>248384.6</v>
      </c>
      <c r="F138" s="22">
        <v>40239.7</v>
      </c>
      <c r="G138" s="22"/>
      <c r="H138" s="23">
        <f>SUM(F138/E138*100)</f>
        <v>16.2005615485018</v>
      </c>
      <c r="I138" s="30">
        <f aca="true" t="shared" si="2" ref="I138:I201">SUM(H138-70.8)</f>
        <v>-54.5994384514982</v>
      </c>
    </row>
    <row r="139" spans="1:9" ht="12.75" hidden="1">
      <c r="A139" s="6"/>
      <c r="B139" s="7"/>
      <c r="C139" s="7" t="s">
        <v>75</v>
      </c>
      <c r="D139" s="21"/>
      <c r="E139" s="22">
        <v>6</v>
      </c>
      <c r="F139" s="22"/>
      <c r="G139" s="22"/>
      <c r="H139" s="23"/>
      <c r="I139" s="30">
        <f t="shared" si="2"/>
        <v>-70.8</v>
      </c>
    </row>
    <row r="140" spans="1:9" ht="25.5" hidden="1">
      <c r="A140" s="4" t="s">
        <v>114</v>
      </c>
      <c r="B140" s="5" t="s">
        <v>3</v>
      </c>
      <c r="C140" s="5" t="s">
        <v>126</v>
      </c>
      <c r="D140" s="19"/>
      <c r="E140" s="19">
        <f>SUM(E141)</f>
        <v>11243.2</v>
      </c>
      <c r="F140" s="19">
        <f>SUM(F141)</f>
        <v>6097.2</v>
      </c>
      <c r="G140" s="19"/>
      <c r="H140" s="20">
        <f aca="true" t="shared" si="3" ref="H140:H146">SUM(F140/E140*100)</f>
        <v>54.23011242350931</v>
      </c>
      <c r="I140" s="31">
        <f t="shared" si="2"/>
        <v>-16.569887576490686</v>
      </c>
    </row>
    <row r="141" spans="1:9" ht="12.75" hidden="1">
      <c r="A141" s="6"/>
      <c r="B141" s="7"/>
      <c r="C141" s="7" t="s">
        <v>74</v>
      </c>
      <c r="D141" s="21"/>
      <c r="E141" s="22">
        <v>11243.2</v>
      </c>
      <c r="F141" s="22">
        <v>6097.2</v>
      </c>
      <c r="G141" s="22"/>
      <c r="H141" s="23">
        <f t="shared" si="3"/>
        <v>54.23011242350931</v>
      </c>
      <c r="I141" s="30">
        <f t="shared" si="2"/>
        <v>-16.569887576490686</v>
      </c>
    </row>
    <row r="142" spans="1:9" ht="12.75" hidden="1">
      <c r="A142" s="4" t="s">
        <v>115</v>
      </c>
      <c r="B142" s="5" t="s">
        <v>4</v>
      </c>
      <c r="C142" s="5" t="s">
        <v>127</v>
      </c>
      <c r="D142" s="19"/>
      <c r="E142" s="19">
        <f>SUM(E143:E144)</f>
        <v>427910.60000000003</v>
      </c>
      <c r="F142" s="19">
        <f>SUM(F143)</f>
        <v>256900.9</v>
      </c>
      <c r="G142" s="19"/>
      <c r="H142" s="20">
        <f t="shared" si="3"/>
        <v>60.03611502028694</v>
      </c>
      <c r="I142" s="31">
        <f t="shared" si="2"/>
        <v>-10.763884979713055</v>
      </c>
    </row>
    <row r="143" spans="1:9" ht="12.75" hidden="1">
      <c r="A143" s="6"/>
      <c r="B143" s="7"/>
      <c r="C143" s="7" t="s">
        <v>74</v>
      </c>
      <c r="D143" s="21"/>
      <c r="E143" s="22">
        <v>352810.9</v>
      </c>
      <c r="F143" s="22">
        <v>256900.9</v>
      </c>
      <c r="G143" s="22"/>
      <c r="H143" s="23">
        <f t="shared" si="3"/>
        <v>72.81546573532734</v>
      </c>
      <c r="I143" s="30">
        <f t="shared" si="2"/>
        <v>2.0154657353273393</v>
      </c>
    </row>
    <row r="144" spans="1:9" ht="12.75" hidden="1">
      <c r="A144" s="6"/>
      <c r="B144" s="7"/>
      <c r="C144" s="7" t="s">
        <v>75</v>
      </c>
      <c r="D144" s="21"/>
      <c r="E144" s="22">
        <v>75099.7</v>
      </c>
      <c r="F144" s="22">
        <v>8168.5</v>
      </c>
      <c r="G144" s="22"/>
      <c r="H144" s="23">
        <f t="shared" si="3"/>
        <v>10.876874341708422</v>
      </c>
      <c r="I144" s="30">
        <f t="shared" si="2"/>
        <v>-59.923125658291575</v>
      </c>
    </row>
    <row r="145" spans="1:9" ht="25.5" hidden="1">
      <c r="A145" s="4" t="s">
        <v>116</v>
      </c>
      <c r="B145" s="5" t="s">
        <v>0</v>
      </c>
      <c r="C145" s="5" t="s">
        <v>128</v>
      </c>
      <c r="D145" s="19"/>
      <c r="E145" s="19">
        <f>SUM(E146:E147)</f>
        <v>219887.19999999998</v>
      </c>
      <c r="F145" s="19">
        <f>SUM(F146)</f>
        <v>140709.6</v>
      </c>
      <c r="G145" s="19"/>
      <c r="H145" s="20">
        <f t="shared" si="3"/>
        <v>63.99171939066941</v>
      </c>
      <c r="I145" s="29">
        <f t="shared" si="2"/>
        <v>-6.808280609330588</v>
      </c>
    </row>
    <row r="146" spans="1:9" ht="12.75" hidden="1">
      <c r="A146" s="6"/>
      <c r="B146" s="7"/>
      <c r="C146" s="7" t="s">
        <v>74</v>
      </c>
      <c r="D146" s="21"/>
      <c r="E146" s="22">
        <v>219884.8</v>
      </c>
      <c r="F146" s="22">
        <v>140709.6</v>
      </c>
      <c r="G146" s="22"/>
      <c r="H146" s="23">
        <f t="shared" si="3"/>
        <v>63.99241784789127</v>
      </c>
      <c r="I146" s="30">
        <f t="shared" si="2"/>
        <v>-6.807582152108729</v>
      </c>
    </row>
    <row r="147" spans="1:9" ht="12.75" hidden="1">
      <c r="A147" s="6"/>
      <c r="B147" s="7"/>
      <c r="C147" s="7" t="s">
        <v>75</v>
      </c>
      <c r="D147" s="21"/>
      <c r="E147" s="22">
        <v>2.4</v>
      </c>
      <c r="F147" s="21"/>
      <c r="G147" s="21"/>
      <c r="H147" s="23"/>
      <c r="I147" s="30">
        <f t="shared" si="2"/>
        <v>-70.8</v>
      </c>
    </row>
    <row r="148" spans="1:9" ht="25.5" hidden="1">
      <c r="A148" s="4" t="s">
        <v>5</v>
      </c>
      <c r="B148" s="5" t="s">
        <v>6</v>
      </c>
      <c r="C148" s="5" t="s">
        <v>79</v>
      </c>
      <c r="D148" s="19"/>
      <c r="E148" s="19">
        <f>SUM(E149:E151)</f>
        <v>171221.8</v>
      </c>
      <c r="F148" s="19">
        <f>SUM(F149:F150)</f>
        <v>59581.6</v>
      </c>
      <c r="G148" s="19"/>
      <c r="H148" s="20">
        <f aca="true" t="shared" si="4" ref="H148:H202">SUM(F148/E148*100)</f>
        <v>34.79790540690496</v>
      </c>
      <c r="I148" s="29">
        <f t="shared" si="2"/>
        <v>-36.00209459309504</v>
      </c>
    </row>
    <row r="149" spans="1:9" ht="12.75" hidden="1">
      <c r="A149" s="6"/>
      <c r="B149" s="7"/>
      <c r="C149" s="7" t="s">
        <v>74</v>
      </c>
      <c r="D149" s="21"/>
      <c r="E149" s="22">
        <v>163552.1</v>
      </c>
      <c r="F149" s="22">
        <v>59469.5</v>
      </c>
      <c r="G149" s="22"/>
      <c r="H149" s="23">
        <f t="shared" si="4"/>
        <v>36.36119621820814</v>
      </c>
      <c r="I149" s="30">
        <f t="shared" si="2"/>
        <v>-34.438803781791854</v>
      </c>
    </row>
    <row r="150" spans="1:9" ht="25.5" hidden="1">
      <c r="A150" s="6"/>
      <c r="B150" s="7"/>
      <c r="C150" s="7" t="s">
        <v>76</v>
      </c>
      <c r="D150" s="21"/>
      <c r="E150" s="22">
        <v>2472.9</v>
      </c>
      <c r="F150" s="22">
        <v>112.1</v>
      </c>
      <c r="G150" s="22"/>
      <c r="H150" s="23">
        <f t="shared" si="4"/>
        <v>4.533139229245015</v>
      </c>
      <c r="I150" s="32">
        <f t="shared" si="2"/>
        <v>-66.26686077075499</v>
      </c>
    </row>
    <row r="151" spans="1:9" ht="12.75" hidden="1">
      <c r="A151" s="6"/>
      <c r="B151" s="7"/>
      <c r="C151" s="7" t="s">
        <v>75</v>
      </c>
      <c r="D151" s="21"/>
      <c r="E151" s="22">
        <v>5196.8</v>
      </c>
      <c r="F151" s="21"/>
      <c r="G151" s="21"/>
      <c r="H151" s="23">
        <f t="shared" si="4"/>
        <v>0</v>
      </c>
      <c r="I151" s="30">
        <f t="shared" si="2"/>
        <v>-70.8</v>
      </c>
    </row>
    <row r="152" spans="1:9" ht="38.25" hidden="1">
      <c r="A152" s="4" t="s">
        <v>7</v>
      </c>
      <c r="B152" s="5" t="s">
        <v>8</v>
      </c>
      <c r="C152" s="5" t="s">
        <v>80</v>
      </c>
      <c r="D152" s="19"/>
      <c r="E152" s="19">
        <f>SUM(E153:E154)</f>
        <v>16362.3</v>
      </c>
      <c r="F152" s="19">
        <f>SUM(F153:F154)</f>
        <v>10375.2</v>
      </c>
      <c r="G152" s="19"/>
      <c r="H152" s="20">
        <f t="shared" si="4"/>
        <v>63.40917841623733</v>
      </c>
      <c r="I152" s="29">
        <f t="shared" si="2"/>
        <v>-7.390821583762666</v>
      </c>
    </row>
    <row r="153" spans="1:9" ht="12.75" hidden="1">
      <c r="A153" s="6"/>
      <c r="B153" s="7"/>
      <c r="C153" s="7" t="s">
        <v>74</v>
      </c>
      <c r="D153" s="21"/>
      <c r="E153" s="22">
        <v>16093.3</v>
      </c>
      <c r="F153" s="22">
        <v>10375.2</v>
      </c>
      <c r="G153" s="22"/>
      <c r="H153" s="23">
        <f t="shared" si="4"/>
        <v>64.46906476608278</v>
      </c>
      <c r="I153" s="30">
        <f t="shared" si="2"/>
        <v>-6.3309352339172165</v>
      </c>
    </row>
    <row r="154" spans="1:9" ht="25.5" hidden="1">
      <c r="A154" s="6"/>
      <c r="B154" s="7"/>
      <c r="C154" s="7" t="s">
        <v>76</v>
      </c>
      <c r="D154" s="21"/>
      <c r="E154" s="22">
        <v>269</v>
      </c>
      <c r="F154" s="21"/>
      <c r="G154" s="21"/>
      <c r="H154" s="23">
        <f t="shared" si="4"/>
        <v>0</v>
      </c>
      <c r="I154" s="32">
        <f t="shared" si="2"/>
        <v>-70.8</v>
      </c>
    </row>
    <row r="155" spans="1:9" ht="25.5" hidden="1">
      <c r="A155" s="4" t="s">
        <v>9</v>
      </c>
      <c r="B155" s="5" t="s">
        <v>10</v>
      </c>
      <c r="C155" s="5" t="s">
        <v>81</v>
      </c>
      <c r="D155" s="19"/>
      <c r="E155" s="19">
        <f>SUM(E156:E158)</f>
        <v>1050410.3</v>
      </c>
      <c r="F155" s="19">
        <f>SUM(F156:F158)</f>
        <v>508146.5</v>
      </c>
      <c r="G155" s="19"/>
      <c r="H155" s="20">
        <f t="shared" si="4"/>
        <v>48.37600126350627</v>
      </c>
      <c r="I155" s="29">
        <f t="shared" si="2"/>
        <v>-22.42399873649373</v>
      </c>
    </row>
    <row r="156" spans="1:9" ht="12.75" hidden="1">
      <c r="A156" s="6"/>
      <c r="B156" s="7"/>
      <c r="C156" s="7" t="s">
        <v>74</v>
      </c>
      <c r="D156" s="21"/>
      <c r="E156" s="22">
        <v>551379.5</v>
      </c>
      <c r="F156" s="22">
        <v>336666.6</v>
      </c>
      <c r="G156" s="22"/>
      <c r="H156" s="23">
        <f t="shared" si="4"/>
        <v>61.05896211230196</v>
      </c>
      <c r="I156" s="30">
        <f t="shared" si="2"/>
        <v>-9.741037887698035</v>
      </c>
    </row>
    <row r="157" spans="1:9" ht="12.75" hidden="1">
      <c r="A157" s="6"/>
      <c r="B157" s="7"/>
      <c r="C157" s="7" t="s">
        <v>75</v>
      </c>
      <c r="D157" s="21"/>
      <c r="E157" s="22">
        <v>231337.5</v>
      </c>
      <c r="F157" s="22">
        <v>34925.7</v>
      </c>
      <c r="G157" s="22"/>
      <c r="H157" s="23">
        <f t="shared" si="4"/>
        <v>15.097292916193872</v>
      </c>
      <c r="I157" s="30">
        <f t="shared" si="2"/>
        <v>-55.702707083806125</v>
      </c>
    </row>
    <row r="158" spans="1:9" ht="25.5" hidden="1">
      <c r="A158" s="6"/>
      <c r="B158" s="7"/>
      <c r="C158" s="7" t="s">
        <v>76</v>
      </c>
      <c r="D158" s="21"/>
      <c r="E158" s="22">
        <v>267693.3</v>
      </c>
      <c r="F158" s="22">
        <v>136554.2</v>
      </c>
      <c r="G158" s="22"/>
      <c r="H158" s="23">
        <f t="shared" si="4"/>
        <v>51.011437342660436</v>
      </c>
      <c r="I158" s="32">
        <f t="shared" si="2"/>
        <v>-19.78856265733956</v>
      </c>
    </row>
    <row r="159" spans="1:9" ht="25.5" hidden="1">
      <c r="A159" s="4" t="s">
        <v>11</v>
      </c>
      <c r="B159" s="5" t="s">
        <v>12</v>
      </c>
      <c r="C159" s="5" t="s">
        <v>82</v>
      </c>
      <c r="D159" s="19"/>
      <c r="E159" s="19">
        <f>SUM(E160:E161)</f>
        <v>224942.80000000002</v>
      </c>
      <c r="F159" s="19">
        <f>SUM(F160:F161)</f>
        <v>141831.4</v>
      </c>
      <c r="G159" s="19"/>
      <c r="H159" s="20">
        <f t="shared" si="4"/>
        <v>63.052207049970036</v>
      </c>
      <c r="I159" s="29">
        <f t="shared" si="2"/>
        <v>-7.747792950029961</v>
      </c>
    </row>
    <row r="160" spans="1:9" ht="12.75" hidden="1">
      <c r="A160" s="6"/>
      <c r="B160" s="7"/>
      <c r="C160" s="7" t="s">
        <v>74</v>
      </c>
      <c r="D160" s="21"/>
      <c r="E160" s="22">
        <v>189542.7</v>
      </c>
      <c r="F160" s="22">
        <v>126504.7</v>
      </c>
      <c r="G160" s="22"/>
      <c r="H160" s="23">
        <f t="shared" si="4"/>
        <v>66.74205864958132</v>
      </c>
      <c r="I160" s="30">
        <f t="shared" si="2"/>
        <v>-4.057941350418673</v>
      </c>
    </row>
    <row r="161" spans="1:9" ht="25.5" hidden="1">
      <c r="A161" s="6"/>
      <c r="B161" s="7"/>
      <c r="C161" s="7" t="s">
        <v>76</v>
      </c>
      <c r="D161" s="21"/>
      <c r="E161" s="22">
        <v>35400.1</v>
      </c>
      <c r="F161" s="22">
        <v>15326.7</v>
      </c>
      <c r="G161" s="22"/>
      <c r="H161" s="23">
        <f t="shared" si="4"/>
        <v>43.29564040779546</v>
      </c>
      <c r="I161" s="32">
        <f t="shared" si="2"/>
        <v>-27.504359592204537</v>
      </c>
    </row>
    <row r="162" spans="1:9" ht="25.5" hidden="1">
      <c r="A162" s="4" t="s">
        <v>13</v>
      </c>
      <c r="B162" s="5" t="s">
        <v>14</v>
      </c>
      <c r="C162" s="5" t="s">
        <v>83</v>
      </c>
      <c r="D162" s="19"/>
      <c r="E162" s="19">
        <f>SUM(E163:E165)</f>
        <v>2804096.8000000003</v>
      </c>
      <c r="F162" s="19">
        <f>SUM(F163:F165)</f>
        <v>1951893.2000000002</v>
      </c>
      <c r="G162" s="19"/>
      <c r="H162" s="20">
        <f t="shared" si="4"/>
        <v>69.60862406747157</v>
      </c>
      <c r="I162" s="29">
        <f t="shared" si="2"/>
        <v>-1.1913759325284303</v>
      </c>
    </row>
    <row r="163" spans="1:9" ht="12.75" hidden="1">
      <c r="A163" s="6"/>
      <c r="B163" s="7"/>
      <c r="C163" s="7" t="s">
        <v>74</v>
      </c>
      <c r="D163" s="21"/>
      <c r="E163" s="22">
        <v>1657795.5</v>
      </c>
      <c r="F163" s="22">
        <v>1194264.6</v>
      </c>
      <c r="G163" s="22"/>
      <c r="H163" s="23">
        <f t="shared" si="4"/>
        <v>72.03931968689746</v>
      </c>
      <c r="I163" s="30">
        <f t="shared" si="2"/>
        <v>1.2393196868974599</v>
      </c>
    </row>
    <row r="164" spans="1:9" ht="12.75" hidden="1">
      <c r="A164" s="6"/>
      <c r="B164" s="7"/>
      <c r="C164" s="7" t="s">
        <v>75</v>
      </c>
      <c r="D164" s="21"/>
      <c r="E164" s="22">
        <v>845112.2</v>
      </c>
      <c r="F164" s="22">
        <v>607796.1</v>
      </c>
      <c r="G164" s="22"/>
      <c r="H164" s="23">
        <f t="shared" si="4"/>
        <v>71.9189830652072</v>
      </c>
      <c r="I164" s="30">
        <f t="shared" si="2"/>
        <v>1.1189830652072033</v>
      </c>
    </row>
    <row r="165" spans="1:9" ht="25.5" hidden="1">
      <c r="A165" s="6"/>
      <c r="B165" s="7"/>
      <c r="C165" s="7" t="s">
        <v>76</v>
      </c>
      <c r="D165" s="21"/>
      <c r="E165" s="22">
        <v>301189.1</v>
      </c>
      <c r="F165" s="22">
        <v>149832.5</v>
      </c>
      <c r="G165" s="22"/>
      <c r="H165" s="23">
        <f t="shared" si="4"/>
        <v>49.746986195715586</v>
      </c>
      <c r="I165" s="32">
        <f t="shared" si="2"/>
        <v>-21.05301380428441</v>
      </c>
    </row>
    <row r="166" spans="1:9" ht="12.75" hidden="1">
      <c r="A166" s="4" t="s">
        <v>15</v>
      </c>
      <c r="B166" s="5" t="s">
        <v>16</v>
      </c>
      <c r="C166" s="5" t="s">
        <v>84</v>
      </c>
      <c r="D166" s="19"/>
      <c r="E166" s="19">
        <f>SUM(E167:E168)</f>
        <v>14622.52</v>
      </c>
      <c r="F166" s="19">
        <f>SUM(F167:F168)</f>
        <v>9711.699999999999</v>
      </c>
      <c r="G166" s="19"/>
      <c r="H166" s="20">
        <f t="shared" si="4"/>
        <v>66.41604867013345</v>
      </c>
      <c r="I166" s="31">
        <f t="shared" si="2"/>
        <v>-4.383951329866548</v>
      </c>
    </row>
    <row r="167" spans="1:9" ht="12.75" hidden="1">
      <c r="A167" s="6"/>
      <c r="B167" s="7"/>
      <c r="C167" s="7" t="s">
        <v>74</v>
      </c>
      <c r="D167" s="21"/>
      <c r="E167" s="21">
        <v>13547.62</v>
      </c>
      <c r="F167" s="22">
        <v>9008.8</v>
      </c>
      <c r="G167" s="22"/>
      <c r="H167" s="23">
        <f t="shared" si="4"/>
        <v>66.49728882268619</v>
      </c>
      <c r="I167" s="30">
        <f t="shared" si="2"/>
        <v>-4.30271117731381</v>
      </c>
    </row>
    <row r="168" spans="1:9" ht="12.75" hidden="1">
      <c r="A168" s="6"/>
      <c r="B168" s="7"/>
      <c r="C168" s="7" t="s">
        <v>75</v>
      </c>
      <c r="D168" s="21"/>
      <c r="E168" s="21">
        <v>1074.9</v>
      </c>
      <c r="F168" s="22">
        <v>702.9</v>
      </c>
      <c r="G168" s="22"/>
      <c r="H168" s="23">
        <f t="shared" si="4"/>
        <v>65.39212950041863</v>
      </c>
      <c r="I168" s="30">
        <f t="shared" si="2"/>
        <v>-5.407870499581364</v>
      </c>
    </row>
    <row r="169" spans="1:9" ht="12.75" hidden="1">
      <c r="A169" s="4" t="s">
        <v>17</v>
      </c>
      <c r="B169" s="5" t="s">
        <v>18</v>
      </c>
      <c r="C169" s="5" t="s">
        <v>85</v>
      </c>
      <c r="D169" s="19"/>
      <c r="E169" s="19">
        <f>SUM(E170:E171)</f>
        <v>26763.399999999998</v>
      </c>
      <c r="F169" s="19">
        <f>SUM(F170:F171)</f>
        <v>12738.3</v>
      </c>
      <c r="G169" s="19"/>
      <c r="H169" s="20">
        <f t="shared" si="4"/>
        <v>47.59597061658833</v>
      </c>
      <c r="I169" s="31">
        <f t="shared" si="2"/>
        <v>-23.204029383411665</v>
      </c>
    </row>
    <row r="170" spans="1:9" ht="12.75" hidden="1">
      <c r="A170" s="6"/>
      <c r="B170" s="7"/>
      <c r="C170" s="7" t="s">
        <v>74</v>
      </c>
      <c r="D170" s="21"/>
      <c r="E170" s="21">
        <v>25121.8</v>
      </c>
      <c r="F170" s="22">
        <v>11873.3</v>
      </c>
      <c r="G170" s="22"/>
      <c r="H170" s="23">
        <f t="shared" si="4"/>
        <v>47.26293498077367</v>
      </c>
      <c r="I170" s="30">
        <f t="shared" si="2"/>
        <v>-23.537065019226326</v>
      </c>
    </row>
    <row r="171" spans="1:9" ht="12.75" hidden="1">
      <c r="A171" s="6"/>
      <c r="B171" s="7"/>
      <c r="C171" s="7" t="s">
        <v>75</v>
      </c>
      <c r="D171" s="21"/>
      <c r="E171" s="21">
        <v>1641.6</v>
      </c>
      <c r="F171" s="22">
        <v>865</v>
      </c>
      <c r="G171" s="22"/>
      <c r="H171" s="23">
        <f t="shared" si="4"/>
        <v>52.69249512670565</v>
      </c>
      <c r="I171" s="30">
        <f t="shared" si="2"/>
        <v>-18.107504873294346</v>
      </c>
    </row>
    <row r="172" spans="1:9" ht="12.75" hidden="1">
      <c r="A172" s="4" t="s">
        <v>19</v>
      </c>
      <c r="B172" s="5" t="s">
        <v>20</v>
      </c>
      <c r="C172" s="5" t="s">
        <v>86</v>
      </c>
      <c r="D172" s="19"/>
      <c r="E172" s="19">
        <f>SUM(E173:E174)</f>
        <v>17597.7</v>
      </c>
      <c r="F172" s="19">
        <f>SUM(F173:F174)</f>
        <v>9807.3</v>
      </c>
      <c r="G172" s="19"/>
      <c r="H172" s="20">
        <f t="shared" si="4"/>
        <v>55.73057842786272</v>
      </c>
      <c r="I172" s="31">
        <f t="shared" si="2"/>
        <v>-15.06942157213728</v>
      </c>
    </row>
    <row r="173" spans="1:9" ht="12.75" hidden="1">
      <c r="A173" s="6"/>
      <c r="B173" s="7"/>
      <c r="C173" s="7" t="s">
        <v>74</v>
      </c>
      <c r="D173" s="21"/>
      <c r="E173" s="21">
        <v>16159.5</v>
      </c>
      <c r="F173" s="22">
        <v>9123.4</v>
      </c>
      <c r="G173" s="22"/>
      <c r="H173" s="23">
        <f t="shared" si="4"/>
        <v>56.45843002568148</v>
      </c>
      <c r="I173" s="30">
        <f t="shared" si="2"/>
        <v>-14.341569974318517</v>
      </c>
    </row>
    <row r="174" spans="1:9" ht="12.75" hidden="1">
      <c r="A174" s="6"/>
      <c r="B174" s="7"/>
      <c r="C174" s="7" t="s">
        <v>75</v>
      </c>
      <c r="D174" s="21"/>
      <c r="E174" s="21">
        <v>1438.2</v>
      </c>
      <c r="F174" s="22">
        <v>683.9</v>
      </c>
      <c r="G174" s="22"/>
      <c r="H174" s="23">
        <f t="shared" si="4"/>
        <v>47.552496175775275</v>
      </c>
      <c r="I174" s="30">
        <f t="shared" si="2"/>
        <v>-23.247503824224722</v>
      </c>
    </row>
    <row r="175" spans="1:9" ht="12.75" hidden="1">
      <c r="A175" s="4" t="s">
        <v>21</v>
      </c>
      <c r="B175" s="5" t="s">
        <v>22</v>
      </c>
      <c r="C175" s="5" t="s">
        <v>90</v>
      </c>
      <c r="D175" s="19"/>
      <c r="E175" s="19">
        <f>SUM(E176:E177)</f>
        <v>16037.8</v>
      </c>
      <c r="F175" s="19">
        <f>SUM(F176:F177)</f>
        <v>9122.4</v>
      </c>
      <c r="G175" s="19"/>
      <c r="H175" s="20">
        <f t="shared" si="4"/>
        <v>56.88061953634539</v>
      </c>
      <c r="I175" s="31">
        <f t="shared" si="2"/>
        <v>-13.919380463654605</v>
      </c>
    </row>
    <row r="176" spans="1:9" ht="12.75" hidden="1">
      <c r="A176" s="6"/>
      <c r="B176" s="7"/>
      <c r="C176" s="7" t="s">
        <v>74</v>
      </c>
      <c r="D176" s="21"/>
      <c r="E176" s="21">
        <v>14811.3</v>
      </c>
      <c r="F176" s="22">
        <v>8472.8</v>
      </c>
      <c r="G176" s="22"/>
      <c r="H176" s="23">
        <f t="shared" si="4"/>
        <v>57.20497187957842</v>
      </c>
      <c r="I176" s="30">
        <f t="shared" si="2"/>
        <v>-13.595028120421574</v>
      </c>
    </row>
    <row r="177" spans="1:9" ht="12.75" hidden="1">
      <c r="A177" s="6"/>
      <c r="B177" s="7"/>
      <c r="C177" s="7" t="s">
        <v>75</v>
      </c>
      <c r="D177" s="21"/>
      <c r="E177" s="21">
        <v>1226.5</v>
      </c>
      <c r="F177" s="22">
        <v>649.6</v>
      </c>
      <c r="G177" s="22"/>
      <c r="H177" s="23">
        <f t="shared" si="4"/>
        <v>52.963717896453325</v>
      </c>
      <c r="I177" s="30">
        <f t="shared" si="2"/>
        <v>-17.836282103546672</v>
      </c>
    </row>
    <row r="178" spans="1:9" ht="12.75" hidden="1">
      <c r="A178" s="4" t="s">
        <v>23</v>
      </c>
      <c r="B178" s="5" t="s">
        <v>24</v>
      </c>
      <c r="C178" s="5" t="s">
        <v>89</v>
      </c>
      <c r="D178" s="19"/>
      <c r="E178" s="19">
        <f>SUM(E179:E180)</f>
        <v>16988.3</v>
      </c>
      <c r="F178" s="19">
        <f>SUM(F179:F180)</f>
        <v>10860.300000000001</v>
      </c>
      <c r="G178" s="19"/>
      <c r="H178" s="20">
        <f t="shared" si="4"/>
        <v>63.92811523224808</v>
      </c>
      <c r="I178" s="31">
        <f t="shared" si="2"/>
        <v>-6.871884767751915</v>
      </c>
    </row>
    <row r="179" spans="1:9" ht="12.75" hidden="1">
      <c r="A179" s="6"/>
      <c r="B179" s="7"/>
      <c r="C179" s="7" t="s">
        <v>74</v>
      </c>
      <c r="D179" s="21"/>
      <c r="E179" s="21">
        <v>15739.5</v>
      </c>
      <c r="F179" s="22">
        <v>9991.6</v>
      </c>
      <c r="G179" s="22"/>
      <c r="H179" s="23">
        <f t="shared" si="4"/>
        <v>63.48105085930303</v>
      </c>
      <c r="I179" s="30">
        <f t="shared" si="2"/>
        <v>-7.318949140696965</v>
      </c>
    </row>
    <row r="180" spans="1:9" ht="12.75" hidden="1">
      <c r="A180" s="6"/>
      <c r="B180" s="7"/>
      <c r="C180" s="7" t="s">
        <v>75</v>
      </c>
      <c r="D180" s="21"/>
      <c r="E180" s="21">
        <v>1248.8</v>
      </c>
      <c r="F180" s="22">
        <v>868.7</v>
      </c>
      <c r="G180" s="22"/>
      <c r="H180" s="23">
        <f t="shared" si="4"/>
        <v>69.5627802690583</v>
      </c>
      <c r="I180" s="30">
        <f t="shared" si="2"/>
        <v>-1.2372197309417032</v>
      </c>
    </row>
    <row r="181" spans="1:9" ht="12.75" hidden="1">
      <c r="A181" s="4" t="s">
        <v>25</v>
      </c>
      <c r="B181" s="5" t="s">
        <v>26</v>
      </c>
      <c r="C181" s="5" t="s">
        <v>88</v>
      </c>
      <c r="D181" s="19"/>
      <c r="E181" s="19">
        <f>SUM(E182:E183)</f>
        <v>15563</v>
      </c>
      <c r="F181" s="19">
        <f>SUM(F182:F183)</f>
        <v>9469.1</v>
      </c>
      <c r="G181" s="19"/>
      <c r="H181" s="20">
        <f t="shared" si="4"/>
        <v>60.84366767332776</v>
      </c>
      <c r="I181" s="31">
        <f t="shared" si="2"/>
        <v>-9.95633232667224</v>
      </c>
    </row>
    <row r="182" spans="1:9" ht="12.75" hidden="1">
      <c r="A182" s="6"/>
      <c r="B182" s="7"/>
      <c r="C182" s="7" t="s">
        <v>74</v>
      </c>
      <c r="D182" s="21"/>
      <c r="E182" s="21">
        <v>14394.7</v>
      </c>
      <c r="F182" s="22">
        <v>8847.6</v>
      </c>
      <c r="G182" s="22"/>
      <c r="H182" s="23">
        <f t="shared" si="4"/>
        <v>61.46428893967919</v>
      </c>
      <c r="I182" s="30">
        <f t="shared" si="2"/>
        <v>-9.335711060320804</v>
      </c>
    </row>
    <row r="183" spans="1:9" ht="12.75" hidden="1">
      <c r="A183" s="6"/>
      <c r="B183" s="7"/>
      <c r="C183" s="7" t="s">
        <v>75</v>
      </c>
      <c r="D183" s="21"/>
      <c r="E183" s="21">
        <v>1168.3</v>
      </c>
      <c r="F183" s="22">
        <v>621.5</v>
      </c>
      <c r="G183" s="22"/>
      <c r="H183" s="23">
        <f t="shared" si="4"/>
        <v>53.19695283745614</v>
      </c>
      <c r="I183" s="30">
        <f t="shared" si="2"/>
        <v>-17.60304716254386</v>
      </c>
    </row>
    <row r="184" spans="1:9" ht="12.75" hidden="1">
      <c r="A184" s="4" t="s">
        <v>27</v>
      </c>
      <c r="B184" s="5" t="s">
        <v>28</v>
      </c>
      <c r="C184" s="5" t="s">
        <v>86</v>
      </c>
      <c r="D184" s="19"/>
      <c r="E184" s="19">
        <f>SUM(E185:E186)</f>
        <v>24913.5</v>
      </c>
      <c r="F184" s="19">
        <f>SUM(F185:F186)</f>
        <v>9606.400000000001</v>
      </c>
      <c r="G184" s="19"/>
      <c r="H184" s="20">
        <f t="shared" si="4"/>
        <v>38.55901418909427</v>
      </c>
      <c r="I184" s="31">
        <f t="shared" si="2"/>
        <v>-32.24098581090573</v>
      </c>
    </row>
    <row r="185" spans="1:9" ht="12.75" hidden="1">
      <c r="A185" s="6"/>
      <c r="B185" s="7"/>
      <c r="C185" s="7" t="s">
        <v>74</v>
      </c>
      <c r="D185" s="21"/>
      <c r="E185" s="21">
        <v>21954.8</v>
      </c>
      <c r="F185" s="22">
        <v>8496.7</v>
      </c>
      <c r="G185" s="22"/>
      <c r="H185" s="23">
        <f t="shared" si="4"/>
        <v>38.70087634594713</v>
      </c>
      <c r="I185" s="30">
        <f t="shared" si="2"/>
        <v>-32.09912365405287</v>
      </c>
    </row>
    <row r="186" spans="1:9" ht="12.75" hidden="1">
      <c r="A186" s="6"/>
      <c r="B186" s="7"/>
      <c r="C186" s="7" t="s">
        <v>75</v>
      </c>
      <c r="D186" s="21"/>
      <c r="E186" s="21">
        <v>2958.7</v>
      </c>
      <c r="F186" s="22">
        <v>1109.7</v>
      </c>
      <c r="G186" s="22"/>
      <c r="H186" s="23">
        <f t="shared" si="4"/>
        <v>37.50633724270795</v>
      </c>
      <c r="I186" s="30">
        <f t="shared" si="2"/>
        <v>-33.29366275729205</v>
      </c>
    </row>
    <row r="187" spans="1:9" ht="12.75" hidden="1">
      <c r="A187" s="4" t="s">
        <v>29</v>
      </c>
      <c r="B187" s="5" t="s">
        <v>30</v>
      </c>
      <c r="C187" s="5" t="s">
        <v>87</v>
      </c>
      <c r="D187" s="19"/>
      <c r="E187" s="19">
        <f>SUM(E188:E189)</f>
        <v>4704.2</v>
      </c>
      <c r="F187" s="19">
        <f>SUM(F188:F189)</f>
        <v>2126.7</v>
      </c>
      <c r="G187" s="19"/>
      <c r="H187" s="20">
        <f t="shared" si="4"/>
        <v>45.20853705199608</v>
      </c>
      <c r="I187" s="31">
        <f t="shared" si="2"/>
        <v>-25.591462948003915</v>
      </c>
    </row>
    <row r="188" spans="1:9" ht="12.75" hidden="1">
      <c r="A188" s="6"/>
      <c r="B188" s="7"/>
      <c r="C188" s="7" t="s">
        <v>74</v>
      </c>
      <c r="D188" s="21"/>
      <c r="E188" s="21">
        <v>4461.9</v>
      </c>
      <c r="F188" s="22">
        <v>1935.5</v>
      </c>
      <c r="G188" s="22"/>
      <c r="H188" s="23">
        <f t="shared" si="4"/>
        <v>43.378381407023916</v>
      </c>
      <c r="I188" s="30">
        <f t="shared" si="2"/>
        <v>-27.42161859297608</v>
      </c>
    </row>
    <row r="189" spans="1:9" ht="12.75" hidden="1">
      <c r="A189" s="6"/>
      <c r="B189" s="7"/>
      <c r="C189" s="7" t="s">
        <v>75</v>
      </c>
      <c r="D189" s="21"/>
      <c r="E189" s="21">
        <v>242.3</v>
      </c>
      <c r="F189" s="22">
        <v>191.2</v>
      </c>
      <c r="G189" s="22"/>
      <c r="H189" s="23">
        <f t="shared" si="4"/>
        <v>78.91044160132067</v>
      </c>
      <c r="I189" s="30">
        <f t="shared" si="2"/>
        <v>8.110441601320673</v>
      </c>
    </row>
    <row r="190" spans="1:9" ht="25.5" hidden="1">
      <c r="A190" s="4" t="s">
        <v>31</v>
      </c>
      <c r="B190" s="5" t="s">
        <v>32</v>
      </c>
      <c r="C190" s="5" t="s">
        <v>91</v>
      </c>
      <c r="D190" s="19"/>
      <c r="E190" s="19">
        <f>SUM(E191:E193)</f>
        <v>249344.5</v>
      </c>
      <c r="F190" s="19">
        <f>SUM(F191)</f>
        <v>166295.6</v>
      </c>
      <c r="G190" s="19"/>
      <c r="H190" s="20">
        <f t="shared" si="4"/>
        <v>66.69310933267026</v>
      </c>
      <c r="I190" s="29">
        <f t="shared" si="2"/>
        <v>-4.106890667329736</v>
      </c>
    </row>
    <row r="191" spans="1:9" ht="12.75" hidden="1">
      <c r="A191" s="6"/>
      <c r="B191" s="7"/>
      <c r="C191" s="7" t="s">
        <v>74</v>
      </c>
      <c r="D191" s="21"/>
      <c r="E191" s="21">
        <v>242879.8</v>
      </c>
      <c r="F191" s="22">
        <v>166295.6</v>
      </c>
      <c r="G191" s="22"/>
      <c r="H191" s="23">
        <f t="shared" si="4"/>
        <v>68.4682711365869</v>
      </c>
      <c r="I191" s="30">
        <f t="shared" si="2"/>
        <v>-2.3317288634130904</v>
      </c>
    </row>
    <row r="192" spans="1:9" ht="12.75" hidden="1">
      <c r="A192" s="6"/>
      <c r="B192" s="7"/>
      <c r="C192" s="7" t="s">
        <v>75</v>
      </c>
      <c r="D192" s="21"/>
      <c r="E192" s="21">
        <v>6432.5</v>
      </c>
      <c r="F192" s="21"/>
      <c r="G192" s="21"/>
      <c r="H192" s="23">
        <f t="shared" si="4"/>
        <v>0</v>
      </c>
      <c r="I192" s="30">
        <f t="shared" si="2"/>
        <v>-70.8</v>
      </c>
    </row>
    <row r="193" spans="1:9" ht="25.5" hidden="1">
      <c r="A193" s="6"/>
      <c r="B193" s="7"/>
      <c r="C193" s="7" t="s">
        <v>76</v>
      </c>
      <c r="D193" s="21"/>
      <c r="E193" s="22">
        <v>32.2</v>
      </c>
      <c r="F193" s="21"/>
      <c r="G193" s="21"/>
      <c r="H193" s="23">
        <f t="shared" si="4"/>
        <v>0</v>
      </c>
      <c r="I193" s="32">
        <f t="shared" si="2"/>
        <v>-70.8</v>
      </c>
    </row>
    <row r="194" spans="1:9" ht="25.5" hidden="1">
      <c r="A194" s="4" t="s">
        <v>33</v>
      </c>
      <c r="B194" s="5" t="s">
        <v>34</v>
      </c>
      <c r="C194" s="5" t="s">
        <v>92</v>
      </c>
      <c r="D194" s="19"/>
      <c r="E194" s="19">
        <f>SUM(E195:E197)</f>
        <v>525503.6000000001</v>
      </c>
      <c r="F194" s="19">
        <f>SUM(F195)</f>
        <v>252131.4</v>
      </c>
      <c r="G194" s="19"/>
      <c r="H194" s="20">
        <f t="shared" si="4"/>
        <v>47.979005281790634</v>
      </c>
      <c r="I194" s="29">
        <f t="shared" si="2"/>
        <v>-22.820994718209363</v>
      </c>
    </row>
    <row r="195" spans="1:9" ht="12.75" hidden="1">
      <c r="A195" s="6"/>
      <c r="B195" s="7"/>
      <c r="C195" s="7" t="s">
        <v>74</v>
      </c>
      <c r="D195" s="21"/>
      <c r="E195" s="21">
        <v>513724.8</v>
      </c>
      <c r="F195" s="22">
        <v>252131.4</v>
      </c>
      <c r="G195" s="22"/>
      <c r="H195" s="23">
        <f t="shared" si="4"/>
        <v>49.079078915403734</v>
      </c>
      <c r="I195" s="30">
        <f t="shared" si="2"/>
        <v>-21.720921084596263</v>
      </c>
    </row>
    <row r="196" spans="1:9" ht="12.75" hidden="1">
      <c r="A196" s="6"/>
      <c r="B196" s="7"/>
      <c r="C196" s="7" t="s">
        <v>75</v>
      </c>
      <c r="D196" s="21"/>
      <c r="E196" s="21">
        <v>11000</v>
      </c>
      <c r="F196" s="21"/>
      <c r="G196" s="21"/>
      <c r="H196" s="23">
        <f t="shared" si="4"/>
        <v>0</v>
      </c>
      <c r="I196" s="30">
        <f t="shared" si="2"/>
        <v>-70.8</v>
      </c>
    </row>
    <row r="197" spans="1:9" ht="25.5" hidden="1">
      <c r="A197" s="6"/>
      <c r="B197" s="7"/>
      <c r="C197" s="7" t="s">
        <v>76</v>
      </c>
      <c r="D197" s="21"/>
      <c r="E197" s="22">
        <v>778.8</v>
      </c>
      <c r="F197" s="21"/>
      <c r="G197" s="21"/>
      <c r="H197" s="23">
        <f t="shared" si="4"/>
        <v>0</v>
      </c>
      <c r="I197" s="32">
        <f t="shared" si="2"/>
        <v>-70.8</v>
      </c>
    </row>
    <row r="198" spans="1:9" ht="25.5" hidden="1">
      <c r="A198" s="4" t="s">
        <v>35</v>
      </c>
      <c r="B198" s="5" t="s">
        <v>36</v>
      </c>
      <c r="C198" s="5" t="s">
        <v>93</v>
      </c>
      <c r="D198" s="19"/>
      <c r="E198" s="19">
        <f>SUM(E199:E200)</f>
        <v>188551.6</v>
      </c>
      <c r="F198" s="19">
        <f>SUM(F199:F200)</f>
        <v>44634.2</v>
      </c>
      <c r="G198" s="19"/>
      <c r="H198" s="20">
        <f t="shared" si="4"/>
        <v>23.67214067661054</v>
      </c>
      <c r="I198" s="29">
        <f t="shared" si="2"/>
        <v>-47.12785932338946</v>
      </c>
    </row>
    <row r="199" spans="1:9" ht="12.75" hidden="1">
      <c r="A199" s="6"/>
      <c r="B199" s="7"/>
      <c r="C199" s="7" t="s">
        <v>74</v>
      </c>
      <c r="D199" s="21"/>
      <c r="E199" s="21">
        <v>172882.1</v>
      </c>
      <c r="F199" s="22">
        <v>44634.2</v>
      </c>
      <c r="G199" s="22"/>
      <c r="H199" s="23">
        <f t="shared" si="4"/>
        <v>25.81771045122658</v>
      </c>
      <c r="I199" s="30">
        <f t="shared" si="2"/>
        <v>-44.982289548773416</v>
      </c>
    </row>
    <row r="200" spans="1:9" ht="12.75" hidden="1">
      <c r="A200" s="6"/>
      <c r="B200" s="7"/>
      <c r="C200" s="7" t="s">
        <v>75</v>
      </c>
      <c r="D200" s="21"/>
      <c r="E200" s="21">
        <v>15669.5</v>
      </c>
      <c r="F200" s="21"/>
      <c r="G200" s="21"/>
      <c r="H200" s="23">
        <f t="shared" si="4"/>
        <v>0</v>
      </c>
      <c r="I200" s="30">
        <f t="shared" si="2"/>
        <v>-70.8</v>
      </c>
    </row>
    <row r="201" spans="1:9" ht="25.5" hidden="1">
      <c r="A201" s="4" t="s">
        <v>37</v>
      </c>
      <c r="B201" s="5" t="s">
        <v>38</v>
      </c>
      <c r="C201" s="5" t="s">
        <v>94</v>
      </c>
      <c r="D201" s="19"/>
      <c r="E201" s="19">
        <f>SUM(E202:E203)</f>
        <v>5327.6</v>
      </c>
      <c r="F201" s="19">
        <f>SUM(F202)</f>
        <v>4291</v>
      </c>
      <c r="G201" s="19"/>
      <c r="H201" s="20">
        <f t="shared" si="4"/>
        <v>80.54283354606201</v>
      </c>
      <c r="I201" s="29">
        <f t="shared" si="2"/>
        <v>9.742833546062016</v>
      </c>
    </row>
    <row r="202" spans="1:9" ht="12.75" hidden="1">
      <c r="A202" s="6"/>
      <c r="B202" s="7"/>
      <c r="C202" s="7" t="s">
        <v>74</v>
      </c>
      <c r="D202" s="21"/>
      <c r="E202" s="21">
        <v>5326.8</v>
      </c>
      <c r="F202" s="22">
        <v>4291</v>
      </c>
      <c r="G202" s="22"/>
      <c r="H202" s="23">
        <f t="shared" si="4"/>
        <v>80.55492978899152</v>
      </c>
      <c r="I202" s="30">
        <f aca="true" t="shared" si="5" ref="I202:I256">SUM(H202-70.8)</f>
        <v>9.754929788991518</v>
      </c>
    </row>
    <row r="203" spans="1:9" ht="12.75" hidden="1">
      <c r="A203" s="6"/>
      <c r="B203" s="7"/>
      <c r="C203" s="7" t="s">
        <v>75</v>
      </c>
      <c r="D203" s="21"/>
      <c r="E203" s="21">
        <v>0.8</v>
      </c>
      <c r="F203" s="21"/>
      <c r="G203" s="21"/>
      <c r="H203" s="23"/>
      <c r="I203" s="30">
        <f t="shared" si="5"/>
        <v>-70.8</v>
      </c>
    </row>
    <row r="204" spans="1:9" ht="25.5" hidden="1">
      <c r="A204" s="4" t="s">
        <v>39</v>
      </c>
      <c r="B204" s="5" t="s">
        <v>40</v>
      </c>
      <c r="C204" s="5" t="s">
        <v>95</v>
      </c>
      <c r="D204" s="19"/>
      <c r="E204" s="19">
        <f>SUM(E205:E206)</f>
        <v>169260.2</v>
      </c>
      <c r="F204" s="19">
        <f>SUM(F205:F206)</f>
        <v>77634.9</v>
      </c>
      <c r="G204" s="19"/>
      <c r="H204" s="20">
        <f aca="true" t="shared" si="6" ref="H204:H236">SUM(F204/E204*100)</f>
        <v>45.86719146024877</v>
      </c>
      <c r="I204" s="29">
        <f t="shared" si="5"/>
        <v>-24.93280853975123</v>
      </c>
    </row>
    <row r="205" spans="1:9" ht="12.75" hidden="1">
      <c r="A205" s="6"/>
      <c r="B205" s="7"/>
      <c r="C205" s="7" t="s">
        <v>74</v>
      </c>
      <c r="D205" s="21"/>
      <c r="E205" s="21">
        <v>51767.9</v>
      </c>
      <c r="F205" s="22">
        <v>37132.1</v>
      </c>
      <c r="G205" s="22"/>
      <c r="H205" s="23">
        <f t="shared" si="6"/>
        <v>71.72803996298865</v>
      </c>
      <c r="I205" s="30">
        <f t="shared" si="5"/>
        <v>0.9280399629886489</v>
      </c>
    </row>
    <row r="206" spans="1:9" ht="12.75" hidden="1">
      <c r="A206" s="6"/>
      <c r="B206" s="7"/>
      <c r="C206" s="7" t="s">
        <v>75</v>
      </c>
      <c r="D206" s="21"/>
      <c r="E206" s="21">
        <v>117492.3</v>
      </c>
      <c r="F206" s="22">
        <v>40502.8</v>
      </c>
      <c r="G206" s="22"/>
      <c r="H206" s="23">
        <f t="shared" si="6"/>
        <v>34.47272714892806</v>
      </c>
      <c r="I206" s="30">
        <f t="shared" si="5"/>
        <v>-36.32727285107194</v>
      </c>
    </row>
    <row r="207" spans="1:9" ht="25.5" hidden="1">
      <c r="A207" s="4" t="s">
        <v>41</v>
      </c>
      <c r="B207" s="5" t="s">
        <v>42</v>
      </c>
      <c r="C207" s="5" t="s">
        <v>96</v>
      </c>
      <c r="D207" s="19"/>
      <c r="E207" s="19">
        <f>SUM(E208:E210)</f>
        <v>30746.1</v>
      </c>
      <c r="F207" s="19">
        <f>SUM(F208:F210)</f>
        <v>20152.799999999996</v>
      </c>
      <c r="G207" s="19"/>
      <c r="H207" s="20">
        <f t="shared" si="6"/>
        <v>65.54587411086284</v>
      </c>
      <c r="I207" s="30">
        <f t="shared" si="5"/>
        <v>-5.254125889137157</v>
      </c>
    </row>
    <row r="208" spans="1:9" ht="12.75" hidden="1">
      <c r="A208" s="6"/>
      <c r="B208" s="7"/>
      <c r="C208" s="7" t="s">
        <v>74</v>
      </c>
      <c r="D208" s="21"/>
      <c r="E208" s="21">
        <v>29448</v>
      </c>
      <c r="F208" s="22">
        <v>20067.6</v>
      </c>
      <c r="G208" s="22"/>
      <c r="H208" s="23">
        <f t="shared" si="6"/>
        <v>68.14588427057863</v>
      </c>
      <c r="I208" s="30">
        <f t="shared" si="5"/>
        <v>-2.6541157294213633</v>
      </c>
    </row>
    <row r="209" spans="1:9" ht="12.75" hidden="1">
      <c r="A209" s="6"/>
      <c r="B209" s="7"/>
      <c r="C209" s="7" t="s">
        <v>75</v>
      </c>
      <c r="D209" s="21"/>
      <c r="E209" s="21">
        <v>1139.5</v>
      </c>
      <c r="F209" s="22">
        <v>50.6</v>
      </c>
      <c r="G209" s="22"/>
      <c r="H209" s="23">
        <f t="shared" si="6"/>
        <v>4.440544098288724</v>
      </c>
      <c r="I209" s="30">
        <f t="shared" si="5"/>
        <v>-66.35945590171127</v>
      </c>
    </row>
    <row r="210" spans="1:9" ht="25.5" hidden="1">
      <c r="A210" s="6"/>
      <c r="B210" s="7"/>
      <c r="C210" s="7" t="s">
        <v>76</v>
      </c>
      <c r="D210" s="21"/>
      <c r="E210" s="22">
        <v>158.6</v>
      </c>
      <c r="F210" s="22">
        <v>34.6</v>
      </c>
      <c r="G210" s="22"/>
      <c r="H210" s="23">
        <f t="shared" si="6"/>
        <v>21.815889029003785</v>
      </c>
      <c r="I210" s="32">
        <f t="shared" si="5"/>
        <v>-48.98411097099621</v>
      </c>
    </row>
    <row r="211" spans="1:9" ht="25.5" hidden="1">
      <c r="A211" s="4" t="s">
        <v>43</v>
      </c>
      <c r="B211" s="5" t="s">
        <v>44</v>
      </c>
      <c r="C211" s="5" t="s">
        <v>97</v>
      </c>
      <c r="D211" s="19"/>
      <c r="E211" s="19">
        <f>SUM(E212:E213)</f>
        <v>4303.1</v>
      </c>
      <c r="F211" s="19">
        <f>SUM(F212:F213)</f>
        <v>2484.4</v>
      </c>
      <c r="G211" s="19"/>
      <c r="H211" s="20">
        <f t="shared" si="6"/>
        <v>57.735121191699</v>
      </c>
      <c r="I211" s="29">
        <f t="shared" si="5"/>
        <v>-13.064878808300996</v>
      </c>
    </row>
    <row r="212" spans="1:9" ht="12.75" hidden="1">
      <c r="A212" s="6"/>
      <c r="B212" s="7"/>
      <c r="C212" s="7" t="s">
        <v>74</v>
      </c>
      <c r="D212" s="21"/>
      <c r="E212" s="21">
        <v>4232.1</v>
      </c>
      <c r="F212" s="22">
        <v>2440.6</v>
      </c>
      <c r="G212" s="22"/>
      <c r="H212" s="23">
        <f t="shared" si="6"/>
        <v>57.6687696415491</v>
      </c>
      <c r="I212" s="30">
        <f t="shared" si="5"/>
        <v>-13.1312303584509</v>
      </c>
    </row>
    <row r="213" spans="1:9" ht="12.75" hidden="1">
      <c r="A213" s="6"/>
      <c r="B213" s="7"/>
      <c r="C213" s="7" t="s">
        <v>75</v>
      </c>
      <c r="D213" s="21"/>
      <c r="E213" s="21">
        <v>71</v>
      </c>
      <c r="F213" s="22">
        <v>43.8</v>
      </c>
      <c r="G213" s="22"/>
      <c r="H213" s="23">
        <f t="shared" si="6"/>
        <v>61.69014084507042</v>
      </c>
      <c r="I213" s="30">
        <f t="shared" si="5"/>
        <v>-9.10985915492958</v>
      </c>
    </row>
    <row r="214" spans="1:9" ht="25.5" hidden="1">
      <c r="A214" s="4" t="s">
        <v>59</v>
      </c>
      <c r="B214" s="5" t="s">
        <v>60</v>
      </c>
      <c r="C214" s="5" t="s">
        <v>111</v>
      </c>
      <c r="D214" s="19"/>
      <c r="E214" s="19">
        <f>SUM(E215)</f>
        <v>779.1</v>
      </c>
      <c r="F214" s="19">
        <f>SUM(F215)</f>
        <v>401.3</v>
      </c>
      <c r="G214" s="19"/>
      <c r="H214" s="20">
        <f t="shared" si="6"/>
        <v>51.50815042998331</v>
      </c>
      <c r="I214" s="29">
        <f t="shared" si="5"/>
        <v>-19.291849570016687</v>
      </c>
    </row>
    <row r="215" spans="1:9" ht="12.75" hidden="1">
      <c r="A215" s="6"/>
      <c r="B215" s="7"/>
      <c r="C215" s="7" t="s">
        <v>75</v>
      </c>
      <c r="D215" s="21"/>
      <c r="E215" s="21">
        <v>779.1</v>
      </c>
      <c r="F215" s="22">
        <v>401.3</v>
      </c>
      <c r="G215" s="22"/>
      <c r="H215" s="23">
        <f t="shared" si="6"/>
        <v>51.50815042998331</v>
      </c>
      <c r="I215" s="30">
        <f t="shared" si="5"/>
        <v>-19.291849570016687</v>
      </c>
    </row>
    <row r="216" spans="1:9" ht="25.5" hidden="1">
      <c r="A216" s="4" t="s">
        <v>61</v>
      </c>
      <c r="B216" s="5" t="s">
        <v>62</v>
      </c>
      <c r="C216" s="5" t="s">
        <v>110</v>
      </c>
      <c r="D216" s="19"/>
      <c r="E216" s="19">
        <f>SUM(E217)</f>
        <v>495.7</v>
      </c>
      <c r="F216" s="19">
        <f>SUM(F217)</f>
        <v>351.5</v>
      </c>
      <c r="G216" s="19"/>
      <c r="H216" s="20">
        <f t="shared" si="6"/>
        <v>70.90982449061933</v>
      </c>
      <c r="I216" s="29">
        <f t="shared" si="5"/>
        <v>0.10982449061933153</v>
      </c>
    </row>
    <row r="217" spans="1:9" ht="12.75" hidden="1">
      <c r="A217" s="6"/>
      <c r="B217" s="7"/>
      <c r="C217" s="7" t="s">
        <v>75</v>
      </c>
      <c r="D217" s="21"/>
      <c r="E217" s="21">
        <v>495.7</v>
      </c>
      <c r="F217" s="22">
        <v>351.5</v>
      </c>
      <c r="G217" s="22"/>
      <c r="H217" s="23">
        <f t="shared" si="6"/>
        <v>70.90982449061933</v>
      </c>
      <c r="I217" s="30">
        <f t="shared" si="5"/>
        <v>0.10982449061933153</v>
      </c>
    </row>
    <row r="218" spans="1:9" ht="25.5" hidden="1">
      <c r="A218" s="4" t="s">
        <v>63</v>
      </c>
      <c r="B218" s="5" t="s">
        <v>64</v>
      </c>
      <c r="C218" s="5" t="s">
        <v>109</v>
      </c>
      <c r="D218" s="19"/>
      <c r="E218" s="19">
        <f>SUM(E219)</f>
        <v>444.7</v>
      </c>
      <c r="F218" s="19">
        <f>SUM(F219)</f>
        <v>381.9</v>
      </c>
      <c r="G218" s="19"/>
      <c r="H218" s="20">
        <f t="shared" si="6"/>
        <v>85.87812008095345</v>
      </c>
      <c r="I218" s="29">
        <f t="shared" si="5"/>
        <v>15.078120080953454</v>
      </c>
    </row>
    <row r="219" spans="1:9" ht="12.75" hidden="1">
      <c r="A219" s="6"/>
      <c r="B219" s="7"/>
      <c r="C219" s="7" t="s">
        <v>75</v>
      </c>
      <c r="D219" s="21"/>
      <c r="E219" s="21">
        <v>444.7</v>
      </c>
      <c r="F219" s="22">
        <v>381.9</v>
      </c>
      <c r="G219" s="22"/>
      <c r="H219" s="23">
        <f t="shared" si="6"/>
        <v>85.87812008095345</v>
      </c>
      <c r="I219" s="30">
        <f t="shared" si="5"/>
        <v>15.078120080953454</v>
      </c>
    </row>
    <row r="220" spans="1:9" ht="25.5" hidden="1">
      <c r="A220" s="4" t="s">
        <v>65</v>
      </c>
      <c r="B220" s="5" t="s">
        <v>66</v>
      </c>
      <c r="C220" s="5" t="s">
        <v>108</v>
      </c>
      <c r="D220" s="19"/>
      <c r="E220" s="19">
        <f>SUM(E221)</f>
        <v>504.4</v>
      </c>
      <c r="F220" s="19">
        <f>SUM(F221)</f>
        <v>307.6</v>
      </c>
      <c r="G220" s="19"/>
      <c r="H220" s="20">
        <f t="shared" si="6"/>
        <v>60.98334655035686</v>
      </c>
      <c r="I220" s="29">
        <f t="shared" si="5"/>
        <v>-9.816653449643134</v>
      </c>
    </row>
    <row r="221" spans="1:9" ht="12.75" hidden="1">
      <c r="A221" s="6"/>
      <c r="B221" s="7"/>
      <c r="C221" s="7" t="s">
        <v>75</v>
      </c>
      <c r="D221" s="21"/>
      <c r="E221" s="21">
        <v>504.4</v>
      </c>
      <c r="F221" s="22">
        <v>307.6</v>
      </c>
      <c r="G221" s="22"/>
      <c r="H221" s="23">
        <f t="shared" si="6"/>
        <v>60.98334655035686</v>
      </c>
      <c r="I221" s="30">
        <f t="shared" si="5"/>
        <v>-9.816653449643134</v>
      </c>
    </row>
    <row r="222" spans="1:9" ht="25.5" hidden="1">
      <c r="A222" s="4" t="s">
        <v>67</v>
      </c>
      <c r="B222" s="5" t="s">
        <v>68</v>
      </c>
      <c r="C222" s="5" t="s">
        <v>107</v>
      </c>
      <c r="D222" s="19"/>
      <c r="E222" s="19">
        <f>SUM(E223)</f>
        <v>514</v>
      </c>
      <c r="F222" s="19">
        <f>SUM(F223)</f>
        <v>356.1</v>
      </c>
      <c r="G222" s="19"/>
      <c r="H222" s="20">
        <f t="shared" si="6"/>
        <v>69.28015564202336</v>
      </c>
      <c r="I222" s="29">
        <f t="shared" si="5"/>
        <v>-1.5198443579766376</v>
      </c>
    </row>
    <row r="223" spans="1:9" ht="12.75" hidden="1">
      <c r="A223" s="6"/>
      <c r="B223" s="7"/>
      <c r="C223" s="7" t="s">
        <v>75</v>
      </c>
      <c r="D223" s="21"/>
      <c r="E223" s="21">
        <v>514</v>
      </c>
      <c r="F223" s="22">
        <v>356.1</v>
      </c>
      <c r="G223" s="22"/>
      <c r="H223" s="23">
        <f t="shared" si="6"/>
        <v>69.28015564202336</v>
      </c>
      <c r="I223" s="30">
        <f t="shared" si="5"/>
        <v>-1.5198443579766376</v>
      </c>
    </row>
    <row r="224" spans="1:9" ht="25.5" hidden="1">
      <c r="A224" s="4" t="s">
        <v>69</v>
      </c>
      <c r="B224" s="5" t="s">
        <v>70</v>
      </c>
      <c r="C224" s="5" t="s">
        <v>106</v>
      </c>
      <c r="D224" s="19"/>
      <c r="E224" s="19">
        <f>SUM(E225)</f>
        <v>492.5</v>
      </c>
      <c r="F224" s="19">
        <f>SUM(F225)</f>
        <v>381.9</v>
      </c>
      <c r="G224" s="19"/>
      <c r="H224" s="20">
        <f t="shared" si="6"/>
        <v>77.54314720812182</v>
      </c>
      <c r="I224" s="29">
        <f t="shared" si="5"/>
        <v>6.743147208121826</v>
      </c>
    </row>
    <row r="225" spans="1:9" ht="12.75" hidden="1">
      <c r="A225" s="6"/>
      <c r="B225" s="7"/>
      <c r="C225" s="7" t="s">
        <v>75</v>
      </c>
      <c r="D225" s="21"/>
      <c r="E225" s="21">
        <v>492.5</v>
      </c>
      <c r="F225" s="22">
        <v>381.9</v>
      </c>
      <c r="G225" s="22"/>
      <c r="H225" s="23">
        <f t="shared" si="6"/>
        <v>77.54314720812182</v>
      </c>
      <c r="I225" s="30">
        <f t="shared" si="5"/>
        <v>6.743147208121826</v>
      </c>
    </row>
    <row r="226" spans="1:9" ht="25.5" hidden="1">
      <c r="A226" s="4" t="s">
        <v>71</v>
      </c>
      <c r="B226" s="5" t="s">
        <v>72</v>
      </c>
      <c r="C226" s="5" t="s">
        <v>105</v>
      </c>
      <c r="D226" s="19"/>
      <c r="E226" s="19">
        <f>SUM(E227)</f>
        <v>546.7</v>
      </c>
      <c r="F226" s="19">
        <f>SUM(F227)</f>
        <v>237.6</v>
      </c>
      <c r="G226" s="19"/>
      <c r="H226" s="20">
        <f t="shared" si="6"/>
        <v>43.46076458752515</v>
      </c>
      <c r="I226" s="31">
        <f t="shared" si="5"/>
        <v>-27.33923541247485</v>
      </c>
    </row>
    <row r="227" spans="1:9" ht="12.75" hidden="1">
      <c r="A227" s="6"/>
      <c r="B227" s="7"/>
      <c r="C227" s="7" t="s">
        <v>75</v>
      </c>
      <c r="D227" s="21"/>
      <c r="E227" s="21">
        <v>546.7</v>
      </c>
      <c r="F227" s="22">
        <v>237.6</v>
      </c>
      <c r="G227" s="22"/>
      <c r="H227" s="23">
        <f t="shared" si="6"/>
        <v>43.46076458752515</v>
      </c>
      <c r="I227" s="30">
        <f t="shared" si="5"/>
        <v>-27.33923541247485</v>
      </c>
    </row>
    <row r="228" spans="1:9" ht="12.75" hidden="1">
      <c r="A228" s="4" t="s">
        <v>45</v>
      </c>
      <c r="B228" s="5" t="s">
        <v>46</v>
      </c>
      <c r="C228" s="5" t="s">
        <v>98</v>
      </c>
      <c r="D228" s="19"/>
      <c r="E228" s="19">
        <f>SUM(E229:E231)</f>
        <v>104250.7</v>
      </c>
      <c r="F228" s="19">
        <f>SUM(F229:F231)</f>
        <v>72745.4</v>
      </c>
      <c r="G228" s="19"/>
      <c r="H228" s="20">
        <f t="shared" si="6"/>
        <v>69.77929164984023</v>
      </c>
      <c r="I228" s="31">
        <f t="shared" si="5"/>
        <v>-1.0207083501597651</v>
      </c>
    </row>
    <row r="229" spans="1:9" ht="12.75" hidden="1">
      <c r="A229" s="6"/>
      <c r="B229" s="7"/>
      <c r="C229" s="7" t="s">
        <v>74</v>
      </c>
      <c r="D229" s="21"/>
      <c r="E229" s="21">
        <v>103786.8</v>
      </c>
      <c r="F229" s="22">
        <v>72578.8</v>
      </c>
      <c r="G229" s="22"/>
      <c r="H229" s="23">
        <f t="shared" si="6"/>
        <v>69.93066555669893</v>
      </c>
      <c r="I229" s="30">
        <f t="shared" si="5"/>
        <v>-0.8693344433010708</v>
      </c>
    </row>
    <row r="230" spans="1:9" ht="12.75" hidden="1">
      <c r="A230" s="6"/>
      <c r="B230" s="7"/>
      <c r="C230" s="7" t="s">
        <v>75</v>
      </c>
      <c r="D230" s="21"/>
      <c r="E230" s="21">
        <v>235.9</v>
      </c>
      <c r="F230" s="22">
        <v>69.2</v>
      </c>
      <c r="G230" s="22"/>
      <c r="H230" s="23">
        <f t="shared" si="6"/>
        <v>29.334463755828743</v>
      </c>
      <c r="I230" s="30">
        <f t="shared" si="5"/>
        <v>-41.465536244171254</v>
      </c>
    </row>
    <row r="231" spans="1:9" ht="25.5" hidden="1">
      <c r="A231" s="6"/>
      <c r="B231" s="7"/>
      <c r="C231" s="7" t="s">
        <v>76</v>
      </c>
      <c r="D231" s="21"/>
      <c r="E231" s="22">
        <v>228</v>
      </c>
      <c r="F231" s="22">
        <v>97.4</v>
      </c>
      <c r="G231" s="22"/>
      <c r="H231" s="23">
        <f t="shared" si="6"/>
        <v>42.71929824561404</v>
      </c>
      <c r="I231" s="32">
        <f t="shared" si="5"/>
        <v>-28.080701754385956</v>
      </c>
    </row>
    <row r="232" spans="1:9" ht="25.5" hidden="1">
      <c r="A232" s="4" t="s">
        <v>47</v>
      </c>
      <c r="B232" s="5" t="s">
        <v>48</v>
      </c>
      <c r="C232" s="5" t="s">
        <v>99</v>
      </c>
      <c r="D232" s="19"/>
      <c r="E232" s="19">
        <f>SUM(E233:E234)</f>
        <v>31964.2</v>
      </c>
      <c r="F232" s="19">
        <f>SUM(F233:F234)</f>
        <v>19090.8</v>
      </c>
      <c r="G232" s="19"/>
      <c r="H232" s="20">
        <f t="shared" si="6"/>
        <v>59.725567979176695</v>
      </c>
      <c r="I232" s="29">
        <f t="shared" si="5"/>
        <v>-11.074432020823302</v>
      </c>
    </row>
    <row r="233" spans="1:9" ht="12.75" hidden="1">
      <c r="A233" s="6"/>
      <c r="B233" s="7"/>
      <c r="C233" s="7" t="s">
        <v>74</v>
      </c>
      <c r="D233" s="21"/>
      <c r="E233" s="21">
        <v>29883.3</v>
      </c>
      <c r="F233" s="22">
        <v>18486.1</v>
      </c>
      <c r="G233" s="22"/>
      <c r="H233" s="23">
        <f t="shared" si="6"/>
        <v>61.86097251642221</v>
      </c>
      <c r="I233" s="30">
        <f t="shared" si="5"/>
        <v>-8.939027483577789</v>
      </c>
    </row>
    <row r="234" spans="1:9" ht="25.5" hidden="1">
      <c r="A234" s="6"/>
      <c r="B234" s="7"/>
      <c r="C234" s="7" t="s">
        <v>76</v>
      </c>
      <c r="D234" s="21"/>
      <c r="E234" s="22">
        <v>2080.9</v>
      </c>
      <c r="F234" s="22">
        <v>604.7</v>
      </c>
      <c r="G234" s="22"/>
      <c r="H234" s="23">
        <f t="shared" si="6"/>
        <v>29.059541544524002</v>
      </c>
      <c r="I234" s="32">
        <f t="shared" si="5"/>
        <v>-41.740458455475995</v>
      </c>
    </row>
    <row r="235" spans="1:9" ht="12.75" hidden="1">
      <c r="A235" s="4" t="s">
        <v>49</v>
      </c>
      <c r="B235" s="5" t="s">
        <v>50</v>
      </c>
      <c r="C235" s="5" t="s">
        <v>100</v>
      </c>
      <c r="D235" s="19"/>
      <c r="E235" s="19">
        <f>SUM(E236:E237)</f>
        <v>7431.1</v>
      </c>
      <c r="F235" s="19">
        <f>SUM(F236)</f>
        <v>3818</v>
      </c>
      <c r="G235" s="19"/>
      <c r="H235" s="20">
        <f t="shared" si="6"/>
        <v>51.378665338913486</v>
      </c>
      <c r="I235" s="31">
        <f t="shared" si="5"/>
        <v>-19.42133466108651</v>
      </c>
    </row>
    <row r="236" spans="1:9" ht="12.75" hidden="1">
      <c r="A236" s="6"/>
      <c r="B236" s="7"/>
      <c r="C236" s="7" t="s">
        <v>74</v>
      </c>
      <c r="D236" s="21"/>
      <c r="E236" s="21">
        <v>7427.5</v>
      </c>
      <c r="F236" s="22">
        <v>3818</v>
      </c>
      <c r="G236" s="22"/>
      <c r="H236" s="23">
        <f t="shared" si="6"/>
        <v>51.40356782228206</v>
      </c>
      <c r="I236" s="30">
        <f t="shared" si="5"/>
        <v>-19.39643217771794</v>
      </c>
    </row>
    <row r="237" spans="1:9" ht="12.75" hidden="1">
      <c r="A237" s="6"/>
      <c r="B237" s="7"/>
      <c r="C237" s="7" t="s">
        <v>75</v>
      </c>
      <c r="D237" s="21"/>
      <c r="E237" s="21">
        <v>3.6</v>
      </c>
      <c r="F237" s="21"/>
      <c r="G237" s="21"/>
      <c r="H237" s="23"/>
      <c r="I237" s="30">
        <f t="shared" si="5"/>
        <v>-70.8</v>
      </c>
    </row>
    <row r="238" spans="1:9" ht="25.5" hidden="1">
      <c r="A238" s="4" t="s">
        <v>51</v>
      </c>
      <c r="B238" s="5" t="s">
        <v>52</v>
      </c>
      <c r="C238" s="5" t="s">
        <v>101</v>
      </c>
      <c r="D238" s="19"/>
      <c r="E238" s="19">
        <f>SUM(E239:E240)</f>
        <v>1391.4</v>
      </c>
      <c r="F238" s="19">
        <f>SUM(F239)</f>
        <v>1026.9</v>
      </c>
      <c r="G238" s="19"/>
      <c r="H238" s="20">
        <f>SUM(F238/E238*100)</f>
        <v>73.80336351875809</v>
      </c>
      <c r="I238" s="31">
        <f t="shared" si="5"/>
        <v>3.0033635187580927</v>
      </c>
    </row>
    <row r="239" spans="1:9" ht="12.75" hidden="1">
      <c r="A239" s="6"/>
      <c r="B239" s="7"/>
      <c r="C239" s="7" t="s">
        <v>74</v>
      </c>
      <c r="D239" s="21"/>
      <c r="E239" s="21">
        <v>1387</v>
      </c>
      <c r="F239" s="22">
        <v>1026.9</v>
      </c>
      <c r="G239" s="22"/>
      <c r="H239" s="23">
        <f>SUM(F239/E239*100)</f>
        <v>74.03749098774334</v>
      </c>
      <c r="I239" s="30">
        <f t="shared" si="5"/>
        <v>3.2374909877433424</v>
      </c>
    </row>
    <row r="240" spans="1:9" ht="12.75" hidden="1">
      <c r="A240" s="6"/>
      <c r="B240" s="7"/>
      <c r="C240" s="7" t="s">
        <v>75</v>
      </c>
      <c r="D240" s="21"/>
      <c r="E240" s="21">
        <v>4.4</v>
      </c>
      <c r="F240" s="21"/>
      <c r="G240" s="21"/>
      <c r="H240" s="23"/>
      <c r="I240" s="30">
        <f t="shared" si="5"/>
        <v>-70.8</v>
      </c>
    </row>
    <row r="241" spans="1:9" ht="12.75" hidden="1">
      <c r="A241" s="4" t="s">
        <v>53</v>
      </c>
      <c r="B241" s="5" t="s">
        <v>54</v>
      </c>
      <c r="C241" s="5" t="s">
        <v>102</v>
      </c>
      <c r="D241" s="19"/>
      <c r="E241" s="19">
        <f>SUM(E242:E243)</f>
        <v>43940.100000000006</v>
      </c>
      <c r="F241" s="19">
        <f>SUM(F242)</f>
        <v>30580.9</v>
      </c>
      <c r="G241" s="19"/>
      <c r="H241" s="20">
        <f>SUM(F241/E241*100)</f>
        <v>69.59679199637688</v>
      </c>
      <c r="I241" s="31">
        <f t="shared" si="5"/>
        <v>-1.2032080036231179</v>
      </c>
    </row>
    <row r="242" spans="1:9" ht="12.75" hidden="1">
      <c r="A242" s="6"/>
      <c r="B242" s="7"/>
      <c r="C242" s="7" t="s">
        <v>74</v>
      </c>
      <c r="D242" s="21"/>
      <c r="E242" s="21">
        <v>43938.3</v>
      </c>
      <c r="F242" s="22">
        <v>30580.9</v>
      </c>
      <c r="G242" s="22"/>
      <c r="H242" s="23">
        <f>SUM(F242/E242*100)</f>
        <v>69.5996431359429</v>
      </c>
      <c r="I242" s="30">
        <f t="shared" si="5"/>
        <v>-1.200356864057099</v>
      </c>
    </row>
    <row r="243" spans="1:9" ht="12.75" hidden="1">
      <c r="A243" s="6"/>
      <c r="B243" s="7"/>
      <c r="C243" s="7" t="s">
        <v>75</v>
      </c>
      <c r="D243" s="21"/>
      <c r="E243" s="21">
        <v>1.8</v>
      </c>
      <c r="F243" s="21"/>
      <c r="G243" s="21"/>
      <c r="H243" s="23"/>
      <c r="I243" s="30">
        <f t="shared" si="5"/>
        <v>-70.8</v>
      </c>
    </row>
    <row r="244" spans="1:9" ht="25.5" hidden="1">
      <c r="A244" s="4" t="s">
        <v>55</v>
      </c>
      <c r="B244" s="5" t="s">
        <v>56</v>
      </c>
      <c r="C244" s="5" t="s">
        <v>104</v>
      </c>
      <c r="D244" s="19"/>
      <c r="E244" s="19">
        <f>SUM(E245:E246)</f>
        <v>338324.5</v>
      </c>
      <c r="F244" s="19">
        <f>SUM(F245:F246)</f>
        <v>98403.2</v>
      </c>
      <c r="G244" s="19"/>
      <c r="H244" s="20">
        <f aca="true" t="shared" si="7" ref="H244:H251">SUM(F244/E244*100)</f>
        <v>29.085449028964796</v>
      </c>
      <c r="I244" s="29">
        <f t="shared" si="5"/>
        <v>-41.7145509710352</v>
      </c>
    </row>
    <row r="245" spans="1:9" ht="12.75" hidden="1">
      <c r="A245" s="6"/>
      <c r="B245" s="7"/>
      <c r="C245" s="7" t="s">
        <v>74</v>
      </c>
      <c r="D245" s="21"/>
      <c r="E245" s="21">
        <v>192106.3</v>
      </c>
      <c r="F245" s="22">
        <v>62564.1</v>
      </c>
      <c r="G245" s="22"/>
      <c r="H245" s="23">
        <f t="shared" si="7"/>
        <v>32.56743792369121</v>
      </c>
      <c r="I245" s="30">
        <f t="shared" si="5"/>
        <v>-38.23256207630879</v>
      </c>
    </row>
    <row r="246" spans="1:9" ht="12.75" hidden="1">
      <c r="A246" s="6"/>
      <c r="B246" s="7"/>
      <c r="C246" s="7" t="s">
        <v>75</v>
      </c>
      <c r="D246" s="21"/>
      <c r="E246" s="21">
        <v>146218.2</v>
      </c>
      <c r="F246" s="22">
        <v>35839.1</v>
      </c>
      <c r="G246" s="22"/>
      <c r="H246" s="23">
        <f t="shared" si="7"/>
        <v>24.510697026772313</v>
      </c>
      <c r="I246" s="30">
        <f t="shared" si="5"/>
        <v>-46.289302973227684</v>
      </c>
    </row>
    <row r="247" spans="1:9" ht="25.5" hidden="1">
      <c r="A247" s="4" t="s">
        <v>57</v>
      </c>
      <c r="B247" s="5" t="s">
        <v>58</v>
      </c>
      <c r="C247" s="5" t="s">
        <v>103</v>
      </c>
      <c r="D247" s="19"/>
      <c r="E247" s="19">
        <f>SUM(E248:E249)</f>
        <v>10877.71</v>
      </c>
      <c r="F247" s="19">
        <f>SUM(F248:F248)</f>
        <v>7213.7</v>
      </c>
      <c r="G247" s="19"/>
      <c r="H247" s="20">
        <f t="shared" si="7"/>
        <v>66.31634783424086</v>
      </c>
      <c r="I247" s="29">
        <f t="shared" si="5"/>
        <v>-4.483652165759139</v>
      </c>
    </row>
    <row r="248" spans="1:9" ht="12.75" hidden="1">
      <c r="A248" s="6"/>
      <c r="B248" s="7"/>
      <c r="C248" s="7" t="s">
        <v>74</v>
      </c>
      <c r="D248" s="21"/>
      <c r="E248" s="21">
        <v>9421.4</v>
      </c>
      <c r="F248" s="22">
        <v>7213.7</v>
      </c>
      <c r="G248" s="22"/>
      <c r="H248" s="23">
        <f t="shared" si="7"/>
        <v>76.56717685269705</v>
      </c>
      <c r="I248" s="30">
        <f t="shared" si="5"/>
        <v>5.767176852697048</v>
      </c>
    </row>
    <row r="249" spans="1:9" ht="12.75" hidden="1">
      <c r="A249" s="6"/>
      <c r="B249" s="7"/>
      <c r="C249" s="7" t="s">
        <v>75</v>
      </c>
      <c r="D249" s="21"/>
      <c r="E249" s="21">
        <v>1456.31</v>
      </c>
      <c r="F249" s="21"/>
      <c r="G249" s="21"/>
      <c r="H249" s="23">
        <f t="shared" si="7"/>
        <v>0</v>
      </c>
      <c r="I249" s="30">
        <f t="shared" si="5"/>
        <v>-70.8</v>
      </c>
    </row>
    <row r="250" spans="1:9" ht="12.75" hidden="1">
      <c r="A250" s="6"/>
      <c r="B250" s="7"/>
      <c r="C250" s="7" t="s">
        <v>117</v>
      </c>
      <c r="D250" s="21"/>
      <c r="E250" s="21">
        <v>116119.4</v>
      </c>
      <c r="F250" s="21"/>
      <c r="G250" s="21"/>
      <c r="H250" s="23">
        <f t="shared" si="7"/>
        <v>0</v>
      </c>
      <c r="I250" s="30">
        <f t="shared" si="5"/>
        <v>-70.8</v>
      </c>
    </row>
    <row r="251" spans="1:9" ht="12.75" hidden="1" outlineLevel="1">
      <c r="A251" s="6"/>
      <c r="B251" s="7"/>
      <c r="C251" s="7" t="s">
        <v>129</v>
      </c>
      <c r="D251" s="21"/>
      <c r="E251" s="21"/>
      <c r="F251" s="21"/>
      <c r="G251" s="21"/>
      <c r="H251" s="23" t="e">
        <f t="shared" si="7"/>
        <v>#DIV/0!</v>
      </c>
      <c r="I251" s="30" t="e">
        <f t="shared" si="5"/>
        <v>#DIV/0!</v>
      </c>
    </row>
    <row r="252" spans="1:9" ht="12.75" hidden="1">
      <c r="A252" s="6"/>
      <c r="B252" s="7"/>
      <c r="C252" s="7" t="s">
        <v>130</v>
      </c>
      <c r="D252" s="21"/>
      <c r="E252" s="21">
        <v>506087.9</v>
      </c>
      <c r="F252" s="21"/>
      <c r="G252" s="21"/>
      <c r="H252" s="23"/>
      <c r="I252" s="30">
        <f t="shared" si="5"/>
        <v>-70.8</v>
      </c>
    </row>
    <row r="253" spans="1:9" ht="12.75" hidden="1">
      <c r="A253" s="9"/>
      <c r="B253" s="10"/>
      <c r="C253" s="10" t="s">
        <v>74</v>
      </c>
      <c r="D253" s="24"/>
      <c r="E253" s="24">
        <f>SUM(E138+E141+E143+E146+E149+E153+E156+E160+E163+E167+E170+E173+E176+E179+E182+E185+E188+E191+E195+E199+E202+E205+E208+E212+E229+E233+E236+E239+E242+E245+E248+E250+E251)</f>
        <v>5061209.219999999</v>
      </c>
      <c r="F253" s="25">
        <f>SUM(F138+F141+F143+F146+F149+F153+F156+F160+F163+F167+F170+F173+F176+F179+F182+F185+F188+F191+F195+F199+F202+F205+F208+F212+F229+F233+F236+F239+F242+F245+F248)</f>
        <v>2962238.7</v>
      </c>
      <c r="G253" s="25"/>
      <c r="H253" s="26">
        <f>SUM(F253/E253*100)</f>
        <v>58.52827992753876</v>
      </c>
      <c r="I253" s="33">
        <f t="shared" si="5"/>
        <v>-12.271720072461235</v>
      </c>
    </row>
    <row r="254" spans="1:9" ht="12.75" hidden="1">
      <c r="A254" s="9"/>
      <c r="B254" s="10"/>
      <c r="C254" s="10" t="s">
        <v>75</v>
      </c>
      <c r="D254" s="24"/>
      <c r="E254" s="24">
        <f>SUM(E249+E246+E243+E240+E237+E230+E227+E225+E223+E221+E219+E217+E215+E213+E209+E206+E203+E200+E196+E192+E189+E186+E183+E180+E177+E174+E171+E168+E164+E157+E151+E147+E144+E139+E252)</f>
        <v>1977344.71</v>
      </c>
      <c r="F254" s="25">
        <f>SUM(F157+F164+F168+F171+F174+F177+F180+F183+F186+F189+F200+F206+F209+F213+F215+F217+F219+F221+F223+F225+F230+F246+F227+F249+F196+F192+F144+F151)</f>
        <v>735506.1999999998</v>
      </c>
      <c r="G254" s="25"/>
      <c r="H254" s="26">
        <f>SUM(F254/E254*100)</f>
        <v>37.19666056607802</v>
      </c>
      <c r="I254" s="33">
        <f t="shared" si="5"/>
        <v>-33.603339433921974</v>
      </c>
    </row>
    <row r="255" spans="1:9" ht="25.5" hidden="1">
      <c r="A255" s="9"/>
      <c r="B255" s="10"/>
      <c r="C255" s="10" t="s">
        <v>76</v>
      </c>
      <c r="D255" s="24"/>
      <c r="E255" s="24">
        <f>SUM(E234+E231+E210+E197+E193+E165+E161+E158+E154+E150)</f>
        <v>610302.9</v>
      </c>
      <c r="F255" s="25">
        <f>SUM(F150+F154+F158+F161+F165+F210+F231+F234)</f>
        <v>302562.2</v>
      </c>
      <c r="G255" s="25"/>
      <c r="H255" s="26">
        <f>SUM(F255/E255*100)</f>
        <v>49.57574345460262</v>
      </c>
      <c r="I255" s="34">
        <f t="shared" si="5"/>
        <v>-21.224256545397374</v>
      </c>
    </row>
    <row r="256" spans="1:9" ht="12.75" hidden="1">
      <c r="A256" s="94"/>
      <c r="B256" s="95" t="s">
        <v>73</v>
      </c>
      <c r="C256" s="94"/>
      <c r="D256" s="96"/>
      <c r="E256" s="97">
        <f>SUM(E253:E255)</f>
        <v>7648856.829999999</v>
      </c>
      <c r="F256" s="97">
        <f>SUM(F253:F255)</f>
        <v>4000307.1</v>
      </c>
      <c r="G256" s="97"/>
      <c r="H256" s="98">
        <f>SUM(F256/E256*100)</f>
        <v>52.29941138798908</v>
      </c>
      <c r="I256" s="99">
        <f t="shared" si="5"/>
        <v>-18.500588612010915</v>
      </c>
    </row>
    <row r="257" spans="1:9" s="8" customFormat="1" ht="12.75">
      <c r="A257" s="100"/>
      <c r="B257" s="101"/>
      <c r="C257" s="100"/>
      <c r="D257" s="102"/>
      <c r="E257" s="103"/>
      <c r="F257" s="103"/>
      <c r="G257" s="106" t="s">
        <v>151</v>
      </c>
      <c r="H257" s="104"/>
      <c r="I257" s="105"/>
    </row>
    <row r="258" spans="1:9" ht="12.75" customHeight="1">
      <c r="A258" s="118" t="s">
        <v>153</v>
      </c>
      <c r="B258" s="118"/>
      <c r="C258" s="118"/>
      <c r="D258" s="118"/>
      <c r="E258" s="118"/>
      <c r="F258" s="118"/>
      <c r="G258" s="118"/>
      <c r="H258" s="118"/>
      <c r="I258" s="118"/>
    </row>
    <row r="259" ht="12.75">
      <c r="H259" s="3" t="s">
        <v>112</v>
      </c>
    </row>
    <row r="260" spans="1:9" ht="12.75">
      <c r="A260" s="110" t="s">
        <v>1</v>
      </c>
      <c r="B260" s="110" t="s">
        <v>123</v>
      </c>
      <c r="C260" s="110" t="s">
        <v>78</v>
      </c>
      <c r="D260" s="119" t="s">
        <v>132</v>
      </c>
      <c r="E260" s="114" t="s">
        <v>140</v>
      </c>
      <c r="F260" s="114" t="s">
        <v>118</v>
      </c>
      <c r="G260" s="114" t="s">
        <v>133</v>
      </c>
      <c r="H260" s="121" t="s">
        <v>139</v>
      </c>
      <c r="I260" s="123" t="s">
        <v>154</v>
      </c>
    </row>
    <row r="261" spans="1:9" ht="63" customHeight="1">
      <c r="A261" s="111"/>
      <c r="B261" s="111"/>
      <c r="C261" s="111"/>
      <c r="D261" s="120"/>
      <c r="E261" s="115"/>
      <c r="F261" s="115"/>
      <c r="G261" s="115"/>
      <c r="H261" s="122"/>
      <c r="I261" s="124"/>
    </row>
    <row r="262" spans="1:9" ht="25.5">
      <c r="A262" s="53" t="s">
        <v>113</v>
      </c>
      <c r="B262" s="55" t="s">
        <v>2</v>
      </c>
      <c r="C262" s="5" t="s">
        <v>77</v>
      </c>
      <c r="D262" s="19">
        <f>D263+D264</f>
        <v>188039.90000000002</v>
      </c>
      <c r="E262" s="19">
        <f>E263+E264</f>
        <v>123016.5</v>
      </c>
      <c r="F262" s="19">
        <f>F263+F264</f>
        <v>167477.1</v>
      </c>
      <c r="G262" s="70">
        <f>SUM(F262/D262)*100</f>
        <v>89.06466127667585</v>
      </c>
      <c r="H262" s="71">
        <f>SUM(F262/E262*100)</f>
        <v>136.1419809537745</v>
      </c>
      <c r="I262" s="59" t="s">
        <v>147</v>
      </c>
    </row>
    <row r="263" spans="1:9" ht="15" customHeight="1">
      <c r="A263" s="125"/>
      <c r="B263" s="126"/>
      <c r="C263" s="54" t="s">
        <v>74</v>
      </c>
      <c r="D263" s="35">
        <v>185327.7</v>
      </c>
      <c r="E263" s="40">
        <v>121148</v>
      </c>
      <c r="F263" s="21">
        <v>166286.1</v>
      </c>
      <c r="G263" s="72">
        <f>F263/D263*100</f>
        <v>89.7254430935041</v>
      </c>
      <c r="H263" s="73">
        <f>SUM(F263/E263*100)</f>
        <v>137.25864232178824</v>
      </c>
      <c r="I263" s="32">
        <f>G263-95</f>
        <v>-5.274556906495903</v>
      </c>
    </row>
    <row r="264" spans="1:9" ht="25.5">
      <c r="A264" s="108"/>
      <c r="B264" s="127"/>
      <c r="C264" s="54" t="s">
        <v>76</v>
      </c>
      <c r="D264" s="21">
        <v>2712.2</v>
      </c>
      <c r="E264" s="21">
        <v>1868.5</v>
      </c>
      <c r="F264" s="40">
        <v>1191</v>
      </c>
      <c r="G264" s="75">
        <f>F264/D264*100</f>
        <v>43.91269080451294</v>
      </c>
      <c r="H264" s="73">
        <f>SUM(F264/E264*100)</f>
        <v>63.74096869146374</v>
      </c>
      <c r="I264" s="32">
        <f>G264-95</f>
        <v>-51.08730919548706</v>
      </c>
    </row>
    <row r="265" spans="1:9" s="8" customFormat="1" ht="25.5">
      <c r="A265" s="56" t="s">
        <v>114</v>
      </c>
      <c r="B265" s="57" t="s">
        <v>3</v>
      </c>
      <c r="C265" s="38" t="s">
        <v>121</v>
      </c>
      <c r="D265" s="49">
        <f>SUM(D266)</f>
        <v>22276.4</v>
      </c>
      <c r="E265" s="49">
        <f>SUM(E266)</f>
        <v>17700.1</v>
      </c>
      <c r="F265" s="49">
        <f>SUM(F266)</f>
        <v>22237.1</v>
      </c>
      <c r="G265" s="76">
        <f>SUM(F265/D265)*100</f>
        <v>99.82358011168769</v>
      </c>
      <c r="H265" s="77">
        <f aca="true" t="shared" si="8" ref="H265:H272">SUM(F265/E265*100)</f>
        <v>125.63262354449975</v>
      </c>
      <c r="I265" s="60" t="s">
        <v>147</v>
      </c>
    </row>
    <row r="266" spans="1:9" s="8" customFormat="1" ht="19.5" customHeight="1">
      <c r="A266" s="128"/>
      <c r="B266" s="129"/>
      <c r="C266" s="39" t="s">
        <v>74</v>
      </c>
      <c r="D266" s="40">
        <v>22276.4</v>
      </c>
      <c r="E266" s="40">
        <v>17700.1</v>
      </c>
      <c r="F266" s="40">
        <v>22237.1</v>
      </c>
      <c r="G266" s="75">
        <f>SUM(F266/D266)*100</f>
        <v>99.82358011168769</v>
      </c>
      <c r="H266" s="78">
        <f t="shared" si="8"/>
        <v>125.63262354449975</v>
      </c>
      <c r="I266" s="32">
        <f>G266-95</f>
        <v>4.82358011168769</v>
      </c>
    </row>
    <row r="267" spans="1:9" s="8" customFormat="1" ht="12.75">
      <c r="A267" s="37" t="s">
        <v>115</v>
      </c>
      <c r="B267" s="38" t="s">
        <v>4</v>
      </c>
      <c r="C267" s="38" t="s">
        <v>120</v>
      </c>
      <c r="D267" s="49">
        <f>SUM(D268:D269)</f>
        <v>708794.5</v>
      </c>
      <c r="E267" s="49">
        <f>SUM(E268:E269)</f>
        <v>583531.7</v>
      </c>
      <c r="F267" s="49">
        <f>SUM(F268:F269)</f>
        <v>598133.1</v>
      </c>
      <c r="G267" s="76">
        <f>SUM(F267/D267)*100</f>
        <v>84.38737885240361</v>
      </c>
      <c r="H267" s="77">
        <f t="shared" si="8"/>
        <v>102.50224623615136</v>
      </c>
      <c r="I267" s="60" t="s">
        <v>147</v>
      </c>
    </row>
    <row r="268" spans="1:9" s="8" customFormat="1" ht="18" customHeight="1">
      <c r="A268" s="130"/>
      <c r="B268" s="131"/>
      <c r="C268" s="39" t="s">
        <v>74</v>
      </c>
      <c r="D268" s="40">
        <v>607399.2</v>
      </c>
      <c r="E268" s="40">
        <v>476410.2</v>
      </c>
      <c r="F268" s="40">
        <v>524043.8</v>
      </c>
      <c r="G268" s="75">
        <f>SUM(F268/D268)*100</f>
        <v>86.27666944572861</v>
      </c>
      <c r="H268" s="79">
        <f t="shared" si="8"/>
        <v>109.99844251865302</v>
      </c>
      <c r="I268" s="32">
        <f>G268-95</f>
        <v>-8.723330554271385</v>
      </c>
    </row>
    <row r="269" spans="1:9" s="8" customFormat="1" ht="18" customHeight="1">
      <c r="A269" s="132"/>
      <c r="B269" s="133"/>
      <c r="C269" s="39" t="s">
        <v>75</v>
      </c>
      <c r="D269" s="40">
        <v>101395.3</v>
      </c>
      <c r="E269" s="40">
        <v>107121.5</v>
      </c>
      <c r="F269" s="40">
        <v>74089.3</v>
      </c>
      <c r="G269" s="75">
        <f>F269/D269*100</f>
        <v>73.06975767121355</v>
      </c>
      <c r="H269" s="78">
        <f t="shared" si="8"/>
        <v>69.16379998413016</v>
      </c>
      <c r="I269" s="32">
        <f>G269-90</f>
        <v>-16.93024232878645</v>
      </c>
    </row>
    <row r="270" spans="1:9" s="8" customFormat="1" ht="25.5">
      <c r="A270" s="37" t="s">
        <v>116</v>
      </c>
      <c r="B270" s="38" t="s">
        <v>0</v>
      </c>
      <c r="C270" s="38" t="s">
        <v>119</v>
      </c>
      <c r="D270" s="49">
        <f>D271+D273+D274+D275</f>
        <v>356242.6</v>
      </c>
      <c r="E270" s="49">
        <f>E271+E273+E274+E275</f>
        <v>269244</v>
      </c>
      <c r="F270" s="49">
        <f>F271+F273+F274+F275</f>
        <v>334629.5</v>
      </c>
      <c r="G270" s="76">
        <f>SUM(F270/D270)*100</f>
        <v>93.93303888979028</v>
      </c>
      <c r="H270" s="77">
        <f t="shared" si="8"/>
        <v>124.28484943025657</v>
      </c>
      <c r="I270" s="60" t="s">
        <v>147</v>
      </c>
    </row>
    <row r="271" spans="1:9" s="8" customFormat="1" ht="25.5">
      <c r="A271" s="130"/>
      <c r="B271" s="131"/>
      <c r="C271" s="39" t="s">
        <v>143</v>
      </c>
      <c r="D271" s="40">
        <v>307959.8</v>
      </c>
      <c r="E271" s="40">
        <v>225784.4</v>
      </c>
      <c r="F271" s="40">
        <f>334629.5-F273-F274</f>
        <v>307958.2</v>
      </c>
      <c r="G271" s="75">
        <f>SUM(F271/D271)*100</f>
        <v>99.99948045166936</v>
      </c>
      <c r="H271" s="79">
        <f t="shared" si="8"/>
        <v>136.39480849872712</v>
      </c>
      <c r="I271" s="32">
        <f>G271-95</f>
        <v>4.999480451669356</v>
      </c>
    </row>
    <row r="272" spans="1:9" s="50" customFormat="1" ht="25.5">
      <c r="A272" s="134"/>
      <c r="B272" s="135"/>
      <c r="C272" s="48" t="s">
        <v>142</v>
      </c>
      <c r="D272" s="52">
        <f>D271+D273+D274+D275</f>
        <v>356242.6</v>
      </c>
      <c r="E272" s="52">
        <f>E271+E273+E274+E275</f>
        <v>269244</v>
      </c>
      <c r="F272" s="52">
        <f>F271+F273+F274+F275</f>
        <v>334629.5</v>
      </c>
      <c r="G272" s="74">
        <f>SUM(F272/D272)*100</f>
        <v>93.93303888979028</v>
      </c>
      <c r="H272" s="80">
        <f t="shared" si="8"/>
        <v>124.28484943025657</v>
      </c>
      <c r="I272" s="67">
        <f>G272-95</f>
        <v>-1.0669611102097178</v>
      </c>
    </row>
    <row r="273" spans="1:9" s="8" customFormat="1" ht="12.75">
      <c r="A273" s="134"/>
      <c r="B273" s="135"/>
      <c r="C273" s="39" t="s">
        <v>135</v>
      </c>
      <c r="D273" s="40">
        <v>31000</v>
      </c>
      <c r="E273" s="40">
        <v>26504.3</v>
      </c>
      <c r="F273" s="40">
        <v>26504.3</v>
      </c>
      <c r="G273" s="75">
        <f>SUM(F273/D273)*100</f>
        <v>85.49774193548387</v>
      </c>
      <c r="H273" s="78">
        <f>SUM(F273/E273*100)</f>
        <v>100</v>
      </c>
      <c r="I273" s="32">
        <f>G273-79.2</f>
        <v>6.29774193548387</v>
      </c>
    </row>
    <row r="274" spans="1:9" s="8" customFormat="1" ht="12.75">
      <c r="A274" s="134"/>
      <c r="B274" s="135"/>
      <c r="C274" s="39" t="s">
        <v>136</v>
      </c>
      <c r="D274" s="40">
        <v>168</v>
      </c>
      <c r="E274" s="40">
        <v>2059.6</v>
      </c>
      <c r="F274" s="40">
        <v>167</v>
      </c>
      <c r="G274" s="75">
        <f>F274/D274*100</f>
        <v>99.40476190476191</v>
      </c>
      <c r="H274" s="78">
        <f>SUM(F274/E274*100)</f>
        <v>8.108370557389785</v>
      </c>
      <c r="I274" s="32">
        <f>G274-95</f>
        <v>4.404761904761912</v>
      </c>
    </row>
    <row r="275" spans="1:9" s="8" customFormat="1" ht="12.75">
      <c r="A275" s="132"/>
      <c r="B275" s="133"/>
      <c r="C275" s="39" t="s">
        <v>137</v>
      </c>
      <c r="D275" s="40">
        <v>17114.8</v>
      </c>
      <c r="E275" s="40">
        <v>14895.7</v>
      </c>
      <c r="F275" s="40">
        <v>0</v>
      </c>
      <c r="G275" s="75">
        <f>SUM(F275/D275)*100</f>
        <v>0</v>
      </c>
      <c r="H275" s="78">
        <f>SUM(F275/E275*100)</f>
        <v>0</v>
      </c>
      <c r="I275" s="32">
        <f>G275-95</f>
        <v>-95</v>
      </c>
    </row>
    <row r="276" spans="1:9" s="8" customFormat="1" ht="25.5">
      <c r="A276" s="37" t="s">
        <v>5</v>
      </c>
      <c r="B276" s="38" t="s">
        <v>6</v>
      </c>
      <c r="C276" s="38" t="s">
        <v>79</v>
      </c>
      <c r="D276" s="49">
        <f>SUM(D277:D280)</f>
        <v>477148.5</v>
      </c>
      <c r="E276" s="49">
        <f>SUM(E277:E280)</f>
        <v>299823.10000000003</v>
      </c>
      <c r="F276" s="49">
        <f>SUM(F277:F280)</f>
        <v>415304.3</v>
      </c>
      <c r="G276" s="76">
        <f>SUM(F276/D276)*100</f>
        <v>87.03879400228651</v>
      </c>
      <c r="H276" s="77">
        <f aca="true" t="shared" si="9" ref="H276:H344">SUM(F276/E276*100)</f>
        <v>138.51644519718457</v>
      </c>
      <c r="I276" s="60" t="s">
        <v>147</v>
      </c>
    </row>
    <row r="277" spans="1:9" s="8" customFormat="1" ht="15" customHeight="1">
      <c r="A277" s="130"/>
      <c r="B277" s="131"/>
      <c r="C277" s="39" t="s">
        <v>74</v>
      </c>
      <c r="D277" s="40">
        <v>376911.3</v>
      </c>
      <c r="E277" s="40">
        <v>240762.9</v>
      </c>
      <c r="F277" s="40">
        <v>325328.8</v>
      </c>
      <c r="G277" s="75">
        <f>F277/D277*100</f>
        <v>86.31441933420409</v>
      </c>
      <c r="H277" s="78">
        <f t="shared" si="9"/>
        <v>135.12414080408567</v>
      </c>
      <c r="I277" s="32">
        <f>G277-95</f>
        <v>-8.68558066579591</v>
      </c>
    </row>
    <row r="278" spans="1:9" s="8" customFormat="1" ht="15" customHeight="1">
      <c r="A278" s="134"/>
      <c r="B278" s="135"/>
      <c r="C278" s="39" t="s">
        <v>75</v>
      </c>
      <c r="D278" s="40">
        <v>26000</v>
      </c>
      <c r="E278" s="66">
        <v>55365.8</v>
      </c>
      <c r="F278" s="40">
        <v>26000</v>
      </c>
      <c r="G278" s="75">
        <f>F278/D278*100</f>
        <v>100</v>
      </c>
      <c r="H278" s="81">
        <f>SUM(F279/E278*100)</f>
        <v>113.41405705327115</v>
      </c>
      <c r="I278" s="32">
        <f>G278-90</f>
        <v>10</v>
      </c>
    </row>
    <row r="279" spans="1:9" s="8" customFormat="1" ht="25.5">
      <c r="A279" s="134"/>
      <c r="B279" s="135"/>
      <c r="C279" s="39" t="s">
        <v>148</v>
      </c>
      <c r="D279" s="40">
        <v>69320.8</v>
      </c>
      <c r="E279" s="66"/>
      <c r="F279" s="40">
        <v>62792.6</v>
      </c>
      <c r="G279" s="75">
        <f>F279/D279*100</f>
        <v>90.5826245513612</v>
      </c>
      <c r="H279" s="81"/>
      <c r="I279" s="32">
        <f>G279-90</f>
        <v>0.5826245513612065</v>
      </c>
    </row>
    <row r="280" spans="1:9" s="8" customFormat="1" ht="25.5">
      <c r="A280" s="132"/>
      <c r="B280" s="133"/>
      <c r="C280" s="39" t="s">
        <v>76</v>
      </c>
      <c r="D280" s="40">
        <v>4916.4</v>
      </c>
      <c r="E280" s="40">
        <v>3694.4</v>
      </c>
      <c r="F280" s="40">
        <v>1182.9</v>
      </c>
      <c r="G280" s="75">
        <f>F280/D280*100</f>
        <v>24.06028801562119</v>
      </c>
      <c r="H280" s="81">
        <f t="shared" si="9"/>
        <v>32.01873105240364</v>
      </c>
      <c r="I280" s="32">
        <f>G280-95</f>
        <v>-70.93971198437882</v>
      </c>
    </row>
    <row r="281" spans="1:9" s="8" customFormat="1" ht="35.25" customHeight="1">
      <c r="A281" s="37" t="s">
        <v>7</v>
      </c>
      <c r="B281" s="38" t="s">
        <v>8</v>
      </c>
      <c r="C281" s="38" t="s">
        <v>80</v>
      </c>
      <c r="D281" s="49">
        <f>SUM(D282:D283)</f>
        <v>36486.7</v>
      </c>
      <c r="E281" s="49">
        <f>SUM(E282:E283)</f>
        <v>26375</v>
      </c>
      <c r="F281" s="49">
        <f>SUM(F282:F283)</f>
        <v>34344.1</v>
      </c>
      <c r="G281" s="76">
        <f>SUM(F281/D281)*100</f>
        <v>94.12772325258246</v>
      </c>
      <c r="H281" s="77">
        <f t="shared" si="9"/>
        <v>130.2145971563981</v>
      </c>
      <c r="I281" s="60" t="s">
        <v>147</v>
      </c>
    </row>
    <row r="282" spans="1:9" s="8" customFormat="1" ht="20.25" customHeight="1">
      <c r="A282" s="130"/>
      <c r="B282" s="131"/>
      <c r="C282" s="39" t="s">
        <v>74</v>
      </c>
      <c r="D282" s="40">
        <v>35964.7</v>
      </c>
      <c r="E282" s="40">
        <v>25975</v>
      </c>
      <c r="F282" s="40">
        <v>34096.1</v>
      </c>
      <c r="G282" s="75">
        <f>F282/D282*100</f>
        <v>94.8043498207965</v>
      </c>
      <c r="H282" s="78">
        <f t="shared" si="9"/>
        <v>131.26506256015398</v>
      </c>
      <c r="I282" s="32">
        <f>G282-95</f>
        <v>-0.19565017920349703</v>
      </c>
    </row>
    <row r="283" spans="1:9" s="8" customFormat="1" ht="25.5">
      <c r="A283" s="132"/>
      <c r="B283" s="133"/>
      <c r="C283" s="39" t="s">
        <v>76</v>
      </c>
      <c r="D283" s="40">
        <v>522</v>
      </c>
      <c r="E283" s="40">
        <v>400</v>
      </c>
      <c r="F283" s="40">
        <v>248</v>
      </c>
      <c r="G283" s="75">
        <f>F283/D283*100</f>
        <v>47.509578544061306</v>
      </c>
      <c r="H283" s="81">
        <f t="shared" si="9"/>
        <v>62</v>
      </c>
      <c r="I283" s="32">
        <f>G283-95</f>
        <v>-47.490421455938694</v>
      </c>
    </row>
    <row r="284" spans="1:9" s="8" customFormat="1" ht="25.5">
      <c r="A284" s="37" t="s">
        <v>9</v>
      </c>
      <c r="B284" s="38" t="s">
        <v>10</v>
      </c>
      <c r="C284" s="38" t="s">
        <v>81</v>
      </c>
      <c r="D284" s="49">
        <f>D285+D286+D287+D288</f>
        <v>2007224</v>
      </c>
      <c r="E284" s="49">
        <f>SUM(E285:E288)</f>
        <v>1422200.5999999999</v>
      </c>
      <c r="F284" s="49">
        <f>F285+F286+F287+F288</f>
        <v>1811944.2999999998</v>
      </c>
      <c r="G284" s="76">
        <f>SUM(F284/D284)*100</f>
        <v>90.27115558602328</v>
      </c>
      <c r="H284" s="77">
        <f t="shared" si="9"/>
        <v>127.4042705368005</v>
      </c>
      <c r="I284" s="60" t="s">
        <v>147</v>
      </c>
    </row>
    <row r="285" spans="1:9" s="8" customFormat="1" ht="15.75" customHeight="1">
      <c r="A285" s="130"/>
      <c r="B285" s="131"/>
      <c r="C285" s="39" t="s">
        <v>74</v>
      </c>
      <c r="D285" s="51">
        <v>1080248</v>
      </c>
      <c r="E285" s="40">
        <v>792897.7</v>
      </c>
      <c r="F285" s="40">
        <v>1054400.7</v>
      </c>
      <c r="G285" s="75">
        <f>F285/D285*100</f>
        <v>97.60728092067748</v>
      </c>
      <c r="H285" s="78">
        <f t="shared" si="9"/>
        <v>132.9806732949282</v>
      </c>
      <c r="I285" s="32">
        <f>G285-95</f>
        <v>2.607280920677482</v>
      </c>
    </row>
    <row r="286" spans="1:9" s="8" customFormat="1" ht="15.75" customHeight="1">
      <c r="A286" s="134"/>
      <c r="B286" s="135"/>
      <c r="C286" s="39" t="s">
        <v>75</v>
      </c>
      <c r="D286" s="40">
        <v>157715.1</v>
      </c>
      <c r="E286" s="40">
        <v>233817.1</v>
      </c>
      <c r="F286" s="40">
        <v>139749.3</v>
      </c>
      <c r="G286" s="75">
        <f>F286/D286*100</f>
        <v>88.60870011812439</v>
      </c>
      <c r="H286" s="78">
        <f t="shared" si="9"/>
        <v>59.76863967605448</v>
      </c>
      <c r="I286" s="32">
        <f>G286-90</f>
        <v>-1.3912998818756108</v>
      </c>
    </row>
    <row r="287" spans="1:9" s="8" customFormat="1" ht="24" customHeight="1">
      <c r="A287" s="134"/>
      <c r="B287" s="135"/>
      <c r="C287" s="39" t="s">
        <v>148</v>
      </c>
      <c r="D287" s="40">
        <v>254971.4</v>
      </c>
      <c r="E287" s="40"/>
      <c r="F287" s="40">
        <v>153099.4</v>
      </c>
      <c r="G287" s="75">
        <f>F287/D287*100</f>
        <v>60.04571493116483</v>
      </c>
      <c r="H287" s="78"/>
      <c r="I287" s="32">
        <f>G287-90</f>
        <v>-29.95428506883517</v>
      </c>
    </row>
    <row r="288" spans="1:9" s="8" customFormat="1" ht="25.5">
      <c r="A288" s="132"/>
      <c r="B288" s="133"/>
      <c r="C288" s="39" t="s">
        <v>76</v>
      </c>
      <c r="D288" s="40">
        <v>514289.5</v>
      </c>
      <c r="E288" s="40">
        <v>395485.8</v>
      </c>
      <c r="F288" s="40">
        <v>464694.9</v>
      </c>
      <c r="G288" s="75">
        <f>F288/D288*100</f>
        <v>90.35667654113102</v>
      </c>
      <c r="H288" s="78">
        <f t="shared" si="9"/>
        <v>117.49976863897515</v>
      </c>
      <c r="I288" s="32">
        <f>G288-95</f>
        <v>-4.643323458868977</v>
      </c>
    </row>
    <row r="289" spans="1:9" s="8" customFormat="1" ht="25.5">
      <c r="A289" s="37" t="s">
        <v>11</v>
      </c>
      <c r="B289" s="38" t="s">
        <v>12</v>
      </c>
      <c r="C289" s="38" t="s">
        <v>82</v>
      </c>
      <c r="D289" s="49">
        <f>SUM(D290:D293)</f>
        <v>416857.3</v>
      </c>
      <c r="E289" s="49">
        <f>SUM(E290:E293)</f>
        <v>304798.8</v>
      </c>
      <c r="F289" s="49">
        <f>SUM(F290:F293)</f>
        <v>402557</v>
      </c>
      <c r="G289" s="76">
        <f>SUM(F289/D289)*100</f>
        <v>96.56949752349306</v>
      </c>
      <c r="H289" s="82">
        <f t="shared" si="9"/>
        <v>132.07302653422522</v>
      </c>
      <c r="I289" s="60" t="s">
        <v>147</v>
      </c>
    </row>
    <row r="290" spans="1:9" s="8" customFormat="1" ht="18" customHeight="1">
      <c r="A290" s="130"/>
      <c r="B290" s="131"/>
      <c r="C290" s="39" t="s">
        <v>74</v>
      </c>
      <c r="D290" s="40">
        <v>352745.8</v>
      </c>
      <c r="E290" s="40">
        <v>257295.9</v>
      </c>
      <c r="F290" s="40">
        <v>341646</v>
      </c>
      <c r="G290" s="75">
        <f>F290/D290*100</f>
        <v>96.85331476661098</v>
      </c>
      <c r="H290" s="79">
        <f t="shared" si="9"/>
        <v>132.78330513622643</v>
      </c>
      <c r="I290" s="32">
        <f>G290-95</f>
        <v>1.8533147666109784</v>
      </c>
    </row>
    <row r="291" spans="1:9" s="8" customFormat="1" ht="18" customHeight="1">
      <c r="A291" s="134"/>
      <c r="B291" s="135"/>
      <c r="C291" s="39" t="s">
        <v>75</v>
      </c>
      <c r="D291" s="40">
        <f>8213.2-D292</f>
        <v>4223.200000000001</v>
      </c>
      <c r="E291" s="107">
        <v>2496.5</v>
      </c>
      <c r="F291" s="40">
        <v>4222</v>
      </c>
      <c r="G291" s="75">
        <f>F291/D291*100</f>
        <v>99.97158552756203</v>
      </c>
      <c r="H291" s="78">
        <v>0</v>
      </c>
      <c r="I291" s="32">
        <f>G291-90</f>
        <v>9.971585527562027</v>
      </c>
    </row>
    <row r="292" spans="1:9" s="8" customFormat="1" ht="24.75" customHeight="1">
      <c r="A292" s="134"/>
      <c r="B292" s="135"/>
      <c r="C292" s="39" t="s">
        <v>148</v>
      </c>
      <c r="D292" s="40">
        <v>3990</v>
      </c>
      <c r="E292" s="40"/>
      <c r="F292" s="40">
        <v>2734.2</v>
      </c>
      <c r="G292" s="75">
        <f>F292/D292*100</f>
        <v>68.52631578947368</v>
      </c>
      <c r="H292" s="78"/>
      <c r="I292" s="32">
        <f>G292-90</f>
        <v>-21.473684210526315</v>
      </c>
    </row>
    <row r="293" spans="1:9" s="8" customFormat="1" ht="25.5">
      <c r="A293" s="132"/>
      <c r="B293" s="133"/>
      <c r="C293" s="39" t="s">
        <v>76</v>
      </c>
      <c r="D293" s="40">
        <v>55898.3</v>
      </c>
      <c r="E293" s="40">
        <v>45006.4</v>
      </c>
      <c r="F293" s="40">
        <v>53954.8</v>
      </c>
      <c r="G293" s="75">
        <f>F293/D293*100</f>
        <v>96.52315007790935</v>
      </c>
      <c r="H293" s="78">
        <f t="shared" si="9"/>
        <v>119.88250559920368</v>
      </c>
      <c r="I293" s="32">
        <f>G293-95</f>
        <v>1.5231500779093494</v>
      </c>
    </row>
    <row r="294" spans="1:9" s="8" customFormat="1" ht="12.75">
      <c r="A294" s="37" t="s">
        <v>145</v>
      </c>
      <c r="B294" s="38" t="s">
        <v>146</v>
      </c>
      <c r="C294" s="38" t="s">
        <v>144</v>
      </c>
      <c r="D294" s="49">
        <f>SUM(D295)</f>
        <v>6656.6</v>
      </c>
      <c r="E294" s="49">
        <f>SUM(E295)</f>
        <v>4100.1</v>
      </c>
      <c r="F294" s="49">
        <f>SUM(F295)</f>
        <v>6644.2</v>
      </c>
      <c r="G294" s="76">
        <f>SUM(F294/D294)*100</f>
        <v>99.81371871526004</v>
      </c>
      <c r="H294" s="82">
        <f t="shared" si="9"/>
        <v>162.04970610472913</v>
      </c>
      <c r="I294" s="60" t="s">
        <v>147</v>
      </c>
    </row>
    <row r="295" spans="1:9" s="8" customFormat="1" ht="19.5" customHeight="1">
      <c r="A295" s="128"/>
      <c r="B295" s="129"/>
      <c r="C295" s="39" t="s">
        <v>74</v>
      </c>
      <c r="D295" s="40">
        <v>6656.6</v>
      </c>
      <c r="E295" s="40">
        <v>4100.1</v>
      </c>
      <c r="F295" s="40">
        <v>6644.2</v>
      </c>
      <c r="G295" s="75">
        <f>F295/D295*100</f>
        <v>99.81371871526004</v>
      </c>
      <c r="H295" s="79">
        <f>SUM(F295/E295*100)</f>
        <v>162.04970610472913</v>
      </c>
      <c r="I295" s="32">
        <f>G295-95</f>
        <v>4.813718715260038</v>
      </c>
    </row>
    <row r="296" spans="1:9" s="8" customFormat="1" ht="25.5">
      <c r="A296" s="37" t="s">
        <v>13</v>
      </c>
      <c r="B296" s="38" t="s">
        <v>14</v>
      </c>
      <c r="C296" s="38" t="s">
        <v>83</v>
      </c>
      <c r="D296" s="49">
        <f>SUM(D297:D300)</f>
        <v>6088718.7</v>
      </c>
      <c r="E296" s="49">
        <f>SUM(E297:E300)</f>
        <v>4043242.5</v>
      </c>
      <c r="F296" s="49">
        <f>SUM(F297:F300)</f>
        <v>5377440.1</v>
      </c>
      <c r="G296" s="76">
        <f>SUM(F296/D296)*100</f>
        <v>88.31809063539097</v>
      </c>
      <c r="H296" s="77">
        <f t="shared" si="9"/>
        <v>132.99820873964399</v>
      </c>
      <c r="I296" s="60" t="s">
        <v>147</v>
      </c>
    </row>
    <row r="297" spans="1:9" s="8" customFormat="1" ht="19.5" customHeight="1">
      <c r="A297" s="130"/>
      <c r="B297" s="131"/>
      <c r="C297" s="39" t="s">
        <v>74</v>
      </c>
      <c r="D297" s="40">
        <v>3341165.4</v>
      </c>
      <c r="E297" s="40">
        <v>2200099.1</v>
      </c>
      <c r="F297" s="40">
        <v>3104859.7</v>
      </c>
      <c r="G297" s="75">
        <f>F297/D297*100</f>
        <v>92.92744681242061</v>
      </c>
      <c r="H297" s="78">
        <f t="shared" si="9"/>
        <v>141.12362938560358</v>
      </c>
      <c r="I297" s="32">
        <f>G297-95</f>
        <v>-2.0725531875793877</v>
      </c>
    </row>
    <row r="298" spans="1:9" s="8" customFormat="1" ht="19.5" customHeight="1">
      <c r="A298" s="134"/>
      <c r="B298" s="135"/>
      <c r="C298" s="39" t="s">
        <v>75</v>
      </c>
      <c r="D298" s="40">
        <v>1738374.1</v>
      </c>
      <c r="E298" s="40">
        <v>1440016.7</v>
      </c>
      <c r="F298" s="40">
        <v>1681350.9</v>
      </c>
      <c r="G298" s="75">
        <f>F298/D298*100</f>
        <v>96.7197394392841</v>
      </c>
      <c r="H298" s="78">
        <f t="shared" si="9"/>
        <v>116.7591250851466</v>
      </c>
      <c r="I298" s="32">
        <f>G298-90</f>
        <v>6.719739439284098</v>
      </c>
    </row>
    <row r="299" spans="1:9" s="8" customFormat="1" ht="27" customHeight="1">
      <c r="A299" s="134"/>
      <c r="B299" s="135"/>
      <c r="C299" s="39" t="s">
        <v>148</v>
      </c>
      <c r="D299" s="40">
        <v>474656.3</v>
      </c>
      <c r="E299" s="40"/>
      <c r="F299" s="40">
        <v>109868.2</v>
      </c>
      <c r="G299" s="75">
        <f>F299/D299*100</f>
        <v>23.146895975045524</v>
      </c>
      <c r="H299" s="78"/>
      <c r="I299" s="32">
        <f>G299-90</f>
        <v>-66.85310402495448</v>
      </c>
    </row>
    <row r="300" spans="1:9" s="8" customFormat="1" ht="25.5">
      <c r="A300" s="132"/>
      <c r="B300" s="133"/>
      <c r="C300" s="39" t="s">
        <v>76</v>
      </c>
      <c r="D300" s="40">
        <v>534522.9</v>
      </c>
      <c r="E300" s="40">
        <v>403126.7</v>
      </c>
      <c r="F300" s="40">
        <v>481361.3</v>
      </c>
      <c r="G300" s="75">
        <f>F300/D300*100</f>
        <v>90.05438307694581</v>
      </c>
      <c r="H300" s="78">
        <f t="shared" si="9"/>
        <v>119.40695071797526</v>
      </c>
      <c r="I300" s="32">
        <f>G300-95</f>
        <v>-4.945616923054189</v>
      </c>
    </row>
    <row r="301" spans="1:9" s="8" customFormat="1" ht="12.75">
      <c r="A301" s="37" t="s">
        <v>15</v>
      </c>
      <c r="B301" s="38" t="s">
        <v>16</v>
      </c>
      <c r="C301" s="38" t="s">
        <v>84</v>
      </c>
      <c r="D301" s="49">
        <f>SUM(D302:D303)</f>
        <v>32909.5</v>
      </c>
      <c r="E301" s="49">
        <f>SUM(E302:E303)</f>
        <v>22893.399999999998</v>
      </c>
      <c r="F301" s="49">
        <f>SUM(F302:F303)</f>
        <v>32823.6</v>
      </c>
      <c r="G301" s="76">
        <f>SUM(F301/D301)*100</f>
        <v>99.738981145262</v>
      </c>
      <c r="H301" s="77">
        <f t="shared" si="9"/>
        <v>143.3758201053579</v>
      </c>
      <c r="I301" s="60" t="s">
        <v>147</v>
      </c>
    </row>
    <row r="302" spans="1:9" s="8" customFormat="1" ht="14.25" customHeight="1">
      <c r="A302" s="130"/>
      <c r="B302" s="131"/>
      <c r="C302" s="39" t="s">
        <v>74</v>
      </c>
      <c r="D302" s="40">
        <v>30577.8</v>
      </c>
      <c r="E302" s="40">
        <v>21284.6</v>
      </c>
      <c r="F302" s="40">
        <v>30505</v>
      </c>
      <c r="G302" s="75">
        <f>F302/D302*100</f>
        <v>99.7619187776753</v>
      </c>
      <c r="H302" s="78">
        <f t="shared" si="9"/>
        <v>143.31958317281038</v>
      </c>
      <c r="I302" s="32">
        <f>G302-95</f>
        <v>4.761918777675305</v>
      </c>
    </row>
    <row r="303" spans="1:9" s="8" customFormat="1" ht="14.25" customHeight="1">
      <c r="A303" s="132"/>
      <c r="B303" s="133"/>
      <c r="C303" s="39" t="s">
        <v>75</v>
      </c>
      <c r="D303" s="40">
        <v>2331.7</v>
      </c>
      <c r="E303" s="40">
        <v>1608.8</v>
      </c>
      <c r="F303" s="40">
        <v>2318.6</v>
      </c>
      <c r="G303" s="75">
        <f>F303/D303*100</f>
        <v>99.43817815327873</v>
      </c>
      <c r="H303" s="79">
        <f t="shared" si="9"/>
        <v>144.11984087518647</v>
      </c>
      <c r="I303" s="32">
        <f>G303-90</f>
        <v>9.438178153278727</v>
      </c>
    </row>
    <row r="304" spans="1:9" s="8" customFormat="1" ht="12.75">
      <c r="A304" s="37" t="s">
        <v>17</v>
      </c>
      <c r="B304" s="38" t="s">
        <v>18</v>
      </c>
      <c r="C304" s="38" t="s">
        <v>85</v>
      </c>
      <c r="D304" s="49">
        <f>SUM(D305:D306)</f>
        <v>60226.8</v>
      </c>
      <c r="E304" s="49">
        <f>SUM(E305:E306)</f>
        <v>44788.200000000004</v>
      </c>
      <c r="F304" s="49">
        <f>SUM(F305:F306)</f>
        <v>59708</v>
      </c>
      <c r="G304" s="76">
        <f>SUM(F304/D304)*100</f>
        <v>99.13858946515505</v>
      </c>
      <c r="H304" s="77">
        <f t="shared" si="9"/>
        <v>133.31189911628508</v>
      </c>
      <c r="I304" s="60" t="s">
        <v>147</v>
      </c>
    </row>
    <row r="305" spans="1:9" s="8" customFormat="1" ht="15.75" customHeight="1">
      <c r="A305" s="130"/>
      <c r="B305" s="131"/>
      <c r="C305" s="39" t="s">
        <v>74</v>
      </c>
      <c r="D305" s="40">
        <v>56613</v>
      </c>
      <c r="E305" s="40">
        <v>42288.3</v>
      </c>
      <c r="F305" s="40">
        <v>56123.1</v>
      </c>
      <c r="G305" s="75">
        <f>F305/D305*100</f>
        <v>99.13465105187854</v>
      </c>
      <c r="H305" s="78">
        <f t="shared" si="9"/>
        <v>132.71543192798006</v>
      </c>
      <c r="I305" s="32">
        <f>G305-95</f>
        <v>4.134651051878535</v>
      </c>
    </row>
    <row r="306" spans="1:9" s="8" customFormat="1" ht="15.75" customHeight="1">
      <c r="A306" s="132"/>
      <c r="B306" s="133"/>
      <c r="C306" s="39" t="s">
        <v>75</v>
      </c>
      <c r="D306" s="40">
        <v>3613.8</v>
      </c>
      <c r="E306" s="40">
        <v>2499.9</v>
      </c>
      <c r="F306" s="40">
        <v>3584.9</v>
      </c>
      <c r="G306" s="75">
        <f>F306/D306*100</f>
        <v>99.20028778571033</v>
      </c>
      <c r="H306" s="78">
        <f t="shared" si="9"/>
        <v>143.40173606944276</v>
      </c>
      <c r="I306" s="32">
        <f>G306-90</f>
        <v>9.20028778571033</v>
      </c>
    </row>
    <row r="307" spans="1:9" s="8" customFormat="1" ht="12.75">
      <c r="A307" s="37" t="s">
        <v>19</v>
      </c>
      <c r="B307" s="38" t="s">
        <v>20</v>
      </c>
      <c r="C307" s="38" t="s">
        <v>86</v>
      </c>
      <c r="D307" s="49">
        <f>SUM(D308:D309)</f>
        <v>61228</v>
      </c>
      <c r="E307" s="49">
        <f>SUM(E308:E309)</f>
        <v>32266.4</v>
      </c>
      <c r="F307" s="49">
        <f>SUM(F308:F309)</f>
        <v>61216.7</v>
      </c>
      <c r="G307" s="76">
        <f>F307/D307*100</f>
        <v>99.98154439145489</v>
      </c>
      <c r="H307" s="77">
        <f t="shared" si="9"/>
        <v>189.72274564252595</v>
      </c>
      <c r="I307" s="60" t="s">
        <v>147</v>
      </c>
    </row>
    <row r="308" spans="1:9" s="8" customFormat="1" ht="18.75" customHeight="1">
      <c r="A308" s="130"/>
      <c r="B308" s="131"/>
      <c r="C308" s="39" t="s">
        <v>74</v>
      </c>
      <c r="D308" s="40">
        <v>57893.5</v>
      </c>
      <c r="E308" s="40">
        <v>30016.9</v>
      </c>
      <c r="F308" s="40">
        <v>57882.5</v>
      </c>
      <c r="G308" s="75">
        <f>F308/D308*100</f>
        <v>99.98099959408225</v>
      </c>
      <c r="H308" s="78">
        <f t="shared" si="9"/>
        <v>192.83303738893756</v>
      </c>
      <c r="I308" s="32">
        <f>G308-95</f>
        <v>4.980999594082249</v>
      </c>
    </row>
    <row r="309" spans="1:9" s="8" customFormat="1" ht="18.75" customHeight="1">
      <c r="A309" s="132"/>
      <c r="B309" s="133"/>
      <c r="C309" s="39" t="s">
        <v>75</v>
      </c>
      <c r="D309" s="40">
        <v>3334.5</v>
      </c>
      <c r="E309" s="40">
        <v>2249.5</v>
      </c>
      <c r="F309" s="40">
        <v>3334.2</v>
      </c>
      <c r="G309" s="75">
        <f>F309/D309*100</f>
        <v>99.99100314889789</v>
      </c>
      <c r="H309" s="78">
        <f t="shared" si="9"/>
        <v>148.21960435652366</v>
      </c>
      <c r="I309" s="32">
        <f>G309-90</f>
        <v>9.991003148897889</v>
      </c>
    </row>
    <row r="310" spans="1:9" s="8" customFormat="1" ht="12.75">
      <c r="A310" s="37" t="s">
        <v>21</v>
      </c>
      <c r="B310" s="38" t="s">
        <v>22</v>
      </c>
      <c r="C310" s="38" t="s">
        <v>90</v>
      </c>
      <c r="D310" s="49">
        <f>SUM(D311:D312)</f>
        <v>46158.8</v>
      </c>
      <c r="E310" s="49">
        <f>SUM(E311:E312)</f>
        <v>28580.300000000003</v>
      </c>
      <c r="F310" s="49">
        <f>SUM(F311:F312)</f>
        <v>45760.3</v>
      </c>
      <c r="G310" s="76">
        <f>SUM(F310/D310)*100</f>
        <v>99.13667599677635</v>
      </c>
      <c r="H310" s="77">
        <f t="shared" si="9"/>
        <v>160.11133543034887</v>
      </c>
      <c r="I310" s="60" t="s">
        <v>147</v>
      </c>
    </row>
    <row r="311" spans="1:9" s="8" customFormat="1" ht="15.75" customHeight="1">
      <c r="A311" s="130"/>
      <c r="B311" s="131"/>
      <c r="C311" s="39" t="s">
        <v>74</v>
      </c>
      <c r="D311" s="40">
        <v>43119.9</v>
      </c>
      <c r="E311" s="40">
        <v>26552.9</v>
      </c>
      <c r="F311" s="40">
        <v>42745.4</v>
      </c>
      <c r="G311" s="75">
        <f>F311/D311*100</f>
        <v>99.1314914923272</v>
      </c>
      <c r="H311" s="78">
        <f t="shared" si="9"/>
        <v>160.9820396265568</v>
      </c>
      <c r="I311" s="32">
        <f>G311-95</f>
        <v>4.1314914923272</v>
      </c>
    </row>
    <row r="312" spans="1:9" s="8" customFormat="1" ht="15.75" customHeight="1">
      <c r="A312" s="132"/>
      <c r="B312" s="133"/>
      <c r="C312" s="39" t="s">
        <v>75</v>
      </c>
      <c r="D312" s="40">
        <v>3038.9</v>
      </c>
      <c r="E312" s="40">
        <v>2027.4</v>
      </c>
      <c r="F312" s="40">
        <v>3014.9</v>
      </c>
      <c r="G312" s="75">
        <f>F312/D312*100</f>
        <v>99.21024054756656</v>
      </c>
      <c r="H312" s="78">
        <f t="shared" si="9"/>
        <v>148.70770444904804</v>
      </c>
      <c r="I312" s="32">
        <f>G312-90</f>
        <v>9.210240547566556</v>
      </c>
    </row>
    <row r="313" spans="1:9" s="8" customFormat="1" ht="12.75">
      <c r="A313" s="37" t="s">
        <v>23</v>
      </c>
      <c r="B313" s="38" t="s">
        <v>24</v>
      </c>
      <c r="C313" s="38" t="s">
        <v>89</v>
      </c>
      <c r="D313" s="49">
        <f>SUM(D314:D315)</f>
        <v>46194.7</v>
      </c>
      <c r="E313" s="49">
        <f>SUM(E314:E315)</f>
        <v>26463</v>
      </c>
      <c r="F313" s="49">
        <f>SUM(F314:F315)</f>
        <v>43080.8</v>
      </c>
      <c r="G313" s="76">
        <f>SUM(F313/D313)*100</f>
        <v>93.25918341281577</v>
      </c>
      <c r="H313" s="77">
        <f t="shared" si="9"/>
        <v>162.7963571779466</v>
      </c>
      <c r="I313" s="60" t="s">
        <v>147</v>
      </c>
    </row>
    <row r="314" spans="1:9" s="8" customFormat="1" ht="17.25" customHeight="1">
      <c r="A314" s="130"/>
      <c r="B314" s="131"/>
      <c r="C314" s="39" t="s">
        <v>74</v>
      </c>
      <c r="D314" s="40">
        <v>43544</v>
      </c>
      <c r="E314" s="40">
        <v>24514.5</v>
      </c>
      <c r="F314" s="40">
        <v>40441.5</v>
      </c>
      <c r="G314" s="75">
        <f>F314/D314*100</f>
        <v>92.8750229652765</v>
      </c>
      <c r="H314" s="78">
        <f t="shared" si="9"/>
        <v>164.9697118032185</v>
      </c>
      <c r="I314" s="32">
        <f>G314-95</f>
        <v>-2.1249770347235</v>
      </c>
    </row>
    <row r="315" spans="1:9" s="8" customFormat="1" ht="17.25" customHeight="1">
      <c r="A315" s="132"/>
      <c r="B315" s="133"/>
      <c r="C315" s="39" t="s">
        <v>75</v>
      </c>
      <c r="D315" s="40">
        <v>2650.7</v>
      </c>
      <c r="E315" s="40">
        <v>1948.5</v>
      </c>
      <c r="F315" s="40">
        <v>2639.3</v>
      </c>
      <c r="G315" s="75">
        <f>F315/D315*100</f>
        <v>99.56992492549139</v>
      </c>
      <c r="H315" s="79">
        <f t="shared" si="9"/>
        <v>135.4529124967924</v>
      </c>
      <c r="I315" s="32">
        <f>G315-90</f>
        <v>9.569924925491392</v>
      </c>
    </row>
    <row r="316" spans="1:9" s="8" customFormat="1" ht="12.75">
      <c r="A316" s="37" t="s">
        <v>25</v>
      </c>
      <c r="B316" s="38" t="s">
        <v>26</v>
      </c>
      <c r="C316" s="38" t="s">
        <v>88</v>
      </c>
      <c r="D316" s="49">
        <f>SUM(D317:D318)</f>
        <v>46670.8</v>
      </c>
      <c r="E316" s="49">
        <f>SUM(E317:E318)</f>
        <v>29786.9</v>
      </c>
      <c r="F316" s="49">
        <f>SUM(F317:F318)</f>
        <v>45146.299999999996</v>
      </c>
      <c r="G316" s="76">
        <f>SUM(F316/D316)*100</f>
        <v>96.73350360396648</v>
      </c>
      <c r="H316" s="77">
        <f t="shared" si="9"/>
        <v>151.564278256549</v>
      </c>
      <c r="I316" s="60" t="s">
        <v>147</v>
      </c>
    </row>
    <row r="317" spans="1:9" s="8" customFormat="1" ht="16.5" customHeight="1">
      <c r="A317" s="130"/>
      <c r="B317" s="131"/>
      <c r="C317" s="39" t="s">
        <v>74</v>
      </c>
      <c r="D317" s="40">
        <v>44113.3</v>
      </c>
      <c r="E317" s="40">
        <v>27978.9</v>
      </c>
      <c r="F317" s="40">
        <v>42678.6</v>
      </c>
      <c r="G317" s="75">
        <f>F317/D317*100</f>
        <v>96.74769287267104</v>
      </c>
      <c r="H317" s="78">
        <f t="shared" si="9"/>
        <v>152.53852009907465</v>
      </c>
      <c r="I317" s="32">
        <f>G317-95</f>
        <v>1.7476928726710383</v>
      </c>
    </row>
    <row r="318" spans="1:9" s="8" customFormat="1" ht="16.5" customHeight="1">
      <c r="A318" s="132"/>
      <c r="B318" s="133"/>
      <c r="C318" s="39" t="s">
        <v>75</v>
      </c>
      <c r="D318" s="40">
        <v>2557.5</v>
      </c>
      <c r="E318" s="40">
        <v>1808</v>
      </c>
      <c r="F318" s="40">
        <v>2467.7</v>
      </c>
      <c r="G318" s="75">
        <f>F318/D318*100</f>
        <v>96.48875855327468</v>
      </c>
      <c r="H318" s="78">
        <f t="shared" si="9"/>
        <v>136.48783185840708</v>
      </c>
      <c r="I318" s="32">
        <f>G318-90</f>
        <v>6.488758553274678</v>
      </c>
    </row>
    <row r="319" spans="1:9" s="8" customFormat="1" ht="12.75">
      <c r="A319" s="37" t="s">
        <v>27</v>
      </c>
      <c r="B319" s="38" t="s">
        <v>28</v>
      </c>
      <c r="C319" s="38" t="s">
        <v>86</v>
      </c>
      <c r="D319" s="49">
        <f>SUM(D320:D321)</f>
        <v>56480.700000000004</v>
      </c>
      <c r="E319" s="49">
        <f>SUM(E320:E321)</f>
        <v>40493.6</v>
      </c>
      <c r="F319" s="49">
        <f>SUM(F320:F321)</f>
        <v>55949.7</v>
      </c>
      <c r="G319" s="76">
        <f>SUM(F319/D319)*100</f>
        <v>99.05985584456282</v>
      </c>
      <c r="H319" s="77">
        <f t="shared" si="9"/>
        <v>138.16924155915999</v>
      </c>
      <c r="I319" s="60" t="s">
        <v>147</v>
      </c>
    </row>
    <row r="320" spans="1:9" s="8" customFormat="1" ht="15" customHeight="1">
      <c r="A320" s="130"/>
      <c r="B320" s="131"/>
      <c r="C320" s="39" t="s">
        <v>74</v>
      </c>
      <c r="D320" s="40">
        <v>52347.4</v>
      </c>
      <c r="E320" s="40">
        <v>36093.9</v>
      </c>
      <c r="F320" s="40">
        <v>51932.7</v>
      </c>
      <c r="G320" s="75">
        <f>F320/D320*100</f>
        <v>99.20779255512213</v>
      </c>
      <c r="H320" s="78">
        <f t="shared" si="9"/>
        <v>143.88220724277508</v>
      </c>
      <c r="I320" s="32">
        <f>G320-95</f>
        <v>4.207792555122126</v>
      </c>
    </row>
    <row r="321" spans="1:9" s="8" customFormat="1" ht="15" customHeight="1">
      <c r="A321" s="132"/>
      <c r="B321" s="133"/>
      <c r="C321" s="39" t="s">
        <v>75</v>
      </c>
      <c r="D321" s="40">
        <v>4133.3</v>
      </c>
      <c r="E321" s="40">
        <v>4399.7</v>
      </c>
      <c r="F321" s="40">
        <v>4017</v>
      </c>
      <c r="G321" s="75">
        <f>F321/D321*100</f>
        <v>97.18626763119057</v>
      </c>
      <c r="H321" s="78">
        <f t="shared" si="9"/>
        <v>91.30167965997683</v>
      </c>
      <c r="I321" s="32">
        <f>G321-90</f>
        <v>7.186267631190574</v>
      </c>
    </row>
    <row r="322" spans="1:9" s="8" customFormat="1" ht="12.75">
      <c r="A322" s="37" t="s">
        <v>29</v>
      </c>
      <c r="B322" s="38" t="s">
        <v>30</v>
      </c>
      <c r="C322" s="38" t="s">
        <v>87</v>
      </c>
      <c r="D322" s="49">
        <f>SUM(D323:D324)</f>
        <v>11311.099999999999</v>
      </c>
      <c r="E322" s="49">
        <f>SUM(E323:E324)</f>
        <v>7526.7</v>
      </c>
      <c r="F322" s="49">
        <f>SUM(F323:F324)</f>
        <v>11294.4</v>
      </c>
      <c r="G322" s="76">
        <f>SUM(F322/D322)*100</f>
        <v>99.8523574188187</v>
      </c>
      <c r="H322" s="77">
        <f t="shared" si="9"/>
        <v>150.05779425246124</v>
      </c>
      <c r="I322" s="60" t="s">
        <v>147</v>
      </c>
    </row>
    <row r="323" spans="1:9" s="8" customFormat="1" ht="15" customHeight="1">
      <c r="A323" s="130"/>
      <c r="B323" s="131"/>
      <c r="C323" s="39" t="s">
        <v>74</v>
      </c>
      <c r="D323" s="40">
        <v>10893.8</v>
      </c>
      <c r="E323" s="40">
        <v>7180.4</v>
      </c>
      <c r="F323" s="40">
        <v>10877.1</v>
      </c>
      <c r="G323" s="75">
        <f>F323/D323*100</f>
        <v>99.84670179368081</v>
      </c>
      <c r="H323" s="78">
        <f t="shared" si="9"/>
        <v>151.4832042783132</v>
      </c>
      <c r="I323" s="32">
        <f>G323-95</f>
        <v>4.846701793680808</v>
      </c>
    </row>
    <row r="324" spans="1:9" s="8" customFormat="1" ht="15" customHeight="1">
      <c r="A324" s="132"/>
      <c r="B324" s="133"/>
      <c r="C324" s="39" t="s">
        <v>75</v>
      </c>
      <c r="D324" s="40">
        <v>417.3</v>
      </c>
      <c r="E324" s="40">
        <v>346.3</v>
      </c>
      <c r="F324" s="40">
        <v>417.3</v>
      </c>
      <c r="G324" s="75">
        <f>F324/D324*100</f>
        <v>100</v>
      </c>
      <c r="H324" s="78">
        <f t="shared" si="9"/>
        <v>120.50245451920301</v>
      </c>
      <c r="I324" s="32">
        <f>G324-90</f>
        <v>10</v>
      </c>
    </row>
    <row r="325" spans="1:9" s="8" customFormat="1" ht="25.5">
      <c r="A325" s="37" t="s">
        <v>31</v>
      </c>
      <c r="B325" s="38" t="s">
        <v>32</v>
      </c>
      <c r="C325" s="38" t="s">
        <v>91</v>
      </c>
      <c r="D325" s="49">
        <f>SUM(D326:D329)</f>
        <v>1255406.7</v>
      </c>
      <c r="E325" s="49">
        <f>SUM(E326:E329)</f>
        <v>554058.4</v>
      </c>
      <c r="F325" s="49">
        <f>SUM(F326:F329)</f>
        <v>981240.5</v>
      </c>
      <c r="G325" s="76">
        <f>SUM(F325/D325)*100</f>
        <v>78.16116482411636</v>
      </c>
      <c r="H325" s="77">
        <f t="shared" si="9"/>
        <v>177.1005547429657</v>
      </c>
      <c r="I325" s="60" t="s">
        <v>147</v>
      </c>
    </row>
    <row r="326" spans="1:9" s="8" customFormat="1" ht="17.25" customHeight="1">
      <c r="A326" s="130"/>
      <c r="B326" s="131"/>
      <c r="C326" s="39" t="s">
        <v>74</v>
      </c>
      <c r="D326" s="40">
        <v>1007943.2</v>
      </c>
      <c r="E326" s="40">
        <v>488265.6</v>
      </c>
      <c r="F326" s="40">
        <v>898884.7</v>
      </c>
      <c r="G326" s="75">
        <f>F326/D326*100</f>
        <v>89.18009467200136</v>
      </c>
      <c r="H326" s="78">
        <f t="shared" si="9"/>
        <v>184.09748710537872</v>
      </c>
      <c r="I326" s="32">
        <f>G326-95</f>
        <v>-5.81990532799864</v>
      </c>
    </row>
    <row r="327" spans="1:9" s="8" customFormat="1" ht="17.25" customHeight="1">
      <c r="A327" s="134"/>
      <c r="B327" s="135"/>
      <c r="C327" s="39" t="s">
        <v>75</v>
      </c>
      <c r="D327" s="40">
        <v>89260.6</v>
      </c>
      <c r="E327" s="40"/>
      <c r="F327" s="40">
        <v>0</v>
      </c>
      <c r="G327" s="75"/>
      <c r="H327" s="78"/>
      <c r="I327" s="32">
        <f>G327-90</f>
        <v>-90</v>
      </c>
    </row>
    <row r="328" spans="1:9" s="8" customFormat="1" ht="30" customHeight="1">
      <c r="A328" s="134"/>
      <c r="B328" s="135"/>
      <c r="C328" s="39" t="s">
        <v>148</v>
      </c>
      <c r="D328" s="40">
        <v>157853.5</v>
      </c>
      <c r="E328" s="40">
        <v>65540</v>
      </c>
      <c r="F328" s="40">
        <v>82130.5</v>
      </c>
      <c r="G328" s="75">
        <f>F328/D328*100</f>
        <v>52.02957172314836</v>
      </c>
      <c r="H328" s="78">
        <f>SUM(F328/E328*100)</f>
        <v>125.31354897772353</v>
      </c>
      <c r="I328" s="32">
        <f>G328-90</f>
        <v>-37.97042827685164</v>
      </c>
    </row>
    <row r="329" spans="1:9" s="8" customFormat="1" ht="25.5">
      <c r="A329" s="132"/>
      <c r="B329" s="133"/>
      <c r="C329" s="39" t="s">
        <v>76</v>
      </c>
      <c r="D329" s="40">
        <v>349.4</v>
      </c>
      <c r="E329" s="40">
        <v>252.8</v>
      </c>
      <c r="F329" s="40">
        <v>225.3</v>
      </c>
      <c r="G329" s="75">
        <f>F329/D329*100</f>
        <v>64.48196908986836</v>
      </c>
      <c r="H329" s="78">
        <f t="shared" si="9"/>
        <v>89.12183544303798</v>
      </c>
      <c r="I329" s="32">
        <f>G329-95</f>
        <v>-30.518030910131642</v>
      </c>
    </row>
    <row r="330" spans="1:9" s="8" customFormat="1" ht="25.5">
      <c r="A330" s="37" t="s">
        <v>33</v>
      </c>
      <c r="B330" s="38" t="s">
        <v>34</v>
      </c>
      <c r="C330" s="38" t="s">
        <v>92</v>
      </c>
      <c r="D330" s="49">
        <f>SUM(D331:D332)</f>
        <v>1784806.3</v>
      </c>
      <c r="E330" s="49">
        <f>SUM(E331:E332)</f>
        <v>903276.7</v>
      </c>
      <c r="F330" s="49">
        <f>SUM(F331:F332)</f>
        <v>1664445.2000000002</v>
      </c>
      <c r="G330" s="76">
        <f>SUM(F330/D330)*100</f>
        <v>93.25634944251374</v>
      </c>
      <c r="H330" s="77">
        <f t="shared" si="9"/>
        <v>184.26747861424968</v>
      </c>
      <c r="I330" s="60" t="s">
        <v>147</v>
      </c>
    </row>
    <row r="331" spans="1:9" s="8" customFormat="1" ht="17.25" customHeight="1">
      <c r="A331" s="130"/>
      <c r="B331" s="131"/>
      <c r="C331" s="39" t="s">
        <v>74</v>
      </c>
      <c r="D331" s="40">
        <v>1282806.3</v>
      </c>
      <c r="E331" s="40">
        <v>903276.7</v>
      </c>
      <c r="F331" s="40">
        <v>1240921.1</v>
      </c>
      <c r="G331" s="75">
        <f>F331/D331*100</f>
        <v>96.7348772764836</v>
      </c>
      <c r="H331" s="78">
        <f t="shared" si="9"/>
        <v>137.3799523446138</v>
      </c>
      <c r="I331" s="32">
        <f>G331-95</f>
        <v>1.7348772764836013</v>
      </c>
    </row>
    <row r="332" spans="1:9" s="8" customFormat="1" ht="27.75" customHeight="1">
      <c r="A332" s="134"/>
      <c r="B332" s="135"/>
      <c r="C332" s="39" t="s">
        <v>148</v>
      </c>
      <c r="D332" s="40">
        <v>502000</v>
      </c>
      <c r="E332" s="40"/>
      <c r="F332" s="40">
        <v>423524.1</v>
      </c>
      <c r="G332" s="75">
        <f>F332/D332*100</f>
        <v>84.36735059760956</v>
      </c>
      <c r="H332" s="78"/>
      <c r="I332" s="32">
        <f>G332-90</f>
        <v>-5.632649402390442</v>
      </c>
    </row>
    <row r="333" spans="1:9" s="8" customFormat="1" ht="25.5">
      <c r="A333" s="37" t="s">
        <v>35</v>
      </c>
      <c r="B333" s="38" t="s">
        <v>36</v>
      </c>
      <c r="C333" s="38" t="s">
        <v>93</v>
      </c>
      <c r="D333" s="49">
        <f>SUM(D334:D335)</f>
        <v>425086.8</v>
      </c>
      <c r="E333" s="49">
        <f>SUM(E334:E335)</f>
        <v>322751.3</v>
      </c>
      <c r="F333" s="49">
        <f>SUM(F334:F335)</f>
        <v>414456.7</v>
      </c>
      <c r="G333" s="76">
        <f>SUM(F333/D333)*100</f>
        <v>97.49931072900876</v>
      </c>
      <c r="H333" s="77">
        <f t="shared" si="9"/>
        <v>128.41364233079776</v>
      </c>
      <c r="I333" s="60" t="s">
        <v>147</v>
      </c>
    </row>
    <row r="334" spans="1:9" s="8" customFormat="1" ht="15.75" customHeight="1">
      <c r="A334" s="130"/>
      <c r="B334" s="131"/>
      <c r="C334" s="39" t="s">
        <v>74</v>
      </c>
      <c r="D334" s="40">
        <v>393720</v>
      </c>
      <c r="E334" s="40">
        <v>299258.3</v>
      </c>
      <c r="F334" s="40">
        <v>383089.9</v>
      </c>
      <c r="G334" s="75">
        <f>F334/D334*100</f>
        <v>97.30008635578584</v>
      </c>
      <c r="H334" s="78">
        <f t="shared" si="9"/>
        <v>128.01312444801033</v>
      </c>
      <c r="I334" s="32">
        <f>G334-95</f>
        <v>2.3000863557858366</v>
      </c>
    </row>
    <row r="335" spans="1:9" s="8" customFormat="1" ht="15.75" customHeight="1">
      <c r="A335" s="132"/>
      <c r="B335" s="133"/>
      <c r="C335" s="39" t="s">
        <v>75</v>
      </c>
      <c r="D335" s="40">
        <v>31366.8</v>
      </c>
      <c r="E335" s="40">
        <v>23493</v>
      </c>
      <c r="F335" s="40">
        <v>31366.8</v>
      </c>
      <c r="G335" s="75">
        <f>F335/D335*100</f>
        <v>100</v>
      </c>
      <c r="H335" s="81">
        <f t="shared" si="9"/>
        <v>133.51551525986466</v>
      </c>
      <c r="I335" s="32">
        <f>G335-90</f>
        <v>10</v>
      </c>
    </row>
    <row r="336" spans="1:9" s="8" customFormat="1" ht="38.25">
      <c r="A336" s="37" t="s">
        <v>37</v>
      </c>
      <c r="B336" s="38" t="s">
        <v>152</v>
      </c>
      <c r="C336" s="38" t="s">
        <v>94</v>
      </c>
      <c r="D336" s="49">
        <f>SUM(D337:D337)</f>
        <v>10710.7</v>
      </c>
      <c r="E336" s="49">
        <f>SUM(E337:E337)</f>
        <v>8155.5</v>
      </c>
      <c r="F336" s="49">
        <f>SUM(F337:F337)</f>
        <v>10638.5</v>
      </c>
      <c r="G336" s="76">
        <f>SUM(F336/D336)*100</f>
        <v>99.32590773712269</v>
      </c>
      <c r="H336" s="82">
        <f t="shared" si="9"/>
        <v>130.44571148304826</v>
      </c>
      <c r="I336" s="60" t="s">
        <v>147</v>
      </c>
    </row>
    <row r="337" spans="1:9" s="8" customFormat="1" ht="18" customHeight="1">
      <c r="A337" s="130"/>
      <c r="B337" s="131"/>
      <c r="C337" s="39" t="s">
        <v>74</v>
      </c>
      <c r="D337" s="40">
        <v>10710.7</v>
      </c>
      <c r="E337" s="40">
        <v>8155.5</v>
      </c>
      <c r="F337" s="40">
        <v>10638.5</v>
      </c>
      <c r="G337" s="75">
        <f>F337/D337*100</f>
        <v>99.32590773712269</v>
      </c>
      <c r="H337" s="79">
        <f t="shared" si="9"/>
        <v>130.44571148304826</v>
      </c>
      <c r="I337" s="32">
        <f>G337-95</f>
        <v>4.325907737122691</v>
      </c>
    </row>
    <row r="338" spans="1:9" s="8" customFormat="1" ht="25.5">
      <c r="A338" s="37" t="s">
        <v>39</v>
      </c>
      <c r="B338" s="38" t="s">
        <v>40</v>
      </c>
      <c r="C338" s="38" t="s">
        <v>95</v>
      </c>
      <c r="D338" s="49">
        <f>SUM(D339:D340)</f>
        <v>248700.9</v>
      </c>
      <c r="E338" s="49">
        <f>SUM(E339:E340)</f>
        <v>201044.3</v>
      </c>
      <c r="F338" s="49">
        <f>SUM(F339:F340)</f>
        <v>238922.5</v>
      </c>
      <c r="G338" s="76">
        <f>SUM(F338/D338)*100</f>
        <v>96.06820884041835</v>
      </c>
      <c r="H338" s="77">
        <f t="shared" si="9"/>
        <v>118.84072316399919</v>
      </c>
      <c r="I338" s="60" t="s">
        <v>147</v>
      </c>
    </row>
    <row r="339" spans="1:9" s="8" customFormat="1" ht="15.75" customHeight="1">
      <c r="A339" s="130"/>
      <c r="B339" s="131"/>
      <c r="C339" s="39" t="s">
        <v>74</v>
      </c>
      <c r="D339" s="40">
        <v>118596</v>
      </c>
      <c r="E339" s="40">
        <v>83367.5</v>
      </c>
      <c r="F339" s="40">
        <v>117274.8</v>
      </c>
      <c r="G339" s="75">
        <f>F339/D339*100</f>
        <v>98.88596579985834</v>
      </c>
      <c r="H339" s="78">
        <f t="shared" si="9"/>
        <v>140.6720844453774</v>
      </c>
      <c r="I339" s="32">
        <f>G339-95</f>
        <v>3.88596579985834</v>
      </c>
    </row>
    <row r="340" spans="1:9" s="8" customFormat="1" ht="15.75" customHeight="1">
      <c r="A340" s="132"/>
      <c r="B340" s="133"/>
      <c r="C340" s="39" t="s">
        <v>75</v>
      </c>
      <c r="D340" s="40">
        <v>130104.9</v>
      </c>
      <c r="E340" s="40">
        <v>117676.8</v>
      </c>
      <c r="F340" s="40">
        <v>121647.7</v>
      </c>
      <c r="G340" s="75">
        <f>F340/D340*100</f>
        <v>93.4997067750715</v>
      </c>
      <c r="H340" s="78">
        <f t="shared" si="9"/>
        <v>103.37441194865937</v>
      </c>
      <c r="I340" s="32">
        <f>G340-90</f>
        <v>3.499706775071502</v>
      </c>
    </row>
    <row r="341" spans="1:9" s="8" customFormat="1" ht="25.5">
      <c r="A341" s="37" t="s">
        <v>41</v>
      </c>
      <c r="B341" s="38" t="s">
        <v>42</v>
      </c>
      <c r="C341" s="38" t="s">
        <v>96</v>
      </c>
      <c r="D341" s="49">
        <f>SUM(D342:D344)</f>
        <v>66859.40000000001</v>
      </c>
      <c r="E341" s="49">
        <f>SUM(E342:E344)</f>
        <v>49210.799999999996</v>
      </c>
      <c r="F341" s="49">
        <f>SUM(F342:F344)</f>
        <v>64918.49999999999</v>
      </c>
      <c r="G341" s="76">
        <f>SUM(F341/D341)*100</f>
        <v>97.09704245027623</v>
      </c>
      <c r="H341" s="77">
        <f t="shared" si="9"/>
        <v>131.9192128557146</v>
      </c>
      <c r="I341" s="60" t="s">
        <v>147</v>
      </c>
    </row>
    <row r="342" spans="1:9" s="8" customFormat="1" ht="18.75" customHeight="1">
      <c r="A342" s="130"/>
      <c r="B342" s="131"/>
      <c r="C342" s="39" t="s">
        <v>74</v>
      </c>
      <c r="D342" s="40">
        <v>64260.5</v>
      </c>
      <c r="E342" s="40">
        <v>47346</v>
      </c>
      <c r="F342" s="40">
        <v>64055.7</v>
      </c>
      <c r="G342" s="75">
        <f>F342/D342*100</f>
        <v>99.68129721990958</v>
      </c>
      <c r="H342" s="78">
        <f t="shared" si="9"/>
        <v>135.29273856291977</v>
      </c>
      <c r="I342" s="32">
        <f>G342-95</f>
        <v>4.681297219909581</v>
      </c>
    </row>
    <row r="343" spans="1:9" s="8" customFormat="1" ht="18.75" customHeight="1">
      <c r="A343" s="134"/>
      <c r="B343" s="135"/>
      <c r="C343" s="39" t="s">
        <v>75</v>
      </c>
      <c r="D343" s="40">
        <v>2094.3</v>
      </c>
      <c r="E343" s="40">
        <v>1605.2</v>
      </c>
      <c r="F343" s="40">
        <v>395.7</v>
      </c>
      <c r="G343" s="75">
        <f>F343/D343*100</f>
        <v>18.894141240509953</v>
      </c>
      <c r="H343" s="81">
        <f t="shared" si="9"/>
        <v>24.65113381510092</v>
      </c>
      <c r="I343" s="32">
        <f>G343-90</f>
        <v>-71.10585875949005</v>
      </c>
    </row>
    <row r="344" spans="1:9" s="8" customFormat="1" ht="25.5">
      <c r="A344" s="132"/>
      <c r="B344" s="133"/>
      <c r="C344" s="39" t="s">
        <v>76</v>
      </c>
      <c r="D344" s="40">
        <v>504.6</v>
      </c>
      <c r="E344" s="40">
        <v>259.6</v>
      </c>
      <c r="F344" s="40">
        <v>467.1</v>
      </c>
      <c r="G344" s="75">
        <f>F344/D344*100</f>
        <v>92.56837098692033</v>
      </c>
      <c r="H344" s="78">
        <f t="shared" si="9"/>
        <v>179.93066255778118</v>
      </c>
      <c r="I344" s="32">
        <f>G344-95</f>
        <v>-2.4316290130796716</v>
      </c>
    </row>
    <row r="345" spans="1:9" s="8" customFormat="1" ht="25.5">
      <c r="A345" s="37" t="s">
        <v>43</v>
      </c>
      <c r="B345" s="38" t="s">
        <v>44</v>
      </c>
      <c r="C345" s="38" t="s">
        <v>97</v>
      </c>
      <c r="D345" s="49">
        <f>SUM(D346:D347)</f>
        <v>9308.300000000001</v>
      </c>
      <c r="E345" s="49">
        <f>SUM(E346:E347)</f>
        <v>6839.9</v>
      </c>
      <c r="F345" s="49">
        <f>SUM(F346:F347)</f>
        <v>9049.5</v>
      </c>
      <c r="G345" s="76">
        <f>SUM(F345/D345)*100</f>
        <v>97.21968565688685</v>
      </c>
      <c r="H345" s="77">
        <f aca="true" t="shared" si="10" ref="H345:H382">SUM(F345/E345*100)</f>
        <v>132.304565856226</v>
      </c>
      <c r="I345" s="60" t="s">
        <v>147</v>
      </c>
    </row>
    <row r="346" spans="1:9" s="8" customFormat="1" ht="17.25" customHeight="1">
      <c r="A346" s="130"/>
      <c r="B346" s="131"/>
      <c r="C346" s="39" t="s">
        <v>74</v>
      </c>
      <c r="D346" s="40">
        <v>9153.7</v>
      </c>
      <c r="E346" s="40">
        <v>6729.9</v>
      </c>
      <c r="F346" s="40">
        <v>8945.2</v>
      </c>
      <c r="G346" s="75">
        <f>F346/D346*100</f>
        <v>97.72223253984727</v>
      </c>
      <c r="H346" s="78">
        <f t="shared" si="10"/>
        <v>132.9172796029659</v>
      </c>
      <c r="I346" s="32">
        <f>G346-95</f>
        <v>2.722232539847269</v>
      </c>
    </row>
    <row r="347" spans="1:9" s="8" customFormat="1" ht="17.25" customHeight="1">
      <c r="A347" s="132"/>
      <c r="B347" s="133"/>
      <c r="C347" s="39" t="s">
        <v>75</v>
      </c>
      <c r="D347" s="40">
        <v>154.6</v>
      </c>
      <c r="E347" s="40">
        <v>110</v>
      </c>
      <c r="F347" s="40">
        <v>104.3</v>
      </c>
      <c r="G347" s="75">
        <f>F347/D347*100</f>
        <v>67.46442432082794</v>
      </c>
      <c r="H347" s="78">
        <f t="shared" si="10"/>
        <v>94.81818181818181</v>
      </c>
      <c r="I347" s="32">
        <f>G347-90</f>
        <v>-22.535575679172055</v>
      </c>
    </row>
    <row r="348" spans="1:9" s="8" customFormat="1" ht="25.5">
      <c r="A348" s="37" t="s">
        <v>59</v>
      </c>
      <c r="B348" s="38" t="s">
        <v>60</v>
      </c>
      <c r="C348" s="38" t="s">
        <v>111</v>
      </c>
      <c r="D348" s="49">
        <f>SUM(D349)</f>
        <v>1363</v>
      </c>
      <c r="E348" s="49">
        <f>SUM(E349)</f>
        <v>1102.2</v>
      </c>
      <c r="F348" s="49">
        <f>SUM(F349)</f>
        <v>1361.8</v>
      </c>
      <c r="G348" s="76">
        <f>SUM(F348/D348)*100</f>
        <v>99.91195891415994</v>
      </c>
      <c r="H348" s="77">
        <f t="shared" si="10"/>
        <v>123.55289421157684</v>
      </c>
      <c r="I348" s="60" t="s">
        <v>147</v>
      </c>
    </row>
    <row r="349" spans="1:9" s="8" customFormat="1" ht="15.75" customHeight="1">
      <c r="A349" s="128"/>
      <c r="B349" s="129"/>
      <c r="C349" s="39" t="s">
        <v>75</v>
      </c>
      <c r="D349" s="40">
        <v>1363</v>
      </c>
      <c r="E349" s="40">
        <v>1102.2</v>
      </c>
      <c r="F349" s="40">
        <v>1361.8</v>
      </c>
      <c r="G349" s="75">
        <f>F349/D349*100</f>
        <v>99.91195891415994</v>
      </c>
      <c r="H349" s="78">
        <f t="shared" si="10"/>
        <v>123.55289421157684</v>
      </c>
      <c r="I349" s="32">
        <f>G349-90</f>
        <v>9.91195891415994</v>
      </c>
    </row>
    <row r="350" spans="1:9" s="8" customFormat="1" ht="25.5">
      <c r="A350" s="37" t="s">
        <v>61</v>
      </c>
      <c r="B350" s="38" t="s">
        <v>62</v>
      </c>
      <c r="C350" s="38" t="s">
        <v>110</v>
      </c>
      <c r="D350" s="49">
        <f>SUM(D351)</f>
        <v>925</v>
      </c>
      <c r="E350" s="49">
        <f>SUM(E351)</f>
        <v>666.7</v>
      </c>
      <c r="F350" s="49">
        <f>SUM(F351)</f>
        <v>924.3</v>
      </c>
      <c r="G350" s="76">
        <f>SUM(F350/D350)*100</f>
        <v>99.92432432432432</v>
      </c>
      <c r="H350" s="82">
        <f t="shared" si="10"/>
        <v>138.63806809659516</v>
      </c>
      <c r="I350" s="60" t="s">
        <v>147</v>
      </c>
    </row>
    <row r="351" spans="1:9" s="8" customFormat="1" ht="17.25" customHeight="1">
      <c r="A351" s="128"/>
      <c r="B351" s="129"/>
      <c r="C351" s="39" t="s">
        <v>75</v>
      </c>
      <c r="D351" s="40">
        <v>925</v>
      </c>
      <c r="E351" s="40">
        <v>666.7</v>
      </c>
      <c r="F351" s="40">
        <v>924.3</v>
      </c>
      <c r="G351" s="75">
        <f>F351/D351*100</f>
        <v>99.92432432432432</v>
      </c>
      <c r="H351" s="79">
        <f t="shared" si="10"/>
        <v>138.63806809659516</v>
      </c>
      <c r="I351" s="32">
        <f>G351-90</f>
        <v>9.924324324324317</v>
      </c>
    </row>
    <row r="352" spans="1:9" s="8" customFormat="1" ht="25.5">
      <c r="A352" s="37" t="s">
        <v>63</v>
      </c>
      <c r="B352" s="38" t="s">
        <v>64</v>
      </c>
      <c r="C352" s="38" t="s">
        <v>109</v>
      </c>
      <c r="D352" s="49">
        <f>SUM(D353)</f>
        <v>924.8</v>
      </c>
      <c r="E352" s="49">
        <f>SUM(E353)</f>
        <v>713.6</v>
      </c>
      <c r="F352" s="49">
        <f>SUM(F353)</f>
        <v>924.1</v>
      </c>
      <c r="G352" s="76">
        <f>SUM(F352/D352)*100</f>
        <v>99.92430795847753</v>
      </c>
      <c r="H352" s="82">
        <f t="shared" si="10"/>
        <v>129.49831838565024</v>
      </c>
      <c r="I352" s="60" t="s">
        <v>147</v>
      </c>
    </row>
    <row r="353" spans="1:9" s="8" customFormat="1" ht="18.75" customHeight="1">
      <c r="A353" s="128"/>
      <c r="B353" s="129"/>
      <c r="C353" s="39" t="s">
        <v>75</v>
      </c>
      <c r="D353" s="40">
        <v>924.8</v>
      </c>
      <c r="E353" s="40">
        <v>713.6</v>
      </c>
      <c r="F353" s="40">
        <v>924.1</v>
      </c>
      <c r="G353" s="75">
        <f>F353/D353*100</f>
        <v>99.92430795847753</v>
      </c>
      <c r="H353" s="79">
        <f t="shared" si="10"/>
        <v>129.49831838565024</v>
      </c>
      <c r="I353" s="32">
        <f>G353-90</f>
        <v>9.924307958477527</v>
      </c>
    </row>
    <row r="354" spans="1:9" s="8" customFormat="1" ht="25.5">
      <c r="A354" s="37" t="s">
        <v>65</v>
      </c>
      <c r="B354" s="38" t="s">
        <v>66</v>
      </c>
      <c r="C354" s="38" t="s">
        <v>108</v>
      </c>
      <c r="D354" s="49">
        <f>SUM(D355)</f>
        <v>924.8</v>
      </c>
      <c r="E354" s="49">
        <f>SUM(E355)</f>
        <v>702</v>
      </c>
      <c r="F354" s="49">
        <f>SUM(F355)</f>
        <v>922.8</v>
      </c>
      <c r="G354" s="76">
        <f>SUM(F354/D354)*100</f>
        <v>99.78373702422145</v>
      </c>
      <c r="H354" s="82">
        <f t="shared" si="10"/>
        <v>131.45299145299145</v>
      </c>
      <c r="I354" s="60" t="s">
        <v>147</v>
      </c>
    </row>
    <row r="355" spans="1:9" s="8" customFormat="1" ht="15.75" customHeight="1">
      <c r="A355" s="128"/>
      <c r="B355" s="129"/>
      <c r="C355" s="39" t="s">
        <v>75</v>
      </c>
      <c r="D355" s="40">
        <v>924.8</v>
      </c>
      <c r="E355" s="40">
        <v>702</v>
      </c>
      <c r="F355" s="40">
        <v>922.8</v>
      </c>
      <c r="G355" s="75">
        <f>F355/D355*100</f>
        <v>99.78373702422145</v>
      </c>
      <c r="H355" s="79">
        <f t="shared" si="10"/>
        <v>131.45299145299145</v>
      </c>
      <c r="I355" s="32">
        <f>G355-90</f>
        <v>9.783737024221452</v>
      </c>
    </row>
    <row r="356" spans="1:9" s="8" customFormat="1" ht="25.5">
      <c r="A356" s="37" t="s">
        <v>67</v>
      </c>
      <c r="B356" s="38" t="s">
        <v>68</v>
      </c>
      <c r="C356" s="38" t="s">
        <v>107</v>
      </c>
      <c r="D356" s="49">
        <f>SUM(D357)</f>
        <v>924.8</v>
      </c>
      <c r="E356" s="49">
        <f>SUM(E357)</f>
        <v>674.5</v>
      </c>
      <c r="F356" s="49">
        <f>SUM(F357)</f>
        <v>924.8</v>
      </c>
      <c r="G356" s="76">
        <f>SUM(F356/D356)*100</f>
        <v>100</v>
      </c>
      <c r="H356" s="82">
        <f t="shared" si="10"/>
        <v>137.1089696071164</v>
      </c>
      <c r="I356" s="60" t="s">
        <v>147</v>
      </c>
    </row>
    <row r="357" spans="1:9" s="8" customFormat="1" ht="15.75" customHeight="1">
      <c r="A357" s="128"/>
      <c r="B357" s="129"/>
      <c r="C357" s="39" t="s">
        <v>75</v>
      </c>
      <c r="D357" s="40">
        <v>924.8</v>
      </c>
      <c r="E357" s="40">
        <v>674.5</v>
      </c>
      <c r="F357" s="40">
        <v>924.8</v>
      </c>
      <c r="G357" s="75">
        <f>F357/D357*100</f>
        <v>100</v>
      </c>
      <c r="H357" s="79">
        <f t="shared" si="10"/>
        <v>137.1089696071164</v>
      </c>
      <c r="I357" s="32">
        <f>G357-90</f>
        <v>10</v>
      </c>
    </row>
    <row r="358" spans="1:9" s="8" customFormat="1" ht="25.5">
      <c r="A358" s="37" t="s">
        <v>69</v>
      </c>
      <c r="B358" s="38" t="s">
        <v>70</v>
      </c>
      <c r="C358" s="38" t="s">
        <v>106</v>
      </c>
      <c r="D358" s="49">
        <f>SUM(D359)</f>
        <v>895.8</v>
      </c>
      <c r="E358" s="49">
        <f>SUM(E359)</f>
        <v>697</v>
      </c>
      <c r="F358" s="49">
        <f>SUM(F359)</f>
        <v>882.2</v>
      </c>
      <c r="G358" s="76">
        <f>SUM(F358/D358)*100</f>
        <v>98.48180397410137</v>
      </c>
      <c r="H358" s="82">
        <f t="shared" si="10"/>
        <v>126.571018651363</v>
      </c>
      <c r="I358" s="60" t="s">
        <v>147</v>
      </c>
    </row>
    <row r="359" spans="1:9" s="8" customFormat="1" ht="15.75" customHeight="1">
      <c r="A359" s="128"/>
      <c r="B359" s="129"/>
      <c r="C359" s="39" t="s">
        <v>75</v>
      </c>
      <c r="D359" s="40">
        <v>895.8</v>
      </c>
      <c r="E359" s="40">
        <v>697</v>
      </c>
      <c r="F359" s="40">
        <v>882.2</v>
      </c>
      <c r="G359" s="75">
        <f>F359/D359*100</f>
        <v>98.48180397410137</v>
      </c>
      <c r="H359" s="79">
        <f t="shared" si="10"/>
        <v>126.571018651363</v>
      </c>
      <c r="I359" s="32">
        <f>G359-90</f>
        <v>8.481803974101368</v>
      </c>
    </row>
    <row r="360" spans="1:9" s="8" customFormat="1" ht="25.5">
      <c r="A360" s="37" t="s">
        <v>71</v>
      </c>
      <c r="B360" s="38" t="s">
        <v>72</v>
      </c>
      <c r="C360" s="38" t="s">
        <v>105</v>
      </c>
      <c r="D360" s="49">
        <f>SUM(D361)</f>
        <v>895.8</v>
      </c>
      <c r="E360" s="49">
        <f>SUM(E361)</f>
        <v>752.2</v>
      </c>
      <c r="F360" s="49">
        <f>SUM(F361)</f>
        <v>895.8</v>
      </c>
      <c r="G360" s="76">
        <f>SUM(F360/D360)*100</f>
        <v>100</v>
      </c>
      <c r="H360" s="77">
        <f t="shared" si="10"/>
        <v>119.09066737569793</v>
      </c>
      <c r="I360" s="60" t="s">
        <v>147</v>
      </c>
    </row>
    <row r="361" spans="1:9" s="8" customFormat="1" ht="15.75" customHeight="1">
      <c r="A361" s="128"/>
      <c r="B361" s="129"/>
      <c r="C361" s="39" t="s">
        <v>75</v>
      </c>
      <c r="D361" s="40">
        <v>895.8</v>
      </c>
      <c r="E361" s="40">
        <v>752.2</v>
      </c>
      <c r="F361" s="40">
        <v>895.8</v>
      </c>
      <c r="G361" s="75">
        <f>F361/D361*100</f>
        <v>100</v>
      </c>
      <c r="H361" s="78">
        <f t="shared" si="10"/>
        <v>119.09066737569793</v>
      </c>
      <c r="I361" s="32">
        <f>G361-90</f>
        <v>10</v>
      </c>
    </row>
    <row r="362" spans="1:9" s="8" customFormat="1" ht="17.25" customHeight="1">
      <c r="A362" s="37" t="s">
        <v>45</v>
      </c>
      <c r="B362" s="38" t="s">
        <v>46</v>
      </c>
      <c r="C362" s="38" t="s">
        <v>98</v>
      </c>
      <c r="D362" s="49">
        <f>SUM(D363:D365)</f>
        <v>269576.3</v>
      </c>
      <c r="E362" s="49">
        <f>SUM(E363:E365)</f>
        <v>177554.7</v>
      </c>
      <c r="F362" s="49">
        <f>SUM(F363:F365)</f>
        <v>262343.60000000003</v>
      </c>
      <c r="G362" s="76">
        <f>SUM(F362/D362)*100</f>
        <v>97.3170119183326</v>
      </c>
      <c r="H362" s="77">
        <f t="shared" si="10"/>
        <v>147.75367816227902</v>
      </c>
      <c r="I362" s="60" t="s">
        <v>147</v>
      </c>
    </row>
    <row r="363" spans="1:9" s="8" customFormat="1" ht="15" customHeight="1">
      <c r="A363" s="130"/>
      <c r="B363" s="131"/>
      <c r="C363" s="39" t="s">
        <v>74</v>
      </c>
      <c r="D363" s="40">
        <v>268049.7</v>
      </c>
      <c r="E363" s="40">
        <v>176767.7</v>
      </c>
      <c r="F363" s="40">
        <v>260843</v>
      </c>
      <c r="G363" s="75">
        <f>F363/D363*100</f>
        <v>97.31143142484397</v>
      </c>
      <c r="H363" s="78">
        <f t="shared" si="10"/>
        <v>147.56259203463077</v>
      </c>
      <c r="I363" s="32">
        <f>G363-95</f>
        <v>2.311431424843974</v>
      </c>
    </row>
    <row r="364" spans="1:9" s="8" customFormat="1" ht="15" customHeight="1">
      <c r="A364" s="134"/>
      <c r="B364" s="135"/>
      <c r="C364" s="39" t="s">
        <v>75</v>
      </c>
      <c r="D364" s="40">
        <v>696.6</v>
      </c>
      <c r="E364" s="40">
        <v>460</v>
      </c>
      <c r="F364" s="40">
        <v>696.2</v>
      </c>
      <c r="G364" s="75">
        <f>F364/D364*100</f>
        <v>99.94257823715188</v>
      </c>
      <c r="H364" s="78">
        <f t="shared" si="10"/>
        <v>151.34782608695653</v>
      </c>
      <c r="I364" s="32">
        <f>G364-90</f>
        <v>9.942578237151878</v>
      </c>
    </row>
    <row r="365" spans="1:9" s="8" customFormat="1" ht="25.5">
      <c r="A365" s="132"/>
      <c r="B365" s="133"/>
      <c r="C365" s="39" t="s">
        <v>76</v>
      </c>
      <c r="D365" s="40">
        <v>830</v>
      </c>
      <c r="E365" s="40">
        <v>327</v>
      </c>
      <c r="F365" s="40">
        <v>804.4</v>
      </c>
      <c r="G365" s="75">
        <f>F365/D365*100</f>
        <v>96.91566265060241</v>
      </c>
      <c r="H365" s="78">
        <f t="shared" si="10"/>
        <v>245.9938837920489</v>
      </c>
      <c r="I365" s="32">
        <f>G365-95</f>
        <v>1.915662650602414</v>
      </c>
    </row>
    <row r="366" spans="1:9" s="8" customFormat="1" ht="25.5">
      <c r="A366" s="37" t="s">
        <v>47</v>
      </c>
      <c r="B366" s="38" t="s">
        <v>48</v>
      </c>
      <c r="C366" s="38" t="s">
        <v>99</v>
      </c>
      <c r="D366" s="49">
        <f>SUM(D367:D369)</f>
        <v>62396.4</v>
      </c>
      <c r="E366" s="49">
        <f>SUM(E367:E369)</f>
        <v>48379.700000000004</v>
      </c>
      <c r="F366" s="49">
        <f>SUM(F367:F369)</f>
        <v>62178</v>
      </c>
      <c r="G366" s="76">
        <f>SUM(F366/D366)*100</f>
        <v>99.6499798065273</v>
      </c>
      <c r="H366" s="77">
        <f t="shared" si="10"/>
        <v>128.5208465534098</v>
      </c>
      <c r="I366" s="60" t="s">
        <v>147</v>
      </c>
    </row>
    <row r="367" spans="1:9" s="8" customFormat="1" ht="17.25" customHeight="1">
      <c r="A367" s="130"/>
      <c r="B367" s="131"/>
      <c r="C367" s="39" t="s">
        <v>74</v>
      </c>
      <c r="D367" s="40">
        <v>58304.3</v>
      </c>
      <c r="E367" s="40">
        <v>45045.4</v>
      </c>
      <c r="F367" s="40">
        <v>58265.4</v>
      </c>
      <c r="G367" s="75">
        <f>F367/D367*100</f>
        <v>99.93328107875405</v>
      </c>
      <c r="H367" s="78">
        <f t="shared" si="10"/>
        <v>129.34816873643035</v>
      </c>
      <c r="I367" s="32">
        <f>G367-95</f>
        <v>4.9332810787540495</v>
      </c>
    </row>
    <row r="368" spans="1:9" s="8" customFormat="1" ht="15.75" customHeight="1">
      <c r="A368" s="134"/>
      <c r="B368" s="135"/>
      <c r="C368" s="39" t="s">
        <v>75</v>
      </c>
      <c r="D368" s="40">
        <v>54</v>
      </c>
      <c r="E368" s="40">
        <v>27</v>
      </c>
      <c r="F368" s="40">
        <v>54</v>
      </c>
      <c r="G368" s="75">
        <f>F368/D368*100</f>
        <v>100</v>
      </c>
      <c r="H368" s="78">
        <f>SUM(F368/E368*100)</f>
        <v>200</v>
      </c>
      <c r="I368" s="32">
        <f>G368-90</f>
        <v>10</v>
      </c>
    </row>
    <row r="369" spans="1:9" s="8" customFormat="1" ht="25.5">
      <c r="A369" s="132"/>
      <c r="B369" s="133"/>
      <c r="C369" s="39" t="s">
        <v>76</v>
      </c>
      <c r="D369" s="40">
        <v>4038.1</v>
      </c>
      <c r="E369" s="40">
        <v>3307.3</v>
      </c>
      <c r="F369" s="40">
        <v>3858.6</v>
      </c>
      <c r="G369" s="75">
        <f>F369/D369*100</f>
        <v>95.55484014759416</v>
      </c>
      <c r="H369" s="78">
        <f t="shared" si="10"/>
        <v>116.66918634535723</v>
      </c>
      <c r="I369" s="32">
        <f>G369-95</f>
        <v>0.5548401475941631</v>
      </c>
    </row>
    <row r="370" spans="1:9" s="8" customFormat="1" ht="15.75" customHeight="1">
      <c r="A370" s="37" t="s">
        <v>49</v>
      </c>
      <c r="B370" s="38" t="s">
        <v>50</v>
      </c>
      <c r="C370" s="38" t="s">
        <v>100</v>
      </c>
      <c r="D370" s="49">
        <f>SUM(D371:D371)</f>
        <v>14813.6</v>
      </c>
      <c r="E370" s="49">
        <f>SUM(E371:E371)</f>
        <v>10432.4</v>
      </c>
      <c r="F370" s="49">
        <f>SUM(F371:F371)</f>
        <v>14456.3</v>
      </c>
      <c r="G370" s="76">
        <f>SUM(F370/D370)*100</f>
        <v>97.58802721823189</v>
      </c>
      <c r="H370" s="77">
        <f t="shared" si="10"/>
        <v>138.57118208657644</v>
      </c>
      <c r="I370" s="60" t="s">
        <v>147</v>
      </c>
    </row>
    <row r="371" spans="1:9" s="8" customFormat="1" ht="15.75" customHeight="1">
      <c r="A371" s="130"/>
      <c r="B371" s="131"/>
      <c r="C371" s="39" t="s">
        <v>74</v>
      </c>
      <c r="D371" s="40">
        <v>14813.6</v>
      </c>
      <c r="E371" s="40">
        <v>10432.4</v>
      </c>
      <c r="F371" s="40">
        <v>14456.3</v>
      </c>
      <c r="G371" s="75">
        <f>F371/D371*100</f>
        <v>97.58802721823189</v>
      </c>
      <c r="H371" s="78">
        <f t="shared" si="10"/>
        <v>138.57118208657644</v>
      </c>
      <c r="I371" s="32">
        <f>G371-95</f>
        <v>2.588027218231886</v>
      </c>
    </row>
    <row r="372" spans="1:9" s="8" customFormat="1" ht="25.5">
      <c r="A372" s="37" t="s">
        <v>51</v>
      </c>
      <c r="B372" s="38" t="s">
        <v>52</v>
      </c>
      <c r="C372" s="38" t="s">
        <v>101</v>
      </c>
      <c r="D372" s="49">
        <f>SUM(D373:D373)</f>
        <v>3898.1</v>
      </c>
      <c r="E372" s="49">
        <f>SUM(E373:E373)</f>
        <v>3097.1</v>
      </c>
      <c r="F372" s="49">
        <f>SUM(F373:F373)</f>
        <v>3895.1</v>
      </c>
      <c r="G372" s="76">
        <f>SUM(F372/D372)*100</f>
        <v>99.92303942946563</v>
      </c>
      <c r="H372" s="77">
        <f t="shared" si="10"/>
        <v>125.76603919795939</v>
      </c>
      <c r="I372" s="60" t="s">
        <v>147</v>
      </c>
    </row>
    <row r="373" spans="1:9" s="8" customFormat="1" ht="17.25" customHeight="1">
      <c r="A373" s="130"/>
      <c r="B373" s="131"/>
      <c r="C373" s="39" t="s">
        <v>74</v>
      </c>
      <c r="D373" s="40">
        <v>3898.1</v>
      </c>
      <c r="E373" s="40">
        <v>3097.1</v>
      </c>
      <c r="F373" s="40">
        <v>3895.1</v>
      </c>
      <c r="G373" s="75">
        <f>F373/D373*100</f>
        <v>99.92303942946563</v>
      </c>
      <c r="H373" s="78">
        <f t="shared" si="10"/>
        <v>125.76603919795939</v>
      </c>
      <c r="I373" s="32">
        <f>G373-95</f>
        <v>4.923039429465632</v>
      </c>
    </row>
    <row r="374" spans="1:9" s="8" customFormat="1" ht="16.5" customHeight="1">
      <c r="A374" s="37" t="s">
        <v>53</v>
      </c>
      <c r="B374" s="38" t="s">
        <v>54</v>
      </c>
      <c r="C374" s="38" t="s">
        <v>102</v>
      </c>
      <c r="D374" s="49">
        <f>SUM(D375:D375)</f>
        <v>115653.8</v>
      </c>
      <c r="E374" s="49">
        <f>SUM(E375:E375)</f>
        <v>79840.8</v>
      </c>
      <c r="F374" s="49">
        <f>SUM(F375:F375)</f>
        <v>111973.7</v>
      </c>
      <c r="G374" s="76">
        <f>SUM(F374/D374)*100</f>
        <v>96.81800338596742</v>
      </c>
      <c r="H374" s="77">
        <f t="shared" si="10"/>
        <v>140.24621496778587</v>
      </c>
      <c r="I374" s="60" t="s">
        <v>147</v>
      </c>
    </row>
    <row r="375" spans="1:9" s="8" customFormat="1" ht="16.5" customHeight="1">
      <c r="A375" s="64"/>
      <c r="B375" s="65"/>
      <c r="C375" s="39" t="s">
        <v>74</v>
      </c>
      <c r="D375" s="40">
        <v>115653.8</v>
      </c>
      <c r="E375" s="40">
        <v>79840.8</v>
      </c>
      <c r="F375" s="40">
        <v>111973.7</v>
      </c>
      <c r="G375" s="75">
        <f>F375/D375*100</f>
        <v>96.81800338596742</v>
      </c>
      <c r="H375" s="78">
        <f t="shared" si="10"/>
        <v>140.24621496778587</v>
      </c>
      <c r="I375" s="32">
        <f>G375-95</f>
        <v>1.8180033859674154</v>
      </c>
    </row>
    <row r="376" spans="1:9" s="8" customFormat="1" ht="25.5">
      <c r="A376" s="37" t="s">
        <v>55</v>
      </c>
      <c r="B376" s="38" t="s">
        <v>56</v>
      </c>
      <c r="C376" s="38" t="s">
        <v>104</v>
      </c>
      <c r="D376" s="49">
        <f>SUM(D377:D379)</f>
        <v>645419.8</v>
      </c>
      <c r="E376" s="49">
        <f>SUM(E377:E378)</f>
        <v>454921.4</v>
      </c>
      <c r="F376" s="49">
        <f>SUM(F377:F379)</f>
        <v>450339.99999999994</v>
      </c>
      <c r="G376" s="76">
        <f>SUM(F376/D376)*100</f>
        <v>69.77474195864458</v>
      </c>
      <c r="H376" s="77">
        <f t="shared" si="10"/>
        <v>98.99292493164752</v>
      </c>
      <c r="I376" s="60" t="s">
        <v>147</v>
      </c>
    </row>
    <row r="377" spans="1:9" s="8" customFormat="1" ht="18" customHeight="1">
      <c r="A377" s="130"/>
      <c r="B377" s="131"/>
      <c r="C377" s="39" t="s">
        <v>74</v>
      </c>
      <c r="D377" s="40">
        <v>276912.1</v>
      </c>
      <c r="E377" s="40">
        <v>200701.9</v>
      </c>
      <c r="F377" s="40">
        <v>246838.4</v>
      </c>
      <c r="G377" s="75">
        <f>F377/D377*100</f>
        <v>89.13962228447222</v>
      </c>
      <c r="H377" s="78">
        <f t="shared" si="10"/>
        <v>122.98757510516842</v>
      </c>
      <c r="I377" s="32">
        <f>G377-95</f>
        <v>-5.860377715527775</v>
      </c>
    </row>
    <row r="378" spans="1:9" s="8" customFormat="1" ht="18" customHeight="1">
      <c r="A378" s="134"/>
      <c r="B378" s="135"/>
      <c r="C378" s="39" t="s">
        <v>75</v>
      </c>
      <c r="D378" s="40">
        <v>308287.7</v>
      </c>
      <c r="E378" s="40">
        <v>254219.5</v>
      </c>
      <c r="F378" s="40">
        <v>179962.8</v>
      </c>
      <c r="G378" s="75">
        <f>F378/D378*100</f>
        <v>58.374953006558485</v>
      </c>
      <c r="H378" s="78">
        <f>SUM(F378/E378*100)</f>
        <v>70.79032096279002</v>
      </c>
      <c r="I378" s="32">
        <f>G378-90</f>
        <v>-31.625046993441515</v>
      </c>
    </row>
    <row r="379" spans="1:9" s="8" customFormat="1" ht="25.5">
      <c r="A379" s="132"/>
      <c r="B379" s="133"/>
      <c r="C379" s="39" t="s">
        <v>148</v>
      </c>
      <c r="D379" s="40">
        <v>60220</v>
      </c>
      <c r="E379" s="40">
        <v>254219.5</v>
      </c>
      <c r="F379" s="40">
        <v>23538.8</v>
      </c>
      <c r="G379" s="75">
        <f>F379/D379*100</f>
        <v>39.08801062769844</v>
      </c>
      <c r="H379" s="78">
        <f>SUM(F379/E379*100)</f>
        <v>9.2592425050006</v>
      </c>
      <c r="I379" s="32">
        <f>G379-90</f>
        <v>-50.91198937230156</v>
      </c>
    </row>
    <row r="380" spans="1:9" s="8" customFormat="1" ht="25.5">
      <c r="A380" s="37" t="s">
        <v>57</v>
      </c>
      <c r="B380" s="38" t="s">
        <v>58</v>
      </c>
      <c r="C380" s="38" t="s">
        <v>103</v>
      </c>
      <c r="D380" s="49">
        <f>SUM(D381:D382)</f>
        <v>37736.3</v>
      </c>
      <c r="E380" s="49">
        <f>SUM(E381:E382)</f>
        <v>18129.4</v>
      </c>
      <c r="F380" s="49">
        <f>SUM(F381:F382)</f>
        <v>36901</v>
      </c>
      <c r="G380" s="76">
        <f>SUM(F380/D380)*100</f>
        <v>97.78648145154665</v>
      </c>
      <c r="H380" s="77">
        <f t="shared" si="10"/>
        <v>203.5423124868997</v>
      </c>
      <c r="I380" s="60" t="s">
        <v>147</v>
      </c>
    </row>
    <row r="381" spans="1:9" s="8" customFormat="1" ht="12.75">
      <c r="A381" s="130"/>
      <c r="B381" s="131"/>
      <c r="C381" s="39" t="s">
        <v>74</v>
      </c>
      <c r="D381" s="40">
        <v>36333.3</v>
      </c>
      <c r="E381" s="40">
        <v>16726.4</v>
      </c>
      <c r="F381" s="40">
        <v>35746.8</v>
      </c>
      <c r="G381" s="75">
        <f>F381/D381*100</f>
        <v>98.38577833557646</v>
      </c>
      <c r="H381" s="79">
        <f t="shared" si="10"/>
        <v>213.7148459919648</v>
      </c>
      <c r="I381" s="32">
        <f>G381-95</f>
        <v>3.385778335576461</v>
      </c>
    </row>
    <row r="382" spans="1:9" s="8" customFormat="1" ht="15.75" customHeight="1">
      <c r="A382" s="134"/>
      <c r="B382" s="135"/>
      <c r="C382" s="39" t="s">
        <v>75</v>
      </c>
      <c r="D382" s="40">
        <v>1403</v>
      </c>
      <c r="E382" s="40">
        <v>1403</v>
      </c>
      <c r="F382" s="40">
        <v>1154.2</v>
      </c>
      <c r="G382" s="75">
        <f>F382/D382*100</f>
        <v>82.26657163221668</v>
      </c>
      <c r="H382" s="78">
        <f t="shared" si="10"/>
        <v>82.26657163221668</v>
      </c>
      <c r="I382" s="32">
        <f>G382-90</f>
        <v>-7.733428367783318</v>
      </c>
    </row>
    <row r="383" spans="1:9" ht="27.75" customHeight="1">
      <c r="A383" s="134"/>
      <c r="B383" s="135"/>
      <c r="C383" s="5" t="s">
        <v>150</v>
      </c>
      <c r="D383" s="21">
        <v>29741.5</v>
      </c>
      <c r="E383" s="21">
        <v>17478.9</v>
      </c>
      <c r="F383" s="40"/>
      <c r="G383" s="70"/>
      <c r="H383" s="73"/>
      <c r="I383" s="69" t="s">
        <v>147</v>
      </c>
    </row>
    <row r="384" spans="1:9" ht="41.25" customHeight="1">
      <c r="A384" s="132"/>
      <c r="B384" s="133"/>
      <c r="C384" s="5" t="s">
        <v>149</v>
      </c>
      <c r="D384" s="21">
        <v>396589.4</v>
      </c>
      <c r="E384" s="21">
        <v>455523.9</v>
      </c>
      <c r="F384" s="21"/>
      <c r="G384" s="70"/>
      <c r="H384" s="73"/>
      <c r="I384" s="69" t="s">
        <v>147</v>
      </c>
    </row>
    <row r="385" spans="1:9" ht="29.25" customHeight="1">
      <c r="A385" s="136" t="s">
        <v>141</v>
      </c>
      <c r="B385" s="137"/>
      <c r="C385" s="10"/>
      <c r="D385" s="24">
        <f>SUM(D387:D390)</f>
        <v>16004901.1</v>
      </c>
      <c r="E385" s="24" t="e">
        <f>SUM(E387:E390)</f>
        <v>#REF!</v>
      </c>
      <c r="F385" s="24">
        <f>SUM(F387:F390)</f>
        <v>13831614</v>
      </c>
      <c r="G385" s="83">
        <f>SUM(F385/D385)*100</f>
        <v>86.42111509205141</v>
      </c>
      <c r="H385" s="84" t="e">
        <f>SUM(F385/E385*100)</f>
        <v>#REF!</v>
      </c>
      <c r="I385" s="61" t="s">
        <v>147</v>
      </c>
    </row>
    <row r="386" spans="1:9" ht="18" customHeight="1">
      <c r="A386" s="140"/>
      <c r="B386" s="141"/>
      <c r="C386" s="10" t="s">
        <v>134</v>
      </c>
      <c r="D386" s="36"/>
      <c r="E386" s="36"/>
      <c r="F386" s="36"/>
      <c r="G386" s="83"/>
      <c r="H386" s="85"/>
      <c r="I386" s="34">
        <f>SUM(H386-70)</f>
        <v>-70</v>
      </c>
    </row>
    <row r="387" spans="1:9" ht="17.25" customHeight="1">
      <c r="A387" s="142"/>
      <c r="B387" s="143"/>
      <c r="C387" s="10" t="s">
        <v>74</v>
      </c>
      <c r="D387" s="24">
        <f>D263+D266+D268+D271+D277+D282+D285+D290+D295+D297+D302+D305+D308+D311+D314+D317+D320+D323+D326+D331+D334+D337+D339+D342+D346+D363+D367+D371+D373+D375+D377+D381+D383</f>
        <v>10346654.399999999</v>
      </c>
      <c r="E387" s="24" t="e">
        <f>SUM(E263+E266+E268+E271+E277+E282+E285+E290+E295+E297+E302+E305+E308+E311+E314+E317+E320+E323+E326+E331+E334+E337+E339+E342+E346+E363+E367+E371+E373+E375+E377+E381+E383+#REF!)</f>
        <v>#REF!</v>
      </c>
      <c r="F387" s="24">
        <f>F381+F377+F375+F373+F371+F367+F363+F346+F342+F339+F337+F334+F331++F326+F323+F320+F317+F314+F311+F308+F305+F302+F297+F295+F290+F285+F282+F277+F268+F266+F271+F263-0.1</f>
        <v>9676515.1</v>
      </c>
      <c r="G387" s="83">
        <f>F387/D387*100</f>
        <v>93.52313053000012</v>
      </c>
      <c r="H387" s="84" t="e">
        <f>SUM(F387/E387*100)</f>
        <v>#REF!</v>
      </c>
      <c r="I387" s="34">
        <f>G387-95</f>
        <v>-1.4768694699998832</v>
      </c>
    </row>
    <row r="388" spans="1:9" ht="15.75" customHeight="1">
      <c r="A388" s="142"/>
      <c r="B388" s="143"/>
      <c r="C388" s="10" t="s">
        <v>75</v>
      </c>
      <c r="D388" s="24">
        <f>D382+D378+D368+D364+D361+D359+D357+D355+D353+D351+D349+D347+D343+D340+D335+D327+D324+D321+D318+D315+D312+D309+D306+D303+D298+D291+D286+D278+D269</f>
        <v>2620061.9</v>
      </c>
      <c r="E388" s="24">
        <f>E382+E378+E368+E364+E361+E359+E357+E355+E353+E351+E349+E347+E343+E340+E335+E327+E324+E321+E318+E315+E312+E309+E306+E303+E298+E291+E286+E278+E269</f>
        <v>2260008.4</v>
      </c>
      <c r="F388" s="24">
        <f>F382+F378+F368+F364+F361+F359+F357+F355+F353+F351+F349+F347+F343+F340+F335+F327+F324+F321+F318+F315+F312+F309+F306+F303+F298+F291+F286+F278+F269</f>
        <v>2289422.8999999994</v>
      </c>
      <c r="G388" s="83">
        <f>F388/D388*100</f>
        <v>87.38048898768382</v>
      </c>
      <c r="H388" s="84">
        <f>SUM(F388/E388*100)</f>
        <v>101.30152171115823</v>
      </c>
      <c r="I388" s="34">
        <f>G388-90</f>
        <v>-2.619511012316181</v>
      </c>
    </row>
    <row r="389" spans="1:9" ht="29.25" customHeight="1">
      <c r="A389" s="142"/>
      <c r="B389" s="143"/>
      <c r="C389" s="10" t="s">
        <v>148</v>
      </c>
      <c r="D389" s="24">
        <f>D379+D332+D328+D299+D292+D287+D279+D384</f>
        <v>1919601.4</v>
      </c>
      <c r="E389" s="24">
        <f>E379+E332+E328+E299+E292+E287+E279</f>
        <v>319759.5</v>
      </c>
      <c r="F389" s="24">
        <f>F379+F332+F328+F299+F292+F287+F279</f>
        <v>857687.7999999998</v>
      </c>
      <c r="G389" s="83">
        <f>F389/D389*100</f>
        <v>44.680515444508416</v>
      </c>
      <c r="H389" s="84"/>
      <c r="I389" s="34">
        <f>G389-90</f>
        <v>-45.319484555491584</v>
      </c>
    </row>
    <row r="390" spans="1:9" ht="41.25" customHeight="1">
      <c r="A390" s="144"/>
      <c r="B390" s="145"/>
      <c r="C390" s="10" t="s">
        <v>76</v>
      </c>
      <c r="D390" s="24">
        <f>D369+D365+D344+D329+D300+D293+D288+D283+D280+D264</f>
        <v>1118583.4</v>
      </c>
      <c r="E390" s="24">
        <f>E369+E365+E344+E329+E300+E293+E288+E283+E280+E264</f>
        <v>853728.5000000001</v>
      </c>
      <c r="F390" s="24">
        <f>F369+F365+F344+F329+F300+F293+F288+F283+F280+F264-0.1</f>
        <v>1007988.2000000001</v>
      </c>
      <c r="G390" s="83">
        <f>F390/D390*100</f>
        <v>90.11292318480679</v>
      </c>
      <c r="H390" s="84">
        <f>SUM(F390/E390*100)</f>
        <v>118.06894112121125</v>
      </c>
      <c r="I390" s="34">
        <f>G390-95</f>
        <v>-4.887076815193211</v>
      </c>
    </row>
    <row r="391" spans="1:9" s="92" customFormat="1" ht="21" customHeight="1">
      <c r="A391" s="146" t="s">
        <v>138</v>
      </c>
      <c r="B391" s="147"/>
      <c r="C391" s="89"/>
      <c r="D391" s="90">
        <f>SUM(D393:D396)</f>
        <v>16053183.9</v>
      </c>
      <c r="E391" s="91" t="e">
        <f>SUM(E393:E396)</f>
        <v>#REF!</v>
      </c>
      <c r="F391" s="91">
        <f>SUM(F393:F396)</f>
        <v>13858285.399999999</v>
      </c>
      <c r="G391" s="86">
        <f>SUM(F391/D391)*100</f>
        <v>86.32733223718941</v>
      </c>
      <c r="H391" s="87" t="e">
        <f>SUM(F391/E391*100)</f>
        <v>#REF!</v>
      </c>
      <c r="I391" s="62" t="s">
        <v>147</v>
      </c>
    </row>
    <row r="392" spans="1:9" s="44" customFormat="1" ht="13.5">
      <c r="A392" s="148"/>
      <c r="B392" s="149"/>
      <c r="C392" s="45" t="s">
        <v>134</v>
      </c>
      <c r="D392" s="46"/>
      <c r="E392" s="47"/>
      <c r="F392" s="47"/>
      <c r="G392" s="86"/>
      <c r="H392" s="87"/>
      <c r="I392" s="43"/>
    </row>
    <row r="393" spans="1:9" s="44" customFormat="1" ht="27">
      <c r="A393" s="150"/>
      <c r="B393" s="151"/>
      <c r="C393" s="41" t="s">
        <v>142</v>
      </c>
      <c r="D393" s="42">
        <f>D387+D273+D274+D275</f>
        <v>10394937.2</v>
      </c>
      <c r="E393" s="42" t="e">
        <f>E387+E273+E274+E275</f>
        <v>#REF!</v>
      </c>
      <c r="F393" s="42">
        <f>F387+F273+F274+F275+0.1</f>
        <v>9703186.5</v>
      </c>
      <c r="G393" s="86">
        <f>SUM(F393/D393)*100</f>
        <v>93.34531140794195</v>
      </c>
      <c r="H393" s="87" t="e">
        <f>SUM(F393/E393*100)</f>
        <v>#REF!</v>
      </c>
      <c r="I393" s="43">
        <f>G393-95</f>
        <v>-1.6546885920580507</v>
      </c>
    </row>
    <row r="394" spans="1:9" s="44" customFormat="1" ht="15.75" customHeight="1">
      <c r="A394" s="150"/>
      <c r="B394" s="151"/>
      <c r="C394" s="41" t="s">
        <v>75</v>
      </c>
      <c r="D394" s="42">
        <f>D388</f>
        <v>2620061.9</v>
      </c>
      <c r="E394" s="42">
        <f>SUM(E388)</f>
        <v>2260008.4</v>
      </c>
      <c r="F394" s="42">
        <f>F388</f>
        <v>2289422.8999999994</v>
      </c>
      <c r="G394" s="86">
        <f>SUM(F394/D394)*100</f>
        <v>87.38048898768382</v>
      </c>
      <c r="H394" s="87">
        <f>SUM(F394/E394*100)</f>
        <v>101.30152171115823</v>
      </c>
      <c r="I394" s="68">
        <f>G394-90</f>
        <v>-2.619511012316181</v>
      </c>
    </row>
    <row r="395" spans="1:9" s="44" customFormat="1" ht="28.5" customHeight="1">
      <c r="A395" s="150"/>
      <c r="B395" s="151"/>
      <c r="C395" s="41" t="s">
        <v>148</v>
      </c>
      <c r="D395" s="42">
        <f>D389</f>
        <v>1919601.4</v>
      </c>
      <c r="E395" s="42">
        <v>319759.5</v>
      </c>
      <c r="F395" s="42">
        <f>F389</f>
        <v>857687.7999999998</v>
      </c>
      <c r="G395" s="74">
        <f>F395/D395*100</f>
        <v>44.680515444508416</v>
      </c>
      <c r="H395" s="87"/>
      <c r="I395" s="68">
        <f>G395-90</f>
        <v>-45.319484555491584</v>
      </c>
    </row>
    <row r="396" spans="1:9" s="44" customFormat="1" ht="35.25" customHeight="1">
      <c r="A396" s="152"/>
      <c r="B396" s="153"/>
      <c r="C396" s="41" t="s">
        <v>76</v>
      </c>
      <c r="D396" s="42">
        <f>SUM(D390)</f>
        <v>1118583.4</v>
      </c>
      <c r="E396" s="42">
        <f>SUM(E390)</f>
        <v>853728.5000000001</v>
      </c>
      <c r="F396" s="42">
        <f>SUM(F390)</f>
        <v>1007988.2000000001</v>
      </c>
      <c r="G396" s="86">
        <f>F396/D396*100</f>
        <v>90.11292318480679</v>
      </c>
      <c r="H396" s="87">
        <f>SUM(F396/E396*100)</f>
        <v>118.06894112121125</v>
      </c>
      <c r="I396" s="68">
        <f>G396-95</f>
        <v>-4.887076815193211</v>
      </c>
    </row>
    <row r="397" spans="1:9" ht="18" customHeight="1">
      <c r="A397" s="63" t="s">
        <v>155</v>
      </c>
      <c r="B397" s="63"/>
      <c r="C397" s="63"/>
      <c r="D397" s="63"/>
      <c r="E397" s="63"/>
      <c r="F397" s="63"/>
      <c r="G397" s="63"/>
      <c r="H397" s="63"/>
      <c r="I397" s="63"/>
    </row>
    <row r="398" spans="1:9" ht="14.25" customHeight="1">
      <c r="A398" s="93" t="s">
        <v>156</v>
      </c>
      <c r="B398" s="58"/>
      <c r="C398" s="58"/>
      <c r="D398" s="58"/>
      <c r="E398" s="58"/>
      <c r="F398" s="58"/>
      <c r="G398" s="58"/>
      <c r="H398" s="58"/>
      <c r="I398" s="58"/>
    </row>
    <row r="399" spans="1:9" ht="27.75" customHeight="1">
      <c r="A399" s="154" t="s">
        <v>157</v>
      </c>
      <c r="B399" s="155"/>
      <c r="C399" s="155"/>
      <c r="D399" s="155"/>
      <c r="E399" s="155"/>
      <c r="F399" s="155"/>
      <c r="G399" s="155"/>
      <c r="H399" s="155"/>
      <c r="I399" s="155"/>
    </row>
  </sheetData>
  <autoFilter ref="A261:J399"/>
  <mergeCells count="68">
    <mergeCell ref="A385:B385"/>
    <mergeCell ref="A381:B384"/>
    <mergeCell ref="A399:I399"/>
    <mergeCell ref="A392:B396"/>
    <mergeCell ref="A391:B391"/>
    <mergeCell ref="A386:B390"/>
    <mergeCell ref="A371:B371"/>
    <mergeCell ref="A373:B373"/>
    <mergeCell ref="A377:B379"/>
    <mergeCell ref="A263:B264"/>
    <mergeCell ref="A359:B359"/>
    <mergeCell ref="A361:B361"/>
    <mergeCell ref="A363:B365"/>
    <mergeCell ref="A367:B369"/>
    <mergeCell ref="A351:B351"/>
    <mergeCell ref="A353:B353"/>
    <mergeCell ref="A355:B355"/>
    <mergeCell ref="A357:B357"/>
    <mergeCell ref="A339:B340"/>
    <mergeCell ref="A342:B344"/>
    <mergeCell ref="A346:B347"/>
    <mergeCell ref="A349:B349"/>
    <mergeCell ref="A326:B329"/>
    <mergeCell ref="A331:B332"/>
    <mergeCell ref="A334:B335"/>
    <mergeCell ref="A337:B337"/>
    <mergeCell ref="A314:B315"/>
    <mergeCell ref="A317:B318"/>
    <mergeCell ref="A320:B321"/>
    <mergeCell ref="A323:B324"/>
    <mergeCell ref="A290:B293"/>
    <mergeCell ref="A295:B295"/>
    <mergeCell ref="A311:B312"/>
    <mergeCell ref="A297:B300"/>
    <mergeCell ref="A302:B303"/>
    <mergeCell ref="A305:B306"/>
    <mergeCell ref="A308:B309"/>
    <mergeCell ref="A271:B275"/>
    <mergeCell ref="A277:B280"/>
    <mergeCell ref="A282:B283"/>
    <mergeCell ref="A285:B288"/>
    <mergeCell ref="A133:H133"/>
    <mergeCell ref="A135:A136"/>
    <mergeCell ref="A266:B266"/>
    <mergeCell ref="A268:B269"/>
    <mergeCell ref="E260:E261"/>
    <mergeCell ref="F260:F261"/>
    <mergeCell ref="G260:G261"/>
    <mergeCell ref="B135:B136"/>
    <mergeCell ref="C135:C136"/>
    <mergeCell ref="E135:E136"/>
    <mergeCell ref="A1:H1"/>
    <mergeCell ref="A3:A4"/>
    <mergeCell ref="B3:B4"/>
    <mergeCell ref="C3:C4"/>
    <mergeCell ref="E3:E4"/>
    <mergeCell ref="F3:F4"/>
    <mergeCell ref="H3:H4"/>
    <mergeCell ref="F135:F136"/>
    <mergeCell ref="A258:I258"/>
    <mergeCell ref="A260:A261"/>
    <mergeCell ref="B260:B261"/>
    <mergeCell ref="C260:C261"/>
    <mergeCell ref="D260:D261"/>
    <mergeCell ref="H260:H261"/>
    <mergeCell ref="H135:H136"/>
    <mergeCell ref="I260:I261"/>
    <mergeCell ref="I135:I136"/>
  </mergeCells>
  <printOptions/>
  <pageMargins left="0.58" right="0.42" top="0.66" bottom="0.17" header="0.62" footer="0.18"/>
  <pageSetup fitToHeight="6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tfom6</cp:lastModifiedBy>
  <cp:lastPrinted>2008-01-14T07:04:13Z</cp:lastPrinted>
  <dcterms:created xsi:type="dcterms:W3CDTF">2002-03-11T10:22:12Z</dcterms:created>
  <dcterms:modified xsi:type="dcterms:W3CDTF">2008-01-14T07:12:21Z</dcterms:modified>
  <cp:category/>
  <cp:version/>
  <cp:contentType/>
  <cp:contentStatus/>
</cp:coreProperties>
</file>