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tabRatio="500" activeTab="0"/>
  </bookViews>
  <sheets>
    <sheet name="на 01.03.2021" sheetId="1" r:id="rId1"/>
  </sheets>
  <definedNames>
    <definedName name="_xlnm._FilterDatabase" localSheetId="0" hidden="1">'на 01.03.2021'!$A$4:$M$329</definedName>
    <definedName name="_xlnm.Print_Titles" localSheetId="0">'на 01.03.2021'!$4:$5</definedName>
  </definedNames>
  <calcPr fullCalcOnLoad="1"/>
</workbook>
</file>

<file path=xl/sharedStrings.xml><?xml version="1.0" encoding="utf-8"?>
<sst xmlns="http://schemas.openxmlformats.org/spreadsheetml/2006/main" count="759" uniqueCount="157">
  <si>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</si>
  <si>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</si>
  <si>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</si>
  <si>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</si>
  <si>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</si>
  <si>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</si>
  <si>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</si>
  <si>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</si>
  <si>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</si>
  <si>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</si>
  <si>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</si>
  <si>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</si>
  <si>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</si>
  <si>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</si>
  <si>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</si>
  <si>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</si>
  <si>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</si>
  <si>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</si>
  <si>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</si>
  <si>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</si>
  <si>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</si>
  <si>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</si>
  <si>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</si>
  <si>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</si>
  <si>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</si>
  <si>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</si>
  <si>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</si>
  <si>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</si>
  <si>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</si>
  <si>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</si>
  <si>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</si>
  <si>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</si>
  <si>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</si>
  <si>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</si>
  <si>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</si>
  <si>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</si>
  <si>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</si>
  <si>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</si>
  <si>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</si>
  <si>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</si>
  <si>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</si>
  <si>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</si>
  <si>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</si>
  <si>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</si>
  <si>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</si>
  <si>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</si>
  <si>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</si>
  <si>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</si>
  <si>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</si>
  <si>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</si>
  <si>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</si>
  <si>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</si>
  <si>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</si>
  <si>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</si>
  <si>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</si>
  <si>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</si>
  <si>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</si>
  <si>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</si>
  <si>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</si>
  <si>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</si>
  <si>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</si>
  <si>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</si>
  <si>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</si>
  <si>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</si>
  <si>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</si>
  <si>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</si>
  <si>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</si>
  <si>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</si>
  <si>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</si>
  <si>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</si>
  <si>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</si>
  <si>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</si>
  <si>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</si>
  <si>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</si>
  <si>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</si>
  <si>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</si>
  <si>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</si>
  <si>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</si>
  <si>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</si>
  <si>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</si>
  <si>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</si>
  <si>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</si>
  <si>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</si>
  <si>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</si>
  <si>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</si>
  <si>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</si>
  <si>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</si>
  <si>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</si>
  <si>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</si>
  <si>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</si>
  <si>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</si>
  <si>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</si>
  <si>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</si>
  <si>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</si>
  <si>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</si>
  <si>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</si>
  <si>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</si>
  <si>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</si>
  <si>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</si>
  <si>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</si>
  <si>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</si>
  <si>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</si>
  <si>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</si>
  <si>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</si>
  <si>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</si>
  <si>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</si>
  <si>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</si>
  <si>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</si>
  <si>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</si>
  <si>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</si>
  <si>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</si>
  <si>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</si>
  <si>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</si>
  <si>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</si>
  <si>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</si>
  <si>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</si>
  <si>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</si>
  <si>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</si>
  <si>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</si>
  <si>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</si>
  <si>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</si>
  <si>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</si>
  <si>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</si>
  <si>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</si>
  <si>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</si>
  <si>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</si>
  <si>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</si>
  <si>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</si>
  <si>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</si>
  <si>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</si>
  <si>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</si>
  <si>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</si>
  <si>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</si>
  <si>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</si>
  <si>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</si>
  <si>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</si>
  <si>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</si>
  <si>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</si>
  <si>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</si>
  <si>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</si>
  <si>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</si>
  <si>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</si>
  <si>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</si>
  <si>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</si>
  <si>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</si>
  <si>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</si>
  <si>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</si>
  <si>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</si>
  <si>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</si>
  <si>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Оперативный анализ исполнения бюджета города Перми по доходам на 1 марта 2021 года</t>
  </si>
  <si>
    <t>План января-февраля 2021 года</t>
  </si>
  <si>
    <t xml:space="preserve">Факт на 01.03.2021 г. </t>
  </si>
  <si>
    <t>Оперативный анализ  поступления доходов за январь-февраль 2021 год</t>
  </si>
  <si>
    <t>Отклонение факта отчетного периода от плана января-февраля 2021 года</t>
  </si>
  <si>
    <t>Факт на 01.03.2020 г. (в сопоставимых условиях)</t>
  </si>
  <si>
    <t>% исполн. плана января-февраля 2021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</si>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</sst>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53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4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4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52" fillId="0" borderId="0" xfId="44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4" applyNumberFormat="1" applyFont="1" applyFill="1" applyBorder="1" applyAlignment="1" applyProtection="1">
      <alignment horizontal="right" wrapText="1"/>
      <protection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4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43" fontId="7" fillId="0" borderId="0" xfId="63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4" applyNumberFormat="1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wrapText="1"/>
    </xf>
    <xf numFmtId="43" fontId="7" fillId="0" borderId="0" xfId="63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wrapText="1"/>
    </xf>
    <xf numFmtId="164" fontId="7" fillId="0" borderId="10" xfId="44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4"/>
  <sheetViews>
    <sheetView tabSelected="1" zoomScale="90" zoomScaleNormal="9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6.25390625" style="23" customWidth="1"/>
    <col min="3" max="3" width="18.375" style="41" hidden="1" customWidth="1"/>
    <col min="4" max="4" width="47.875" style="56" customWidth="1"/>
    <col min="5" max="5" width="14.25390625" style="24" customWidth="1"/>
    <col min="6" max="7" width="13.25390625" style="3" customWidth="1"/>
    <col min="8" max="8" width="12.125" style="21" customWidth="1"/>
    <col min="9" max="9" width="14.375" style="21" customWidth="1"/>
    <col min="10" max="10" width="8.50390625" style="21" customWidth="1"/>
    <col min="11" max="11" width="8.375" style="15" customWidth="1"/>
    <col min="12" max="12" width="11.50390625" style="15" customWidth="1"/>
    <col min="13" max="13" width="8.50390625" style="15" customWidth="1"/>
    <col min="14" max="16384" width="15.25390625" style="1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.75">
      <c r="A3" s="59"/>
      <c r="B3" s="59"/>
      <c r="C3" s="32"/>
      <c r="D3" s="32"/>
      <c r="E3" s="59"/>
      <c r="F3" s="59"/>
      <c r="G3" s="59"/>
      <c r="H3" s="59"/>
      <c r="I3" s="59"/>
      <c r="J3" s="59"/>
      <c r="K3" s="59"/>
      <c r="L3" s="59"/>
      <c r="M3" s="16" t="s">
        <v>1</v>
      </c>
    </row>
    <row r="4" spans="1:13" ht="51.75" customHeight="1">
      <c r="A4" s="79" t="s">
        <v>2</v>
      </c>
      <c r="B4" s="80" t="s">
        <v>3</v>
      </c>
      <c r="C4" s="80" t="s">
        <v>4</v>
      </c>
      <c r="D4" s="80" t="s">
        <v>5</v>
      </c>
      <c r="E4" s="73" t="s">
        <v>154</v>
      </c>
      <c r="F4" s="74" t="s">
        <v>145</v>
      </c>
      <c r="G4" s="74" t="s">
        <v>150</v>
      </c>
      <c r="H4" s="75" t="s">
        <v>151</v>
      </c>
      <c r="I4" s="75" t="s">
        <v>153</v>
      </c>
      <c r="J4" s="75" t="s">
        <v>155</v>
      </c>
      <c r="K4" s="75" t="s">
        <v>146</v>
      </c>
      <c r="L4" s="75" t="s">
        <v>147</v>
      </c>
      <c r="M4" s="75" t="s">
        <v>148</v>
      </c>
    </row>
    <row r="5" spans="1:13" ht="59.25" customHeight="1">
      <c r="A5" s="79"/>
      <c r="B5" s="80"/>
      <c r="C5" s="80"/>
      <c r="D5" s="80"/>
      <c r="E5" s="73"/>
      <c r="F5" s="74"/>
      <c r="G5" s="74"/>
      <c r="H5" s="75"/>
      <c r="I5" s="75"/>
      <c r="J5" s="75"/>
      <c r="K5" s="75"/>
      <c r="L5" s="75"/>
      <c r="M5" s="75"/>
    </row>
    <row r="6" spans="1:13" ht="94.5" hidden="1">
      <c r="A6" s="76" t="s">
        <v>6</v>
      </c>
      <c r="B6" s="76" t="s">
        <v>7</v>
      </c>
      <c r="C6" s="33" t="s">
        <v>8</v>
      </c>
      <c r="D6" s="42" t="s">
        <v>9</v>
      </c>
      <c r="E6" s="64">
        <v>0</v>
      </c>
      <c r="F6" s="64">
        <v>0</v>
      </c>
      <c r="G6" s="64">
        <v>0</v>
      </c>
      <c r="H6" s="64">
        <v>0</v>
      </c>
      <c r="I6" s="64">
        <f>H6-G6</f>
        <v>0</v>
      </c>
      <c r="J6" s="64" t="e">
        <f>H6/G6*100</f>
        <v>#DIV/0!</v>
      </c>
      <c r="K6" s="64" t="e">
        <f>H6/F6*100</f>
        <v>#DIV/0!</v>
      </c>
      <c r="L6" s="64">
        <f>H6-E6</f>
        <v>0</v>
      </c>
      <c r="M6" s="64" t="e">
        <f>H6/E6*100</f>
        <v>#DIV/0!</v>
      </c>
    </row>
    <row r="7" spans="1:13" ht="63">
      <c r="A7" s="76"/>
      <c r="B7" s="76"/>
      <c r="C7" s="33" t="s">
        <v>10</v>
      </c>
      <c r="D7" s="42" t="s">
        <v>11</v>
      </c>
      <c r="E7" s="64">
        <v>10279.3</v>
      </c>
      <c r="F7" s="64">
        <v>89946.3</v>
      </c>
      <c r="G7" s="64">
        <v>11700</v>
      </c>
      <c r="H7" s="64">
        <v>10111.4</v>
      </c>
      <c r="I7" s="64">
        <f aca="true" t="shared" si="0" ref="I7:I70">H7-G7</f>
        <v>-1588.6000000000004</v>
      </c>
      <c r="J7" s="64">
        <f aca="true" t="shared" si="1" ref="J7:J70">H7/G7*100</f>
        <v>86.42222222222222</v>
      </c>
      <c r="K7" s="64">
        <f aca="true" t="shared" si="2" ref="K7:K70">H7/F7*100</f>
        <v>11.241596374725809</v>
      </c>
      <c r="L7" s="64">
        <f aca="true" t="shared" si="3" ref="L7:L70">H7-E7</f>
        <v>-167.89999999999964</v>
      </c>
      <c r="M7" s="64">
        <f aca="true" t="shared" si="4" ref="M7:M70">H7/E7*100</f>
        <v>98.3666202951563</v>
      </c>
    </row>
    <row r="8" spans="1:13" ht="63" hidden="1">
      <c r="A8" s="76"/>
      <c r="B8" s="76"/>
      <c r="C8" s="33" t="s">
        <v>12</v>
      </c>
      <c r="D8" s="42" t="s">
        <v>13</v>
      </c>
      <c r="E8" s="64"/>
      <c r="F8" s="64">
        <v>0</v>
      </c>
      <c r="G8" s="64">
        <v>0</v>
      </c>
      <c r="H8" s="64">
        <v>0</v>
      </c>
      <c r="I8" s="64">
        <f t="shared" si="0"/>
        <v>0</v>
      </c>
      <c r="J8" s="64" t="e">
        <f t="shared" si="1"/>
        <v>#DIV/0!</v>
      </c>
      <c r="K8" s="64" t="e">
        <f t="shared" si="2"/>
        <v>#DIV/0!</v>
      </c>
      <c r="L8" s="64">
        <f t="shared" si="3"/>
        <v>0</v>
      </c>
      <c r="M8" s="64" t="e">
        <f t="shared" si="4"/>
        <v>#DIV/0!</v>
      </c>
    </row>
    <row r="9" spans="1:13" ht="94.5">
      <c r="A9" s="76"/>
      <c r="B9" s="76"/>
      <c r="C9" s="34" t="s">
        <v>14</v>
      </c>
      <c r="D9" s="43" t="s">
        <v>15</v>
      </c>
      <c r="E9" s="64">
        <v>58.9</v>
      </c>
      <c r="F9" s="64">
        <v>557</v>
      </c>
      <c r="G9" s="64">
        <v>92.8</v>
      </c>
      <c r="H9" s="64">
        <v>87.5</v>
      </c>
      <c r="I9" s="64">
        <f t="shared" si="0"/>
        <v>-5.299999999999997</v>
      </c>
      <c r="J9" s="64">
        <f t="shared" si="1"/>
        <v>94.28879310344827</v>
      </c>
      <c r="K9" s="64">
        <f t="shared" si="2"/>
        <v>15.70915619389587</v>
      </c>
      <c r="L9" s="64">
        <f t="shared" si="3"/>
        <v>28.6</v>
      </c>
      <c r="M9" s="64">
        <f t="shared" si="4"/>
        <v>148.55687606112056</v>
      </c>
    </row>
    <row r="10" spans="1:13" ht="31.5">
      <c r="A10" s="76"/>
      <c r="B10" s="76"/>
      <c r="C10" s="33" t="s">
        <v>16</v>
      </c>
      <c r="D10" s="43" t="s">
        <v>17</v>
      </c>
      <c r="E10" s="64">
        <v>0.3</v>
      </c>
      <c r="F10" s="64">
        <v>0</v>
      </c>
      <c r="G10" s="64">
        <v>0</v>
      </c>
      <c r="H10" s="64">
        <v>2.8</v>
      </c>
      <c r="I10" s="64">
        <f t="shared" si="0"/>
        <v>2.8</v>
      </c>
      <c r="J10" s="64"/>
      <c r="K10" s="64"/>
      <c r="L10" s="64">
        <f t="shared" si="3"/>
        <v>2.5</v>
      </c>
      <c r="M10" s="64">
        <f t="shared" si="4"/>
        <v>933.3333333333334</v>
      </c>
    </row>
    <row r="11" spans="1:13" ht="94.5">
      <c r="A11" s="76"/>
      <c r="B11" s="76"/>
      <c r="C11" s="33" t="s">
        <v>18</v>
      </c>
      <c r="D11" s="43" t="s">
        <v>19</v>
      </c>
      <c r="E11" s="64">
        <v>9106.4</v>
      </c>
      <c r="F11" s="64">
        <v>58676.8</v>
      </c>
      <c r="G11" s="64">
        <v>4668.7</v>
      </c>
      <c r="H11" s="64">
        <v>8275.4</v>
      </c>
      <c r="I11" s="64">
        <f t="shared" si="0"/>
        <v>3606.7</v>
      </c>
      <c r="J11" s="64">
        <f t="shared" si="1"/>
        <v>177.25276843660976</v>
      </c>
      <c r="K11" s="64">
        <f t="shared" si="2"/>
        <v>14.103359419736588</v>
      </c>
      <c r="L11" s="64">
        <f t="shared" si="3"/>
        <v>-831</v>
      </c>
      <c r="M11" s="64">
        <f t="shared" si="4"/>
        <v>90.8745497671967</v>
      </c>
    </row>
    <row r="12" spans="1:13" ht="15.75">
      <c r="A12" s="76"/>
      <c r="B12" s="76"/>
      <c r="C12" s="33" t="s">
        <v>20</v>
      </c>
      <c r="D12" s="43" t="s">
        <v>21</v>
      </c>
      <c r="E12" s="64">
        <v>54.9</v>
      </c>
      <c r="F12" s="64">
        <v>0</v>
      </c>
      <c r="G12" s="64">
        <v>0</v>
      </c>
      <c r="H12" s="64">
        <f>102.2+5.6</f>
        <v>107.8</v>
      </c>
      <c r="I12" s="64">
        <f t="shared" si="0"/>
        <v>107.8</v>
      </c>
      <c r="J12" s="64"/>
      <c r="K12" s="64"/>
      <c r="L12" s="64">
        <f t="shared" si="3"/>
        <v>52.9</v>
      </c>
      <c r="M12" s="64">
        <f t="shared" si="4"/>
        <v>196.3570127504554</v>
      </c>
    </row>
    <row r="13" spans="1:13" ht="15.75">
      <c r="A13" s="76"/>
      <c r="B13" s="76"/>
      <c r="C13" s="33" t="s">
        <v>22</v>
      </c>
      <c r="D13" s="43" t="s">
        <v>23</v>
      </c>
      <c r="E13" s="64">
        <v>562.8</v>
      </c>
      <c r="F13" s="64">
        <v>0</v>
      </c>
      <c r="G13" s="64">
        <v>0</v>
      </c>
      <c r="H13" s="64">
        <v>3.1</v>
      </c>
      <c r="I13" s="64">
        <f t="shared" si="0"/>
        <v>3.1</v>
      </c>
      <c r="J13" s="64"/>
      <c r="K13" s="64"/>
      <c r="L13" s="64">
        <f t="shared" si="3"/>
        <v>-559.6999999999999</v>
      </c>
      <c r="M13" s="64">
        <f t="shared" si="4"/>
        <v>0.5508173418621181</v>
      </c>
    </row>
    <row r="14" spans="1:13" ht="15.75" hidden="1">
      <c r="A14" s="76"/>
      <c r="B14" s="76"/>
      <c r="C14" s="33" t="s">
        <v>24</v>
      </c>
      <c r="D14" s="43" t="s">
        <v>25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0</v>
      </c>
      <c r="J14" s="64" t="e">
        <f t="shared" si="1"/>
        <v>#DIV/0!</v>
      </c>
      <c r="K14" s="64" t="e">
        <f t="shared" si="2"/>
        <v>#DIV/0!</v>
      </c>
      <c r="L14" s="64">
        <f t="shared" si="3"/>
        <v>0</v>
      </c>
      <c r="M14" s="64" t="e">
        <f t="shared" si="4"/>
        <v>#DIV/0!</v>
      </c>
    </row>
    <row r="15" spans="1:13" ht="31.5">
      <c r="A15" s="76"/>
      <c r="B15" s="76"/>
      <c r="C15" s="33" t="s">
        <v>26</v>
      </c>
      <c r="D15" s="43" t="s">
        <v>27</v>
      </c>
      <c r="E15" s="64">
        <v>0</v>
      </c>
      <c r="F15" s="64">
        <v>31168.2</v>
      </c>
      <c r="G15" s="64">
        <v>0</v>
      </c>
      <c r="H15" s="64">
        <v>0</v>
      </c>
      <c r="I15" s="64">
        <f t="shared" si="0"/>
        <v>0</v>
      </c>
      <c r="J15" s="64"/>
      <c r="K15" s="64">
        <f t="shared" si="2"/>
        <v>0</v>
      </c>
      <c r="L15" s="64">
        <f t="shared" si="3"/>
        <v>0</v>
      </c>
      <c r="M15" s="64"/>
    </row>
    <row r="16" spans="1:13" ht="15.75" hidden="1">
      <c r="A16" s="76"/>
      <c r="B16" s="76"/>
      <c r="C16" s="33" t="s">
        <v>28</v>
      </c>
      <c r="D16" s="43" t="s">
        <v>29</v>
      </c>
      <c r="E16" s="64"/>
      <c r="F16" s="64">
        <v>0</v>
      </c>
      <c r="G16" s="64">
        <v>0</v>
      </c>
      <c r="H16" s="64">
        <v>0</v>
      </c>
      <c r="I16" s="64">
        <f t="shared" si="0"/>
        <v>0</v>
      </c>
      <c r="J16" s="64" t="e">
        <f t="shared" si="1"/>
        <v>#DIV/0!</v>
      </c>
      <c r="K16" s="64" t="e">
        <f t="shared" si="2"/>
        <v>#DIV/0!</v>
      </c>
      <c r="L16" s="64">
        <f t="shared" si="3"/>
        <v>0</v>
      </c>
      <c r="M16" s="64" t="e">
        <f t="shared" si="4"/>
        <v>#DIV/0!</v>
      </c>
    </row>
    <row r="17" spans="1:13" ht="47.25">
      <c r="A17" s="76"/>
      <c r="B17" s="76"/>
      <c r="C17" s="33" t="s">
        <v>30</v>
      </c>
      <c r="D17" s="43" t="s">
        <v>31</v>
      </c>
      <c r="E17" s="64"/>
      <c r="F17" s="64">
        <v>0</v>
      </c>
      <c r="G17" s="64">
        <v>0</v>
      </c>
      <c r="H17" s="64">
        <v>-1216.5</v>
      </c>
      <c r="I17" s="64">
        <f t="shared" si="0"/>
        <v>-1216.5</v>
      </c>
      <c r="J17" s="64"/>
      <c r="K17" s="64"/>
      <c r="L17" s="64">
        <f t="shared" si="3"/>
        <v>-1216.5</v>
      </c>
      <c r="M17" s="64"/>
    </row>
    <row r="18" spans="1:13" s="2" customFormat="1" ht="15.75">
      <c r="A18" s="76"/>
      <c r="B18" s="76"/>
      <c r="C18" s="66"/>
      <c r="D18" s="44" t="s">
        <v>32</v>
      </c>
      <c r="E18" s="4">
        <f>SUM(E6:E17)</f>
        <v>20062.6</v>
      </c>
      <c r="F18" s="4">
        <f>SUM(F6:F11,F12:F17)</f>
        <v>180348.30000000002</v>
      </c>
      <c r="G18" s="4">
        <f>SUM(G6:G11,G12:G17)</f>
        <v>16461.5</v>
      </c>
      <c r="H18" s="4">
        <f>SUM(H6:H11,H12:H17)</f>
        <v>17371.499999999996</v>
      </c>
      <c r="I18" s="4">
        <f t="shared" si="0"/>
        <v>909.9999999999964</v>
      </c>
      <c r="J18" s="4">
        <f t="shared" si="1"/>
        <v>105.52805029918292</v>
      </c>
      <c r="K18" s="4">
        <f t="shared" si="2"/>
        <v>9.63219503593879</v>
      </c>
      <c r="L18" s="4">
        <f t="shared" si="3"/>
        <v>-2691.100000000002</v>
      </c>
      <c r="M18" s="4">
        <f t="shared" si="4"/>
        <v>86.58648430412806</v>
      </c>
    </row>
    <row r="19" spans="1:13" ht="31.5">
      <c r="A19" s="76" t="s">
        <v>33</v>
      </c>
      <c r="B19" s="76" t="s">
        <v>34</v>
      </c>
      <c r="C19" s="33" t="s">
        <v>16</v>
      </c>
      <c r="D19" s="43" t="s">
        <v>17</v>
      </c>
      <c r="E19" s="64">
        <v>0.1</v>
      </c>
      <c r="F19" s="64">
        <v>0</v>
      </c>
      <c r="G19" s="64">
        <v>0</v>
      </c>
      <c r="H19" s="64">
        <v>29.8</v>
      </c>
      <c r="I19" s="64">
        <f t="shared" si="0"/>
        <v>29.8</v>
      </c>
      <c r="J19" s="64"/>
      <c r="K19" s="64"/>
      <c r="L19" s="64">
        <f t="shared" si="3"/>
        <v>29.7</v>
      </c>
      <c r="M19" s="64">
        <f t="shared" si="4"/>
        <v>29800</v>
      </c>
    </row>
    <row r="20" spans="1:13" ht="15.75" customHeight="1" hidden="1">
      <c r="A20" s="76"/>
      <c r="B20" s="76"/>
      <c r="C20" s="33" t="s">
        <v>20</v>
      </c>
      <c r="D20" s="43" t="s">
        <v>21</v>
      </c>
      <c r="E20" s="64">
        <v>0</v>
      </c>
      <c r="F20" s="64">
        <v>0</v>
      </c>
      <c r="G20" s="64">
        <v>0</v>
      </c>
      <c r="H20" s="64">
        <v>0</v>
      </c>
      <c r="I20" s="64">
        <f t="shared" si="0"/>
        <v>0</v>
      </c>
      <c r="J20" s="64"/>
      <c r="K20" s="64"/>
      <c r="L20" s="64">
        <f t="shared" si="3"/>
        <v>0</v>
      </c>
      <c r="M20" s="64" t="e">
        <f t="shared" si="4"/>
        <v>#DIV/0!</v>
      </c>
    </row>
    <row r="21" spans="1:13" ht="15.75">
      <c r="A21" s="76"/>
      <c r="B21" s="76"/>
      <c r="C21" s="33" t="s">
        <v>22</v>
      </c>
      <c r="D21" s="43" t="s">
        <v>23</v>
      </c>
      <c r="E21" s="64">
        <v>43.2</v>
      </c>
      <c r="F21" s="64">
        <v>0</v>
      </c>
      <c r="G21" s="64">
        <v>0</v>
      </c>
      <c r="H21" s="64">
        <v>445.3</v>
      </c>
      <c r="I21" s="64">
        <f t="shared" si="0"/>
        <v>445.3</v>
      </c>
      <c r="J21" s="64"/>
      <c r="K21" s="64"/>
      <c r="L21" s="64">
        <f t="shared" si="3"/>
        <v>402.1</v>
      </c>
      <c r="M21" s="64">
        <f t="shared" si="4"/>
        <v>1030.787037037037</v>
      </c>
    </row>
    <row r="22" spans="1:13" ht="15.75">
      <c r="A22" s="76"/>
      <c r="B22" s="76"/>
      <c r="C22" s="33" t="s">
        <v>35</v>
      </c>
      <c r="D22" s="45" t="s">
        <v>36</v>
      </c>
      <c r="E22" s="64">
        <v>86139</v>
      </c>
      <c r="F22" s="64">
        <v>307318</v>
      </c>
      <c r="G22" s="64">
        <v>76829.5</v>
      </c>
      <c r="H22" s="64">
        <v>76829.5</v>
      </c>
      <c r="I22" s="64">
        <f t="shared" si="0"/>
        <v>0</v>
      </c>
      <c r="J22" s="64">
        <f t="shared" si="1"/>
        <v>100</v>
      </c>
      <c r="K22" s="64">
        <f t="shared" si="2"/>
        <v>25</v>
      </c>
      <c r="L22" s="64">
        <f t="shared" si="3"/>
        <v>-9309.5</v>
      </c>
      <c r="M22" s="64">
        <f t="shared" si="4"/>
        <v>89.19246798778718</v>
      </c>
    </row>
    <row r="23" spans="1:13" ht="31.5" hidden="1">
      <c r="A23" s="76"/>
      <c r="B23" s="76"/>
      <c r="C23" s="33" t="s">
        <v>26</v>
      </c>
      <c r="D23" s="43" t="s">
        <v>27</v>
      </c>
      <c r="E23" s="64"/>
      <c r="F23" s="64">
        <v>0</v>
      </c>
      <c r="G23" s="64">
        <v>0</v>
      </c>
      <c r="H23" s="64">
        <v>0</v>
      </c>
      <c r="I23" s="64">
        <f t="shared" si="0"/>
        <v>0</v>
      </c>
      <c r="J23" s="64" t="e">
        <f t="shared" si="1"/>
        <v>#DIV/0!</v>
      </c>
      <c r="K23" s="64" t="e">
        <f t="shared" si="2"/>
        <v>#DIV/0!</v>
      </c>
      <c r="L23" s="64">
        <f t="shared" si="3"/>
        <v>0</v>
      </c>
      <c r="M23" s="64" t="e">
        <f t="shared" si="4"/>
        <v>#DIV/0!</v>
      </c>
    </row>
    <row r="24" spans="1:13" ht="15.75" hidden="1">
      <c r="A24" s="76"/>
      <c r="B24" s="76"/>
      <c r="C24" s="33" t="s">
        <v>28</v>
      </c>
      <c r="D24" s="43" t="s">
        <v>29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0</v>
      </c>
      <c r="J24" s="64" t="e">
        <f t="shared" si="1"/>
        <v>#DIV/0!</v>
      </c>
      <c r="K24" s="64" t="e">
        <f t="shared" si="2"/>
        <v>#DIV/0!</v>
      </c>
      <c r="L24" s="64">
        <f t="shared" si="3"/>
        <v>0</v>
      </c>
      <c r="M24" s="64" t="e">
        <f t="shared" si="4"/>
        <v>#DIV/0!</v>
      </c>
    </row>
    <row r="25" spans="1:13" s="2" customFormat="1" ht="15.75">
      <c r="A25" s="76"/>
      <c r="B25" s="76"/>
      <c r="C25" s="35"/>
      <c r="D25" s="44" t="s">
        <v>37</v>
      </c>
      <c r="E25" s="4">
        <f>SUM(E19:E24)</f>
        <v>86182.3</v>
      </c>
      <c r="F25" s="4">
        <f>SUM(F19:F24)</f>
        <v>307318</v>
      </c>
      <c r="G25" s="4">
        <f>SUM(G19:G24)</f>
        <v>76829.5</v>
      </c>
      <c r="H25" s="4">
        <f>SUM(H19:H24)</f>
        <v>77304.6</v>
      </c>
      <c r="I25" s="4">
        <f t="shared" si="0"/>
        <v>475.1000000000058</v>
      </c>
      <c r="J25" s="4">
        <f t="shared" si="1"/>
        <v>100.61838226202175</v>
      </c>
      <c r="K25" s="4">
        <f t="shared" si="2"/>
        <v>25.15459556550544</v>
      </c>
      <c r="L25" s="4">
        <f t="shared" si="3"/>
        <v>-8877.699999999997</v>
      </c>
      <c r="M25" s="4">
        <f t="shared" si="4"/>
        <v>89.69892889839329</v>
      </c>
    </row>
    <row r="26" spans="1:13" ht="15.75">
      <c r="A26" s="76"/>
      <c r="B26" s="76"/>
      <c r="C26" s="33" t="s">
        <v>38</v>
      </c>
      <c r="D26" s="43" t="s">
        <v>39</v>
      </c>
      <c r="E26" s="64">
        <v>69.8</v>
      </c>
      <c r="F26" s="64">
        <v>538</v>
      </c>
      <c r="G26" s="64">
        <v>38.6</v>
      </c>
      <c r="H26" s="64">
        <v>48</v>
      </c>
      <c r="I26" s="64">
        <f t="shared" si="0"/>
        <v>9.399999999999999</v>
      </c>
      <c r="J26" s="64">
        <f t="shared" si="1"/>
        <v>124.35233160621762</v>
      </c>
      <c r="K26" s="64">
        <f t="shared" si="2"/>
        <v>8.921933085501859</v>
      </c>
      <c r="L26" s="64">
        <f t="shared" si="3"/>
        <v>-21.799999999999997</v>
      </c>
      <c r="M26" s="64">
        <f t="shared" si="4"/>
        <v>68.76790830945559</v>
      </c>
    </row>
    <row r="27" spans="1:13" ht="31.5" hidden="1">
      <c r="A27" s="76"/>
      <c r="B27" s="76"/>
      <c r="C27" s="33" t="s">
        <v>40</v>
      </c>
      <c r="D27" s="43" t="s">
        <v>41</v>
      </c>
      <c r="E27" s="64"/>
      <c r="F27" s="64">
        <v>0</v>
      </c>
      <c r="G27" s="64">
        <v>0</v>
      </c>
      <c r="H27" s="64">
        <v>0</v>
      </c>
      <c r="I27" s="64">
        <f t="shared" si="0"/>
        <v>0</v>
      </c>
      <c r="J27" s="64" t="e">
        <f t="shared" si="1"/>
        <v>#DIV/0!</v>
      </c>
      <c r="K27" s="64" t="e">
        <f t="shared" si="2"/>
        <v>#DIV/0!</v>
      </c>
      <c r="L27" s="64">
        <f t="shared" si="3"/>
        <v>0</v>
      </c>
      <c r="M27" s="64" t="e">
        <f t="shared" si="4"/>
        <v>#DIV/0!</v>
      </c>
    </row>
    <row r="28" spans="1:13" ht="15.75">
      <c r="A28" s="76"/>
      <c r="B28" s="76"/>
      <c r="C28" s="33" t="s">
        <v>20</v>
      </c>
      <c r="D28" s="43" t="s">
        <v>21</v>
      </c>
      <c r="E28" s="64">
        <v>15575.8</v>
      </c>
      <c r="F28" s="64">
        <v>13772.3</v>
      </c>
      <c r="G28" s="64">
        <f>197.8+3.2+752.4</f>
        <v>953.4</v>
      </c>
      <c r="H28" s="64">
        <f>3421.2+268.1+2095.8-2.5</f>
        <v>5782.6</v>
      </c>
      <c r="I28" s="64">
        <f t="shared" si="0"/>
        <v>4829.200000000001</v>
      </c>
      <c r="J28" s="64">
        <f t="shared" si="1"/>
        <v>606.5240192993498</v>
      </c>
      <c r="K28" s="64">
        <f t="shared" si="2"/>
        <v>41.9871771599515</v>
      </c>
      <c r="L28" s="64">
        <f t="shared" si="3"/>
        <v>-9793.199999999999</v>
      </c>
      <c r="M28" s="64">
        <f t="shared" si="4"/>
        <v>37.12554090319598</v>
      </c>
    </row>
    <row r="29" spans="1:13" s="2" customFormat="1" ht="15.75">
      <c r="A29" s="76"/>
      <c r="B29" s="76"/>
      <c r="C29" s="35"/>
      <c r="D29" s="44" t="s">
        <v>42</v>
      </c>
      <c r="E29" s="5">
        <f>SUM(E26:E28)</f>
        <v>15645.599999999999</v>
      </c>
      <c r="F29" s="5">
        <f>SUM(F26:F28)</f>
        <v>14310.3</v>
      </c>
      <c r="G29" s="5">
        <f>SUM(G26:G28)</f>
        <v>992</v>
      </c>
      <c r="H29" s="5">
        <f>SUM(H26:H28)</f>
        <v>5830.6</v>
      </c>
      <c r="I29" s="5">
        <f t="shared" si="0"/>
        <v>4838.6</v>
      </c>
      <c r="J29" s="5">
        <f t="shared" si="1"/>
        <v>587.7620967741935</v>
      </c>
      <c r="K29" s="5">
        <f t="shared" si="2"/>
        <v>40.744079439284995</v>
      </c>
      <c r="L29" s="5">
        <f t="shared" si="3"/>
        <v>-9814.999999999998</v>
      </c>
      <c r="M29" s="5">
        <f t="shared" si="4"/>
        <v>37.26670757273611</v>
      </c>
    </row>
    <row r="30" spans="1:13" s="2" customFormat="1" ht="15.75">
      <c r="A30" s="76"/>
      <c r="B30" s="76"/>
      <c r="C30" s="35"/>
      <c r="D30" s="44" t="s">
        <v>32</v>
      </c>
      <c r="E30" s="4">
        <f>E25+E29</f>
        <v>101827.9</v>
      </c>
      <c r="F30" s="4">
        <f>F25+F29</f>
        <v>321628.3</v>
      </c>
      <c r="G30" s="4">
        <f>G25+G29</f>
        <v>77821.5</v>
      </c>
      <c r="H30" s="4">
        <f>H25+H29</f>
        <v>83135.20000000001</v>
      </c>
      <c r="I30" s="4">
        <f t="shared" si="0"/>
        <v>5313.700000000012</v>
      </c>
      <c r="J30" s="4">
        <f t="shared" si="1"/>
        <v>106.82806165391314</v>
      </c>
      <c r="K30" s="4">
        <f t="shared" si="2"/>
        <v>25.848222933118763</v>
      </c>
      <c r="L30" s="4">
        <f t="shared" si="3"/>
        <v>-18692.699999999983</v>
      </c>
      <c r="M30" s="4">
        <f t="shared" si="4"/>
        <v>81.64285033865966</v>
      </c>
    </row>
    <row r="31" spans="1:13" ht="31.5">
      <c r="A31" s="76" t="s">
        <v>43</v>
      </c>
      <c r="B31" s="76" t="s">
        <v>44</v>
      </c>
      <c r="C31" s="33" t="s">
        <v>16</v>
      </c>
      <c r="D31" s="43" t="s">
        <v>17</v>
      </c>
      <c r="E31" s="65">
        <v>467</v>
      </c>
      <c r="F31" s="65">
        <v>7793.9</v>
      </c>
      <c r="G31" s="65">
        <v>99</v>
      </c>
      <c r="H31" s="65">
        <v>4719</v>
      </c>
      <c r="I31" s="65">
        <f t="shared" si="0"/>
        <v>4620</v>
      </c>
      <c r="J31" s="65">
        <f t="shared" si="1"/>
        <v>4766.666666666666</v>
      </c>
      <c r="K31" s="65">
        <f t="shared" si="2"/>
        <v>60.54735113357883</v>
      </c>
      <c r="L31" s="65">
        <f t="shared" si="3"/>
        <v>4252</v>
      </c>
      <c r="M31" s="65">
        <f t="shared" si="4"/>
        <v>1010.492505353319</v>
      </c>
    </row>
    <row r="32" spans="1:13" ht="15.75" hidden="1">
      <c r="A32" s="76"/>
      <c r="B32" s="76"/>
      <c r="C32" s="33" t="s">
        <v>20</v>
      </c>
      <c r="D32" s="43" t="s">
        <v>21</v>
      </c>
      <c r="E32" s="64">
        <v>0</v>
      </c>
      <c r="F32" s="64">
        <v>0</v>
      </c>
      <c r="G32" s="64">
        <v>0</v>
      </c>
      <c r="H32" s="6">
        <v>0</v>
      </c>
      <c r="I32" s="65">
        <f t="shared" si="0"/>
        <v>0</v>
      </c>
      <c r="J32" s="65" t="e">
        <f t="shared" si="1"/>
        <v>#DIV/0!</v>
      </c>
      <c r="K32" s="65" t="e">
        <f t="shared" si="2"/>
        <v>#DIV/0!</v>
      </c>
      <c r="L32" s="65">
        <f t="shared" si="3"/>
        <v>0</v>
      </c>
      <c r="M32" s="65" t="e">
        <f t="shared" si="4"/>
        <v>#DIV/0!</v>
      </c>
    </row>
    <row r="33" spans="1:13" ht="15.75">
      <c r="A33" s="76"/>
      <c r="B33" s="76"/>
      <c r="C33" s="33" t="s">
        <v>22</v>
      </c>
      <c r="D33" s="43" t="s">
        <v>23</v>
      </c>
      <c r="E33" s="65">
        <v>0.3</v>
      </c>
      <c r="F33" s="65">
        <v>0</v>
      </c>
      <c r="G33" s="65">
        <v>0</v>
      </c>
      <c r="H33" s="65">
        <v>1.3</v>
      </c>
      <c r="I33" s="65">
        <f t="shared" si="0"/>
        <v>1.3</v>
      </c>
      <c r="J33" s="65"/>
      <c r="K33" s="65"/>
      <c r="L33" s="65">
        <f t="shared" si="3"/>
        <v>1</v>
      </c>
      <c r="M33" s="65">
        <f t="shared" si="4"/>
        <v>433.33333333333337</v>
      </c>
    </row>
    <row r="34" spans="1:13" ht="15.75" hidden="1">
      <c r="A34" s="76"/>
      <c r="B34" s="76"/>
      <c r="C34" s="33" t="s">
        <v>24</v>
      </c>
      <c r="D34" s="43" t="s">
        <v>25</v>
      </c>
      <c r="E34" s="65"/>
      <c r="F34" s="65">
        <v>0</v>
      </c>
      <c r="G34" s="65">
        <v>0</v>
      </c>
      <c r="H34" s="65">
        <v>0</v>
      </c>
      <c r="I34" s="65">
        <f t="shared" si="0"/>
        <v>0</v>
      </c>
      <c r="J34" s="65"/>
      <c r="K34" s="65"/>
      <c r="L34" s="65">
        <f t="shared" si="3"/>
        <v>0</v>
      </c>
      <c r="M34" s="65" t="e">
        <f t="shared" si="4"/>
        <v>#DIV/0!</v>
      </c>
    </row>
    <row r="35" spans="1:13" ht="31.5">
      <c r="A35" s="76"/>
      <c r="B35" s="76"/>
      <c r="C35" s="33" t="s">
        <v>55</v>
      </c>
      <c r="D35" s="43" t="s">
        <v>56</v>
      </c>
      <c r="E35" s="64">
        <v>61373.9</v>
      </c>
      <c r="F35" s="64">
        <v>0</v>
      </c>
      <c r="G35" s="64">
        <v>0</v>
      </c>
      <c r="H35" s="64">
        <v>0</v>
      </c>
      <c r="I35" s="65">
        <f t="shared" si="0"/>
        <v>0</v>
      </c>
      <c r="J35" s="65"/>
      <c r="K35" s="65"/>
      <c r="L35" s="65">
        <f t="shared" si="3"/>
        <v>-61373.9</v>
      </c>
      <c r="M35" s="65">
        <f t="shared" si="4"/>
        <v>0</v>
      </c>
    </row>
    <row r="36" spans="1:13" s="2" customFormat="1" ht="15.75">
      <c r="A36" s="76"/>
      <c r="B36" s="76"/>
      <c r="C36" s="66"/>
      <c r="D36" s="44" t="s">
        <v>37</v>
      </c>
      <c r="E36" s="4">
        <f>SUM(E31:E35)</f>
        <v>61841.200000000004</v>
      </c>
      <c r="F36" s="4">
        <f>SUM(F31:F35)</f>
        <v>7793.9</v>
      </c>
      <c r="G36" s="4">
        <f>SUM(G31:G35)</f>
        <v>99</v>
      </c>
      <c r="H36" s="4">
        <f>SUM(H31:H35)</f>
        <v>4720.3</v>
      </c>
      <c r="I36" s="4">
        <f t="shared" si="0"/>
        <v>4621.3</v>
      </c>
      <c r="J36" s="4">
        <f t="shared" si="1"/>
        <v>4767.979797979799</v>
      </c>
      <c r="K36" s="4">
        <f t="shared" si="2"/>
        <v>60.56403084463491</v>
      </c>
      <c r="L36" s="4">
        <f t="shared" si="3"/>
        <v>-57120.9</v>
      </c>
      <c r="M36" s="4">
        <f t="shared" si="4"/>
        <v>7.63293726512422</v>
      </c>
    </row>
    <row r="37" spans="1:13" ht="15.75" hidden="1">
      <c r="A37" s="76"/>
      <c r="B37" s="76"/>
      <c r="C37" s="33" t="s">
        <v>20</v>
      </c>
      <c r="D37" s="43" t="s">
        <v>21</v>
      </c>
      <c r="E37" s="64">
        <v>0</v>
      </c>
      <c r="F37" s="64">
        <v>0</v>
      </c>
      <c r="G37" s="64">
        <v>0</v>
      </c>
      <c r="H37" s="64">
        <v>0</v>
      </c>
      <c r="I37" s="64">
        <f t="shared" si="0"/>
        <v>0</v>
      </c>
      <c r="J37" s="4" t="e">
        <f t="shared" si="1"/>
        <v>#DIV/0!</v>
      </c>
      <c r="K37" s="4" t="e">
        <f t="shared" si="2"/>
        <v>#DIV/0!</v>
      </c>
      <c r="L37" s="64">
        <f t="shared" si="3"/>
        <v>0</v>
      </c>
      <c r="M37" s="4" t="e">
        <f t="shared" si="4"/>
        <v>#DIV/0!</v>
      </c>
    </row>
    <row r="38" spans="1:13" s="2" customFormat="1" ht="15.75" hidden="1">
      <c r="A38" s="76"/>
      <c r="B38" s="76"/>
      <c r="C38" s="66"/>
      <c r="D38" s="44" t="s">
        <v>42</v>
      </c>
      <c r="E38" s="4">
        <f>SUM(E37)</f>
        <v>0</v>
      </c>
      <c r="F38" s="4">
        <f>SUM(F37)</f>
        <v>0</v>
      </c>
      <c r="G38" s="4">
        <f>SUM(G37)</f>
        <v>0</v>
      </c>
      <c r="H38" s="4">
        <f>SUM(H37)</f>
        <v>0</v>
      </c>
      <c r="I38" s="4">
        <f t="shared" si="0"/>
        <v>0</v>
      </c>
      <c r="J38" s="4" t="e">
        <f t="shared" si="1"/>
        <v>#DIV/0!</v>
      </c>
      <c r="K38" s="4" t="e">
        <f t="shared" si="2"/>
        <v>#DIV/0!</v>
      </c>
      <c r="L38" s="4">
        <f t="shared" si="3"/>
        <v>0</v>
      </c>
      <c r="M38" s="4" t="e">
        <f t="shared" si="4"/>
        <v>#DIV/0!</v>
      </c>
    </row>
    <row r="39" spans="1:13" s="2" customFormat="1" ht="15.75">
      <c r="A39" s="76"/>
      <c r="B39" s="76"/>
      <c r="C39" s="66"/>
      <c r="D39" s="44" t="s">
        <v>32</v>
      </c>
      <c r="E39" s="4">
        <f>E36+E38</f>
        <v>61841.200000000004</v>
      </c>
      <c r="F39" s="4">
        <f>F36+F38</f>
        <v>7793.9</v>
      </c>
      <c r="G39" s="4">
        <f>G36+G38</f>
        <v>99</v>
      </c>
      <c r="H39" s="4">
        <f>H36+H38</f>
        <v>4720.3</v>
      </c>
      <c r="I39" s="4">
        <f t="shared" si="0"/>
        <v>4621.3</v>
      </c>
      <c r="J39" s="4">
        <f t="shared" si="1"/>
        <v>4767.979797979799</v>
      </c>
      <c r="K39" s="4">
        <f t="shared" si="2"/>
        <v>60.56403084463491</v>
      </c>
      <c r="L39" s="4">
        <f t="shared" si="3"/>
        <v>-57120.9</v>
      </c>
      <c r="M39" s="4">
        <f t="shared" si="4"/>
        <v>7.63293726512422</v>
      </c>
    </row>
    <row r="40" spans="1:13" s="2" customFormat="1" ht="31.5" hidden="1">
      <c r="A40" s="76" t="s">
        <v>45</v>
      </c>
      <c r="B40" s="76" t="s">
        <v>46</v>
      </c>
      <c r="C40" s="33" t="s">
        <v>16</v>
      </c>
      <c r="D40" s="43" t="s">
        <v>17</v>
      </c>
      <c r="E40" s="64">
        <v>0</v>
      </c>
      <c r="F40" s="64">
        <v>0</v>
      </c>
      <c r="G40" s="64">
        <v>0</v>
      </c>
      <c r="H40" s="64">
        <v>0</v>
      </c>
      <c r="I40" s="64">
        <f t="shared" si="0"/>
        <v>0</v>
      </c>
      <c r="J40" s="4" t="e">
        <f t="shared" si="1"/>
        <v>#DIV/0!</v>
      </c>
      <c r="K40" s="4" t="e">
        <f t="shared" si="2"/>
        <v>#DIV/0!</v>
      </c>
      <c r="L40" s="64">
        <f t="shared" si="3"/>
        <v>0</v>
      </c>
      <c r="M40" s="4" t="e">
        <f t="shared" si="4"/>
        <v>#DIV/0!</v>
      </c>
    </row>
    <row r="41" spans="1:13" s="2" customFormat="1" ht="15.75" hidden="1">
      <c r="A41" s="76"/>
      <c r="B41" s="76"/>
      <c r="C41" s="33" t="s">
        <v>20</v>
      </c>
      <c r="D41" s="43" t="s">
        <v>21</v>
      </c>
      <c r="E41" s="64"/>
      <c r="F41" s="64">
        <v>0</v>
      </c>
      <c r="G41" s="64">
        <v>0</v>
      </c>
      <c r="H41" s="64">
        <v>0</v>
      </c>
      <c r="I41" s="64">
        <f t="shared" si="0"/>
        <v>0</v>
      </c>
      <c r="J41" s="4" t="e">
        <f t="shared" si="1"/>
        <v>#DIV/0!</v>
      </c>
      <c r="K41" s="4" t="e">
        <f t="shared" si="2"/>
        <v>#DIV/0!</v>
      </c>
      <c r="L41" s="64">
        <f t="shared" si="3"/>
        <v>0</v>
      </c>
      <c r="M41" s="4" t="e">
        <f t="shared" si="4"/>
        <v>#DIV/0!</v>
      </c>
    </row>
    <row r="42" spans="1:13" s="2" customFormat="1" ht="31.5">
      <c r="A42" s="76"/>
      <c r="B42" s="76"/>
      <c r="C42" s="33" t="s">
        <v>47</v>
      </c>
      <c r="D42" s="43" t="s">
        <v>48</v>
      </c>
      <c r="E42" s="64">
        <v>5121.5</v>
      </c>
      <c r="F42" s="64">
        <v>51587.6</v>
      </c>
      <c r="G42" s="64">
        <v>4928.8</v>
      </c>
      <c r="H42" s="64">
        <v>4928.8</v>
      </c>
      <c r="I42" s="64">
        <f t="shared" si="0"/>
        <v>0</v>
      </c>
      <c r="J42" s="64">
        <f t="shared" si="1"/>
        <v>100</v>
      </c>
      <c r="K42" s="64">
        <f t="shared" si="2"/>
        <v>9.55423396320046</v>
      </c>
      <c r="L42" s="64">
        <f t="shared" si="3"/>
        <v>-192.69999999999982</v>
      </c>
      <c r="M42" s="64">
        <f t="shared" si="4"/>
        <v>96.2374304403007</v>
      </c>
    </row>
    <row r="43" spans="1:13" s="2" customFormat="1" ht="15.75" hidden="1">
      <c r="A43" s="76"/>
      <c r="B43" s="76"/>
      <c r="C43" s="33" t="s">
        <v>28</v>
      </c>
      <c r="D43" s="43" t="s">
        <v>29</v>
      </c>
      <c r="E43" s="64">
        <v>0</v>
      </c>
      <c r="F43" s="64">
        <v>0</v>
      </c>
      <c r="G43" s="64">
        <v>0</v>
      </c>
      <c r="H43" s="64">
        <v>0</v>
      </c>
      <c r="I43" s="64">
        <f t="shared" si="0"/>
        <v>0</v>
      </c>
      <c r="J43" s="64" t="e">
        <f t="shared" si="1"/>
        <v>#DIV/0!</v>
      </c>
      <c r="K43" s="64" t="e">
        <f t="shared" si="2"/>
        <v>#DIV/0!</v>
      </c>
      <c r="L43" s="64">
        <f t="shared" si="3"/>
        <v>0</v>
      </c>
      <c r="M43" s="64" t="e">
        <f t="shared" si="4"/>
        <v>#DIV/0!</v>
      </c>
    </row>
    <row r="44" spans="1:13" s="2" customFormat="1" ht="47.25">
      <c r="A44" s="76"/>
      <c r="B44" s="76"/>
      <c r="C44" s="33" t="s">
        <v>30</v>
      </c>
      <c r="D44" s="43" t="s">
        <v>31</v>
      </c>
      <c r="E44" s="64">
        <v>-15.1</v>
      </c>
      <c r="F44" s="64">
        <v>0</v>
      </c>
      <c r="G44" s="64">
        <v>0</v>
      </c>
      <c r="H44" s="64">
        <v>0</v>
      </c>
      <c r="I44" s="64">
        <f t="shared" si="0"/>
        <v>0</v>
      </c>
      <c r="J44" s="64"/>
      <c r="K44" s="64"/>
      <c r="L44" s="64">
        <f t="shared" si="3"/>
        <v>15.1</v>
      </c>
      <c r="M44" s="64">
        <f t="shared" si="4"/>
        <v>0</v>
      </c>
    </row>
    <row r="45" spans="1:13" s="2" customFormat="1" ht="15.75">
      <c r="A45" s="76"/>
      <c r="B45" s="76"/>
      <c r="C45" s="66"/>
      <c r="D45" s="44" t="s">
        <v>32</v>
      </c>
      <c r="E45" s="4">
        <f>SUM(E40:E44)</f>
        <v>5106.4</v>
      </c>
      <c r="F45" s="4">
        <f>SUM(F40:F44)</f>
        <v>51587.6</v>
      </c>
      <c r="G45" s="4">
        <f>SUM(G40:G44)</f>
        <v>4928.8</v>
      </c>
      <c r="H45" s="4">
        <f>SUM(H40:H44)</f>
        <v>4928.8</v>
      </c>
      <c r="I45" s="4">
        <f t="shared" si="0"/>
        <v>0</v>
      </c>
      <c r="J45" s="4">
        <f t="shared" si="1"/>
        <v>100</v>
      </c>
      <c r="K45" s="4">
        <f t="shared" si="2"/>
        <v>9.55423396320046</v>
      </c>
      <c r="L45" s="4">
        <f t="shared" si="3"/>
        <v>-177.59999999999945</v>
      </c>
      <c r="M45" s="4">
        <f t="shared" si="4"/>
        <v>96.52201159329469</v>
      </c>
    </row>
    <row r="46" spans="1:13" s="2" customFormat="1" ht="15.75" hidden="1">
      <c r="A46" s="76" t="s">
        <v>49</v>
      </c>
      <c r="B46" s="76" t="s">
        <v>50</v>
      </c>
      <c r="C46" s="33" t="s">
        <v>51</v>
      </c>
      <c r="D46" s="42" t="s">
        <v>52</v>
      </c>
      <c r="E46" s="64">
        <v>0</v>
      </c>
      <c r="F46" s="64">
        <v>0</v>
      </c>
      <c r="G46" s="64">
        <v>0</v>
      </c>
      <c r="H46" s="64">
        <v>0</v>
      </c>
      <c r="I46" s="64">
        <f t="shared" si="0"/>
        <v>0</v>
      </c>
      <c r="J46" s="4" t="e">
        <f t="shared" si="1"/>
        <v>#DIV/0!</v>
      </c>
      <c r="K46" s="4" t="e">
        <f t="shared" si="2"/>
        <v>#DIV/0!</v>
      </c>
      <c r="L46" s="64">
        <f t="shared" si="3"/>
        <v>0</v>
      </c>
      <c r="M46" s="4" t="e">
        <f t="shared" si="4"/>
        <v>#DIV/0!</v>
      </c>
    </row>
    <row r="47" spans="1:13" s="2" customFormat="1" ht="15.75">
      <c r="A47" s="76"/>
      <c r="B47" s="76"/>
      <c r="C47" s="33" t="s">
        <v>53</v>
      </c>
      <c r="D47" s="43" t="s">
        <v>54</v>
      </c>
      <c r="E47" s="64">
        <v>224.7</v>
      </c>
      <c r="F47" s="64">
        <v>1808.6</v>
      </c>
      <c r="G47" s="64">
        <v>314.9</v>
      </c>
      <c r="H47" s="64">
        <v>187.5</v>
      </c>
      <c r="I47" s="64">
        <f t="shared" si="0"/>
        <v>-127.39999999999998</v>
      </c>
      <c r="J47" s="64">
        <f t="shared" si="1"/>
        <v>59.54271197205463</v>
      </c>
      <c r="K47" s="64">
        <f t="shared" si="2"/>
        <v>10.367134800398098</v>
      </c>
      <c r="L47" s="64">
        <f t="shared" si="3"/>
        <v>-37.19999999999999</v>
      </c>
      <c r="M47" s="64">
        <f t="shared" si="4"/>
        <v>83.44459279038719</v>
      </c>
    </row>
    <row r="48" spans="1:13" ht="31.5">
      <c r="A48" s="76"/>
      <c r="B48" s="76"/>
      <c r="C48" s="33" t="s">
        <v>16</v>
      </c>
      <c r="D48" s="43" t="s">
        <v>17</v>
      </c>
      <c r="E48" s="64">
        <v>0</v>
      </c>
      <c r="F48" s="64">
        <v>0</v>
      </c>
      <c r="G48" s="64">
        <v>0</v>
      </c>
      <c r="H48" s="64">
        <v>3.3</v>
      </c>
      <c r="I48" s="64">
        <f t="shared" si="0"/>
        <v>3.3</v>
      </c>
      <c r="J48" s="64"/>
      <c r="K48" s="64"/>
      <c r="L48" s="64">
        <f t="shared" si="3"/>
        <v>3.3</v>
      </c>
      <c r="M48" s="64"/>
    </row>
    <row r="49" spans="1:13" ht="110.25" hidden="1">
      <c r="A49" s="76"/>
      <c r="B49" s="76"/>
      <c r="C49" s="34" t="s">
        <v>65</v>
      </c>
      <c r="D49" s="42" t="s">
        <v>66</v>
      </c>
      <c r="E49" s="64">
        <v>0</v>
      </c>
      <c r="F49" s="64">
        <v>0</v>
      </c>
      <c r="G49" s="64">
        <v>0</v>
      </c>
      <c r="H49" s="64">
        <v>0</v>
      </c>
      <c r="I49" s="64">
        <f t="shared" si="0"/>
        <v>0</v>
      </c>
      <c r="J49" s="64" t="e">
        <f t="shared" si="1"/>
        <v>#DIV/0!</v>
      </c>
      <c r="K49" s="64" t="e">
        <f t="shared" si="2"/>
        <v>#DIV/0!</v>
      </c>
      <c r="L49" s="64">
        <f t="shared" si="3"/>
        <v>0</v>
      </c>
      <c r="M49" s="64" t="e">
        <f t="shared" si="4"/>
        <v>#DIV/0!</v>
      </c>
    </row>
    <row r="50" spans="1:13" ht="15.75">
      <c r="A50" s="76"/>
      <c r="B50" s="76"/>
      <c r="C50" s="33" t="s">
        <v>20</v>
      </c>
      <c r="D50" s="43" t="s">
        <v>21</v>
      </c>
      <c r="E50" s="64">
        <v>26.2</v>
      </c>
      <c r="F50" s="64">
        <v>181.8</v>
      </c>
      <c r="G50" s="64">
        <v>0</v>
      </c>
      <c r="H50" s="64">
        <v>19.9</v>
      </c>
      <c r="I50" s="64">
        <f t="shared" si="0"/>
        <v>19.9</v>
      </c>
      <c r="J50" s="64"/>
      <c r="K50" s="64">
        <f t="shared" si="2"/>
        <v>10.946094609460944</v>
      </c>
      <c r="L50" s="64">
        <f t="shared" si="3"/>
        <v>-6.300000000000001</v>
      </c>
      <c r="M50" s="64">
        <f t="shared" si="4"/>
        <v>75.95419847328245</v>
      </c>
    </row>
    <row r="51" spans="1:13" ht="15.75" hidden="1">
      <c r="A51" s="76"/>
      <c r="B51" s="76"/>
      <c r="C51" s="33" t="s">
        <v>22</v>
      </c>
      <c r="D51" s="43" t="s">
        <v>23</v>
      </c>
      <c r="E51" s="64">
        <v>0</v>
      </c>
      <c r="F51" s="64">
        <v>0</v>
      </c>
      <c r="G51" s="64">
        <v>0</v>
      </c>
      <c r="H51" s="64">
        <v>0</v>
      </c>
      <c r="I51" s="64">
        <f t="shared" si="0"/>
        <v>0</v>
      </c>
      <c r="J51" s="64" t="e">
        <f t="shared" si="1"/>
        <v>#DIV/0!</v>
      </c>
      <c r="K51" s="64" t="e">
        <f t="shared" si="2"/>
        <v>#DIV/0!</v>
      </c>
      <c r="L51" s="64">
        <f t="shared" si="3"/>
        <v>0</v>
      </c>
      <c r="M51" s="64" t="e">
        <f t="shared" si="4"/>
        <v>#DIV/0!</v>
      </c>
    </row>
    <row r="52" spans="1:13" ht="15.75">
      <c r="A52" s="76"/>
      <c r="B52" s="76"/>
      <c r="C52" s="33" t="s">
        <v>24</v>
      </c>
      <c r="D52" s="43" t="s">
        <v>25</v>
      </c>
      <c r="E52" s="64">
        <v>8298.5</v>
      </c>
      <c r="F52" s="64">
        <v>16286.5</v>
      </c>
      <c r="G52" s="64">
        <v>400</v>
      </c>
      <c r="H52" s="64">
        <v>464.3</v>
      </c>
      <c r="I52" s="64">
        <f t="shared" si="0"/>
        <v>64.30000000000001</v>
      </c>
      <c r="J52" s="64">
        <f t="shared" si="1"/>
        <v>116.07499999999999</v>
      </c>
      <c r="K52" s="64">
        <f t="shared" si="2"/>
        <v>2.850827372363614</v>
      </c>
      <c r="L52" s="64">
        <f t="shared" si="3"/>
        <v>-7834.2</v>
      </c>
      <c r="M52" s="64">
        <f t="shared" si="4"/>
        <v>5.59498704585166</v>
      </c>
    </row>
    <row r="53" spans="1:13" ht="31.5" hidden="1">
      <c r="A53" s="76"/>
      <c r="B53" s="76"/>
      <c r="C53" s="33" t="s">
        <v>26</v>
      </c>
      <c r="D53" s="43" t="s">
        <v>27</v>
      </c>
      <c r="E53" s="64">
        <v>0</v>
      </c>
      <c r="F53" s="64">
        <v>0</v>
      </c>
      <c r="G53" s="64">
        <v>0</v>
      </c>
      <c r="H53" s="64">
        <v>0</v>
      </c>
      <c r="I53" s="64">
        <f t="shared" si="0"/>
        <v>0</v>
      </c>
      <c r="J53" s="64" t="e">
        <f t="shared" si="1"/>
        <v>#DIV/0!</v>
      </c>
      <c r="K53" s="64" t="e">
        <f t="shared" si="2"/>
        <v>#DIV/0!</v>
      </c>
      <c r="L53" s="64">
        <f t="shared" si="3"/>
        <v>0</v>
      </c>
      <c r="M53" s="64" t="e">
        <f t="shared" si="4"/>
        <v>#DIV/0!</v>
      </c>
    </row>
    <row r="54" spans="1:13" ht="31.5">
      <c r="A54" s="76"/>
      <c r="B54" s="76"/>
      <c r="C54" s="33" t="s">
        <v>47</v>
      </c>
      <c r="D54" s="43" t="s">
        <v>48</v>
      </c>
      <c r="E54" s="64">
        <v>0</v>
      </c>
      <c r="F54" s="64">
        <v>23573.7</v>
      </c>
      <c r="G54" s="64">
        <v>8765</v>
      </c>
      <c r="H54" s="64">
        <v>8765</v>
      </c>
      <c r="I54" s="64">
        <f t="shared" si="0"/>
        <v>0</v>
      </c>
      <c r="J54" s="64">
        <f t="shared" si="1"/>
        <v>100</v>
      </c>
      <c r="K54" s="64">
        <f t="shared" si="2"/>
        <v>37.18126556289424</v>
      </c>
      <c r="L54" s="64">
        <f t="shared" si="3"/>
        <v>8765</v>
      </c>
      <c r="M54" s="64"/>
    </row>
    <row r="55" spans="1:13" ht="31.5" hidden="1">
      <c r="A55" s="76"/>
      <c r="B55" s="76"/>
      <c r="C55" s="33" t="s">
        <v>55</v>
      </c>
      <c r="D55" s="43" t="s">
        <v>56</v>
      </c>
      <c r="E55" s="64">
        <v>0</v>
      </c>
      <c r="F55" s="64">
        <v>0</v>
      </c>
      <c r="G55" s="64">
        <v>0</v>
      </c>
      <c r="H55" s="64">
        <v>0</v>
      </c>
      <c r="I55" s="64">
        <f t="shared" si="0"/>
        <v>0</v>
      </c>
      <c r="J55" s="64" t="e">
        <f t="shared" si="1"/>
        <v>#DIV/0!</v>
      </c>
      <c r="K55" s="64" t="e">
        <f t="shared" si="2"/>
        <v>#DIV/0!</v>
      </c>
      <c r="L55" s="64">
        <f t="shared" si="3"/>
        <v>0</v>
      </c>
      <c r="M55" s="64" t="e">
        <f t="shared" si="4"/>
        <v>#DIV/0!</v>
      </c>
    </row>
    <row r="56" spans="1:13" ht="47.25">
      <c r="A56" s="76"/>
      <c r="B56" s="76"/>
      <c r="C56" s="33" t="s">
        <v>30</v>
      </c>
      <c r="D56" s="43" t="s">
        <v>31</v>
      </c>
      <c r="E56" s="64">
        <v>-2.5</v>
      </c>
      <c r="F56" s="64">
        <v>0</v>
      </c>
      <c r="G56" s="64">
        <v>0</v>
      </c>
      <c r="H56" s="64">
        <v>-239</v>
      </c>
      <c r="I56" s="64">
        <f t="shared" si="0"/>
        <v>-239</v>
      </c>
      <c r="J56" s="64"/>
      <c r="K56" s="64"/>
      <c r="L56" s="64">
        <f t="shared" si="3"/>
        <v>-236.5</v>
      </c>
      <c r="M56" s="64">
        <f t="shared" si="4"/>
        <v>9560</v>
      </c>
    </row>
    <row r="57" spans="1:13" s="2" customFormat="1" ht="15.75">
      <c r="A57" s="76"/>
      <c r="B57" s="76"/>
      <c r="C57" s="35"/>
      <c r="D57" s="44" t="s">
        <v>37</v>
      </c>
      <c r="E57" s="4">
        <f>SUM(E46:E56)</f>
        <v>8546.9</v>
      </c>
      <c r="F57" s="4">
        <f>SUM(F46:F56)</f>
        <v>41850.600000000006</v>
      </c>
      <c r="G57" s="4">
        <f>SUM(G46:G56)</f>
        <v>9479.9</v>
      </c>
      <c r="H57" s="4">
        <f>SUM(H46:H56)</f>
        <v>9201</v>
      </c>
      <c r="I57" s="4">
        <f t="shared" si="0"/>
        <v>-278.89999999999964</v>
      </c>
      <c r="J57" s="4">
        <f t="shared" si="1"/>
        <v>97.05798584373252</v>
      </c>
      <c r="K57" s="4">
        <f t="shared" si="2"/>
        <v>21.985347880317125</v>
      </c>
      <c r="L57" s="4">
        <f t="shared" si="3"/>
        <v>654.1000000000004</v>
      </c>
      <c r="M57" s="4">
        <f t="shared" si="4"/>
        <v>107.65306719395338</v>
      </c>
    </row>
    <row r="58" spans="1:13" ht="15.75">
      <c r="A58" s="76"/>
      <c r="B58" s="76"/>
      <c r="C58" s="33" t="s">
        <v>53</v>
      </c>
      <c r="D58" s="43" t="s">
        <v>54</v>
      </c>
      <c r="E58" s="64">
        <v>-280.3</v>
      </c>
      <c r="F58" s="64">
        <v>4367.1</v>
      </c>
      <c r="G58" s="64">
        <v>0</v>
      </c>
      <c r="H58" s="64">
        <v>535</v>
      </c>
      <c r="I58" s="64">
        <f t="shared" si="0"/>
        <v>535</v>
      </c>
      <c r="J58" s="64"/>
      <c r="K58" s="64">
        <f t="shared" si="2"/>
        <v>12.25069267935243</v>
      </c>
      <c r="L58" s="64">
        <f t="shared" si="3"/>
        <v>815.3</v>
      </c>
      <c r="M58" s="64">
        <f t="shared" si="4"/>
        <v>-190.86692829111664</v>
      </c>
    </row>
    <row r="59" spans="1:13" ht="15.75" hidden="1">
      <c r="A59" s="76"/>
      <c r="B59" s="76"/>
      <c r="C59" s="33" t="s">
        <v>20</v>
      </c>
      <c r="D59" s="43" t="s">
        <v>21</v>
      </c>
      <c r="E59" s="64">
        <v>0</v>
      </c>
      <c r="F59" s="64">
        <v>0</v>
      </c>
      <c r="G59" s="64">
        <v>0</v>
      </c>
      <c r="H59" s="64">
        <v>0</v>
      </c>
      <c r="I59" s="64">
        <f t="shared" si="0"/>
        <v>0</v>
      </c>
      <c r="J59" s="64"/>
      <c r="K59" s="64" t="e">
        <f t="shared" si="2"/>
        <v>#DIV/0!</v>
      </c>
      <c r="L59" s="64">
        <f t="shared" si="3"/>
        <v>0</v>
      </c>
      <c r="M59" s="64" t="e">
        <f t="shared" si="4"/>
        <v>#DIV/0!</v>
      </c>
    </row>
    <row r="60" spans="1:13" s="2" customFormat="1" ht="15.75">
      <c r="A60" s="76"/>
      <c r="B60" s="76"/>
      <c r="C60" s="35"/>
      <c r="D60" s="44" t="s">
        <v>42</v>
      </c>
      <c r="E60" s="4">
        <f>SUM(E58:E59)</f>
        <v>-280.3</v>
      </c>
      <c r="F60" s="4">
        <f>SUM(F58:F59)</f>
        <v>4367.1</v>
      </c>
      <c r="G60" s="4">
        <f>SUM(G58:G59)</f>
        <v>0</v>
      </c>
      <c r="H60" s="4">
        <f>SUM(H58:H59)</f>
        <v>535</v>
      </c>
      <c r="I60" s="4">
        <f t="shared" si="0"/>
        <v>535</v>
      </c>
      <c r="J60" s="64"/>
      <c r="K60" s="64">
        <f t="shared" si="2"/>
        <v>12.25069267935243</v>
      </c>
      <c r="L60" s="4">
        <f t="shared" si="3"/>
        <v>815.3</v>
      </c>
      <c r="M60" s="64">
        <f t="shared" si="4"/>
        <v>-190.86692829111664</v>
      </c>
    </row>
    <row r="61" spans="1:13" s="2" customFormat="1" ht="15.75">
      <c r="A61" s="76"/>
      <c r="B61" s="76"/>
      <c r="C61" s="35"/>
      <c r="D61" s="44" t="s">
        <v>32</v>
      </c>
      <c r="E61" s="4">
        <f>E60+E57</f>
        <v>8266.6</v>
      </c>
      <c r="F61" s="4">
        <f>F60+F57</f>
        <v>46217.700000000004</v>
      </c>
      <c r="G61" s="4">
        <f>G60+G57</f>
        <v>9479.9</v>
      </c>
      <c r="H61" s="4">
        <f>H60+H57</f>
        <v>9736</v>
      </c>
      <c r="I61" s="4">
        <f t="shared" si="0"/>
        <v>256.10000000000036</v>
      </c>
      <c r="J61" s="4">
        <f t="shared" si="1"/>
        <v>102.70150529014019</v>
      </c>
      <c r="K61" s="4">
        <f t="shared" si="2"/>
        <v>21.06552251626541</v>
      </c>
      <c r="L61" s="4">
        <f t="shared" si="3"/>
        <v>1469.3999999999996</v>
      </c>
      <c r="M61" s="4">
        <f t="shared" si="4"/>
        <v>117.77514334793022</v>
      </c>
    </row>
    <row r="62" spans="1:13" s="2" customFormat="1" ht="31.5">
      <c r="A62" s="76" t="s">
        <v>57</v>
      </c>
      <c r="B62" s="76" t="s">
        <v>58</v>
      </c>
      <c r="C62" s="33" t="s">
        <v>16</v>
      </c>
      <c r="D62" s="43" t="s">
        <v>17</v>
      </c>
      <c r="E62" s="64">
        <v>15.2</v>
      </c>
      <c r="F62" s="64">
        <v>0</v>
      </c>
      <c r="G62" s="64">
        <v>0</v>
      </c>
      <c r="H62" s="64">
        <v>0</v>
      </c>
      <c r="I62" s="4">
        <f t="shared" si="0"/>
        <v>0</v>
      </c>
      <c r="J62" s="64"/>
      <c r="K62" s="64"/>
      <c r="L62" s="4">
        <f t="shared" si="3"/>
        <v>-15.2</v>
      </c>
      <c r="M62" s="64">
        <f t="shared" si="4"/>
        <v>0</v>
      </c>
    </row>
    <row r="63" spans="1:13" s="2" customFormat="1" ht="15.75" hidden="1">
      <c r="A63" s="76"/>
      <c r="B63" s="76"/>
      <c r="C63" s="33" t="s">
        <v>20</v>
      </c>
      <c r="D63" s="43" t="s">
        <v>21</v>
      </c>
      <c r="E63" s="64">
        <v>0</v>
      </c>
      <c r="F63" s="64">
        <v>0</v>
      </c>
      <c r="G63" s="64">
        <v>0</v>
      </c>
      <c r="H63" s="64">
        <v>0</v>
      </c>
      <c r="I63" s="64">
        <f t="shared" si="0"/>
        <v>0</v>
      </c>
      <c r="J63" s="64" t="e">
        <f t="shared" si="1"/>
        <v>#DIV/0!</v>
      </c>
      <c r="K63" s="64" t="e">
        <f t="shared" si="2"/>
        <v>#DIV/0!</v>
      </c>
      <c r="L63" s="64">
        <f t="shared" si="3"/>
        <v>0</v>
      </c>
      <c r="M63" s="64" t="e">
        <f t="shared" si="4"/>
        <v>#DIV/0!</v>
      </c>
    </row>
    <row r="64" spans="1:13" s="2" customFormat="1" ht="15.75" hidden="1">
      <c r="A64" s="76"/>
      <c r="B64" s="76"/>
      <c r="C64" s="33" t="s">
        <v>22</v>
      </c>
      <c r="D64" s="43" t="s">
        <v>23</v>
      </c>
      <c r="E64" s="64">
        <v>0</v>
      </c>
      <c r="F64" s="64">
        <v>0</v>
      </c>
      <c r="G64" s="64">
        <v>0</v>
      </c>
      <c r="H64" s="64">
        <v>0</v>
      </c>
      <c r="I64" s="64">
        <f t="shared" si="0"/>
        <v>0</v>
      </c>
      <c r="J64" s="64" t="e">
        <f t="shared" si="1"/>
        <v>#DIV/0!</v>
      </c>
      <c r="K64" s="64" t="e">
        <f t="shared" si="2"/>
        <v>#DIV/0!</v>
      </c>
      <c r="L64" s="64">
        <f t="shared" si="3"/>
        <v>0</v>
      </c>
      <c r="M64" s="64" t="e">
        <f t="shared" si="4"/>
        <v>#DIV/0!</v>
      </c>
    </row>
    <row r="65" spans="1:13" ht="31.5">
      <c r="A65" s="76"/>
      <c r="B65" s="76"/>
      <c r="C65" s="33" t="s">
        <v>26</v>
      </c>
      <c r="D65" s="43" t="s">
        <v>27</v>
      </c>
      <c r="E65" s="64">
        <v>0</v>
      </c>
      <c r="F65" s="64">
        <v>116312.2</v>
      </c>
      <c r="G65" s="64">
        <v>384.2</v>
      </c>
      <c r="H65" s="64">
        <v>384.2</v>
      </c>
      <c r="I65" s="64">
        <f t="shared" si="0"/>
        <v>0</v>
      </c>
      <c r="J65" s="64">
        <f t="shared" si="1"/>
        <v>100</v>
      </c>
      <c r="K65" s="64">
        <f t="shared" si="2"/>
        <v>0.3303178858279699</v>
      </c>
      <c r="L65" s="64">
        <f t="shared" si="3"/>
        <v>384.2</v>
      </c>
      <c r="M65" s="64"/>
    </row>
    <row r="66" spans="1:13" ht="15.75">
      <c r="A66" s="76"/>
      <c r="B66" s="76"/>
      <c r="C66" s="33" t="s">
        <v>28</v>
      </c>
      <c r="D66" s="43" t="s">
        <v>29</v>
      </c>
      <c r="E66" s="65">
        <v>0</v>
      </c>
      <c r="F66" s="64">
        <v>19763.6</v>
      </c>
      <c r="G66" s="64">
        <v>0</v>
      </c>
      <c r="H66" s="64">
        <v>0</v>
      </c>
      <c r="I66" s="64">
        <f t="shared" si="0"/>
        <v>0</v>
      </c>
      <c r="J66" s="64"/>
      <c r="K66" s="64">
        <f t="shared" si="2"/>
        <v>0</v>
      </c>
      <c r="L66" s="64">
        <f t="shared" si="3"/>
        <v>0</v>
      </c>
      <c r="M66" s="64"/>
    </row>
    <row r="67" spans="1:13" ht="94.5">
      <c r="A67" s="76"/>
      <c r="B67" s="76"/>
      <c r="C67" s="33" t="s">
        <v>59</v>
      </c>
      <c r="D67" s="46" t="s">
        <v>60</v>
      </c>
      <c r="E67" s="64">
        <v>27325</v>
      </c>
      <c r="F67" s="64">
        <v>0</v>
      </c>
      <c r="G67" s="64">
        <v>0</v>
      </c>
      <c r="H67" s="64">
        <v>12720.3</v>
      </c>
      <c r="I67" s="64">
        <f t="shared" si="0"/>
        <v>12720.3</v>
      </c>
      <c r="J67" s="64"/>
      <c r="K67" s="64"/>
      <c r="L67" s="64">
        <f t="shared" si="3"/>
        <v>-14604.7</v>
      </c>
      <c r="M67" s="64">
        <f t="shared" si="4"/>
        <v>46.55187557182067</v>
      </c>
    </row>
    <row r="68" spans="1:13" ht="47.25">
      <c r="A68" s="76"/>
      <c r="B68" s="76"/>
      <c r="C68" s="33" t="s">
        <v>30</v>
      </c>
      <c r="D68" s="43" t="s">
        <v>31</v>
      </c>
      <c r="E68" s="64">
        <v>-1037.5</v>
      </c>
      <c r="F68" s="64">
        <v>0</v>
      </c>
      <c r="G68" s="64">
        <v>0</v>
      </c>
      <c r="H68" s="64">
        <v>-190</v>
      </c>
      <c r="I68" s="64">
        <f t="shared" si="0"/>
        <v>-190</v>
      </c>
      <c r="J68" s="64"/>
      <c r="K68" s="64"/>
      <c r="L68" s="64">
        <f t="shared" si="3"/>
        <v>847.5</v>
      </c>
      <c r="M68" s="64">
        <f t="shared" si="4"/>
        <v>18.313253012048193</v>
      </c>
    </row>
    <row r="69" spans="1:13" ht="15.75">
      <c r="A69" s="76"/>
      <c r="B69" s="76"/>
      <c r="C69" s="33"/>
      <c r="D69" s="44" t="s">
        <v>37</v>
      </c>
      <c r="E69" s="4">
        <f>SUBTOTAL(9,E62:E68)</f>
        <v>26302.7</v>
      </c>
      <c r="F69" s="4">
        <f>SUBTOTAL(9,F62:F68)</f>
        <v>136075.8</v>
      </c>
      <c r="G69" s="4">
        <f>SUBTOTAL(9,G62:G68)</f>
        <v>384.2</v>
      </c>
      <c r="H69" s="4">
        <f>SUBTOTAL(9,H62:H68)</f>
        <v>12914.5</v>
      </c>
      <c r="I69" s="4">
        <f t="shared" si="0"/>
        <v>12530.3</v>
      </c>
      <c r="J69" s="4">
        <f t="shared" si="1"/>
        <v>3361.4003123373245</v>
      </c>
      <c r="K69" s="4">
        <f t="shared" si="2"/>
        <v>9.490666231615027</v>
      </c>
      <c r="L69" s="4">
        <f t="shared" si="3"/>
        <v>-13388.2</v>
      </c>
      <c r="M69" s="4">
        <f t="shared" si="4"/>
        <v>49.09952210229368</v>
      </c>
    </row>
    <row r="70" spans="1:13" ht="15.75" hidden="1">
      <c r="A70" s="76"/>
      <c r="B70" s="76"/>
      <c r="C70" s="33" t="s">
        <v>20</v>
      </c>
      <c r="D70" s="43" t="s">
        <v>21</v>
      </c>
      <c r="E70" s="64">
        <v>0</v>
      </c>
      <c r="F70" s="64">
        <v>0</v>
      </c>
      <c r="G70" s="64">
        <v>0</v>
      </c>
      <c r="H70" s="64">
        <v>0</v>
      </c>
      <c r="I70" s="4">
        <f t="shared" si="0"/>
        <v>0</v>
      </c>
      <c r="J70" s="4" t="e">
        <f t="shared" si="1"/>
        <v>#DIV/0!</v>
      </c>
      <c r="K70" s="4" t="e">
        <f t="shared" si="2"/>
        <v>#DIV/0!</v>
      </c>
      <c r="L70" s="4">
        <f t="shared" si="3"/>
        <v>0</v>
      </c>
      <c r="M70" s="4" t="e">
        <f t="shared" si="4"/>
        <v>#DIV/0!</v>
      </c>
    </row>
    <row r="71" spans="1:13" ht="15.75" hidden="1">
      <c r="A71" s="76"/>
      <c r="B71" s="76"/>
      <c r="C71" s="33"/>
      <c r="D71" s="44" t="s">
        <v>42</v>
      </c>
      <c r="E71" s="4">
        <f>SUBTOTAL(9,E70)</f>
        <v>0</v>
      </c>
      <c r="F71" s="4">
        <f>SUBTOTAL(9,F70)</f>
        <v>0</v>
      </c>
      <c r="G71" s="4">
        <f>SUBTOTAL(9,G70)</f>
        <v>0</v>
      </c>
      <c r="H71" s="4">
        <f>SUBTOTAL(9,H70)</f>
        <v>0</v>
      </c>
      <c r="I71" s="4">
        <f aca="true" t="shared" si="5" ref="I71:I134">H71-G71</f>
        <v>0</v>
      </c>
      <c r="J71" s="4" t="e">
        <f aca="true" t="shared" si="6" ref="J71:J134">H71/G71*100</f>
        <v>#DIV/0!</v>
      </c>
      <c r="K71" s="4" t="e">
        <f aca="true" t="shared" si="7" ref="K71:K134">H71/F71*100</f>
        <v>#DIV/0!</v>
      </c>
      <c r="L71" s="4">
        <f aca="true" t="shared" si="8" ref="L71:L134">H71-E71</f>
        <v>0</v>
      </c>
      <c r="M71" s="4" t="e">
        <f aca="true" t="shared" si="9" ref="M71:M134">H71/E71*100</f>
        <v>#DIV/0!</v>
      </c>
    </row>
    <row r="72" spans="1:13" s="2" customFormat="1" ht="15.75">
      <c r="A72" s="76"/>
      <c r="B72" s="76"/>
      <c r="C72" s="35"/>
      <c r="D72" s="44" t="s">
        <v>32</v>
      </c>
      <c r="E72" s="4">
        <f>E69+E71</f>
        <v>26302.7</v>
      </c>
      <c r="F72" s="4">
        <f>F69+F71</f>
        <v>136075.8</v>
      </c>
      <c r="G72" s="4">
        <f>G69+G71</f>
        <v>384.2</v>
      </c>
      <c r="H72" s="4">
        <f>H69+H71</f>
        <v>12914.5</v>
      </c>
      <c r="I72" s="4">
        <f t="shared" si="5"/>
        <v>12530.3</v>
      </c>
      <c r="J72" s="4">
        <f t="shared" si="6"/>
        <v>3361.4003123373245</v>
      </c>
      <c r="K72" s="4">
        <f t="shared" si="7"/>
        <v>9.490666231615027</v>
      </c>
      <c r="L72" s="4">
        <f t="shared" si="8"/>
        <v>-13388.2</v>
      </c>
      <c r="M72" s="4">
        <f t="shared" si="9"/>
        <v>49.09952210229368</v>
      </c>
    </row>
    <row r="73" spans="1:13" ht="110.25">
      <c r="A73" s="76" t="s">
        <v>61</v>
      </c>
      <c r="B73" s="76" t="s">
        <v>62</v>
      </c>
      <c r="C73" s="33" t="s">
        <v>63</v>
      </c>
      <c r="D73" s="43" t="s">
        <v>64</v>
      </c>
      <c r="E73" s="65">
        <v>0</v>
      </c>
      <c r="F73" s="65">
        <v>0</v>
      </c>
      <c r="G73" s="65">
        <v>0</v>
      </c>
      <c r="H73" s="65">
        <v>13.4</v>
      </c>
      <c r="I73" s="65">
        <f t="shared" si="5"/>
        <v>13.4</v>
      </c>
      <c r="J73" s="4"/>
      <c r="K73" s="4"/>
      <c r="L73" s="65">
        <f t="shared" si="8"/>
        <v>13.4</v>
      </c>
      <c r="M73" s="4"/>
    </row>
    <row r="74" spans="1:13" ht="31.5">
      <c r="A74" s="76"/>
      <c r="B74" s="76"/>
      <c r="C74" s="33" t="s">
        <v>16</v>
      </c>
      <c r="D74" s="43" t="s">
        <v>17</v>
      </c>
      <c r="E74" s="65">
        <v>454.1</v>
      </c>
      <c r="F74" s="65">
        <v>0</v>
      </c>
      <c r="G74" s="65">
        <v>0</v>
      </c>
      <c r="H74" s="65">
        <v>223.9</v>
      </c>
      <c r="I74" s="65">
        <f t="shared" si="5"/>
        <v>223.9</v>
      </c>
      <c r="J74" s="65"/>
      <c r="K74" s="65"/>
      <c r="L74" s="65">
        <f t="shared" si="8"/>
        <v>-230.20000000000002</v>
      </c>
      <c r="M74" s="65">
        <f t="shared" si="9"/>
        <v>49.306320193789915</v>
      </c>
    </row>
    <row r="75" spans="1:13" ht="110.25" hidden="1">
      <c r="A75" s="76"/>
      <c r="B75" s="76"/>
      <c r="C75" s="34" t="s">
        <v>65</v>
      </c>
      <c r="D75" s="42" t="s">
        <v>66</v>
      </c>
      <c r="E75" s="65">
        <v>0</v>
      </c>
      <c r="F75" s="65">
        <v>0</v>
      </c>
      <c r="G75" s="65">
        <v>0</v>
      </c>
      <c r="H75" s="65">
        <v>0</v>
      </c>
      <c r="I75" s="65">
        <f t="shared" si="5"/>
        <v>0</v>
      </c>
      <c r="J75" s="65" t="e">
        <f t="shared" si="6"/>
        <v>#DIV/0!</v>
      </c>
      <c r="K75" s="65" t="e">
        <f t="shared" si="7"/>
        <v>#DIV/0!</v>
      </c>
      <c r="L75" s="65">
        <f t="shared" si="8"/>
        <v>0</v>
      </c>
      <c r="M75" s="65" t="e">
        <f t="shared" si="9"/>
        <v>#DIV/0!</v>
      </c>
    </row>
    <row r="76" spans="1:13" ht="15.75">
      <c r="A76" s="76"/>
      <c r="B76" s="76"/>
      <c r="C76" s="33" t="s">
        <v>20</v>
      </c>
      <c r="D76" s="43" t="s">
        <v>21</v>
      </c>
      <c r="E76" s="65">
        <v>876.5</v>
      </c>
      <c r="F76" s="65">
        <v>0</v>
      </c>
      <c r="G76" s="65">
        <v>0</v>
      </c>
      <c r="H76" s="65">
        <v>5.2</v>
      </c>
      <c r="I76" s="65">
        <f t="shared" si="5"/>
        <v>5.2</v>
      </c>
      <c r="J76" s="65"/>
      <c r="K76" s="65"/>
      <c r="L76" s="65">
        <f t="shared" si="8"/>
        <v>-871.3</v>
      </c>
      <c r="M76" s="65">
        <f t="shared" si="9"/>
        <v>0.5932686822589847</v>
      </c>
    </row>
    <row r="77" spans="1:13" ht="15.75" hidden="1">
      <c r="A77" s="76"/>
      <c r="B77" s="76"/>
      <c r="C77" s="33" t="s">
        <v>22</v>
      </c>
      <c r="D77" s="43" t="s">
        <v>23</v>
      </c>
      <c r="E77" s="65">
        <v>0</v>
      </c>
      <c r="F77" s="65">
        <v>0</v>
      </c>
      <c r="G77" s="65">
        <v>0</v>
      </c>
      <c r="H77" s="65">
        <v>0</v>
      </c>
      <c r="I77" s="65">
        <f t="shared" si="5"/>
        <v>0</v>
      </c>
      <c r="J77" s="65" t="e">
        <f t="shared" si="6"/>
        <v>#DIV/0!</v>
      </c>
      <c r="K77" s="65" t="e">
        <f t="shared" si="7"/>
        <v>#DIV/0!</v>
      </c>
      <c r="L77" s="65">
        <f t="shared" si="8"/>
        <v>0</v>
      </c>
      <c r="M77" s="65" t="e">
        <f t="shared" si="9"/>
        <v>#DIV/0!</v>
      </c>
    </row>
    <row r="78" spans="1:13" ht="15.75" hidden="1">
      <c r="A78" s="76"/>
      <c r="B78" s="76"/>
      <c r="C78" s="33" t="s">
        <v>24</v>
      </c>
      <c r="D78" s="43" t="s">
        <v>25</v>
      </c>
      <c r="E78" s="65">
        <v>0</v>
      </c>
      <c r="F78" s="65">
        <v>0</v>
      </c>
      <c r="G78" s="65">
        <v>0</v>
      </c>
      <c r="H78" s="65">
        <v>0</v>
      </c>
      <c r="I78" s="65">
        <f t="shared" si="5"/>
        <v>0</v>
      </c>
      <c r="J78" s="65" t="e">
        <f t="shared" si="6"/>
        <v>#DIV/0!</v>
      </c>
      <c r="K78" s="65" t="e">
        <f t="shared" si="7"/>
        <v>#DIV/0!</v>
      </c>
      <c r="L78" s="65">
        <f t="shared" si="8"/>
        <v>0</v>
      </c>
      <c r="M78" s="65" t="e">
        <f t="shared" si="9"/>
        <v>#DIV/0!</v>
      </c>
    </row>
    <row r="79" spans="1:13" ht="31.5">
      <c r="A79" s="76"/>
      <c r="B79" s="76"/>
      <c r="C79" s="33" t="s">
        <v>26</v>
      </c>
      <c r="D79" s="43" t="s">
        <v>27</v>
      </c>
      <c r="E79" s="65">
        <v>14461.2</v>
      </c>
      <c r="F79" s="65">
        <v>90048.8</v>
      </c>
      <c r="G79" s="65">
        <v>16775.7</v>
      </c>
      <c r="H79" s="65">
        <v>16775.7</v>
      </c>
      <c r="I79" s="65">
        <f t="shared" si="5"/>
        <v>0</v>
      </c>
      <c r="J79" s="65">
        <f t="shared" si="6"/>
        <v>100</v>
      </c>
      <c r="K79" s="65">
        <f t="shared" si="7"/>
        <v>18.629565302369382</v>
      </c>
      <c r="L79" s="65">
        <f t="shared" si="8"/>
        <v>2314.5</v>
      </c>
      <c r="M79" s="65">
        <f t="shared" si="9"/>
        <v>116.00489585926479</v>
      </c>
    </row>
    <row r="80" spans="1:13" ht="31.5">
      <c r="A80" s="76"/>
      <c r="B80" s="76"/>
      <c r="C80" s="33" t="s">
        <v>47</v>
      </c>
      <c r="D80" s="43" t="s">
        <v>48</v>
      </c>
      <c r="E80" s="65">
        <v>1163737.4</v>
      </c>
      <c r="F80" s="65">
        <v>9756394.8</v>
      </c>
      <c r="G80" s="65">
        <v>1214559.7</v>
      </c>
      <c r="H80" s="65">
        <v>1214559.7</v>
      </c>
      <c r="I80" s="65">
        <f t="shared" si="5"/>
        <v>0</v>
      </c>
      <c r="J80" s="65">
        <f t="shared" si="6"/>
        <v>100</v>
      </c>
      <c r="K80" s="65">
        <f t="shared" si="7"/>
        <v>12.448857645654108</v>
      </c>
      <c r="L80" s="65">
        <f t="shared" si="8"/>
        <v>50822.30000000005</v>
      </c>
      <c r="M80" s="65">
        <f t="shared" si="9"/>
        <v>104.36716221374343</v>
      </c>
    </row>
    <row r="81" spans="1:13" ht="15.75">
      <c r="A81" s="76"/>
      <c r="B81" s="76"/>
      <c r="C81" s="33" t="s">
        <v>28</v>
      </c>
      <c r="D81" s="43" t="s">
        <v>29</v>
      </c>
      <c r="E81" s="65">
        <v>0</v>
      </c>
      <c r="F81" s="65">
        <v>1085551.4</v>
      </c>
      <c r="G81" s="65">
        <v>225189.6</v>
      </c>
      <c r="H81" s="65">
        <v>225189.6</v>
      </c>
      <c r="I81" s="65">
        <f t="shared" si="5"/>
        <v>0</v>
      </c>
      <c r="J81" s="65">
        <f t="shared" si="6"/>
        <v>100</v>
      </c>
      <c r="K81" s="65">
        <f t="shared" si="7"/>
        <v>20.744259553255613</v>
      </c>
      <c r="L81" s="65">
        <f t="shared" si="8"/>
        <v>225189.6</v>
      </c>
      <c r="M81" s="65"/>
    </row>
    <row r="82" spans="1:13" ht="31.5">
      <c r="A82" s="76"/>
      <c r="B82" s="76"/>
      <c r="C82" s="33" t="s">
        <v>55</v>
      </c>
      <c r="D82" s="43" t="s">
        <v>56</v>
      </c>
      <c r="E82" s="65">
        <v>231.8</v>
      </c>
      <c r="F82" s="65">
        <v>0</v>
      </c>
      <c r="G82" s="65">
        <v>0</v>
      </c>
      <c r="H82" s="65">
        <v>660</v>
      </c>
      <c r="I82" s="65">
        <f t="shared" si="5"/>
        <v>660</v>
      </c>
      <c r="J82" s="65"/>
      <c r="K82" s="65"/>
      <c r="L82" s="65">
        <f t="shared" si="8"/>
        <v>428.2</v>
      </c>
      <c r="M82" s="65">
        <f t="shared" si="9"/>
        <v>284.7282139775669</v>
      </c>
    </row>
    <row r="83" spans="1:13" ht="94.5">
      <c r="A83" s="76"/>
      <c r="B83" s="76"/>
      <c r="C83" s="33" t="s">
        <v>59</v>
      </c>
      <c r="D83" s="46" t="s">
        <v>60</v>
      </c>
      <c r="E83" s="65">
        <v>28606.1</v>
      </c>
      <c r="F83" s="65">
        <v>0</v>
      </c>
      <c r="G83" s="65">
        <v>0</v>
      </c>
      <c r="H83" s="65">
        <v>146975.4</v>
      </c>
      <c r="I83" s="65">
        <f t="shared" si="5"/>
        <v>146975.4</v>
      </c>
      <c r="J83" s="65"/>
      <c r="K83" s="65"/>
      <c r="L83" s="65">
        <f t="shared" si="8"/>
        <v>118369.29999999999</v>
      </c>
      <c r="M83" s="65">
        <f t="shared" si="9"/>
        <v>513.7904153309959</v>
      </c>
    </row>
    <row r="84" spans="1:13" ht="47.25">
      <c r="A84" s="76"/>
      <c r="B84" s="76"/>
      <c r="C84" s="33" t="s">
        <v>30</v>
      </c>
      <c r="D84" s="43" t="s">
        <v>31</v>
      </c>
      <c r="E84" s="65">
        <v>-41405.7</v>
      </c>
      <c r="F84" s="65">
        <v>0</v>
      </c>
      <c r="G84" s="65">
        <v>0</v>
      </c>
      <c r="H84" s="65">
        <v>-203231</v>
      </c>
      <c r="I84" s="65">
        <f t="shared" si="5"/>
        <v>-203231</v>
      </c>
      <c r="J84" s="65"/>
      <c r="K84" s="65"/>
      <c r="L84" s="65">
        <f t="shared" si="8"/>
        <v>-161825.3</v>
      </c>
      <c r="M84" s="65">
        <f t="shared" si="9"/>
        <v>490.82855742083825</v>
      </c>
    </row>
    <row r="85" spans="1:13" s="2" customFormat="1" ht="15.75">
      <c r="A85" s="76"/>
      <c r="B85" s="76"/>
      <c r="C85" s="35"/>
      <c r="D85" s="44" t="s">
        <v>32</v>
      </c>
      <c r="E85" s="4">
        <f>SUM(E73:E84)</f>
        <v>1166961.4000000001</v>
      </c>
      <c r="F85" s="4">
        <f>SUM(F73:F84)</f>
        <v>10931995.000000002</v>
      </c>
      <c r="G85" s="4">
        <f>SUM(G73:G84)</f>
        <v>1456525</v>
      </c>
      <c r="H85" s="4">
        <f>SUM(H73:H84)</f>
        <v>1401171.9</v>
      </c>
      <c r="I85" s="5">
        <f t="shared" si="5"/>
        <v>-55353.10000000009</v>
      </c>
      <c r="J85" s="5">
        <f t="shared" si="6"/>
        <v>96.19964641870205</v>
      </c>
      <c r="K85" s="5">
        <f t="shared" si="7"/>
        <v>12.817165576822893</v>
      </c>
      <c r="L85" s="5">
        <f t="shared" si="8"/>
        <v>234210.49999999977</v>
      </c>
      <c r="M85" s="5">
        <f t="shared" si="9"/>
        <v>120.07011542969627</v>
      </c>
    </row>
    <row r="86" spans="1:13" s="2" customFormat="1" ht="31.5">
      <c r="A86" s="90" t="s">
        <v>67</v>
      </c>
      <c r="B86" s="76" t="s">
        <v>68</v>
      </c>
      <c r="C86" s="33" t="s">
        <v>16</v>
      </c>
      <c r="D86" s="43" t="s">
        <v>17</v>
      </c>
      <c r="E86" s="64">
        <v>0.5</v>
      </c>
      <c r="F86" s="64">
        <v>0</v>
      </c>
      <c r="G86" s="64">
        <v>0</v>
      </c>
      <c r="H86" s="64">
        <v>8</v>
      </c>
      <c r="I86" s="65">
        <f t="shared" si="5"/>
        <v>8</v>
      </c>
      <c r="J86" s="65"/>
      <c r="K86" s="65"/>
      <c r="L86" s="65">
        <f t="shared" si="8"/>
        <v>7.5</v>
      </c>
      <c r="M86" s="65">
        <f t="shared" si="9"/>
        <v>1600</v>
      </c>
    </row>
    <row r="87" spans="1:13" ht="15.75">
      <c r="A87" s="90"/>
      <c r="B87" s="76"/>
      <c r="C87" s="33" t="s">
        <v>20</v>
      </c>
      <c r="D87" s="43" t="s">
        <v>21</v>
      </c>
      <c r="E87" s="64">
        <v>275.9</v>
      </c>
      <c r="F87" s="64">
        <v>263.7</v>
      </c>
      <c r="G87" s="64">
        <v>0</v>
      </c>
      <c r="H87" s="64">
        <f>0.8+6+16.6</f>
        <v>23.400000000000002</v>
      </c>
      <c r="I87" s="65">
        <f t="shared" si="5"/>
        <v>23.400000000000002</v>
      </c>
      <c r="J87" s="65"/>
      <c r="K87" s="65">
        <f t="shared" si="7"/>
        <v>8.873720136518774</v>
      </c>
      <c r="L87" s="65">
        <f t="shared" si="8"/>
        <v>-252.49999999999997</v>
      </c>
      <c r="M87" s="65">
        <f t="shared" si="9"/>
        <v>8.481333816600218</v>
      </c>
    </row>
    <row r="88" spans="1:13" ht="15.75">
      <c r="A88" s="90"/>
      <c r="B88" s="76"/>
      <c r="C88" s="33" t="s">
        <v>22</v>
      </c>
      <c r="D88" s="43" t="s">
        <v>23</v>
      </c>
      <c r="E88" s="64">
        <v>1.5</v>
      </c>
      <c r="F88" s="64">
        <v>0</v>
      </c>
      <c r="G88" s="64">
        <v>0</v>
      </c>
      <c r="H88" s="64">
        <v>-3.8</v>
      </c>
      <c r="I88" s="65">
        <f t="shared" si="5"/>
        <v>-3.8</v>
      </c>
      <c r="J88" s="65"/>
      <c r="K88" s="65"/>
      <c r="L88" s="65">
        <f t="shared" si="8"/>
        <v>-5.3</v>
      </c>
      <c r="M88" s="65">
        <f t="shared" si="9"/>
        <v>-253.33333333333331</v>
      </c>
    </row>
    <row r="89" spans="1:13" ht="15.75">
      <c r="A89" s="90"/>
      <c r="B89" s="76"/>
      <c r="C89" s="33" t="s">
        <v>24</v>
      </c>
      <c r="D89" s="43" t="s">
        <v>25</v>
      </c>
      <c r="E89" s="64">
        <v>0</v>
      </c>
      <c r="F89" s="64">
        <v>0</v>
      </c>
      <c r="G89" s="64">
        <v>0</v>
      </c>
      <c r="H89" s="64">
        <v>11.5</v>
      </c>
      <c r="I89" s="65">
        <f t="shared" si="5"/>
        <v>11.5</v>
      </c>
      <c r="J89" s="65"/>
      <c r="K89" s="65"/>
      <c r="L89" s="65">
        <f t="shared" si="8"/>
        <v>11.5</v>
      </c>
      <c r="M89" s="65"/>
    </row>
    <row r="90" spans="1:13" ht="31.5">
      <c r="A90" s="90"/>
      <c r="B90" s="76"/>
      <c r="C90" s="33" t="s">
        <v>47</v>
      </c>
      <c r="D90" s="43" t="s">
        <v>48</v>
      </c>
      <c r="E90" s="64">
        <v>250.8</v>
      </c>
      <c r="F90" s="64">
        <f>1911.6</f>
        <v>1911.6</v>
      </c>
      <c r="G90" s="64">
        <v>318.6</v>
      </c>
      <c r="H90" s="64">
        <v>318.6</v>
      </c>
      <c r="I90" s="65">
        <f t="shared" si="5"/>
        <v>0</v>
      </c>
      <c r="J90" s="65">
        <f t="shared" si="6"/>
        <v>100</v>
      </c>
      <c r="K90" s="65">
        <f t="shared" si="7"/>
        <v>16.666666666666668</v>
      </c>
      <c r="L90" s="65">
        <f t="shared" si="8"/>
        <v>67.80000000000001</v>
      </c>
      <c r="M90" s="65">
        <f t="shared" si="9"/>
        <v>127.03349282296652</v>
      </c>
    </row>
    <row r="91" spans="1:13" ht="15.75" hidden="1">
      <c r="A91" s="90"/>
      <c r="B91" s="76"/>
      <c r="C91" s="33" t="s">
        <v>28</v>
      </c>
      <c r="D91" s="43" t="s">
        <v>29</v>
      </c>
      <c r="E91" s="64">
        <v>0</v>
      </c>
      <c r="F91" s="64">
        <v>0</v>
      </c>
      <c r="G91" s="64">
        <v>0</v>
      </c>
      <c r="H91" s="64">
        <v>0</v>
      </c>
      <c r="I91" s="65">
        <f t="shared" si="5"/>
        <v>0</v>
      </c>
      <c r="J91" s="65" t="e">
        <f t="shared" si="6"/>
        <v>#DIV/0!</v>
      </c>
      <c r="K91" s="65" t="e">
        <f t="shared" si="7"/>
        <v>#DIV/0!</v>
      </c>
      <c r="L91" s="65">
        <f t="shared" si="8"/>
        <v>0</v>
      </c>
      <c r="M91" s="65" t="e">
        <f t="shared" si="9"/>
        <v>#DIV/0!</v>
      </c>
    </row>
    <row r="92" spans="1:13" ht="47.25">
      <c r="A92" s="90"/>
      <c r="B92" s="76"/>
      <c r="C92" s="33" t="s">
        <v>30</v>
      </c>
      <c r="D92" s="43" t="s">
        <v>31</v>
      </c>
      <c r="E92" s="64">
        <v>-0.9</v>
      </c>
      <c r="F92" s="64">
        <v>0</v>
      </c>
      <c r="G92" s="64">
        <v>0</v>
      </c>
      <c r="H92" s="64">
        <v>-1.4</v>
      </c>
      <c r="I92" s="65">
        <f t="shared" si="5"/>
        <v>-1.4</v>
      </c>
      <c r="J92" s="65"/>
      <c r="K92" s="65"/>
      <c r="L92" s="65">
        <f t="shared" si="8"/>
        <v>-0.4999999999999999</v>
      </c>
      <c r="M92" s="65">
        <f t="shared" si="9"/>
        <v>155.55555555555554</v>
      </c>
    </row>
    <row r="93" spans="1:13" s="2" customFormat="1" ht="15.75">
      <c r="A93" s="90"/>
      <c r="B93" s="76"/>
      <c r="C93" s="66"/>
      <c r="D93" s="44" t="s">
        <v>32</v>
      </c>
      <c r="E93" s="5">
        <f>SUM(E86:E92)</f>
        <v>527.8000000000001</v>
      </c>
      <c r="F93" s="5">
        <f>SUM(F86:F92)</f>
        <v>2175.2999999999997</v>
      </c>
      <c r="G93" s="5">
        <f>SUM(G86:G92)</f>
        <v>318.6</v>
      </c>
      <c r="H93" s="5">
        <f>SUM(H86:H92)</f>
        <v>356.30000000000007</v>
      </c>
      <c r="I93" s="5">
        <f t="shared" si="5"/>
        <v>37.700000000000045</v>
      </c>
      <c r="J93" s="5">
        <f t="shared" si="6"/>
        <v>111.83301946013813</v>
      </c>
      <c r="K93" s="5">
        <f t="shared" si="7"/>
        <v>16.37934997471614</v>
      </c>
      <c r="L93" s="5">
        <f t="shared" si="8"/>
        <v>-171.5</v>
      </c>
      <c r="M93" s="5">
        <f t="shared" si="9"/>
        <v>67.50663129973475</v>
      </c>
    </row>
    <row r="94" spans="1:13" s="2" customFormat="1" ht="110.25" hidden="1">
      <c r="A94" s="83" t="s">
        <v>69</v>
      </c>
      <c r="B94" s="83" t="s">
        <v>70</v>
      </c>
      <c r="C94" s="33" t="s">
        <v>63</v>
      </c>
      <c r="D94" s="47" t="s">
        <v>64</v>
      </c>
      <c r="E94" s="7">
        <v>0</v>
      </c>
      <c r="F94" s="7">
        <v>0</v>
      </c>
      <c r="G94" s="7">
        <v>0</v>
      </c>
      <c r="H94" s="7">
        <v>0</v>
      </c>
      <c r="I94" s="65">
        <f t="shared" si="5"/>
        <v>0</v>
      </c>
      <c r="J94" s="65" t="e">
        <f t="shared" si="6"/>
        <v>#DIV/0!</v>
      </c>
      <c r="K94" s="65" t="e">
        <f t="shared" si="7"/>
        <v>#DIV/0!</v>
      </c>
      <c r="L94" s="65">
        <f t="shared" si="8"/>
        <v>0</v>
      </c>
      <c r="M94" s="65" t="e">
        <f t="shared" si="9"/>
        <v>#DIV/0!</v>
      </c>
    </row>
    <row r="95" spans="1:13" ht="31.5">
      <c r="A95" s="84"/>
      <c r="B95" s="84"/>
      <c r="C95" s="33" t="s">
        <v>16</v>
      </c>
      <c r="D95" s="43" t="s">
        <v>17</v>
      </c>
      <c r="E95" s="64">
        <v>6.8</v>
      </c>
      <c r="F95" s="64">
        <v>0</v>
      </c>
      <c r="G95" s="64">
        <v>0</v>
      </c>
      <c r="H95" s="64">
        <v>13.3</v>
      </c>
      <c r="I95" s="65">
        <f t="shared" si="5"/>
        <v>13.3</v>
      </c>
      <c r="J95" s="65"/>
      <c r="K95" s="65"/>
      <c r="L95" s="65">
        <f t="shared" si="8"/>
        <v>6.500000000000001</v>
      </c>
      <c r="M95" s="65">
        <f t="shared" si="9"/>
        <v>195.58823529411765</v>
      </c>
    </row>
    <row r="96" spans="1:13" ht="15.75">
      <c r="A96" s="84"/>
      <c r="B96" s="84"/>
      <c r="C96" s="33" t="s">
        <v>20</v>
      </c>
      <c r="D96" s="43" t="s">
        <v>21</v>
      </c>
      <c r="E96" s="64">
        <v>1611.2</v>
      </c>
      <c r="F96" s="64">
        <v>127.8</v>
      </c>
      <c r="G96" s="64">
        <v>14</v>
      </c>
      <c r="H96" s="64">
        <f>20+30+8.1+6.1</f>
        <v>64.2</v>
      </c>
      <c r="I96" s="65">
        <f t="shared" si="5"/>
        <v>50.2</v>
      </c>
      <c r="J96" s="65">
        <f t="shared" si="6"/>
        <v>458.5714285714286</v>
      </c>
      <c r="K96" s="65">
        <f t="shared" si="7"/>
        <v>50.23474178403756</v>
      </c>
      <c r="L96" s="65">
        <f t="shared" si="8"/>
        <v>-1547</v>
      </c>
      <c r="M96" s="65">
        <f t="shared" si="9"/>
        <v>3.9846077457795435</v>
      </c>
    </row>
    <row r="97" spans="1:13" ht="15.75">
      <c r="A97" s="84"/>
      <c r="B97" s="84"/>
      <c r="C97" s="33" t="s">
        <v>22</v>
      </c>
      <c r="D97" s="43" t="s">
        <v>23</v>
      </c>
      <c r="E97" s="64">
        <v>-6.2</v>
      </c>
      <c r="F97" s="64">
        <v>0</v>
      </c>
      <c r="G97" s="64">
        <v>0</v>
      </c>
      <c r="H97" s="64">
        <v>-49.5</v>
      </c>
      <c r="I97" s="65">
        <f t="shared" si="5"/>
        <v>-49.5</v>
      </c>
      <c r="J97" s="65"/>
      <c r="K97" s="65"/>
      <c r="L97" s="65">
        <f t="shared" si="8"/>
        <v>-43.3</v>
      </c>
      <c r="M97" s="65">
        <f t="shared" si="9"/>
        <v>798.3870967741935</v>
      </c>
    </row>
    <row r="98" spans="1:13" ht="15.75" hidden="1">
      <c r="A98" s="84"/>
      <c r="B98" s="84"/>
      <c r="C98" s="33" t="s">
        <v>24</v>
      </c>
      <c r="D98" s="43" t="s">
        <v>25</v>
      </c>
      <c r="E98" s="64">
        <v>0</v>
      </c>
      <c r="F98" s="64">
        <v>0</v>
      </c>
      <c r="G98" s="64">
        <v>0</v>
      </c>
      <c r="H98" s="64">
        <v>0</v>
      </c>
      <c r="I98" s="65">
        <f t="shared" si="5"/>
        <v>0</v>
      </c>
      <c r="J98" s="65" t="e">
        <f t="shared" si="6"/>
        <v>#DIV/0!</v>
      </c>
      <c r="K98" s="65" t="e">
        <f t="shared" si="7"/>
        <v>#DIV/0!</v>
      </c>
      <c r="L98" s="65">
        <f t="shared" si="8"/>
        <v>0</v>
      </c>
      <c r="M98" s="65" t="e">
        <f t="shared" si="9"/>
        <v>#DIV/0!</v>
      </c>
    </row>
    <row r="99" spans="1:13" ht="31.5">
      <c r="A99" s="84"/>
      <c r="B99" s="84"/>
      <c r="C99" s="33" t="s">
        <v>26</v>
      </c>
      <c r="D99" s="43" t="s">
        <v>27</v>
      </c>
      <c r="E99" s="64">
        <v>0</v>
      </c>
      <c r="F99" s="64">
        <v>150</v>
      </c>
      <c r="G99" s="64">
        <v>0</v>
      </c>
      <c r="H99" s="64">
        <v>0</v>
      </c>
      <c r="I99" s="65">
        <f t="shared" si="5"/>
        <v>0</v>
      </c>
      <c r="J99" s="65"/>
      <c r="K99" s="65">
        <f t="shared" si="7"/>
        <v>0</v>
      </c>
      <c r="L99" s="65">
        <f t="shared" si="8"/>
        <v>0</v>
      </c>
      <c r="M99" s="65"/>
    </row>
    <row r="100" spans="1:13" ht="31.5">
      <c r="A100" s="84"/>
      <c r="B100" s="84"/>
      <c r="C100" s="33" t="s">
        <v>47</v>
      </c>
      <c r="D100" s="43" t="s">
        <v>48</v>
      </c>
      <c r="E100" s="64">
        <v>979.4</v>
      </c>
      <c r="F100" s="64">
        <v>7119.2</v>
      </c>
      <c r="G100" s="64">
        <v>1186.5</v>
      </c>
      <c r="H100" s="64">
        <v>1186.5</v>
      </c>
      <c r="I100" s="65">
        <f t="shared" si="5"/>
        <v>0</v>
      </c>
      <c r="J100" s="65">
        <f t="shared" si="6"/>
        <v>100</v>
      </c>
      <c r="K100" s="65">
        <f t="shared" si="7"/>
        <v>16.666198449263963</v>
      </c>
      <c r="L100" s="65">
        <f t="shared" si="8"/>
        <v>207.10000000000002</v>
      </c>
      <c r="M100" s="65">
        <f t="shared" si="9"/>
        <v>121.1455993465387</v>
      </c>
    </row>
    <row r="101" spans="1:13" ht="15.75" hidden="1">
      <c r="A101" s="84"/>
      <c r="B101" s="84"/>
      <c r="C101" s="33" t="s">
        <v>28</v>
      </c>
      <c r="D101" s="43" t="s">
        <v>29</v>
      </c>
      <c r="E101" s="64">
        <v>0</v>
      </c>
      <c r="F101" s="64">
        <v>0</v>
      </c>
      <c r="G101" s="64">
        <v>0</v>
      </c>
      <c r="H101" s="64">
        <v>0</v>
      </c>
      <c r="I101" s="65">
        <f t="shared" si="5"/>
        <v>0</v>
      </c>
      <c r="J101" s="65" t="e">
        <f t="shared" si="6"/>
        <v>#DIV/0!</v>
      </c>
      <c r="K101" s="65" t="e">
        <f t="shared" si="7"/>
        <v>#DIV/0!</v>
      </c>
      <c r="L101" s="65">
        <f t="shared" si="8"/>
        <v>0</v>
      </c>
      <c r="M101" s="65" t="e">
        <f t="shared" si="9"/>
        <v>#DIV/0!</v>
      </c>
    </row>
    <row r="102" spans="1:13" ht="31.5">
      <c r="A102" s="84"/>
      <c r="B102" s="84"/>
      <c r="C102" s="33" t="s">
        <v>55</v>
      </c>
      <c r="D102" s="43" t="s">
        <v>56</v>
      </c>
      <c r="E102" s="64">
        <v>0</v>
      </c>
      <c r="F102" s="64">
        <v>0</v>
      </c>
      <c r="G102" s="64">
        <v>0</v>
      </c>
      <c r="H102" s="64">
        <v>49.5</v>
      </c>
      <c r="I102" s="65">
        <f t="shared" si="5"/>
        <v>49.5</v>
      </c>
      <c r="J102" s="65"/>
      <c r="K102" s="65"/>
      <c r="L102" s="65">
        <f t="shared" si="8"/>
        <v>49.5</v>
      </c>
      <c r="M102" s="65"/>
    </row>
    <row r="103" spans="1:13" ht="94.5" hidden="1">
      <c r="A103" s="84"/>
      <c r="B103" s="84"/>
      <c r="C103" s="33" t="s">
        <v>59</v>
      </c>
      <c r="D103" s="46" t="s">
        <v>60</v>
      </c>
      <c r="E103" s="64">
        <v>0</v>
      </c>
      <c r="F103" s="64">
        <v>0</v>
      </c>
      <c r="G103" s="64">
        <v>0</v>
      </c>
      <c r="H103" s="64">
        <v>0</v>
      </c>
      <c r="I103" s="65">
        <f t="shared" si="5"/>
        <v>0</v>
      </c>
      <c r="J103" s="65"/>
      <c r="K103" s="65"/>
      <c r="L103" s="65">
        <f t="shared" si="8"/>
        <v>0</v>
      </c>
      <c r="M103" s="65" t="e">
        <f t="shared" si="9"/>
        <v>#DIV/0!</v>
      </c>
    </row>
    <row r="104" spans="1:13" ht="47.25">
      <c r="A104" s="84"/>
      <c r="B104" s="84"/>
      <c r="C104" s="33" t="s">
        <v>30</v>
      </c>
      <c r="D104" s="43" t="s">
        <v>31</v>
      </c>
      <c r="E104" s="64">
        <v>-5</v>
      </c>
      <c r="F104" s="64">
        <v>0</v>
      </c>
      <c r="G104" s="64">
        <v>0</v>
      </c>
      <c r="H104" s="64">
        <v>0</v>
      </c>
      <c r="I104" s="65">
        <f t="shared" si="5"/>
        <v>0</v>
      </c>
      <c r="J104" s="65"/>
      <c r="K104" s="65"/>
      <c r="L104" s="65">
        <f t="shared" si="8"/>
        <v>5</v>
      </c>
      <c r="M104" s="65">
        <f t="shared" si="9"/>
        <v>0</v>
      </c>
    </row>
    <row r="105" spans="1:13" s="2" customFormat="1" ht="15.75">
      <c r="A105" s="85"/>
      <c r="B105" s="85"/>
      <c r="C105" s="66"/>
      <c r="D105" s="44" t="s">
        <v>32</v>
      </c>
      <c r="E105" s="5">
        <f>SUM(E94:E104)</f>
        <v>2586.2</v>
      </c>
      <c r="F105" s="5">
        <f>SUM(F95:F104)</f>
        <v>7397</v>
      </c>
      <c r="G105" s="5">
        <f>SUM(G95:G104)</f>
        <v>1200.5</v>
      </c>
      <c r="H105" s="5">
        <f>SUM(H94:H104)</f>
        <v>1264</v>
      </c>
      <c r="I105" s="5">
        <f t="shared" si="5"/>
        <v>63.5</v>
      </c>
      <c r="J105" s="5">
        <f t="shared" si="6"/>
        <v>105.28946272386506</v>
      </c>
      <c r="K105" s="5">
        <f t="shared" si="7"/>
        <v>17.08800865215628</v>
      </c>
      <c r="L105" s="5">
        <f t="shared" si="8"/>
        <v>-1322.1999999999998</v>
      </c>
      <c r="M105" s="5">
        <f t="shared" si="9"/>
        <v>48.87479699945867</v>
      </c>
    </row>
    <row r="106" spans="1:13" ht="31.5">
      <c r="A106" s="76" t="s">
        <v>71</v>
      </c>
      <c r="B106" s="76" t="s">
        <v>72</v>
      </c>
      <c r="C106" s="33" t="s">
        <v>16</v>
      </c>
      <c r="D106" s="43" t="s">
        <v>17</v>
      </c>
      <c r="E106" s="64">
        <v>0.8</v>
      </c>
      <c r="F106" s="64">
        <v>0</v>
      </c>
      <c r="G106" s="64">
        <v>0</v>
      </c>
      <c r="H106" s="64">
        <v>0</v>
      </c>
      <c r="I106" s="65">
        <f t="shared" si="5"/>
        <v>0</v>
      </c>
      <c r="J106" s="65"/>
      <c r="K106" s="65"/>
      <c r="L106" s="65">
        <f t="shared" si="8"/>
        <v>-0.8</v>
      </c>
      <c r="M106" s="65">
        <f t="shared" si="9"/>
        <v>0</v>
      </c>
    </row>
    <row r="107" spans="1:13" ht="15.75">
      <c r="A107" s="76"/>
      <c r="B107" s="76"/>
      <c r="C107" s="33" t="s">
        <v>20</v>
      </c>
      <c r="D107" s="43" t="s">
        <v>21</v>
      </c>
      <c r="E107" s="64">
        <v>463.1</v>
      </c>
      <c r="F107" s="64">
        <v>150.2</v>
      </c>
      <c r="G107" s="64">
        <v>13</v>
      </c>
      <c r="H107" s="64">
        <f>1.1+50.8+829+124</f>
        <v>1004.9</v>
      </c>
      <c r="I107" s="65">
        <f t="shared" si="5"/>
        <v>991.9</v>
      </c>
      <c r="J107" s="65">
        <f t="shared" si="6"/>
        <v>7730</v>
      </c>
      <c r="K107" s="65">
        <f t="shared" si="7"/>
        <v>669.0412782956059</v>
      </c>
      <c r="L107" s="65">
        <f t="shared" si="8"/>
        <v>541.8</v>
      </c>
      <c r="M107" s="65">
        <f t="shared" si="9"/>
        <v>216.99416972576117</v>
      </c>
    </row>
    <row r="108" spans="1:13" ht="15.75">
      <c r="A108" s="76"/>
      <c r="B108" s="76"/>
      <c r="C108" s="33" t="s">
        <v>22</v>
      </c>
      <c r="D108" s="43" t="s">
        <v>23</v>
      </c>
      <c r="E108" s="64">
        <v>1.7</v>
      </c>
      <c r="F108" s="64">
        <v>0</v>
      </c>
      <c r="G108" s="64">
        <v>0</v>
      </c>
      <c r="H108" s="64">
        <v>3.1</v>
      </c>
      <c r="I108" s="65">
        <f t="shared" si="5"/>
        <v>3.1</v>
      </c>
      <c r="J108" s="65"/>
      <c r="K108" s="65"/>
      <c r="L108" s="65">
        <f t="shared" si="8"/>
        <v>1.4000000000000001</v>
      </c>
      <c r="M108" s="65">
        <f t="shared" si="9"/>
        <v>182.3529411764706</v>
      </c>
    </row>
    <row r="109" spans="1:13" ht="15.75" hidden="1">
      <c r="A109" s="76"/>
      <c r="B109" s="76"/>
      <c r="C109" s="33" t="s">
        <v>24</v>
      </c>
      <c r="D109" s="43" t="s">
        <v>25</v>
      </c>
      <c r="E109" s="64"/>
      <c r="F109" s="64">
        <v>0</v>
      </c>
      <c r="G109" s="64">
        <v>0</v>
      </c>
      <c r="H109" s="64">
        <v>0</v>
      </c>
      <c r="I109" s="65">
        <f t="shared" si="5"/>
        <v>0</v>
      </c>
      <c r="J109" s="65" t="e">
        <f t="shared" si="6"/>
        <v>#DIV/0!</v>
      </c>
      <c r="K109" s="65" t="e">
        <f t="shared" si="7"/>
        <v>#DIV/0!</v>
      </c>
      <c r="L109" s="65">
        <f t="shared" si="8"/>
        <v>0</v>
      </c>
      <c r="M109" s="65" t="e">
        <f t="shared" si="9"/>
        <v>#DIV/0!</v>
      </c>
    </row>
    <row r="110" spans="1:13" ht="31.5">
      <c r="A110" s="76"/>
      <c r="B110" s="76"/>
      <c r="C110" s="33" t="s">
        <v>47</v>
      </c>
      <c r="D110" s="43" t="s">
        <v>48</v>
      </c>
      <c r="E110" s="64">
        <v>936.6</v>
      </c>
      <c r="F110" s="64">
        <v>7027.9</v>
      </c>
      <c r="G110" s="64">
        <v>1171.3</v>
      </c>
      <c r="H110" s="64">
        <v>1171.3</v>
      </c>
      <c r="I110" s="65">
        <f t="shared" si="5"/>
        <v>0</v>
      </c>
      <c r="J110" s="65">
        <f t="shared" si="6"/>
        <v>100</v>
      </c>
      <c r="K110" s="65">
        <f t="shared" si="7"/>
        <v>16.666429516640818</v>
      </c>
      <c r="L110" s="65">
        <f t="shared" si="8"/>
        <v>234.69999999999993</v>
      </c>
      <c r="M110" s="65">
        <f t="shared" si="9"/>
        <v>125.05872304078582</v>
      </c>
    </row>
    <row r="111" spans="1:13" ht="94.5" hidden="1">
      <c r="A111" s="76"/>
      <c r="B111" s="76"/>
      <c r="C111" s="33" t="s">
        <v>59</v>
      </c>
      <c r="D111" s="46" t="s">
        <v>60</v>
      </c>
      <c r="E111" s="64"/>
      <c r="F111" s="64">
        <v>0</v>
      </c>
      <c r="G111" s="64">
        <v>0</v>
      </c>
      <c r="H111" s="64">
        <v>0</v>
      </c>
      <c r="I111" s="65">
        <f t="shared" si="5"/>
        <v>0</v>
      </c>
      <c r="J111" s="65" t="e">
        <f t="shared" si="6"/>
        <v>#DIV/0!</v>
      </c>
      <c r="K111" s="65" t="e">
        <f t="shared" si="7"/>
        <v>#DIV/0!</v>
      </c>
      <c r="L111" s="65">
        <f t="shared" si="8"/>
        <v>0</v>
      </c>
      <c r="M111" s="65" t="e">
        <f t="shared" si="9"/>
        <v>#DIV/0!</v>
      </c>
    </row>
    <row r="112" spans="1:13" ht="47.25">
      <c r="A112" s="76"/>
      <c r="B112" s="76"/>
      <c r="C112" s="33" t="s">
        <v>30</v>
      </c>
      <c r="D112" s="43" t="s">
        <v>31</v>
      </c>
      <c r="E112" s="64">
        <v>0</v>
      </c>
      <c r="F112" s="64">
        <v>0</v>
      </c>
      <c r="G112" s="64">
        <v>0</v>
      </c>
      <c r="H112" s="64">
        <v>-0.7</v>
      </c>
      <c r="I112" s="65">
        <f t="shared" si="5"/>
        <v>-0.7</v>
      </c>
      <c r="J112" s="65"/>
      <c r="K112" s="65"/>
      <c r="L112" s="65">
        <f t="shared" si="8"/>
        <v>-0.7</v>
      </c>
      <c r="M112" s="65"/>
    </row>
    <row r="113" spans="1:13" s="2" customFormat="1" ht="15.75">
      <c r="A113" s="76"/>
      <c r="B113" s="76"/>
      <c r="C113" s="66"/>
      <c r="D113" s="44" t="s">
        <v>32</v>
      </c>
      <c r="E113" s="5">
        <f>SUM(E106:E112)</f>
        <v>1402.2</v>
      </c>
      <c r="F113" s="5">
        <f>SUM(F106:F112)</f>
        <v>7178.099999999999</v>
      </c>
      <c r="G113" s="5">
        <f>SUM(G106:G112)</f>
        <v>1184.3</v>
      </c>
      <c r="H113" s="5">
        <f>SUM(H106:H112)</f>
        <v>2178.6000000000004</v>
      </c>
      <c r="I113" s="5">
        <f t="shared" si="5"/>
        <v>994.3000000000004</v>
      </c>
      <c r="J113" s="5">
        <f t="shared" si="6"/>
        <v>183.9567677108841</v>
      </c>
      <c r="K113" s="5">
        <f t="shared" si="7"/>
        <v>30.350649893425846</v>
      </c>
      <c r="L113" s="5">
        <f t="shared" si="8"/>
        <v>776.4000000000003</v>
      </c>
      <c r="M113" s="5">
        <f t="shared" si="9"/>
        <v>155.37013264869492</v>
      </c>
    </row>
    <row r="114" spans="1:13" ht="31.5">
      <c r="A114" s="76" t="s">
        <v>73</v>
      </c>
      <c r="B114" s="76" t="s">
        <v>74</v>
      </c>
      <c r="C114" s="33" t="s">
        <v>16</v>
      </c>
      <c r="D114" s="43" t="s">
        <v>17</v>
      </c>
      <c r="E114" s="64">
        <v>56</v>
      </c>
      <c r="F114" s="64">
        <v>0</v>
      </c>
      <c r="G114" s="64">
        <v>0</v>
      </c>
      <c r="H114" s="64">
        <v>16</v>
      </c>
      <c r="I114" s="65">
        <f t="shared" si="5"/>
        <v>16</v>
      </c>
      <c r="J114" s="65"/>
      <c r="K114" s="65"/>
      <c r="L114" s="65">
        <f t="shared" si="8"/>
        <v>-40</v>
      </c>
      <c r="M114" s="65">
        <f t="shared" si="9"/>
        <v>28.57142857142857</v>
      </c>
    </row>
    <row r="115" spans="1:13" ht="110.25" hidden="1">
      <c r="A115" s="76"/>
      <c r="B115" s="76"/>
      <c r="C115" s="34" t="s">
        <v>65</v>
      </c>
      <c r="D115" s="42" t="s">
        <v>66</v>
      </c>
      <c r="E115" s="64"/>
      <c r="F115" s="64">
        <v>0</v>
      </c>
      <c r="G115" s="64">
        <v>0</v>
      </c>
      <c r="H115" s="64">
        <v>0</v>
      </c>
      <c r="I115" s="65">
        <f t="shared" si="5"/>
        <v>0</v>
      </c>
      <c r="J115" s="65"/>
      <c r="K115" s="65" t="e">
        <f t="shared" si="7"/>
        <v>#DIV/0!</v>
      </c>
      <c r="L115" s="65">
        <f t="shared" si="8"/>
        <v>0</v>
      </c>
      <c r="M115" s="65" t="e">
        <f t="shared" si="9"/>
        <v>#DIV/0!</v>
      </c>
    </row>
    <row r="116" spans="1:13" ht="15.75">
      <c r="A116" s="76"/>
      <c r="B116" s="76"/>
      <c r="C116" s="33" t="s">
        <v>20</v>
      </c>
      <c r="D116" s="43" t="s">
        <v>21</v>
      </c>
      <c r="E116" s="64">
        <v>98</v>
      </c>
      <c r="F116" s="64">
        <v>359</v>
      </c>
      <c r="G116" s="64">
        <v>0</v>
      </c>
      <c r="H116" s="64">
        <f>15+91.4</f>
        <v>106.4</v>
      </c>
      <c r="I116" s="65">
        <f t="shared" si="5"/>
        <v>106.4</v>
      </c>
      <c r="J116" s="65"/>
      <c r="K116" s="65">
        <f t="shared" si="7"/>
        <v>29.637883008356546</v>
      </c>
      <c r="L116" s="65">
        <f t="shared" si="8"/>
        <v>8.400000000000006</v>
      </c>
      <c r="M116" s="65">
        <f t="shared" si="9"/>
        <v>108.57142857142858</v>
      </c>
    </row>
    <row r="117" spans="1:13" ht="15.75">
      <c r="A117" s="76"/>
      <c r="B117" s="76"/>
      <c r="C117" s="33" t="s">
        <v>22</v>
      </c>
      <c r="D117" s="43" t="s">
        <v>23</v>
      </c>
      <c r="E117" s="64">
        <v>-2.8</v>
      </c>
      <c r="F117" s="64">
        <v>0</v>
      </c>
      <c r="G117" s="64">
        <v>0</v>
      </c>
      <c r="H117" s="64">
        <v>-15</v>
      </c>
      <c r="I117" s="65">
        <f t="shared" si="5"/>
        <v>-15</v>
      </c>
      <c r="J117" s="65"/>
      <c r="K117" s="65"/>
      <c r="L117" s="65">
        <f t="shared" si="8"/>
        <v>-12.2</v>
      </c>
      <c r="M117" s="65">
        <f t="shared" si="9"/>
        <v>535.7142857142858</v>
      </c>
    </row>
    <row r="118" spans="1:13" ht="15.75" hidden="1">
      <c r="A118" s="76"/>
      <c r="B118" s="76"/>
      <c r="C118" s="33" t="s">
        <v>24</v>
      </c>
      <c r="D118" s="43" t="s">
        <v>25</v>
      </c>
      <c r="E118" s="64">
        <v>0</v>
      </c>
      <c r="F118" s="64">
        <v>0</v>
      </c>
      <c r="G118" s="64">
        <v>0</v>
      </c>
      <c r="H118" s="64">
        <v>0</v>
      </c>
      <c r="I118" s="65">
        <f t="shared" si="5"/>
        <v>0</v>
      </c>
      <c r="J118" s="65" t="e">
        <f t="shared" si="6"/>
        <v>#DIV/0!</v>
      </c>
      <c r="K118" s="65" t="e">
        <f t="shared" si="7"/>
        <v>#DIV/0!</v>
      </c>
      <c r="L118" s="65">
        <f t="shared" si="8"/>
        <v>0</v>
      </c>
      <c r="M118" s="65" t="e">
        <f t="shared" si="9"/>
        <v>#DIV/0!</v>
      </c>
    </row>
    <row r="119" spans="1:13" ht="31.5">
      <c r="A119" s="76"/>
      <c r="B119" s="76"/>
      <c r="C119" s="33" t="s">
        <v>47</v>
      </c>
      <c r="D119" s="43" t="s">
        <v>48</v>
      </c>
      <c r="E119" s="64">
        <v>802.8</v>
      </c>
      <c r="F119" s="64">
        <v>5893.7</v>
      </c>
      <c r="G119" s="64">
        <v>982.3</v>
      </c>
      <c r="H119" s="64">
        <v>982.3</v>
      </c>
      <c r="I119" s="65">
        <f t="shared" si="5"/>
        <v>0</v>
      </c>
      <c r="J119" s="65">
        <f t="shared" si="6"/>
        <v>100</v>
      </c>
      <c r="K119" s="65">
        <f t="shared" si="7"/>
        <v>16.666949454502262</v>
      </c>
      <c r="L119" s="65">
        <f t="shared" si="8"/>
        <v>179.5</v>
      </c>
      <c r="M119" s="65">
        <f t="shared" si="9"/>
        <v>122.35924265072246</v>
      </c>
    </row>
    <row r="120" spans="1:13" ht="47.25">
      <c r="A120" s="76"/>
      <c r="B120" s="76"/>
      <c r="C120" s="33" t="s">
        <v>30</v>
      </c>
      <c r="D120" s="43" t="s">
        <v>31</v>
      </c>
      <c r="E120" s="64">
        <v>-8.1</v>
      </c>
      <c r="F120" s="64">
        <v>0</v>
      </c>
      <c r="G120" s="64">
        <v>0</v>
      </c>
      <c r="H120" s="64">
        <v>-23.9</v>
      </c>
      <c r="I120" s="65">
        <f t="shared" si="5"/>
        <v>-23.9</v>
      </c>
      <c r="J120" s="65"/>
      <c r="K120" s="65"/>
      <c r="L120" s="65">
        <f t="shared" si="8"/>
        <v>-15.799999999999999</v>
      </c>
      <c r="M120" s="65">
        <f t="shared" si="9"/>
        <v>295.0617283950617</v>
      </c>
    </row>
    <row r="121" spans="1:13" s="2" customFormat="1" ht="15.75">
      <c r="A121" s="76"/>
      <c r="B121" s="76"/>
      <c r="C121" s="66"/>
      <c r="D121" s="44" t="s">
        <v>32</v>
      </c>
      <c r="E121" s="5">
        <f>SUM(E114:E120)</f>
        <v>945.9</v>
      </c>
      <c r="F121" s="5">
        <f>SUM(F114:F120)</f>
        <v>6252.7</v>
      </c>
      <c r="G121" s="5">
        <f>SUM(G114:G120)</f>
        <v>982.3</v>
      </c>
      <c r="H121" s="5">
        <f>SUM(H114:H120)</f>
        <v>1065.8</v>
      </c>
      <c r="I121" s="5">
        <f t="shared" si="5"/>
        <v>83.5</v>
      </c>
      <c r="J121" s="5">
        <f t="shared" si="6"/>
        <v>108.50045810852083</v>
      </c>
      <c r="K121" s="5">
        <f t="shared" si="7"/>
        <v>17.04543637148752</v>
      </c>
      <c r="L121" s="5">
        <f t="shared" si="8"/>
        <v>119.89999999999998</v>
      </c>
      <c r="M121" s="5">
        <f t="shared" si="9"/>
        <v>112.67575853684322</v>
      </c>
    </row>
    <row r="122" spans="1:13" ht="31.5">
      <c r="A122" s="76" t="s">
        <v>75</v>
      </c>
      <c r="B122" s="76" t="s">
        <v>76</v>
      </c>
      <c r="C122" s="33" t="s">
        <v>16</v>
      </c>
      <c r="D122" s="43" t="s">
        <v>17</v>
      </c>
      <c r="E122" s="64">
        <v>5.5</v>
      </c>
      <c r="F122" s="64">
        <v>0</v>
      </c>
      <c r="G122" s="64">
        <v>0</v>
      </c>
      <c r="H122" s="64">
        <v>7.5</v>
      </c>
      <c r="I122" s="65">
        <f t="shared" si="5"/>
        <v>7.5</v>
      </c>
      <c r="J122" s="65"/>
      <c r="K122" s="65"/>
      <c r="L122" s="65">
        <f t="shared" si="8"/>
        <v>2</v>
      </c>
      <c r="M122" s="65">
        <f t="shared" si="9"/>
        <v>136.36363636363635</v>
      </c>
    </row>
    <row r="123" spans="1:13" ht="15.75">
      <c r="A123" s="76"/>
      <c r="B123" s="76"/>
      <c r="C123" s="33" t="s">
        <v>20</v>
      </c>
      <c r="D123" s="43" t="s">
        <v>21</v>
      </c>
      <c r="E123" s="64">
        <v>600</v>
      </c>
      <c r="F123" s="64">
        <v>286.4</v>
      </c>
      <c r="G123" s="64">
        <f>2.6+16.8</f>
        <v>19.400000000000002</v>
      </c>
      <c r="H123" s="64">
        <f>28.4-22.4+35+0.3</f>
        <v>41.3</v>
      </c>
      <c r="I123" s="65">
        <f t="shared" si="5"/>
        <v>21.899999999999995</v>
      </c>
      <c r="J123" s="65">
        <f t="shared" si="6"/>
        <v>212.8865979381443</v>
      </c>
      <c r="K123" s="65">
        <f t="shared" si="7"/>
        <v>14.420391061452515</v>
      </c>
      <c r="L123" s="65">
        <f t="shared" si="8"/>
        <v>-558.7</v>
      </c>
      <c r="M123" s="65">
        <f t="shared" si="9"/>
        <v>6.883333333333333</v>
      </c>
    </row>
    <row r="124" spans="1:13" ht="15.75">
      <c r="A124" s="76"/>
      <c r="B124" s="76"/>
      <c r="C124" s="33" t="s">
        <v>22</v>
      </c>
      <c r="D124" s="43" t="s">
        <v>23</v>
      </c>
      <c r="E124" s="64">
        <v>-15</v>
      </c>
      <c r="F124" s="64">
        <v>0</v>
      </c>
      <c r="G124" s="64">
        <v>0</v>
      </c>
      <c r="H124" s="64">
        <v>-3</v>
      </c>
      <c r="I124" s="65">
        <f t="shared" si="5"/>
        <v>-3</v>
      </c>
      <c r="J124" s="65"/>
      <c r="K124" s="65"/>
      <c r="L124" s="65">
        <f t="shared" si="8"/>
        <v>12</v>
      </c>
      <c r="M124" s="65">
        <f t="shared" si="9"/>
        <v>20</v>
      </c>
    </row>
    <row r="125" spans="1:13" ht="31.5">
      <c r="A125" s="76"/>
      <c r="B125" s="76"/>
      <c r="C125" s="33" t="s">
        <v>47</v>
      </c>
      <c r="D125" s="43" t="s">
        <v>48</v>
      </c>
      <c r="E125" s="64">
        <v>802.8</v>
      </c>
      <c r="F125" s="64">
        <v>5990.8</v>
      </c>
      <c r="G125" s="64">
        <v>998.5</v>
      </c>
      <c r="H125" s="64">
        <v>998.5</v>
      </c>
      <c r="I125" s="65">
        <f t="shared" si="5"/>
        <v>0</v>
      </c>
      <c r="J125" s="65">
        <f t="shared" si="6"/>
        <v>100</v>
      </c>
      <c r="K125" s="65">
        <f t="shared" si="7"/>
        <v>16.66722307538225</v>
      </c>
      <c r="L125" s="65">
        <f t="shared" si="8"/>
        <v>195.70000000000005</v>
      </c>
      <c r="M125" s="65">
        <f t="shared" si="9"/>
        <v>124.37717987045343</v>
      </c>
    </row>
    <row r="126" spans="1:13" ht="94.5" hidden="1">
      <c r="A126" s="76"/>
      <c r="B126" s="76"/>
      <c r="C126" s="33" t="s">
        <v>59</v>
      </c>
      <c r="D126" s="46" t="s">
        <v>60</v>
      </c>
      <c r="E126" s="64">
        <v>0</v>
      </c>
      <c r="F126" s="64">
        <v>0</v>
      </c>
      <c r="G126" s="64">
        <v>0</v>
      </c>
      <c r="H126" s="64">
        <v>0</v>
      </c>
      <c r="I126" s="65">
        <f t="shared" si="5"/>
        <v>0</v>
      </c>
      <c r="J126" s="65" t="e">
        <f t="shared" si="6"/>
        <v>#DIV/0!</v>
      </c>
      <c r="K126" s="65" t="e">
        <f t="shared" si="7"/>
        <v>#DIV/0!</v>
      </c>
      <c r="L126" s="65">
        <f t="shared" si="8"/>
        <v>0</v>
      </c>
      <c r="M126" s="65" t="e">
        <f t="shared" si="9"/>
        <v>#DIV/0!</v>
      </c>
    </row>
    <row r="127" spans="1:13" ht="47.25">
      <c r="A127" s="76"/>
      <c r="B127" s="76"/>
      <c r="C127" s="33" t="s">
        <v>30</v>
      </c>
      <c r="D127" s="43" t="s">
        <v>31</v>
      </c>
      <c r="E127" s="64">
        <v>0</v>
      </c>
      <c r="F127" s="64">
        <v>0</v>
      </c>
      <c r="G127" s="64">
        <v>0</v>
      </c>
      <c r="H127" s="64">
        <v>-0.4</v>
      </c>
      <c r="I127" s="65">
        <f t="shared" si="5"/>
        <v>-0.4</v>
      </c>
      <c r="J127" s="65"/>
      <c r="K127" s="65"/>
      <c r="L127" s="65">
        <f t="shared" si="8"/>
        <v>-0.4</v>
      </c>
      <c r="M127" s="65"/>
    </row>
    <row r="128" spans="1:13" s="2" customFormat="1" ht="15.75">
      <c r="A128" s="76"/>
      <c r="B128" s="76"/>
      <c r="C128" s="66"/>
      <c r="D128" s="44" t="s">
        <v>32</v>
      </c>
      <c r="E128" s="5">
        <f>SUM(E122:E127)</f>
        <v>1393.3</v>
      </c>
      <c r="F128" s="5">
        <f>SUM(F122:F127)</f>
        <v>6277.2</v>
      </c>
      <c r="G128" s="5">
        <f>SUM(G122:G127)</f>
        <v>1017.9</v>
      </c>
      <c r="H128" s="5">
        <f>SUM(H122:H127)</f>
        <v>1043.8999999999999</v>
      </c>
      <c r="I128" s="5">
        <f t="shared" si="5"/>
        <v>25.999999999999886</v>
      </c>
      <c r="J128" s="5">
        <f t="shared" si="6"/>
        <v>102.55427841634737</v>
      </c>
      <c r="K128" s="5">
        <f t="shared" si="7"/>
        <v>16.630026126298347</v>
      </c>
      <c r="L128" s="5">
        <f t="shared" si="8"/>
        <v>-349.4000000000001</v>
      </c>
      <c r="M128" s="5">
        <f t="shared" si="9"/>
        <v>74.9228450441398</v>
      </c>
    </row>
    <row r="129" spans="1:13" ht="31.5">
      <c r="A129" s="82">
        <v>936</v>
      </c>
      <c r="B129" s="76" t="s">
        <v>77</v>
      </c>
      <c r="C129" s="33" t="s">
        <v>16</v>
      </c>
      <c r="D129" s="43" t="s">
        <v>17</v>
      </c>
      <c r="E129" s="6">
        <v>0</v>
      </c>
      <c r="F129" s="6">
        <v>0</v>
      </c>
      <c r="G129" s="6">
        <v>0</v>
      </c>
      <c r="H129" s="6">
        <v>0.8</v>
      </c>
      <c r="I129" s="65">
        <f t="shared" si="5"/>
        <v>0.8</v>
      </c>
      <c r="J129" s="65"/>
      <c r="K129" s="65"/>
      <c r="L129" s="65">
        <f t="shared" si="8"/>
        <v>0.8</v>
      </c>
      <c r="M129" s="65"/>
    </row>
    <row r="130" spans="1:13" ht="110.25">
      <c r="A130" s="82"/>
      <c r="B130" s="76"/>
      <c r="C130" s="34" t="s">
        <v>65</v>
      </c>
      <c r="D130" s="42" t="s">
        <v>66</v>
      </c>
      <c r="E130" s="6">
        <v>0</v>
      </c>
      <c r="F130" s="6">
        <v>0</v>
      </c>
      <c r="G130" s="6">
        <v>0</v>
      </c>
      <c r="H130" s="6">
        <v>0.2</v>
      </c>
      <c r="I130" s="65">
        <f t="shared" si="5"/>
        <v>0.2</v>
      </c>
      <c r="J130" s="65"/>
      <c r="K130" s="65"/>
      <c r="L130" s="65">
        <f t="shared" si="8"/>
        <v>0.2</v>
      </c>
      <c r="M130" s="65"/>
    </row>
    <row r="131" spans="1:13" s="2" customFormat="1" ht="15.75">
      <c r="A131" s="82"/>
      <c r="B131" s="76"/>
      <c r="C131" s="33" t="s">
        <v>20</v>
      </c>
      <c r="D131" s="43" t="s">
        <v>21</v>
      </c>
      <c r="E131" s="6">
        <v>735.8</v>
      </c>
      <c r="F131" s="64">
        <v>1620</v>
      </c>
      <c r="G131" s="64">
        <v>90</v>
      </c>
      <c r="H131" s="64">
        <v>3.9</v>
      </c>
      <c r="I131" s="65">
        <f t="shared" si="5"/>
        <v>-86.1</v>
      </c>
      <c r="J131" s="65">
        <f t="shared" si="6"/>
        <v>4.333333333333334</v>
      </c>
      <c r="K131" s="65">
        <f t="shared" si="7"/>
        <v>0.24074074074074073</v>
      </c>
      <c r="L131" s="65">
        <f t="shared" si="8"/>
        <v>-731.9</v>
      </c>
      <c r="M131" s="65">
        <f t="shared" si="9"/>
        <v>0.5300353356890459</v>
      </c>
    </row>
    <row r="132" spans="1:13" ht="15.75">
      <c r="A132" s="82"/>
      <c r="B132" s="76"/>
      <c r="C132" s="33" t="s">
        <v>22</v>
      </c>
      <c r="D132" s="43" t="s">
        <v>23</v>
      </c>
      <c r="E132" s="64">
        <v>24</v>
      </c>
      <c r="F132" s="64">
        <v>0</v>
      </c>
      <c r="G132" s="64">
        <v>0</v>
      </c>
      <c r="H132" s="64">
        <v>0</v>
      </c>
      <c r="I132" s="65">
        <f t="shared" si="5"/>
        <v>0</v>
      </c>
      <c r="J132" s="65"/>
      <c r="K132" s="65"/>
      <c r="L132" s="65">
        <f t="shared" si="8"/>
        <v>-24</v>
      </c>
      <c r="M132" s="65">
        <f t="shared" si="9"/>
        <v>0</v>
      </c>
    </row>
    <row r="133" spans="1:13" ht="15.75">
      <c r="A133" s="82"/>
      <c r="B133" s="76"/>
      <c r="C133" s="33" t="s">
        <v>24</v>
      </c>
      <c r="D133" s="43" t="s">
        <v>25</v>
      </c>
      <c r="E133" s="64">
        <v>0</v>
      </c>
      <c r="F133" s="64">
        <v>0</v>
      </c>
      <c r="G133" s="64">
        <v>0</v>
      </c>
      <c r="H133" s="64">
        <v>0.1</v>
      </c>
      <c r="I133" s="65">
        <f t="shared" si="5"/>
        <v>0.1</v>
      </c>
      <c r="J133" s="65"/>
      <c r="K133" s="65"/>
      <c r="L133" s="65">
        <f t="shared" si="8"/>
        <v>0.1</v>
      </c>
      <c r="M133" s="65"/>
    </row>
    <row r="134" spans="1:13" ht="31.5">
      <c r="A134" s="82"/>
      <c r="B134" s="76"/>
      <c r="C134" s="33" t="s">
        <v>47</v>
      </c>
      <c r="D134" s="43" t="s">
        <v>48</v>
      </c>
      <c r="E134" s="64">
        <v>769.4</v>
      </c>
      <c r="F134" s="64">
        <v>5469.4</v>
      </c>
      <c r="G134" s="64">
        <v>911.6</v>
      </c>
      <c r="H134" s="64">
        <v>911.6</v>
      </c>
      <c r="I134" s="65">
        <f t="shared" si="5"/>
        <v>0</v>
      </c>
      <c r="J134" s="65">
        <f t="shared" si="6"/>
        <v>100</v>
      </c>
      <c r="K134" s="65">
        <f t="shared" si="7"/>
        <v>16.667276118038544</v>
      </c>
      <c r="L134" s="65">
        <f t="shared" si="8"/>
        <v>142.20000000000005</v>
      </c>
      <c r="M134" s="65">
        <f t="shared" si="9"/>
        <v>118.48193397452562</v>
      </c>
    </row>
    <row r="135" spans="1:13" ht="47.25">
      <c r="A135" s="82"/>
      <c r="B135" s="76"/>
      <c r="C135" s="33" t="s">
        <v>30</v>
      </c>
      <c r="D135" s="43" t="s">
        <v>31</v>
      </c>
      <c r="E135" s="64">
        <v>-0.2</v>
      </c>
      <c r="F135" s="64">
        <v>0</v>
      </c>
      <c r="G135" s="64">
        <v>0</v>
      </c>
      <c r="H135" s="64">
        <v>-70.2</v>
      </c>
      <c r="I135" s="65">
        <f aca="true" t="shared" si="10" ref="I135:I198">H135-G135</f>
        <v>-70.2</v>
      </c>
      <c r="J135" s="65"/>
      <c r="K135" s="65"/>
      <c r="L135" s="65">
        <f aca="true" t="shared" si="11" ref="L135:L198">H135-E135</f>
        <v>-70</v>
      </c>
      <c r="M135" s="65">
        <f aca="true" t="shared" si="12" ref="M135:M197">H135/E135*100</f>
        <v>35100</v>
      </c>
    </row>
    <row r="136" spans="1:13" s="2" customFormat="1" ht="15.75">
      <c r="A136" s="82"/>
      <c r="B136" s="76"/>
      <c r="C136" s="66"/>
      <c r="D136" s="44" t="s">
        <v>32</v>
      </c>
      <c r="E136" s="5">
        <f>SUM(E129:E135)</f>
        <v>1528.9999999999998</v>
      </c>
      <c r="F136" s="5">
        <f>SUM(F129:F135)</f>
        <v>7089.4</v>
      </c>
      <c r="G136" s="5">
        <f>SUM(G129:G135)</f>
        <v>1001.6</v>
      </c>
      <c r="H136" s="5">
        <f>SUM(H129:H135)</f>
        <v>846.4</v>
      </c>
      <c r="I136" s="5">
        <f t="shared" si="10"/>
        <v>-155.20000000000005</v>
      </c>
      <c r="J136" s="5">
        <f>H136/G136*100</f>
        <v>84.50479233226837</v>
      </c>
      <c r="K136" s="5">
        <f aca="true" t="shared" si="13" ref="K136:K196">H136/F136*100</f>
        <v>11.93895111010805</v>
      </c>
      <c r="L136" s="5">
        <f t="shared" si="11"/>
        <v>-682.5999999999998</v>
      </c>
      <c r="M136" s="5">
        <f t="shared" si="12"/>
        <v>55.35644211903205</v>
      </c>
    </row>
    <row r="137" spans="1:13" ht="31.5">
      <c r="A137" s="76" t="s">
        <v>78</v>
      </c>
      <c r="B137" s="76" t="s">
        <v>79</v>
      </c>
      <c r="C137" s="33" t="s">
        <v>16</v>
      </c>
      <c r="D137" s="43" t="s">
        <v>17</v>
      </c>
      <c r="E137" s="64">
        <v>84</v>
      </c>
      <c r="F137" s="64">
        <v>0</v>
      </c>
      <c r="G137" s="64">
        <v>0</v>
      </c>
      <c r="H137" s="64">
        <v>10.8</v>
      </c>
      <c r="I137" s="65">
        <f t="shared" si="10"/>
        <v>10.8</v>
      </c>
      <c r="J137" s="65"/>
      <c r="K137" s="65"/>
      <c r="L137" s="65">
        <f t="shared" si="11"/>
        <v>-73.2</v>
      </c>
      <c r="M137" s="65">
        <f t="shared" si="12"/>
        <v>12.85714285714286</v>
      </c>
    </row>
    <row r="138" spans="1:13" ht="15.75">
      <c r="A138" s="76"/>
      <c r="B138" s="76"/>
      <c r="C138" s="33" t="s">
        <v>20</v>
      </c>
      <c r="D138" s="43" t="s">
        <v>21</v>
      </c>
      <c r="E138" s="64">
        <v>100.7</v>
      </c>
      <c r="F138" s="64">
        <v>446.5</v>
      </c>
      <c r="G138" s="64">
        <f>12+22.5</f>
        <v>34.5</v>
      </c>
      <c r="H138" s="64">
        <f>10+43+32.3+40.6</f>
        <v>125.9</v>
      </c>
      <c r="I138" s="65">
        <f t="shared" si="10"/>
        <v>91.4</v>
      </c>
      <c r="J138" s="65">
        <f>H138/G138*100</f>
        <v>364.92753623188406</v>
      </c>
      <c r="K138" s="65">
        <f t="shared" si="13"/>
        <v>28.197088465845464</v>
      </c>
      <c r="L138" s="65">
        <f t="shared" si="11"/>
        <v>25.200000000000003</v>
      </c>
      <c r="M138" s="65">
        <f t="shared" si="12"/>
        <v>125.02482621648461</v>
      </c>
    </row>
    <row r="139" spans="1:13" ht="15.75">
      <c r="A139" s="76"/>
      <c r="B139" s="76"/>
      <c r="C139" s="33" t="s">
        <v>22</v>
      </c>
      <c r="D139" s="43" t="s">
        <v>23</v>
      </c>
      <c r="E139" s="64">
        <v>1.5</v>
      </c>
      <c r="F139" s="64">
        <v>0</v>
      </c>
      <c r="G139" s="64">
        <v>0</v>
      </c>
      <c r="H139" s="64">
        <v>-377.2</v>
      </c>
      <c r="I139" s="65">
        <f t="shared" si="10"/>
        <v>-377.2</v>
      </c>
      <c r="J139" s="65"/>
      <c r="K139" s="65"/>
      <c r="L139" s="65">
        <f t="shared" si="11"/>
        <v>-378.7</v>
      </c>
      <c r="M139" s="65">
        <f t="shared" si="12"/>
        <v>-25146.666666666668</v>
      </c>
    </row>
    <row r="140" spans="1:13" ht="15.75" hidden="1">
      <c r="A140" s="76"/>
      <c r="B140" s="76"/>
      <c r="C140" s="33" t="s">
        <v>24</v>
      </c>
      <c r="D140" s="43" t="s">
        <v>25</v>
      </c>
      <c r="E140" s="64">
        <v>0</v>
      </c>
      <c r="F140" s="64">
        <v>0</v>
      </c>
      <c r="G140" s="64">
        <v>0</v>
      </c>
      <c r="H140" s="64">
        <v>0</v>
      </c>
      <c r="I140" s="65">
        <f t="shared" si="10"/>
        <v>0</v>
      </c>
      <c r="J140" s="65" t="e">
        <f>H140/G140*100</f>
        <v>#DIV/0!</v>
      </c>
      <c r="K140" s="65" t="e">
        <f t="shared" si="13"/>
        <v>#DIV/0!</v>
      </c>
      <c r="L140" s="65">
        <f t="shared" si="11"/>
        <v>0</v>
      </c>
      <c r="M140" s="65" t="e">
        <f t="shared" si="12"/>
        <v>#DIV/0!</v>
      </c>
    </row>
    <row r="141" spans="1:13" ht="31.5">
      <c r="A141" s="76"/>
      <c r="B141" s="76"/>
      <c r="C141" s="33" t="s">
        <v>26</v>
      </c>
      <c r="D141" s="43" t="s">
        <v>27</v>
      </c>
      <c r="E141" s="64">
        <v>0</v>
      </c>
      <c r="F141" s="64">
        <v>1132</v>
      </c>
      <c r="G141" s="64">
        <v>0</v>
      </c>
      <c r="H141" s="64">
        <v>0</v>
      </c>
      <c r="I141" s="65">
        <f t="shared" si="10"/>
        <v>0</v>
      </c>
      <c r="J141" s="65"/>
      <c r="K141" s="65">
        <f t="shared" si="13"/>
        <v>0</v>
      </c>
      <c r="L141" s="65">
        <f t="shared" si="11"/>
        <v>0</v>
      </c>
      <c r="M141" s="65"/>
    </row>
    <row r="142" spans="1:13" ht="31.5">
      <c r="A142" s="76"/>
      <c r="B142" s="76"/>
      <c r="C142" s="33" t="s">
        <v>47</v>
      </c>
      <c r="D142" s="43" t="s">
        <v>48</v>
      </c>
      <c r="E142" s="64">
        <v>585.6</v>
      </c>
      <c r="F142" s="64">
        <v>4758.8</v>
      </c>
      <c r="G142" s="64">
        <v>793.1</v>
      </c>
      <c r="H142" s="64">
        <v>793.1</v>
      </c>
      <c r="I142" s="65">
        <f t="shared" si="10"/>
        <v>0</v>
      </c>
      <c r="J142" s="65">
        <f>H142/G142*100</f>
        <v>100</v>
      </c>
      <c r="K142" s="65">
        <f t="shared" si="13"/>
        <v>16.6659662099689</v>
      </c>
      <c r="L142" s="65">
        <f t="shared" si="11"/>
        <v>207.5</v>
      </c>
      <c r="M142" s="65">
        <f t="shared" si="12"/>
        <v>135.43374316939892</v>
      </c>
    </row>
    <row r="143" spans="1:13" ht="31.5">
      <c r="A143" s="76"/>
      <c r="B143" s="76"/>
      <c r="C143" s="33" t="s">
        <v>55</v>
      </c>
      <c r="D143" s="43" t="s">
        <v>56</v>
      </c>
      <c r="E143" s="64">
        <v>0</v>
      </c>
      <c r="F143" s="64">
        <v>0</v>
      </c>
      <c r="G143" s="64">
        <v>0</v>
      </c>
      <c r="H143" s="64">
        <v>376.6</v>
      </c>
      <c r="I143" s="65">
        <f t="shared" si="10"/>
        <v>376.6</v>
      </c>
      <c r="J143" s="65"/>
      <c r="K143" s="65"/>
      <c r="L143" s="65">
        <f t="shared" si="11"/>
        <v>376.6</v>
      </c>
      <c r="M143" s="65"/>
    </row>
    <row r="144" spans="1:13" ht="47.25" hidden="1">
      <c r="A144" s="76"/>
      <c r="B144" s="76"/>
      <c r="C144" s="33" t="s">
        <v>30</v>
      </c>
      <c r="D144" s="43" t="s">
        <v>31</v>
      </c>
      <c r="E144" s="64">
        <v>0</v>
      </c>
      <c r="F144" s="64">
        <v>0</v>
      </c>
      <c r="G144" s="64">
        <v>0</v>
      </c>
      <c r="H144" s="64">
        <v>0</v>
      </c>
      <c r="I144" s="65">
        <f t="shared" si="10"/>
        <v>0</v>
      </c>
      <c r="J144" s="65" t="e">
        <f>H144/G144*100</f>
        <v>#DIV/0!</v>
      </c>
      <c r="K144" s="65" t="e">
        <f t="shared" si="13"/>
        <v>#DIV/0!</v>
      </c>
      <c r="L144" s="65">
        <f t="shared" si="11"/>
        <v>0</v>
      </c>
      <c r="M144" s="65" t="e">
        <f t="shared" si="12"/>
        <v>#DIV/0!</v>
      </c>
    </row>
    <row r="145" spans="1:13" s="2" customFormat="1" ht="15.75">
      <c r="A145" s="76"/>
      <c r="B145" s="76"/>
      <c r="C145" s="35"/>
      <c r="D145" s="44" t="s">
        <v>32</v>
      </c>
      <c r="E145" s="5">
        <f>SUM(E137:E144)</f>
        <v>771.8</v>
      </c>
      <c r="F145" s="5">
        <f>SUM(F137:F144)</f>
        <v>6337.3</v>
      </c>
      <c r="G145" s="5">
        <f>SUM(G137:G144)</f>
        <v>827.6</v>
      </c>
      <c r="H145" s="5">
        <f>SUM(H137:H144)</f>
        <v>929.2</v>
      </c>
      <c r="I145" s="5">
        <f t="shared" si="10"/>
        <v>101.60000000000002</v>
      </c>
      <c r="J145" s="5">
        <f>H145/G145*100</f>
        <v>112.27646205896569</v>
      </c>
      <c r="K145" s="5">
        <f t="shared" si="13"/>
        <v>14.662395657456646</v>
      </c>
      <c r="L145" s="5">
        <f t="shared" si="11"/>
        <v>157.4000000000001</v>
      </c>
      <c r="M145" s="5">
        <f t="shared" si="12"/>
        <v>120.39388442601711</v>
      </c>
    </row>
    <row r="146" spans="1:13" ht="31.5" hidden="1">
      <c r="A146" s="76" t="s">
        <v>80</v>
      </c>
      <c r="B146" s="76" t="s">
        <v>81</v>
      </c>
      <c r="C146" s="33" t="s">
        <v>16</v>
      </c>
      <c r="D146" s="43" t="s">
        <v>17</v>
      </c>
      <c r="E146" s="64"/>
      <c r="F146" s="64">
        <v>0</v>
      </c>
      <c r="G146" s="64">
        <v>0</v>
      </c>
      <c r="H146" s="64">
        <v>0</v>
      </c>
      <c r="I146" s="65">
        <f t="shared" si="10"/>
        <v>0</v>
      </c>
      <c r="J146" s="65" t="e">
        <f>H146/G146*100</f>
        <v>#DIV/0!</v>
      </c>
      <c r="K146" s="65" t="e">
        <f t="shared" si="13"/>
        <v>#DIV/0!</v>
      </c>
      <c r="L146" s="65">
        <f t="shared" si="11"/>
        <v>0</v>
      </c>
      <c r="M146" s="65" t="e">
        <f t="shared" si="12"/>
        <v>#DIV/0!</v>
      </c>
    </row>
    <row r="147" spans="1:13" ht="15.75">
      <c r="A147" s="76"/>
      <c r="B147" s="76"/>
      <c r="C147" s="33" t="s">
        <v>20</v>
      </c>
      <c r="D147" s="43" t="s">
        <v>21</v>
      </c>
      <c r="E147" s="64">
        <v>33</v>
      </c>
      <c r="F147" s="64">
        <v>39.3</v>
      </c>
      <c r="G147" s="64">
        <v>0</v>
      </c>
      <c r="H147" s="64">
        <v>15</v>
      </c>
      <c r="I147" s="65">
        <f t="shared" si="10"/>
        <v>15</v>
      </c>
      <c r="J147" s="65"/>
      <c r="K147" s="65">
        <f t="shared" si="13"/>
        <v>38.16793893129771</v>
      </c>
      <c r="L147" s="65">
        <f t="shared" si="11"/>
        <v>-18</v>
      </c>
      <c r="M147" s="65">
        <f t="shared" si="12"/>
        <v>45.45454545454545</v>
      </c>
    </row>
    <row r="148" spans="1:13" ht="15.75" hidden="1">
      <c r="A148" s="76"/>
      <c r="B148" s="76"/>
      <c r="C148" s="33" t="s">
        <v>22</v>
      </c>
      <c r="D148" s="43" t="s">
        <v>23</v>
      </c>
      <c r="E148" s="64">
        <v>0</v>
      </c>
      <c r="F148" s="64">
        <v>0</v>
      </c>
      <c r="G148" s="64">
        <v>0</v>
      </c>
      <c r="H148" s="64">
        <v>0</v>
      </c>
      <c r="I148" s="65">
        <f t="shared" si="10"/>
        <v>0</v>
      </c>
      <c r="J148" s="65" t="e">
        <f>H148/G148*100</f>
        <v>#DIV/0!</v>
      </c>
      <c r="K148" s="65" t="e">
        <f t="shared" si="13"/>
        <v>#DIV/0!</v>
      </c>
      <c r="L148" s="65">
        <f t="shared" si="11"/>
        <v>0</v>
      </c>
      <c r="M148" s="65" t="e">
        <f t="shared" si="12"/>
        <v>#DIV/0!</v>
      </c>
    </row>
    <row r="149" spans="1:13" ht="31.5">
      <c r="A149" s="76"/>
      <c r="B149" s="76"/>
      <c r="C149" s="33" t="s">
        <v>47</v>
      </c>
      <c r="D149" s="43" t="s">
        <v>48</v>
      </c>
      <c r="E149" s="64">
        <v>91</v>
      </c>
      <c r="F149" s="64">
        <v>581.3</v>
      </c>
      <c r="G149" s="64">
        <v>96.9</v>
      </c>
      <c r="H149" s="64">
        <v>96.9</v>
      </c>
      <c r="I149" s="65">
        <f t="shared" si="10"/>
        <v>0</v>
      </c>
      <c r="J149" s="65">
        <f>H149/G149*100</f>
        <v>100</v>
      </c>
      <c r="K149" s="65">
        <f t="shared" si="13"/>
        <v>16.669533803543786</v>
      </c>
      <c r="L149" s="65">
        <f t="shared" si="11"/>
        <v>5.900000000000006</v>
      </c>
      <c r="M149" s="65">
        <f t="shared" si="12"/>
        <v>106.48351648351648</v>
      </c>
    </row>
    <row r="150" spans="1:13" ht="47.25">
      <c r="A150" s="76"/>
      <c r="B150" s="76"/>
      <c r="C150" s="33" t="s">
        <v>30</v>
      </c>
      <c r="D150" s="43" t="s">
        <v>31</v>
      </c>
      <c r="E150" s="64">
        <v>-4.9</v>
      </c>
      <c r="F150" s="64">
        <v>0</v>
      </c>
      <c r="G150" s="64">
        <v>0</v>
      </c>
      <c r="H150" s="64">
        <v>-3.5</v>
      </c>
      <c r="I150" s="65">
        <f t="shared" si="10"/>
        <v>-3.5</v>
      </c>
      <c r="J150" s="65"/>
      <c r="K150" s="65"/>
      <c r="L150" s="65">
        <f t="shared" si="11"/>
        <v>1.4000000000000004</v>
      </c>
      <c r="M150" s="65">
        <f t="shared" si="12"/>
        <v>71.42857142857142</v>
      </c>
    </row>
    <row r="151" spans="1:13" s="2" customFormat="1" ht="15.75">
      <c r="A151" s="76"/>
      <c r="B151" s="76"/>
      <c r="C151" s="35"/>
      <c r="D151" s="44" t="s">
        <v>32</v>
      </c>
      <c r="E151" s="5">
        <f>SUM(E146:E150)</f>
        <v>119.1</v>
      </c>
      <c r="F151" s="5">
        <f>SUM(F146:F150)</f>
        <v>620.5999999999999</v>
      </c>
      <c r="G151" s="5">
        <f>SUM(G146:G150)</f>
        <v>96.9</v>
      </c>
      <c r="H151" s="5">
        <f>SUM(H146:H150)</f>
        <v>108.4</v>
      </c>
      <c r="I151" s="5">
        <f t="shared" si="10"/>
        <v>11.5</v>
      </c>
      <c r="J151" s="5">
        <f>H151/G151*100</f>
        <v>111.86790505675954</v>
      </c>
      <c r="K151" s="5">
        <f t="shared" si="13"/>
        <v>17.466967450854014</v>
      </c>
      <c r="L151" s="5">
        <f t="shared" si="11"/>
        <v>-10.699999999999989</v>
      </c>
      <c r="M151" s="5">
        <f t="shared" si="12"/>
        <v>91.01595298068851</v>
      </c>
    </row>
    <row r="152" spans="1:13" s="2" customFormat="1" ht="110.25">
      <c r="A152" s="76" t="s">
        <v>82</v>
      </c>
      <c r="B152" s="76" t="s">
        <v>83</v>
      </c>
      <c r="C152" s="33" t="s">
        <v>63</v>
      </c>
      <c r="D152" s="43" t="s">
        <v>64</v>
      </c>
      <c r="E152" s="65">
        <v>30</v>
      </c>
      <c r="F152" s="7">
        <v>0</v>
      </c>
      <c r="G152" s="7">
        <v>0</v>
      </c>
      <c r="H152" s="65">
        <v>8.2</v>
      </c>
      <c r="I152" s="65">
        <f t="shared" si="10"/>
        <v>8.2</v>
      </c>
      <c r="J152" s="65"/>
      <c r="K152" s="65"/>
      <c r="L152" s="65">
        <f t="shared" si="11"/>
        <v>-21.8</v>
      </c>
      <c r="M152" s="65">
        <f t="shared" si="12"/>
        <v>27.333333333333332</v>
      </c>
    </row>
    <row r="153" spans="1:13" s="2" customFormat="1" ht="63">
      <c r="A153" s="76"/>
      <c r="B153" s="76"/>
      <c r="C153" s="33" t="s">
        <v>12</v>
      </c>
      <c r="D153" s="42" t="s">
        <v>13</v>
      </c>
      <c r="E153" s="65">
        <v>0</v>
      </c>
      <c r="F153" s="65">
        <v>1500</v>
      </c>
      <c r="G153" s="65">
        <v>0</v>
      </c>
      <c r="H153" s="65">
        <v>0</v>
      </c>
      <c r="I153" s="65">
        <f t="shared" si="10"/>
        <v>0</v>
      </c>
      <c r="J153" s="65"/>
      <c r="K153" s="65">
        <f t="shared" si="13"/>
        <v>0</v>
      </c>
      <c r="L153" s="65">
        <f t="shared" si="11"/>
        <v>0</v>
      </c>
      <c r="M153" s="65"/>
    </row>
    <row r="154" spans="1:13" ht="94.5" hidden="1">
      <c r="A154" s="76"/>
      <c r="B154" s="76"/>
      <c r="C154" s="34" t="s">
        <v>14</v>
      </c>
      <c r="D154" s="42" t="s">
        <v>15</v>
      </c>
      <c r="E154" s="64">
        <v>0</v>
      </c>
      <c r="F154" s="64">
        <v>0</v>
      </c>
      <c r="G154" s="64">
        <v>0</v>
      </c>
      <c r="H154" s="64">
        <v>0</v>
      </c>
      <c r="I154" s="65">
        <f t="shared" si="10"/>
        <v>0</v>
      </c>
      <c r="J154" s="65"/>
      <c r="K154" s="65" t="e">
        <f t="shared" si="13"/>
        <v>#DIV/0!</v>
      </c>
      <c r="L154" s="65">
        <f t="shared" si="11"/>
        <v>0</v>
      </c>
      <c r="M154" s="65" t="e">
        <f t="shared" si="12"/>
        <v>#DIV/0!</v>
      </c>
    </row>
    <row r="155" spans="1:13" ht="31.5">
      <c r="A155" s="76"/>
      <c r="B155" s="76"/>
      <c r="C155" s="33" t="s">
        <v>16</v>
      </c>
      <c r="D155" s="43" t="s">
        <v>17</v>
      </c>
      <c r="E155" s="65">
        <v>205.6</v>
      </c>
      <c r="F155" s="64">
        <v>0</v>
      </c>
      <c r="G155" s="64">
        <v>0</v>
      </c>
      <c r="H155" s="65">
        <f>75.7+22.3</f>
        <v>98</v>
      </c>
      <c r="I155" s="65">
        <f t="shared" si="10"/>
        <v>98</v>
      </c>
      <c r="J155" s="65"/>
      <c r="K155" s="65"/>
      <c r="L155" s="65">
        <f t="shared" si="11"/>
        <v>-107.6</v>
      </c>
      <c r="M155" s="65">
        <f t="shared" si="12"/>
        <v>47.66536964980545</v>
      </c>
    </row>
    <row r="156" spans="1:13" ht="110.25" hidden="1">
      <c r="A156" s="76"/>
      <c r="B156" s="76"/>
      <c r="C156" s="34" t="s">
        <v>65</v>
      </c>
      <c r="D156" s="42" t="s">
        <v>66</v>
      </c>
      <c r="E156" s="65">
        <v>0</v>
      </c>
      <c r="F156" s="64">
        <v>0</v>
      </c>
      <c r="G156" s="64">
        <v>0</v>
      </c>
      <c r="H156" s="65">
        <v>0</v>
      </c>
      <c r="I156" s="65">
        <f t="shared" si="10"/>
        <v>0</v>
      </c>
      <c r="J156" s="65"/>
      <c r="K156" s="65"/>
      <c r="L156" s="65">
        <f t="shared" si="11"/>
        <v>0</v>
      </c>
      <c r="M156" s="65" t="e">
        <f t="shared" si="12"/>
        <v>#DIV/0!</v>
      </c>
    </row>
    <row r="157" spans="1:13" ht="15.75">
      <c r="A157" s="76"/>
      <c r="B157" s="76"/>
      <c r="C157" s="33" t="s">
        <v>20</v>
      </c>
      <c r="D157" s="43" t="s">
        <v>21</v>
      </c>
      <c r="E157" s="64">
        <v>65</v>
      </c>
      <c r="F157" s="64">
        <v>0</v>
      </c>
      <c r="G157" s="64">
        <v>0</v>
      </c>
      <c r="H157" s="64">
        <f>3.2+62.9+47.7</f>
        <v>113.8</v>
      </c>
      <c r="I157" s="65">
        <f t="shared" si="10"/>
        <v>113.8</v>
      </c>
      <c r="J157" s="65"/>
      <c r="K157" s="65"/>
      <c r="L157" s="65">
        <f t="shared" si="11"/>
        <v>48.8</v>
      </c>
      <c r="M157" s="65">
        <f t="shared" si="12"/>
        <v>175.07692307692307</v>
      </c>
    </row>
    <row r="158" spans="1:13" ht="15.75">
      <c r="A158" s="76"/>
      <c r="B158" s="76"/>
      <c r="C158" s="33" t="s">
        <v>22</v>
      </c>
      <c r="D158" s="43" t="s">
        <v>23</v>
      </c>
      <c r="E158" s="64">
        <v>45</v>
      </c>
      <c r="F158" s="64">
        <v>0</v>
      </c>
      <c r="G158" s="64">
        <v>0</v>
      </c>
      <c r="H158" s="64">
        <v>-1.3</v>
      </c>
      <c r="I158" s="65">
        <f t="shared" si="10"/>
        <v>-1.3</v>
      </c>
      <c r="J158" s="65"/>
      <c r="K158" s="65"/>
      <c r="L158" s="65">
        <f t="shared" si="11"/>
        <v>-46.3</v>
      </c>
      <c r="M158" s="65">
        <f t="shared" si="12"/>
        <v>-2.8888888888888893</v>
      </c>
    </row>
    <row r="159" spans="1:13" ht="15.75" hidden="1">
      <c r="A159" s="76"/>
      <c r="B159" s="76"/>
      <c r="C159" s="33" t="s">
        <v>24</v>
      </c>
      <c r="D159" s="43" t="s">
        <v>25</v>
      </c>
      <c r="E159" s="64">
        <v>0</v>
      </c>
      <c r="F159" s="64">
        <v>0</v>
      </c>
      <c r="G159" s="64">
        <v>0</v>
      </c>
      <c r="H159" s="64">
        <v>0</v>
      </c>
      <c r="I159" s="65">
        <f t="shared" si="10"/>
        <v>0</v>
      </c>
      <c r="J159" s="65"/>
      <c r="K159" s="65" t="e">
        <f t="shared" si="13"/>
        <v>#DIV/0!</v>
      </c>
      <c r="L159" s="65">
        <f t="shared" si="11"/>
        <v>0</v>
      </c>
      <c r="M159" s="65" t="e">
        <f t="shared" si="12"/>
        <v>#DIV/0!</v>
      </c>
    </row>
    <row r="160" spans="1:13" ht="31.5">
      <c r="A160" s="76"/>
      <c r="B160" s="76"/>
      <c r="C160" s="33" t="s">
        <v>26</v>
      </c>
      <c r="D160" s="43" t="s">
        <v>27</v>
      </c>
      <c r="E160" s="64">
        <v>0</v>
      </c>
      <c r="F160" s="65">
        <v>702076.1</v>
      </c>
      <c r="G160" s="65">
        <v>0</v>
      </c>
      <c r="H160" s="64">
        <v>0</v>
      </c>
      <c r="I160" s="65">
        <f t="shared" si="10"/>
        <v>0</v>
      </c>
      <c r="J160" s="65"/>
      <c r="K160" s="65">
        <f t="shared" si="13"/>
        <v>0</v>
      </c>
      <c r="L160" s="65">
        <f t="shared" si="11"/>
        <v>0</v>
      </c>
      <c r="M160" s="65"/>
    </row>
    <row r="161" spans="1:13" ht="15.75" hidden="1">
      <c r="A161" s="76"/>
      <c r="B161" s="76"/>
      <c r="C161" s="33" t="s">
        <v>28</v>
      </c>
      <c r="D161" s="43" t="s">
        <v>29</v>
      </c>
      <c r="E161" s="64">
        <v>0</v>
      </c>
      <c r="F161" s="65">
        <v>0</v>
      </c>
      <c r="G161" s="65">
        <v>0</v>
      </c>
      <c r="H161" s="64">
        <v>0</v>
      </c>
      <c r="I161" s="65">
        <f t="shared" si="10"/>
        <v>0</v>
      </c>
      <c r="J161" s="65"/>
      <c r="K161" s="65" t="e">
        <f t="shared" si="13"/>
        <v>#DIV/0!</v>
      </c>
      <c r="L161" s="65">
        <f t="shared" si="11"/>
        <v>0</v>
      </c>
      <c r="M161" s="65" t="e">
        <f t="shared" si="12"/>
        <v>#DIV/0!</v>
      </c>
    </row>
    <row r="162" spans="1:13" ht="47.25">
      <c r="A162" s="76"/>
      <c r="B162" s="76"/>
      <c r="C162" s="33" t="s">
        <v>30</v>
      </c>
      <c r="D162" s="43" t="s">
        <v>31</v>
      </c>
      <c r="E162" s="64">
        <v>-1808</v>
      </c>
      <c r="F162" s="65">
        <v>0</v>
      </c>
      <c r="G162" s="65">
        <v>0</v>
      </c>
      <c r="H162" s="64">
        <v>0</v>
      </c>
      <c r="I162" s="65">
        <f t="shared" si="10"/>
        <v>0</v>
      </c>
      <c r="J162" s="65"/>
      <c r="K162" s="65"/>
      <c r="L162" s="65">
        <f t="shared" si="11"/>
        <v>1808</v>
      </c>
      <c r="M162" s="65">
        <f t="shared" si="12"/>
        <v>0</v>
      </c>
    </row>
    <row r="163" spans="1:13" s="2" customFormat="1" ht="15.75">
      <c r="A163" s="76"/>
      <c r="B163" s="76"/>
      <c r="C163" s="66"/>
      <c r="D163" s="44" t="s">
        <v>37</v>
      </c>
      <c r="E163" s="5">
        <f>SUM(E152:E162)</f>
        <v>-1462.4</v>
      </c>
      <c r="F163" s="5">
        <f>SUM(F152:F162)</f>
        <v>703576.1</v>
      </c>
      <c r="G163" s="5">
        <f>SUM(G152:G162)</f>
        <v>0</v>
      </c>
      <c r="H163" s="5">
        <f>SUM(H152:H162)</f>
        <v>218.7</v>
      </c>
      <c r="I163" s="5">
        <f t="shared" si="10"/>
        <v>218.7</v>
      </c>
      <c r="J163" s="5"/>
      <c r="K163" s="5">
        <f t="shared" si="13"/>
        <v>0.03108405757387154</v>
      </c>
      <c r="L163" s="5">
        <f t="shared" si="11"/>
        <v>1681.1000000000001</v>
      </c>
      <c r="M163" s="5">
        <f t="shared" si="12"/>
        <v>-14.954868708971553</v>
      </c>
    </row>
    <row r="164" spans="1:13" ht="15.75" hidden="1">
      <c r="A164" s="76"/>
      <c r="B164" s="76"/>
      <c r="C164" s="33" t="s">
        <v>20</v>
      </c>
      <c r="D164" s="43" t="s">
        <v>21</v>
      </c>
      <c r="E164" s="64">
        <v>0</v>
      </c>
      <c r="F164" s="64">
        <v>0</v>
      </c>
      <c r="G164" s="64">
        <v>0</v>
      </c>
      <c r="H164" s="64">
        <v>0</v>
      </c>
      <c r="I164" s="65">
        <f t="shared" si="10"/>
        <v>0</v>
      </c>
      <c r="J164" s="65" t="e">
        <f>H164/G164*100</f>
        <v>#DIV/0!</v>
      </c>
      <c r="K164" s="65" t="e">
        <f t="shared" si="13"/>
        <v>#DIV/0!</v>
      </c>
      <c r="L164" s="65">
        <f t="shared" si="11"/>
        <v>0</v>
      </c>
      <c r="M164" s="65" t="e">
        <f t="shared" si="12"/>
        <v>#DIV/0!</v>
      </c>
    </row>
    <row r="165" spans="1:13" s="2" customFormat="1" ht="15.75" hidden="1">
      <c r="A165" s="76"/>
      <c r="B165" s="76"/>
      <c r="C165" s="66"/>
      <c r="D165" s="44" t="s">
        <v>42</v>
      </c>
      <c r="E165" s="5">
        <f>SUM(E164)</f>
        <v>0</v>
      </c>
      <c r="F165" s="5">
        <f>SUM(F164)</f>
        <v>0</v>
      </c>
      <c r="G165" s="5">
        <f>SUM(G164)</f>
        <v>0</v>
      </c>
      <c r="H165" s="5">
        <f>SUM(H164)</f>
        <v>0</v>
      </c>
      <c r="I165" s="65">
        <f t="shared" si="10"/>
        <v>0</v>
      </c>
      <c r="J165" s="65" t="e">
        <f>H165/G165*100</f>
        <v>#DIV/0!</v>
      </c>
      <c r="K165" s="65" t="e">
        <f t="shared" si="13"/>
        <v>#DIV/0!</v>
      </c>
      <c r="L165" s="65">
        <f t="shared" si="11"/>
        <v>0</v>
      </c>
      <c r="M165" s="65" t="e">
        <f t="shared" si="12"/>
        <v>#DIV/0!</v>
      </c>
    </row>
    <row r="166" spans="1:13" s="2" customFormat="1" ht="15.75">
      <c r="A166" s="76"/>
      <c r="B166" s="76"/>
      <c r="C166" s="66"/>
      <c r="D166" s="44" t="s">
        <v>32</v>
      </c>
      <c r="E166" s="5">
        <f>E163+E165</f>
        <v>-1462.4</v>
      </c>
      <c r="F166" s="5">
        <f>F163+F165</f>
        <v>703576.1</v>
      </c>
      <c r="G166" s="5">
        <f>G163+G165</f>
        <v>0</v>
      </c>
      <c r="H166" s="5">
        <f>H163+H165</f>
        <v>218.7</v>
      </c>
      <c r="I166" s="5">
        <f t="shared" si="10"/>
        <v>218.7</v>
      </c>
      <c r="J166" s="5"/>
      <c r="K166" s="5">
        <f t="shared" si="13"/>
        <v>0.03108405757387154</v>
      </c>
      <c r="L166" s="5">
        <f t="shared" si="11"/>
        <v>1681.1000000000001</v>
      </c>
      <c r="M166" s="5">
        <f t="shared" si="12"/>
        <v>-14.954868708971553</v>
      </c>
    </row>
    <row r="167" spans="1:13" s="2" customFormat="1" ht="110.25">
      <c r="A167" s="89">
        <v>942</v>
      </c>
      <c r="B167" s="76" t="s">
        <v>84</v>
      </c>
      <c r="C167" s="33" t="s">
        <v>63</v>
      </c>
      <c r="D167" s="43" t="s">
        <v>64</v>
      </c>
      <c r="E167" s="65">
        <v>339.5</v>
      </c>
      <c r="F167" s="7">
        <v>0</v>
      </c>
      <c r="G167" s="7">
        <v>0</v>
      </c>
      <c r="H167" s="65">
        <v>0</v>
      </c>
      <c r="I167" s="65">
        <f t="shared" si="10"/>
        <v>0</v>
      </c>
      <c r="J167" s="65"/>
      <c r="K167" s="65"/>
      <c r="L167" s="65">
        <f t="shared" si="11"/>
        <v>-339.5</v>
      </c>
      <c r="M167" s="65">
        <f t="shared" si="12"/>
        <v>0</v>
      </c>
    </row>
    <row r="168" spans="1:13" s="2" customFormat="1" ht="31.5">
      <c r="A168" s="89"/>
      <c r="B168" s="76"/>
      <c r="C168" s="33" t="s">
        <v>16</v>
      </c>
      <c r="D168" s="43" t="s">
        <v>17</v>
      </c>
      <c r="E168" s="65">
        <v>20.5</v>
      </c>
      <c r="F168" s="7">
        <v>0</v>
      </c>
      <c r="G168" s="7">
        <v>0</v>
      </c>
      <c r="H168" s="65">
        <v>0</v>
      </c>
      <c r="I168" s="65">
        <f t="shared" si="10"/>
        <v>0</v>
      </c>
      <c r="J168" s="65"/>
      <c r="K168" s="65"/>
      <c r="L168" s="65">
        <f t="shared" si="11"/>
        <v>-20.5</v>
      </c>
      <c r="M168" s="65">
        <f t="shared" si="12"/>
        <v>0</v>
      </c>
    </row>
    <row r="169" spans="1:13" s="2" customFormat="1" ht="110.25" hidden="1">
      <c r="A169" s="89"/>
      <c r="B169" s="76"/>
      <c r="C169" s="34" t="s">
        <v>65</v>
      </c>
      <c r="D169" s="42" t="s">
        <v>66</v>
      </c>
      <c r="E169" s="65">
        <v>0</v>
      </c>
      <c r="F169" s="7">
        <v>0</v>
      </c>
      <c r="G169" s="7">
        <v>0</v>
      </c>
      <c r="H169" s="65">
        <v>0</v>
      </c>
      <c r="I169" s="65">
        <f t="shared" si="10"/>
        <v>0</v>
      </c>
      <c r="J169" s="65"/>
      <c r="K169" s="65"/>
      <c r="L169" s="65">
        <f t="shared" si="11"/>
        <v>0</v>
      </c>
      <c r="M169" s="65" t="e">
        <f t="shared" si="12"/>
        <v>#DIV/0!</v>
      </c>
    </row>
    <row r="170" spans="1:13" s="2" customFormat="1" ht="15.75">
      <c r="A170" s="89"/>
      <c r="B170" s="76"/>
      <c r="C170" s="33" t="s">
        <v>20</v>
      </c>
      <c r="D170" s="43" t="s">
        <v>21</v>
      </c>
      <c r="E170" s="65">
        <v>2269.3</v>
      </c>
      <c r="F170" s="65">
        <v>0</v>
      </c>
      <c r="G170" s="65">
        <v>0</v>
      </c>
      <c r="H170" s="65">
        <v>14.3</v>
      </c>
      <c r="I170" s="65">
        <f t="shared" si="10"/>
        <v>14.3</v>
      </c>
      <c r="J170" s="65"/>
      <c r="K170" s="65"/>
      <c r="L170" s="65">
        <f t="shared" si="11"/>
        <v>-2255</v>
      </c>
      <c r="M170" s="65">
        <f t="shared" si="12"/>
        <v>0.6301502666020359</v>
      </c>
    </row>
    <row r="171" spans="1:13" s="2" customFormat="1" ht="15.75">
      <c r="A171" s="89"/>
      <c r="B171" s="76"/>
      <c r="C171" s="33" t="s">
        <v>22</v>
      </c>
      <c r="D171" s="43" t="s">
        <v>23</v>
      </c>
      <c r="E171" s="65">
        <v>-2.1</v>
      </c>
      <c r="F171" s="7">
        <v>0</v>
      </c>
      <c r="G171" s="7">
        <v>0</v>
      </c>
      <c r="H171" s="65">
        <v>1308.8</v>
      </c>
      <c r="I171" s="65">
        <f t="shared" si="10"/>
        <v>1308.8</v>
      </c>
      <c r="J171" s="65"/>
      <c r="K171" s="65"/>
      <c r="L171" s="65">
        <f t="shared" si="11"/>
        <v>1310.8999999999999</v>
      </c>
      <c r="M171" s="65">
        <f t="shared" si="12"/>
        <v>-62323.80952380952</v>
      </c>
    </row>
    <row r="172" spans="1:13" s="2" customFormat="1" ht="31.5">
      <c r="A172" s="89"/>
      <c r="B172" s="76"/>
      <c r="C172" s="33" t="s">
        <v>26</v>
      </c>
      <c r="D172" s="43" t="s">
        <v>27</v>
      </c>
      <c r="E172" s="65">
        <v>0</v>
      </c>
      <c r="F172" s="65">
        <f>874333.8-35729.2</f>
        <v>838604.6000000001</v>
      </c>
      <c r="G172" s="65">
        <v>100000</v>
      </c>
      <c r="H172" s="65">
        <v>100000</v>
      </c>
      <c r="I172" s="65">
        <f t="shared" si="10"/>
        <v>0</v>
      </c>
      <c r="J172" s="65"/>
      <c r="K172" s="65">
        <f t="shared" si="13"/>
        <v>11.924570888354296</v>
      </c>
      <c r="L172" s="65">
        <f t="shared" si="11"/>
        <v>100000</v>
      </c>
      <c r="M172" s="65"/>
    </row>
    <row r="173" spans="1:13" s="2" customFormat="1" ht="47.25">
      <c r="A173" s="89"/>
      <c r="B173" s="76"/>
      <c r="C173" s="33" t="s">
        <v>30</v>
      </c>
      <c r="D173" s="43" t="s">
        <v>31</v>
      </c>
      <c r="E173" s="65">
        <v>-83986.2</v>
      </c>
      <c r="F173" s="65">
        <v>0</v>
      </c>
      <c r="G173" s="65">
        <v>0</v>
      </c>
      <c r="H173" s="65">
        <v>-26815.1</v>
      </c>
      <c r="I173" s="65">
        <f t="shared" si="10"/>
        <v>-26815.1</v>
      </c>
      <c r="J173" s="65"/>
      <c r="K173" s="65"/>
      <c r="L173" s="65">
        <f t="shared" si="11"/>
        <v>57171.1</v>
      </c>
      <c r="M173" s="65">
        <f t="shared" si="12"/>
        <v>31.927983406797782</v>
      </c>
    </row>
    <row r="174" spans="1:13" s="2" customFormat="1" ht="15.75">
      <c r="A174" s="89"/>
      <c r="B174" s="76"/>
      <c r="C174" s="66"/>
      <c r="D174" s="44" t="s">
        <v>32</v>
      </c>
      <c r="E174" s="5">
        <f>SUM(E167:E173)</f>
        <v>-81359</v>
      </c>
      <c r="F174" s="5">
        <f>SUM(F167:F173)</f>
        <v>838604.6000000001</v>
      </c>
      <c r="G174" s="5">
        <f>SUM(G167:G173)</f>
        <v>100000</v>
      </c>
      <c r="H174" s="5">
        <f>SUM(H167:H173)</f>
        <v>74508</v>
      </c>
      <c r="I174" s="5">
        <f t="shared" si="10"/>
        <v>-25492</v>
      </c>
      <c r="J174" s="5">
        <f>H174/G174*100</f>
        <v>74.508</v>
      </c>
      <c r="K174" s="5">
        <f t="shared" si="13"/>
        <v>8.88475927749502</v>
      </c>
      <c r="L174" s="5">
        <f t="shared" si="11"/>
        <v>155867</v>
      </c>
      <c r="M174" s="5">
        <f t="shared" si="12"/>
        <v>-91.57929669735371</v>
      </c>
    </row>
    <row r="175" spans="1:13" s="2" customFormat="1" ht="15.75">
      <c r="A175" s="76" t="s">
        <v>85</v>
      </c>
      <c r="B175" s="76" t="s">
        <v>143</v>
      </c>
      <c r="C175" s="33" t="s">
        <v>38</v>
      </c>
      <c r="D175" s="43" t="s">
        <v>39</v>
      </c>
      <c r="E175" s="64">
        <v>108.8</v>
      </c>
      <c r="F175" s="64">
        <v>1398.4</v>
      </c>
      <c r="G175" s="64">
        <v>114</v>
      </c>
      <c r="H175" s="64">
        <v>185.6</v>
      </c>
      <c r="I175" s="65">
        <f t="shared" si="10"/>
        <v>71.6</v>
      </c>
      <c r="J175" s="65">
        <f>H175/G175*100</f>
        <v>162.80701754385964</v>
      </c>
      <c r="K175" s="65">
        <f t="shared" si="13"/>
        <v>13.272311212814644</v>
      </c>
      <c r="L175" s="65">
        <f t="shared" si="11"/>
        <v>76.8</v>
      </c>
      <c r="M175" s="65">
        <f t="shared" si="12"/>
        <v>170.58823529411765</v>
      </c>
    </row>
    <row r="176" spans="1:13" s="2" customFormat="1" ht="15.75">
      <c r="A176" s="76"/>
      <c r="B176" s="76"/>
      <c r="C176" s="33" t="s">
        <v>51</v>
      </c>
      <c r="D176" s="42" t="s">
        <v>52</v>
      </c>
      <c r="E176" s="64">
        <v>0</v>
      </c>
      <c r="F176" s="64">
        <v>841.1</v>
      </c>
      <c r="G176" s="64">
        <v>140.2</v>
      </c>
      <c r="H176" s="64">
        <v>101.4</v>
      </c>
      <c r="I176" s="65">
        <f t="shared" si="10"/>
        <v>-38.79999999999998</v>
      </c>
      <c r="J176" s="65">
        <f>H176/G176*100</f>
        <v>72.32524964336663</v>
      </c>
      <c r="K176" s="65">
        <f t="shared" si="13"/>
        <v>12.055641421947449</v>
      </c>
      <c r="L176" s="65">
        <f t="shared" si="11"/>
        <v>101.4</v>
      </c>
      <c r="M176" s="65" t="e">
        <f t="shared" si="12"/>
        <v>#DIV/0!</v>
      </c>
    </row>
    <row r="177" spans="1:13" s="2" customFormat="1" ht="94.5">
      <c r="A177" s="76"/>
      <c r="B177" s="76"/>
      <c r="C177" s="33" t="s">
        <v>91</v>
      </c>
      <c r="D177" s="42" t="s">
        <v>92</v>
      </c>
      <c r="E177" s="64">
        <v>12324.2</v>
      </c>
      <c r="F177" s="64">
        <v>83863</v>
      </c>
      <c r="G177" s="64">
        <v>11163</v>
      </c>
      <c r="H177" s="64">
        <v>11582.2</v>
      </c>
      <c r="I177" s="65">
        <f t="shared" si="10"/>
        <v>419.2000000000007</v>
      </c>
      <c r="J177" s="65">
        <f>H177/G177*100</f>
        <v>103.75526292215356</v>
      </c>
      <c r="K177" s="65">
        <f t="shared" si="13"/>
        <v>13.810858185373764</v>
      </c>
      <c r="L177" s="65">
        <f t="shared" si="11"/>
        <v>-742</v>
      </c>
      <c r="M177" s="65">
        <f t="shared" si="12"/>
        <v>93.97932523003522</v>
      </c>
    </row>
    <row r="178" spans="1:13" s="2" customFormat="1" ht="141.75" hidden="1">
      <c r="A178" s="76"/>
      <c r="B178" s="76"/>
      <c r="C178" s="33" t="s">
        <v>86</v>
      </c>
      <c r="D178" s="42" t="s">
        <v>87</v>
      </c>
      <c r="E178" s="64">
        <v>0</v>
      </c>
      <c r="F178" s="64">
        <v>0</v>
      </c>
      <c r="G178" s="64">
        <v>0</v>
      </c>
      <c r="H178" s="64">
        <v>0</v>
      </c>
      <c r="I178" s="65">
        <f t="shared" si="10"/>
        <v>0</v>
      </c>
      <c r="J178" s="65" t="e">
        <f>H178/G178*100</f>
        <v>#DIV/0!</v>
      </c>
      <c r="K178" s="65" t="e">
        <f t="shared" si="13"/>
        <v>#DIV/0!</v>
      </c>
      <c r="L178" s="65">
        <f t="shared" si="11"/>
        <v>0</v>
      </c>
      <c r="M178" s="65" t="e">
        <f t="shared" si="12"/>
        <v>#DIV/0!</v>
      </c>
    </row>
    <row r="179" spans="1:13" s="2" customFormat="1" ht="110.25">
      <c r="A179" s="76"/>
      <c r="B179" s="76"/>
      <c r="C179" s="33" t="s">
        <v>63</v>
      </c>
      <c r="D179" s="47" t="s">
        <v>64</v>
      </c>
      <c r="E179" s="64">
        <v>16.9</v>
      </c>
      <c r="F179" s="64">
        <v>0</v>
      </c>
      <c r="G179" s="64">
        <v>0</v>
      </c>
      <c r="H179" s="64">
        <v>3.1</v>
      </c>
      <c r="I179" s="65">
        <f t="shared" si="10"/>
        <v>3.1</v>
      </c>
      <c r="J179" s="65"/>
      <c r="K179" s="65"/>
      <c r="L179" s="65">
        <f t="shared" si="11"/>
        <v>-13.799999999999999</v>
      </c>
      <c r="M179" s="65">
        <f t="shared" si="12"/>
        <v>18.34319526627219</v>
      </c>
    </row>
    <row r="180" spans="1:13" s="2" customFormat="1" ht="63">
      <c r="A180" s="76"/>
      <c r="B180" s="76"/>
      <c r="C180" s="33" t="s">
        <v>12</v>
      </c>
      <c r="D180" s="42" t="s">
        <v>13</v>
      </c>
      <c r="E180" s="64">
        <v>0</v>
      </c>
      <c r="F180" s="64">
        <v>717.5</v>
      </c>
      <c r="G180" s="64">
        <v>0</v>
      </c>
      <c r="H180" s="64">
        <v>0</v>
      </c>
      <c r="I180" s="65">
        <f t="shared" si="10"/>
        <v>0</v>
      </c>
      <c r="J180" s="65"/>
      <c r="K180" s="65">
        <f t="shared" si="13"/>
        <v>0</v>
      </c>
      <c r="L180" s="65">
        <f t="shared" si="11"/>
        <v>0</v>
      </c>
      <c r="M180" s="65"/>
    </row>
    <row r="181" spans="1:13" s="2" customFormat="1" ht="31.5">
      <c r="A181" s="76"/>
      <c r="B181" s="76"/>
      <c r="C181" s="33" t="s">
        <v>16</v>
      </c>
      <c r="D181" s="43" t="s">
        <v>17</v>
      </c>
      <c r="E181" s="64">
        <v>13720.8</v>
      </c>
      <c r="F181" s="64">
        <v>0</v>
      </c>
      <c r="G181" s="64">
        <v>0</v>
      </c>
      <c r="H181" s="64">
        <v>60.1</v>
      </c>
      <c r="I181" s="65">
        <f t="shared" si="10"/>
        <v>60.1</v>
      </c>
      <c r="J181" s="65"/>
      <c r="K181" s="65"/>
      <c r="L181" s="65">
        <f t="shared" si="11"/>
        <v>-13660.699999999999</v>
      </c>
      <c r="M181" s="65">
        <f t="shared" si="12"/>
        <v>0.43802110664101224</v>
      </c>
    </row>
    <row r="182" spans="1:13" s="2" customFormat="1" ht="110.25" hidden="1">
      <c r="A182" s="76"/>
      <c r="B182" s="76"/>
      <c r="C182" s="34" t="s">
        <v>65</v>
      </c>
      <c r="D182" s="42" t="s">
        <v>66</v>
      </c>
      <c r="E182" s="65">
        <v>0</v>
      </c>
      <c r="F182" s="7">
        <v>0</v>
      </c>
      <c r="G182" s="7">
        <v>0</v>
      </c>
      <c r="H182" s="65">
        <v>0</v>
      </c>
      <c r="I182" s="65">
        <f t="shared" si="10"/>
        <v>0</v>
      </c>
      <c r="J182" s="65" t="e">
        <f>H182/G182*100</f>
        <v>#DIV/0!</v>
      </c>
      <c r="K182" s="65" t="e">
        <f t="shared" si="13"/>
        <v>#DIV/0!</v>
      </c>
      <c r="L182" s="65">
        <f t="shared" si="11"/>
        <v>0</v>
      </c>
      <c r="M182" s="65" t="e">
        <f t="shared" si="12"/>
        <v>#DIV/0!</v>
      </c>
    </row>
    <row r="183" spans="1:13" ht="15.75">
      <c r="A183" s="76"/>
      <c r="B183" s="76"/>
      <c r="C183" s="33" t="s">
        <v>20</v>
      </c>
      <c r="D183" s="43" t="s">
        <v>21</v>
      </c>
      <c r="E183" s="64">
        <v>8813.2</v>
      </c>
      <c r="F183" s="64">
        <v>86905.1</v>
      </c>
      <c r="G183" s="64">
        <f>9917.9+230</f>
        <v>10147.9</v>
      </c>
      <c r="H183" s="64">
        <f>9305+3+479.6+341.3</f>
        <v>10128.9</v>
      </c>
      <c r="I183" s="65">
        <f t="shared" si="10"/>
        <v>-19</v>
      </c>
      <c r="J183" s="65">
        <f>H183/G183*100</f>
        <v>99.81276914435499</v>
      </c>
      <c r="K183" s="65">
        <f t="shared" si="13"/>
        <v>11.655127259504908</v>
      </c>
      <c r="L183" s="65">
        <f t="shared" si="11"/>
        <v>1315.699999999999</v>
      </c>
      <c r="M183" s="65">
        <f t="shared" si="12"/>
        <v>114.92874324876321</v>
      </c>
    </row>
    <row r="184" spans="1:13" ht="15.75">
      <c r="A184" s="76"/>
      <c r="B184" s="76"/>
      <c r="C184" s="33" t="s">
        <v>22</v>
      </c>
      <c r="D184" s="43" t="s">
        <v>23</v>
      </c>
      <c r="E184" s="64">
        <v>56.9</v>
      </c>
      <c r="F184" s="64">
        <v>0</v>
      </c>
      <c r="G184" s="64">
        <v>0</v>
      </c>
      <c r="H184" s="64">
        <v>-13.4</v>
      </c>
      <c r="I184" s="65">
        <f t="shared" si="10"/>
        <v>-13.4</v>
      </c>
      <c r="J184" s="65"/>
      <c r="K184" s="65"/>
      <c r="L184" s="65">
        <f t="shared" si="11"/>
        <v>-70.3</v>
      </c>
      <c r="M184" s="65">
        <f t="shared" si="12"/>
        <v>-23.550087873462218</v>
      </c>
    </row>
    <row r="185" spans="1:13" ht="15.75" hidden="1">
      <c r="A185" s="76"/>
      <c r="B185" s="76"/>
      <c r="C185" s="33" t="s">
        <v>24</v>
      </c>
      <c r="D185" s="43" t="s">
        <v>25</v>
      </c>
      <c r="E185" s="64">
        <v>0</v>
      </c>
      <c r="F185" s="64">
        <v>0</v>
      </c>
      <c r="G185" s="64">
        <v>0</v>
      </c>
      <c r="H185" s="64">
        <v>0</v>
      </c>
      <c r="I185" s="65">
        <f t="shared" si="10"/>
        <v>0</v>
      </c>
      <c r="J185" s="65"/>
      <c r="K185" s="65" t="e">
        <f t="shared" si="13"/>
        <v>#DIV/0!</v>
      </c>
      <c r="L185" s="65">
        <f t="shared" si="11"/>
        <v>0</v>
      </c>
      <c r="M185" s="65" t="e">
        <f t="shared" si="12"/>
        <v>#DIV/0!</v>
      </c>
    </row>
    <row r="186" spans="1:13" ht="31.5">
      <c r="A186" s="76"/>
      <c r="B186" s="76"/>
      <c r="C186" s="33" t="s">
        <v>26</v>
      </c>
      <c r="D186" s="43" t="s">
        <v>27</v>
      </c>
      <c r="E186" s="64">
        <v>0</v>
      </c>
      <c r="F186" s="64">
        <f>4238680-73800</f>
        <v>4164880</v>
      </c>
      <c r="G186" s="64">
        <v>0</v>
      </c>
      <c r="H186" s="64">
        <v>0</v>
      </c>
      <c r="I186" s="65">
        <f t="shared" si="10"/>
        <v>0</v>
      </c>
      <c r="J186" s="65"/>
      <c r="K186" s="65">
        <f t="shared" si="13"/>
        <v>0</v>
      </c>
      <c r="L186" s="65">
        <f t="shared" si="11"/>
        <v>0</v>
      </c>
      <c r="M186" s="65"/>
    </row>
    <row r="187" spans="1:13" ht="31.5" hidden="1">
      <c r="A187" s="76"/>
      <c r="B187" s="76"/>
      <c r="C187" s="33" t="s">
        <v>47</v>
      </c>
      <c r="D187" s="43" t="s">
        <v>48</v>
      </c>
      <c r="E187" s="64">
        <v>0</v>
      </c>
      <c r="F187" s="64">
        <v>0</v>
      </c>
      <c r="G187" s="64">
        <v>0</v>
      </c>
      <c r="H187" s="64">
        <v>0</v>
      </c>
      <c r="I187" s="65">
        <f t="shared" si="10"/>
        <v>0</v>
      </c>
      <c r="J187" s="65"/>
      <c r="K187" s="65" t="e">
        <f t="shared" si="13"/>
        <v>#DIV/0!</v>
      </c>
      <c r="L187" s="65">
        <f t="shared" si="11"/>
        <v>0</v>
      </c>
      <c r="M187" s="65"/>
    </row>
    <row r="188" spans="1:13" ht="15.75">
      <c r="A188" s="76"/>
      <c r="B188" s="76"/>
      <c r="C188" s="33" t="s">
        <v>28</v>
      </c>
      <c r="D188" s="43" t="s">
        <v>29</v>
      </c>
      <c r="E188" s="64">
        <v>0</v>
      </c>
      <c r="F188" s="64">
        <v>3239304.3</v>
      </c>
      <c r="G188" s="64">
        <v>0</v>
      </c>
      <c r="H188" s="64">
        <v>0</v>
      </c>
      <c r="I188" s="65">
        <f t="shared" si="10"/>
        <v>0</v>
      </c>
      <c r="J188" s="65"/>
      <c r="K188" s="65">
        <f t="shared" si="13"/>
        <v>0</v>
      </c>
      <c r="L188" s="65">
        <f t="shared" si="11"/>
        <v>0</v>
      </c>
      <c r="M188" s="65"/>
    </row>
    <row r="189" spans="1:13" ht="47.25">
      <c r="A189" s="76"/>
      <c r="B189" s="76"/>
      <c r="C189" s="33" t="s">
        <v>30</v>
      </c>
      <c r="D189" s="43" t="s">
        <v>31</v>
      </c>
      <c r="E189" s="64">
        <v>-1200</v>
      </c>
      <c r="F189" s="64">
        <v>0</v>
      </c>
      <c r="G189" s="64">
        <v>0</v>
      </c>
      <c r="H189" s="64">
        <v>-89839</v>
      </c>
      <c r="I189" s="65">
        <f t="shared" si="10"/>
        <v>-89839</v>
      </c>
      <c r="J189" s="65"/>
      <c r="K189" s="65"/>
      <c r="L189" s="65">
        <f t="shared" si="11"/>
        <v>-88639</v>
      </c>
      <c r="M189" s="65">
        <f t="shared" si="12"/>
        <v>7486.583333333333</v>
      </c>
    </row>
    <row r="190" spans="1:13" ht="15.75">
      <c r="A190" s="76"/>
      <c r="B190" s="76"/>
      <c r="C190" s="33"/>
      <c r="D190" s="44" t="s">
        <v>37</v>
      </c>
      <c r="E190" s="4">
        <f>SUM(E175:E189)</f>
        <v>33840.799999999996</v>
      </c>
      <c r="F190" s="4">
        <f>SUM(F175:F189)</f>
        <v>7577909.399999999</v>
      </c>
      <c r="G190" s="4">
        <f>SUM(G175:G189)</f>
        <v>21565.1</v>
      </c>
      <c r="H190" s="4">
        <f>SUM(H175:H189)</f>
        <v>-67791.1</v>
      </c>
      <c r="I190" s="4">
        <f t="shared" si="10"/>
        <v>-89356.20000000001</v>
      </c>
      <c r="J190" s="4">
        <f aca="true" t="shared" si="14" ref="J190:J196">H190/G190*100</f>
        <v>-314.3556023389644</v>
      </c>
      <c r="K190" s="4">
        <f t="shared" si="13"/>
        <v>-0.8945884203894019</v>
      </c>
      <c r="L190" s="4">
        <f t="shared" si="11"/>
        <v>-101631.9</v>
      </c>
      <c r="M190" s="4">
        <f t="shared" si="12"/>
        <v>-200.3235739107823</v>
      </c>
    </row>
    <row r="191" spans="1:13" ht="47.25">
      <c r="A191" s="76"/>
      <c r="B191" s="76"/>
      <c r="C191" s="33" t="s">
        <v>88</v>
      </c>
      <c r="D191" s="43" t="s">
        <v>89</v>
      </c>
      <c r="E191" s="64">
        <v>8844.1</v>
      </c>
      <c r="F191" s="64">
        <v>54873.1</v>
      </c>
      <c r="G191" s="64">
        <v>9176.2</v>
      </c>
      <c r="H191" s="64">
        <v>4701</v>
      </c>
      <c r="I191" s="65">
        <f t="shared" si="10"/>
        <v>-4475.200000000001</v>
      </c>
      <c r="J191" s="65">
        <f t="shared" si="14"/>
        <v>51.23035679257208</v>
      </c>
      <c r="K191" s="65">
        <f t="shared" si="13"/>
        <v>8.567039223225953</v>
      </c>
      <c r="L191" s="65">
        <f t="shared" si="11"/>
        <v>-4143.1</v>
      </c>
      <c r="M191" s="65">
        <f t="shared" si="12"/>
        <v>53.15408012121075</v>
      </c>
    </row>
    <row r="192" spans="1:13" ht="15.75" hidden="1">
      <c r="A192" s="76"/>
      <c r="B192" s="76"/>
      <c r="C192" s="33" t="s">
        <v>20</v>
      </c>
      <c r="D192" s="43" t="s">
        <v>21</v>
      </c>
      <c r="E192" s="64">
        <v>0</v>
      </c>
      <c r="F192" s="64">
        <v>0</v>
      </c>
      <c r="G192" s="64">
        <v>0</v>
      </c>
      <c r="H192" s="64">
        <v>0</v>
      </c>
      <c r="I192" s="65">
        <f t="shared" si="10"/>
        <v>0</v>
      </c>
      <c r="J192" s="65" t="e">
        <f t="shared" si="14"/>
        <v>#DIV/0!</v>
      </c>
      <c r="K192" s="65" t="e">
        <f t="shared" si="13"/>
        <v>#DIV/0!</v>
      </c>
      <c r="L192" s="65">
        <f t="shared" si="11"/>
        <v>0</v>
      </c>
      <c r="M192" s="65" t="e">
        <f t="shared" si="12"/>
        <v>#DIV/0!</v>
      </c>
    </row>
    <row r="193" spans="1:13" ht="15.75">
      <c r="A193" s="76"/>
      <c r="B193" s="76"/>
      <c r="C193" s="36"/>
      <c r="D193" s="44" t="s">
        <v>42</v>
      </c>
      <c r="E193" s="4">
        <f>SUM(E191:E192)</f>
        <v>8844.1</v>
      </c>
      <c r="F193" s="4">
        <f>SUM(F191:F192)</f>
        <v>54873.1</v>
      </c>
      <c r="G193" s="4">
        <f>SUM(G191:G192)</f>
        <v>9176.2</v>
      </c>
      <c r="H193" s="4">
        <f>SUM(H191:H192)</f>
        <v>4701</v>
      </c>
      <c r="I193" s="4">
        <f t="shared" si="10"/>
        <v>-4475.200000000001</v>
      </c>
      <c r="J193" s="4">
        <f t="shared" si="14"/>
        <v>51.23035679257208</v>
      </c>
      <c r="K193" s="4">
        <f t="shared" si="13"/>
        <v>8.567039223225953</v>
      </c>
      <c r="L193" s="4">
        <f t="shared" si="11"/>
        <v>-4143.1</v>
      </c>
      <c r="M193" s="4">
        <f t="shared" si="12"/>
        <v>53.15408012121075</v>
      </c>
    </row>
    <row r="194" spans="1:13" s="2" customFormat="1" ht="15.75">
      <c r="A194" s="76"/>
      <c r="B194" s="76"/>
      <c r="C194" s="35"/>
      <c r="D194" s="44" t="s">
        <v>32</v>
      </c>
      <c r="E194" s="4">
        <f>E190+E193</f>
        <v>42684.899999999994</v>
      </c>
      <c r="F194" s="4">
        <f>F190+F193</f>
        <v>7632782.499999999</v>
      </c>
      <c r="G194" s="4">
        <f>G190+G193</f>
        <v>30741.3</v>
      </c>
      <c r="H194" s="4">
        <f>H190+H193</f>
        <v>-63090.100000000006</v>
      </c>
      <c r="I194" s="4">
        <f t="shared" si="10"/>
        <v>-93831.40000000001</v>
      </c>
      <c r="J194" s="4">
        <f t="shared" si="14"/>
        <v>-205.22912173525518</v>
      </c>
      <c r="K194" s="4">
        <f t="shared" si="13"/>
        <v>-0.8265675066726978</v>
      </c>
      <c r="L194" s="4">
        <f t="shared" si="11"/>
        <v>-105775</v>
      </c>
      <c r="M194" s="4">
        <f t="shared" si="12"/>
        <v>-147.80425864884305</v>
      </c>
    </row>
    <row r="195" spans="1:13" s="2" customFormat="1" ht="63" hidden="1">
      <c r="A195" s="83" t="s">
        <v>90</v>
      </c>
      <c r="B195" s="83" t="s">
        <v>142</v>
      </c>
      <c r="C195" s="33" t="s">
        <v>12</v>
      </c>
      <c r="D195" s="42" t="s">
        <v>13</v>
      </c>
      <c r="E195" s="64">
        <v>0</v>
      </c>
      <c r="F195" s="64">
        <v>0</v>
      </c>
      <c r="G195" s="64">
        <v>0</v>
      </c>
      <c r="H195" s="64">
        <v>0</v>
      </c>
      <c r="I195" s="65">
        <f t="shared" si="10"/>
        <v>0</v>
      </c>
      <c r="J195" s="65" t="e">
        <f t="shared" si="14"/>
        <v>#DIV/0!</v>
      </c>
      <c r="K195" s="65" t="e">
        <f t="shared" si="13"/>
        <v>#DIV/0!</v>
      </c>
      <c r="L195" s="65">
        <f t="shared" si="11"/>
        <v>0</v>
      </c>
      <c r="M195" s="65" t="e">
        <f t="shared" si="12"/>
        <v>#DIV/0!</v>
      </c>
    </row>
    <row r="196" spans="1:13" s="2" customFormat="1" ht="31.5">
      <c r="A196" s="84"/>
      <c r="B196" s="84"/>
      <c r="C196" s="33" t="s">
        <v>16</v>
      </c>
      <c r="D196" s="43" t="s">
        <v>17</v>
      </c>
      <c r="E196" s="64">
        <v>196603.7</v>
      </c>
      <c r="F196" s="64">
        <v>4494319.7</v>
      </c>
      <c r="G196" s="64">
        <v>695674.1</v>
      </c>
      <c r="H196" s="64">
        <v>513420.3</v>
      </c>
      <c r="I196" s="65">
        <f t="shared" si="10"/>
        <v>-182253.8</v>
      </c>
      <c r="J196" s="65">
        <f t="shared" si="14"/>
        <v>73.801841983193</v>
      </c>
      <c r="K196" s="65">
        <f t="shared" si="13"/>
        <v>11.423760085425164</v>
      </c>
      <c r="L196" s="65">
        <f t="shared" si="11"/>
        <v>316816.6</v>
      </c>
      <c r="M196" s="65">
        <f t="shared" si="12"/>
        <v>261.1447800829791</v>
      </c>
    </row>
    <row r="197" spans="1:13" s="2" customFormat="1" ht="15.75">
      <c r="A197" s="84"/>
      <c r="B197" s="84"/>
      <c r="C197" s="33" t="s">
        <v>20</v>
      </c>
      <c r="D197" s="43" t="s">
        <v>21</v>
      </c>
      <c r="E197" s="64">
        <v>104.1</v>
      </c>
      <c r="F197" s="64">
        <v>0</v>
      </c>
      <c r="G197" s="64">
        <v>0</v>
      </c>
      <c r="H197" s="64">
        <v>3083.4</v>
      </c>
      <c r="I197" s="65">
        <f t="shared" si="10"/>
        <v>3083.4</v>
      </c>
      <c r="J197" s="65"/>
      <c r="K197" s="65"/>
      <c r="L197" s="65">
        <f t="shared" si="11"/>
        <v>2979.3</v>
      </c>
      <c r="M197" s="65">
        <f t="shared" si="12"/>
        <v>2961.9596541786746</v>
      </c>
    </row>
    <row r="198" spans="1:13" s="2" customFormat="1" ht="15.75">
      <c r="A198" s="84"/>
      <c r="B198" s="84"/>
      <c r="C198" s="33" t="s">
        <v>22</v>
      </c>
      <c r="D198" s="43" t="s">
        <v>23</v>
      </c>
      <c r="E198" s="64">
        <v>0</v>
      </c>
      <c r="F198" s="64">
        <v>0</v>
      </c>
      <c r="G198" s="64">
        <v>0</v>
      </c>
      <c r="H198" s="64">
        <v>67.5</v>
      </c>
      <c r="I198" s="65">
        <f t="shared" si="10"/>
        <v>67.5</v>
      </c>
      <c r="J198" s="65"/>
      <c r="K198" s="65"/>
      <c r="L198" s="65">
        <f t="shared" si="11"/>
        <v>67.5</v>
      </c>
      <c r="M198" s="65"/>
    </row>
    <row r="199" spans="1:13" s="2" customFormat="1" ht="15.75" hidden="1">
      <c r="A199" s="84"/>
      <c r="B199" s="84"/>
      <c r="C199" s="33" t="s">
        <v>24</v>
      </c>
      <c r="D199" s="43" t="s">
        <v>25</v>
      </c>
      <c r="E199" s="64">
        <v>0</v>
      </c>
      <c r="F199" s="64">
        <v>0</v>
      </c>
      <c r="G199" s="64">
        <v>0</v>
      </c>
      <c r="H199" s="64">
        <v>0</v>
      </c>
      <c r="I199" s="65">
        <f aca="true" t="shared" si="15" ref="I199:I262">H199-G199</f>
        <v>0</v>
      </c>
      <c r="J199" s="65"/>
      <c r="K199" s="65"/>
      <c r="L199" s="65">
        <f aca="true" t="shared" si="16" ref="L199:L262">H199-E199</f>
        <v>0</v>
      </c>
      <c r="M199" s="65"/>
    </row>
    <row r="200" spans="1:13" s="2" customFormat="1" ht="31.5">
      <c r="A200" s="84"/>
      <c r="B200" s="84"/>
      <c r="C200" s="33" t="s">
        <v>26</v>
      </c>
      <c r="D200" s="43" t="s">
        <v>27</v>
      </c>
      <c r="E200" s="64">
        <v>0</v>
      </c>
      <c r="F200" s="64">
        <v>312643.8</v>
      </c>
      <c r="G200" s="64">
        <v>0</v>
      </c>
      <c r="H200" s="64">
        <v>0</v>
      </c>
      <c r="I200" s="65">
        <f t="shared" si="15"/>
        <v>0</v>
      </c>
      <c r="J200" s="65"/>
      <c r="K200" s="65">
        <f aca="true" t="shared" si="17" ref="K200:K260">H200/F200*100</f>
        <v>0</v>
      </c>
      <c r="L200" s="65">
        <f t="shared" si="16"/>
        <v>0</v>
      </c>
      <c r="M200" s="65"/>
    </row>
    <row r="201" spans="1:13" s="2" customFormat="1" ht="31.5">
      <c r="A201" s="84"/>
      <c r="B201" s="84"/>
      <c r="C201" s="33" t="s">
        <v>47</v>
      </c>
      <c r="D201" s="43" t="s">
        <v>48</v>
      </c>
      <c r="E201" s="64">
        <v>0</v>
      </c>
      <c r="F201" s="64">
        <v>39.1</v>
      </c>
      <c r="G201" s="64">
        <v>0</v>
      </c>
      <c r="H201" s="64">
        <v>0</v>
      </c>
      <c r="I201" s="65">
        <f t="shared" si="15"/>
        <v>0</v>
      </c>
      <c r="J201" s="65"/>
      <c r="K201" s="65">
        <f t="shared" si="17"/>
        <v>0</v>
      </c>
      <c r="L201" s="65">
        <f t="shared" si="16"/>
        <v>0</v>
      </c>
      <c r="M201" s="65"/>
    </row>
    <row r="202" spans="1:13" s="2" customFormat="1" ht="15.75">
      <c r="A202" s="84"/>
      <c r="B202" s="84"/>
      <c r="C202" s="33" t="s">
        <v>28</v>
      </c>
      <c r="D202" s="43" t="s">
        <v>29</v>
      </c>
      <c r="E202" s="64">
        <v>0</v>
      </c>
      <c r="F202" s="64">
        <v>273160.4</v>
      </c>
      <c r="G202" s="64">
        <v>57797.5</v>
      </c>
      <c r="H202" s="64">
        <v>0</v>
      </c>
      <c r="I202" s="65">
        <f t="shared" si="15"/>
        <v>-57797.5</v>
      </c>
      <c r="J202" s="65">
        <f aca="true" t="shared" si="18" ref="J202:J260">H202/G202*100</f>
        <v>0</v>
      </c>
      <c r="K202" s="65">
        <f t="shared" si="17"/>
        <v>0</v>
      </c>
      <c r="L202" s="65">
        <f t="shared" si="16"/>
        <v>0</v>
      </c>
      <c r="M202" s="65"/>
    </row>
    <row r="203" spans="1:13" s="2" customFormat="1" ht="94.5" hidden="1">
      <c r="A203" s="84"/>
      <c r="B203" s="84"/>
      <c r="C203" s="33" t="s">
        <v>59</v>
      </c>
      <c r="D203" s="46" t="s">
        <v>60</v>
      </c>
      <c r="E203" s="64">
        <v>0</v>
      </c>
      <c r="F203" s="64">
        <v>0</v>
      </c>
      <c r="G203" s="64">
        <v>0</v>
      </c>
      <c r="H203" s="64">
        <v>0</v>
      </c>
      <c r="I203" s="65">
        <f t="shared" si="15"/>
        <v>0</v>
      </c>
      <c r="J203" s="65" t="e">
        <f t="shared" si="18"/>
        <v>#DIV/0!</v>
      </c>
      <c r="K203" s="65" t="e">
        <f t="shared" si="17"/>
        <v>#DIV/0!</v>
      </c>
      <c r="L203" s="65">
        <f t="shared" si="16"/>
        <v>0</v>
      </c>
      <c r="M203" s="65" t="e">
        <f aca="true" t="shared" si="19" ref="M203:M261">H203/E203*100</f>
        <v>#DIV/0!</v>
      </c>
    </row>
    <row r="204" spans="1:13" s="2" customFormat="1" ht="47.25">
      <c r="A204" s="84"/>
      <c r="B204" s="84"/>
      <c r="C204" s="33" t="s">
        <v>30</v>
      </c>
      <c r="D204" s="43" t="s">
        <v>31</v>
      </c>
      <c r="E204" s="64">
        <v>-1887.8000000000175</v>
      </c>
      <c r="F204" s="64">
        <v>0</v>
      </c>
      <c r="G204" s="64">
        <v>0</v>
      </c>
      <c r="H204" s="64">
        <v>-1270</v>
      </c>
      <c r="I204" s="65">
        <f t="shared" si="15"/>
        <v>-1270</v>
      </c>
      <c r="J204" s="65"/>
      <c r="K204" s="65"/>
      <c r="L204" s="65">
        <f t="shared" si="16"/>
        <v>617.8000000000175</v>
      </c>
      <c r="M204" s="65">
        <f t="shared" si="19"/>
        <v>67.27407564360568</v>
      </c>
    </row>
    <row r="205" spans="1:13" s="2" customFormat="1" ht="15.75">
      <c r="A205" s="84"/>
      <c r="B205" s="84"/>
      <c r="C205" s="35"/>
      <c r="D205" s="44" t="s">
        <v>37</v>
      </c>
      <c r="E205" s="4">
        <f>SUM(E195:E204)</f>
        <v>194820</v>
      </c>
      <c r="F205" s="4">
        <f>SUM(F195:F204)</f>
        <v>5080163</v>
      </c>
      <c r="G205" s="4">
        <f>SUM(G195:G204)</f>
        <v>753471.6</v>
      </c>
      <c r="H205" s="4">
        <f>SUM(H195:H204)</f>
        <v>515301.2</v>
      </c>
      <c r="I205" s="4">
        <f t="shared" si="15"/>
        <v>-238170.39999999997</v>
      </c>
      <c r="J205" s="4">
        <f t="shared" si="18"/>
        <v>68.39026182274156</v>
      </c>
      <c r="K205" s="4">
        <f t="shared" si="17"/>
        <v>10.143398942120559</v>
      </c>
      <c r="L205" s="4">
        <f t="shared" si="16"/>
        <v>320481.2</v>
      </c>
      <c r="M205" s="4">
        <f t="shared" si="19"/>
        <v>264.50118057694283</v>
      </c>
    </row>
    <row r="206" spans="1:13" ht="15.75">
      <c r="A206" s="84"/>
      <c r="B206" s="84"/>
      <c r="C206" s="33" t="s">
        <v>93</v>
      </c>
      <c r="D206" s="43" t="s">
        <v>94</v>
      </c>
      <c r="E206" s="64">
        <v>160739.6</v>
      </c>
      <c r="F206" s="8">
        <v>1523444.6</v>
      </c>
      <c r="G206" s="8">
        <v>128200</v>
      </c>
      <c r="H206" s="64">
        <v>106780.5</v>
      </c>
      <c r="I206" s="65">
        <f t="shared" si="15"/>
        <v>-21419.5</v>
      </c>
      <c r="J206" s="65">
        <f t="shared" si="18"/>
        <v>83.2921216848674</v>
      </c>
      <c r="K206" s="65">
        <f t="shared" si="17"/>
        <v>7.009148872233357</v>
      </c>
      <c r="L206" s="65">
        <f t="shared" si="16"/>
        <v>-53959.100000000006</v>
      </c>
      <c r="M206" s="65">
        <f t="shared" si="19"/>
        <v>66.4307364208944</v>
      </c>
    </row>
    <row r="207" spans="1:13" ht="15.75" hidden="1">
      <c r="A207" s="84"/>
      <c r="B207" s="84"/>
      <c r="C207" s="33" t="s">
        <v>20</v>
      </c>
      <c r="D207" s="43" t="s">
        <v>21</v>
      </c>
      <c r="E207" s="64">
        <v>0</v>
      </c>
      <c r="F207" s="64">
        <v>0</v>
      </c>
      <c r="G207" s="64">
        <v>0</v>
      </c>
      <c r="H207" s="64">
        <v>0</v>
      </c>
      <c r="I207" s="65">
        <f t="shared" si="15"/>
        <v>0</v>
      </c>
      <c r="J207" s="65" t="e">
        <f t="shared" si="18"/>
        <v>#DIV/0!</v>
      </c>
      <c r="K207" s="65" t="e">
        <f t="shared" si="17"/>
        <v>#DIV/0!</v>
      </c>
      <c r="L207" s="65">
        <f t="shared" si="16"/>
        <v>0</v>
      </c>
      <c r="M207" s="65" t="e">
        <f t="shared" si="19"/>
        <v>#DIV/0!</v>
      </c>
    </row>
    <row r="208" spans="1:13" s="2" customFormat="1" ht="15.75">
      <c r="A208" s="84"/>
      <c r="B208" s="84"/>
      <c r="C208" s="35"/>
      <c r="D208" s="44" t="s">
        <v>42</v>
      </c>
      <c r="E208" s="4">
        <f>SUM(E206:E207)</f>
        <v>160739.6</v>
      </c>
      <c r="F208" s="4">
        <f>SUM(F206:F207)</f>
        <v>1523444.6</v>
      </c>
      <c r="G208" s="4">
        <f>SUM(G206:G207)</f>
        <v>128200</v>
      </c>
      <c r="H208" s="4">
        <f>SUM(H206:H207)</f>
        <v>106780.5</v>
      </c>
      <c r="I208" s="4">
        <f t="shared" si="15"/>
        <v>-21419.5</v>
      </c>
      <c r="J208" s="4">
        <f t="shared" si="18"/>
        <v>83.2921216848674</v>
      </c>
      <c r="K208" s="4">
        <f t="shared" si="17"/>
        <v>7.009148872233357</v>
      </c>
      <c r="L208" s="4">
        <f t="shared" si="16"/>
        <v>-53959.100000000006</v>
      </c>
      <c r="M208" s="4">
        <f t="shared" si="19"/>
        <v>66.4307364208944</v>
      </c>
    </row>
    <row r="209" spans="1:13" s="2" customFormat="1" ht="15.75">
      <c r="A209" s="85"/>
      <c r="B209" s="85"/>
      <c r="C209" s="35"/>
      <c r="D209" s="44" t="s">
        <v>32</v>
      </c>
      <c r="E209" s="4">
        <f>E205+E208</f>
        <v>355559.6</v>
      </c>
      <c r="F209" s="4">
        <f>F205+F208</f>
        <v>6603607.6</v>
      </c>
      <c r="G209" s="4">
        <f>G205+G208</f>
        <v>881671.6</v>
      </c>
      <c r="H209" s="4">
        <f>H205+H208</f>
        <v>622081.7</v>
      </c>
      <c r="I209" s="4">
        <f t="shared" si="15"/>
        <v>-259589.90000000002</v>
      </c>
      <c r="J209" s="4">
        <f t="shared" si="18"/>
        <v>70.55707589991556</v>
      </c>
      <c r="K209" s="4">
        <f t="shared" si="17"/>
        <v>9.420331092961973</v>
      </c>
      <c r="L209" s="4">
        <f t="shared" si="16"/>
        <v>266522.1</v>
      </c>
      <c r="M209" s="4">
        <f t="shared" si="19"/>
        <v>174.9584879721993</v>
      </c>
    </row>
    <row r="210" spans="1:13" s="2" customFormat="1" ht="31.5">
      <c r="A210" s="86">
        <v>950</v>
      </c>
      <c r="B210" s="83" t="s">
        <v>144</v>
      </c>
      <c r="C210" s="33" t="s">
        <v>16</v>
      </c>
      <c r="D210" s="43" t="s">
        <v>17</v>
      </c>
      <c r="E210" s="64">
        <v>24.2</v>
      </c>
      <c r="F210" s="64">
        <v>0</v>
      </c>
      <c r="G210" s="64">
        <v>0</v>
      </c>
      <c r="H210" s="64">
        <v>11</v>
      </c>
      <c r="I210" s="64">
        <f t="shared" si="15"/>
        <v>11</v>
      </c>
      <c r="J210" s="65"/>
      <c r="K210" s="65"/>
      <c r="L210" s="64">
        <f t="shared" si="16"/>
        <v>-13.2</v>
      </c>
      <c r="M210" s="65">
        <f t="shared" si="19"/>
        <v>45.45454545454546</v>
      </c>
    </row>
    <row r="211" spans="1:13" s="2" customFormat="1" ht="15.75">
      <c r="A211" s="87"/>
      <c r="B211" s="84"/>
      <c r="C211" s="33" t="s">
        <v>20</v>
      </c>
      <c r="D211" s="43" t="s">
        <v>21</v>
      </c>
      <c r="E211" s="64">
        <v>150</v>
      </c>
      <c r="F211" s="64">
        <v>0</v>
      </c>
      <c r="G211" s="64">
        <v>0</v>
      </c>
      <c r="H211" s="64">
        <v>2</v>
      </c>
      <c r="I211" s="64">
        <f t="shared" si="15"/>
        <v>2</v>
      </c>
      <c r="J211" s="65"/>
      <c r="K211" s="65"/>
      <c r="L211" s="64">
        <f t="shared" si="16"/>
        <v>-148</v>
      </c>
      <c r="M211" s="65">
        <f t="shared" si="19"/>
        <v>1.3333333333333335</v>
      </c>
    </row>
    <row r="212" spans="1:13" s="2" customFormat="1" ht="15.75">
      <c r="A212" s="87"/>
      <c r="B212" s="84"/>
      <c r="C212" s="33" t="s">
        <v>22</v>
      </c>
      <c r="D212" s="43" t="s">
        <v>23</v>
      </c>
      <c r="E212" s="64">
        <v>30</v>
      </c>
      <c r="F212" s="64">
        <v>0</v>
      </c>
      <c r="G212" s="64">
        <v>0</v>
      </c>
      <c r="H212" s="64">
        <v>0</v>
      </c>
      <c r="I212" s="64">
        <f t="shared" si="15"/>
        <v>0</v>
      </c>
      <c r="J212" s="65"/>
      <c r="K212" s="65"/>
      <c r="L212" s="64">
        <f t="shared" si="16"/>
        <v>-30</v>
      </c>
      <c r="M212" s="65">
        <f t="shared" si="19"/>
        <v>0</v>
      </c>
    </row>
    <row r="213" spans="1:13" s="2" customFormat="1" ht="31.5">
      <c r="A213" s="87"/>
      <c r="B213" s="84"/>
      <c r="C213" s="33" t="s">
        <v>47</v>
      </c>
      <c r="D213" s="43" t="s">
        <v>48</v>
      </c>
      <c r="E213" s="64">
        <v>828.8</v>
      </c>
      <c r="F213" s="64">
        <v>11332.6</v>
      </c>
      <c r="G213" s="64">
        <v>2833.1</v>
      </c>
      <c r="H213" s="64">
        <v>2833.1</v>
      </c>
      <c r="I213" s="64">
        <f t="shared" si="15"/>
        <v>0</v>
      </c>
      <c r="J213" s="65">
        <f t="shared" si="18"/>
        <v>100</v>
      </c>
      <c r="K213" s="65">
        <f t="shared" si="17"/>
        <v>24.99955879498085</v>
      </c>
      <c r="L213" s="64">
        <f t="shared" si="16"/>
        <v>2004.3</v>
      </c>
      <c r="M213" s="65">
        <f t="shared" si="19"/>
        <v>341.8315637065637</v>
      </c>
    </row>
    <row r="214" spans="1:13" s="2" customFormat="1" ht="47.25">
      <c r="A214" s="87"/>
      <c r="B214" s="84"/>
      <c r="C214" s="33" t="s">
        <v>30</v>
      </c>
      <c r="D214" s="43" t="s">
        <v>31</v>
      </c>
      <c r="E214" s="64"/>
      <c r="F214" s="64">
        <v>0</v>
      </c>
      <c r="G214" s="64">
        <v>0</v>
      </c>
      <c r="H214" s="64">
        <v>-70.6</v>
      </c>
      <c r="I214" s="64">
        <f t="shared" si="15"/>
        <v>-70.6</v>
      </c>
      <c r="J214" s="65"/>
      <c r="K214" s="65"/>
      <c r="L214" s="64">
        <f t="shared" si="16"/>
        <v>-70.6</v>
      </c>
      <c r="M214" s="65"/>
    </row>
    <row r="215" spans="1:13" s="2" customFormat="1" ht="15.75">
      <c r="A215" s="88"/>
      <c r="B215" s="85"/>
      <c r="C215" s="35"/>
      <c r="D215" s="44" t="s">
        <v>37</v>
      </c>
      <c r="E215" s="4">
        <f>SUM(E210:E213)</f>
        <v>1033</v>
      </c>
      <c r="F215" s="4">
        <f>F211+F213+F212+F210+F214</f>
        <v>11332.6</v>
      </c>
      <c r="G215" s="4">
        <f>G211+G213+G212+G210+G214</f>
        <v>2833.1</v>
      </c>
      <c r="H215" s="4">
        <f>H211+H213+H212+H210+H214</f>
        <v>2775.5</v>
      </c>
      <c r="I215" s="4">
        <f t="shared" si="15"/>
        <v>-57.59999999999991</v>
      </c>
      <c r="J215" s="4">
        <f t="shared" si="18"/>
        <v>97.96689139105574</v>
      </c>
      <c r="K215" s="4">
        <f t="shared" si="17"/>
        <v>24.49129061292201</v>
      </c>
      <c r="L215" s="4">
        <f t="shared" si="16"/>
        <v>1742.5</v>
      </c>
      <c r="M215" s="4">
        <f t="shared" si="19"/>
        <v>268.68344627299126</v>
      </c>
    </row>
    <row r="216" spans="1:13" s="2" customFormat="1" ht="15.75">
      <c r="A216" s="76" t="s">
        <v>95</v>
      </c>
      <c r="B216" s="76" t="s">
        <v>96</v>
      </c>
      <c r="C216" s="33" t="s">
        <v>38</v>
      </c>
      <c r="D216" s="43" t="s">
        <v>39</v>
      </c>
      <c r="E216" s="64">
        <v>70</v>
      </c>
      <c r="F216" s="64">
        <v>210</v>
      </c>
      <c r="G216" s="64">
        <v>5</v>
      </c>
      <c r="H216" s="64">
        <v>15</v>
      </c>
      <c r="I216" s="65">
        <f t="shared" si="15"/>
        <v>10</v>
      </c>
      <c r="J216" s="65">
        <f t="shared" si="18"/>
        <v>300</v>
      </c>
      <c r="K216" s="65">
        <f t="shared" si="17"/>
        <v>7.142857142857142</v>
      </c>
      <c r="L216" s="65">
        <f t="shared" si="16"/>
        <v>-55</v>
      </c>
      <c r="M216" s="65">
        <f t="shared" si="19"/>
        <v>21.428571428571427</v>
      </c>
    </row>
    <row r="217" spans="1:13" s="2" customFormat="1" ht="94.5" hidden="1">
      <c r="A217" s="76"/>
      <c r="B217" s="76"/>
      <c r="C217" s="34" t="s">
        <v>14</v>
      </c>
      <c r="D217" s="43" t="s">
        <v>15</v>
      </c>
      <c r="E217" s="72">
        <v>0</v>
      </c>
      <c r="F217" s="64">
        <v>0</v>
      </c>
      <c r="G217" s="64">
        <v>0</v>
      </c>
      <c r="H217" s="64">
        <v>0</v>
      </c>
      <c r="I217" s="65">
        <f t="shared" si="15"/>
        <v>0</v>
      </c>
      <c r="J217" s="65" t="e">
        <f t="shared" si="18"/>
        <v>#DIV/0!</v>
      </c>
      <c r="K217" s="65" t="e">
        <f t="shared" si="17"/>
        <v>#DIV/0!</v>
      </c>
      <c r="L217" s="65">
        <f t="shared" si="16"/>
        <v>0</v>
      </c>
      <c r="M217" s="65" t="e">
        <f t="shared" si="19"/>
        <v>#DIV/0!</v>
      </c>
    </row>
    <row r="218" spans="1:13" s="2" customFormat="1" ht="31.5" hidden="1">
      <c r="A218" s="76"/>
      <c r="B218" s="76"/>
      <c r="C218" s="33" t="s">
        <v>16</v>
      </c>
      <c r="D218" s="43" t="s">
        <v>17</v>
      </c>
      <c r="E218" s="64">
        <v>0</v>
      </c>
      <c r="F218" s="64">
        <v>0</v>
      </c>
      <c r="G218" s="64">
        <v>0</v>
      </c>
      <c r="H218" s="64">
        <v>0</v>
      </c>
      <c r="I218" s="65">
        <f t="shared" si="15"/>
        <v>0</v>
      </c>
      <c r="J218" s="65" t="e">
        <f t="shared" si="18"/>
        <v>#DIV/0!</v>
      </c>
      <c r="K218" s="65" t="e">
        <f t="shared" si="17"/>
        <v>#DIV/0!</v>
      </c>
      <c r="L218" s="65">
        <f t="shared" si="16"/>
        <v>0</v>
      </c>
      <c r="M218" s="65" t="e">
        <f t="shared" si="19"/>
        <v>#DIV/0!</v>
      </c>
    </row>
    <row r="219" spans="1:13" s="2" customFormat="1" ht="15.75">
      <c r="A219" s="76"/>
      <c r="B219" s="76"/>
      <c r="C219" s="33" t="s">
        <v>20</v>
      </c>
      <c r="D219" s="43" t="s">
        <v>21</v>
      </c>
      <c r="E219" s="64">
        <v>22.2</v>
      </c>
      <c r="F219" s="64">
        <v>0</v>
      </c>
      <c r="G219" s="64">
        <v>0</v>
      </c>
      <c r="H219" s="64">
        <v>679</v>
      </c>
      <c r="I219" s="65">
        <f t="shared" si="15"/>
        <v>679</v>
      </c>
      <c r="J219" s="65"/>
      <c r="K219" s="65"/>
      <c r="L219" s="65">
        <f t="shared" si="16"/>
        <v>656.8</v>
      </c>
      <c r="M219" s="65">
        <f t="shared" si="19"/>
        <v>3058.5585585585586</v>
      </c>
    </row>
    <row r="220" spans="1:13" s="2" customFormat="1" ht="15.75">
      <c r="A220" s="76"/>
      <c r="B220" s="76"/>
      <c r="C220" s="33" t="s">
        <v>22</v>
      </c>
      <c r="D220" s="43" t="s">
        <v>23</v>
      </c>
      <c r="E220" s="64">
        <v>88.3</v>
      </c>
      <c r="F220" s="64">
        <v>0</v>
      </c>
      <c r="G220" s="64">
        <v>0</v>
      </c>
      <c r="H220" s="64">
        <v>38.9</v>
      </c>
      <c r="I220" s="65">
        <f t="shared" si="15"/>
        <v>38.9</v>
      </c>
      <c r="J220" s="65"/>
      <c r="K220" s="65"/>
      <c r="L220" s="65">
        <f t="shared" si="16"/>
        <v>-49.4</v>
      </c>
      <c r="M220" s="65">
        <f t="shared" si="19"/>
        <v>44.05436013590034</v>
      </c>
    </row>
    <row r="221" spans="1:13" s="2" customFormat="1" ht="15.75">
      <c r="A221" s="76"/>
      <c r="B221" s="76"/>
      <c r="C221" s="33" t="s">
        <v>24</v>
      </c>
      <c r="D221" s="43" t="s">
        <v>25</v>
      </c>
      <c r="E221" s="64">
        <f>2586.6+12370</f>
        <v>14956.6</v>
      </c>
      <c r="F221" s="64">
        <v>153838.3</v>
      </c>
      <c r="G221" s="64">
        <v>14579.9</v>
      </c>
      <c r="H221" s="64">
        <v>12012.9</v>
      </c>
      <c r="I221" s="65">
        <f t="shared" si="15"/>
        <v>-2567</v>
      </c>
      <c r="J221" s="65">
        <f t="shared" si="18"/>
        <v>82.39356922886988</v>
      </c>
      <c r="K221" s="65">
        <f t="shared" si="17"/>
        <v>7.8087836384047415</v>
      </c>
      <c r="L221" s="65">
        <f t="shared" si="16"/>
        <v>-2943.7000000000007</v>
      </c>
      <c r="M221" s="65">
        <f t="shared" si="19"/>
        <v>80.31838786890069</v>
      </c>
    </row>
    <row r="222" spans="1:13" s="2" customFormat="1" ht="94.5" hidden="1">
      <c r="A222" s="76"/>
      <c r="B222" s="76"/>
      <c r="C222" s="33" t="s">
        <v>59</v>
      </c>
      <c r="D222" s="46" t="s">
        <v>60</v>
      </c>
      <c r="E222" s="64">
        <v>0</v>
      </c>
      <c r="F222" s="64">
        <v>0</v>
      </c>
      <c r="G222" s="64">
        <v>0</v>
      </c>
      <c r="H222" s="64">
        <v>0</v>
      </c>
      <c r="I222" s="65">
        <f t="shared" si="15"/>
        <v>0</v>
      </c>
      <c r="J222" s="65" t="e">
        <f t="shared" si="18"/>
        <v>#DIV/0!</v>
      </c>
      <c r="K222" s="65" t="e">
        <f t="shared" si="17"/>
        <v>#DIV/0!</v>
      </c>
      <c r="L222" s="65">
        <f t="shared" si="16"/>
        <v>0</v>
      </c>
      <c r="M222" s="65" t="e">
        <f t="shared" si="19"/>
        <v>#DIV/0!</v>
      </c>
    </row>
    <row r="223" spans="1:13" s="2" customFormat="1" ht="47.25" hidden="1">
      <c r="A223" s="76"/>
      <c r="B223" s="76"/>
      <c r="C223" s="33" t="s">
        <v>30</v>
      </c>
      <c r="D223" s="43" t="s">
        <v>31</v>
      </c>
      <c r="E223" s="64">
        <v>0</v>
      </c>
      <c r="F223" s="64">
        <v>0</v>
      </c>
      <c r="G223" s="64">
        <v>0</v>
      </c>
      <c r="H223" s="64">
        <v>0</v>
      </c>
      <c r="I223" s="65">
        <f t="shared" si="15"/>
        <v>0</v>
      </c>
      <c r="J223" s="65" t="e">
        <f t="shared" si="18"/>
        <v>#DIV/0!</v>
      </c>
      <c r="K223" s="65" t="e">
        <f t="shared" si="17"/>
        <v>#DIV/0!</v>
      </c>
      <c r="L223" s="65">
        <f t="shared" si="16"/>
        <v>0</v>
      </c>
      <c r="M223" s="65" t="e">
        <f t="shared" si="19"/>
        <v>#DIV/0!</v>
      </c>
    </row>
    <row r="224" spans="1:13" s="2" customFormat="1" ht="15.75">
      <c r="A224" s="76"/>
      <c r="B224" s="76"/>
      <c r="C224" s="35"/>
      <c r="D224" s="44" t="s">
        <v>37</v>
      </c>
      <c r="E224" s="4">
        <f>SUM(E216:E223)</f>
        <v>15137.1</v>
      </c>
      <c r="F224" s="4">
        <f>SUM(F216:F223)</f>
        <v>154048.3</v>
      </c>
      <c r="G224" s="4">
        <f>SUM(G216:G223)</f>
        <v>14584.9</v>
      </c>
      <c r="H224" s="4">
        <f>SUM(H216:H223)</f>
        <v>12745.8</v>
      </c>
      <c r="I224" s="4">
        <f t="shared" si="15"/>
        <v>-1839.1000000000004</v>
      </c>
      <c r="J224" s="4">
        <f t="shared" si="18"/>
        <v>87.39038320454716</v>
      </c>
      <c r="K224" s="4">
        <f t="shared" si="17"/>
        <v>8.273898511051405</v>
      </c>
      <c r="L224" s="4">
        <f t="shared" si="16"/>
        <v>-2391.300000000001</v>
      </c>
      <c r="M224" s="4">
        <f t="shared" si="19"/>
        <v>84.2023901539925</v>
      </c>
    </row>
    <row r="225" spans="1:13" ht="15.75">
      <c r="A225" s="76"/>
      <c r="B225" s="76"/>
      <c r="C225" s="33" t="s">
        <v>97</v>
      </c>
      <c r="D225" s="43" t="s">
        <v>98</v>
      </c>
      <c r="E225" s="64">
        <v>1379904.6</v>
      </c>
      <c r="F225" s="64">
        <v>10031993.5</v>
      </c>
      <c r="G225" s="64">
        <v>1429720.4</v>
      </c>
      <c r="H225" s="64">
        <v>1376131.9</v>
      </c>
      <c r="I225" s="65">
        <f t="shared" si="15"/>
        <v>-53588.5</v>
      </c>
      <c r="J225" s="65">
        <f t="shared" si="18"/>
        <v>96.25181958654294</v>
      </c>
      <c r="K225" s="65">
        <f t="shared" si="17"/>
        <v>13.717432133503674</v>
      </c>
      <c r="L225" s="65">
        <f t="shared" si="16"/>
        <v>-3772.7000000001863</v>
      </c>
      <c r="M225" s="65">
        <f t="shared" si="19"/>
        <v>99.72659704156358</v>
      </c>
    </row>
    <row r="226" spans="1:13" ht="31.5">
      <c r="A226" s="76"/>
      <c r="B226" s="76"/>
      <c r="C226" s="33" t="s">
        <v>99</v>
      </c>
      <c r="D226" s="43" t="s">
        <v>100</v>
      </c>
      <c r="E226" s="64">
        <f>101972.7-101972.7</f>
        <v>0</v>
      </c>
      <c r="F226" s="64">
        <v>0</v>
      </c>
      <c r="G226" s="64">
        <v>0</v>
      </c>
      <c r="H226" s="64">
        <v>-22.5</v>
      </c>
      <c r="I226" s="65">
        <f t="shared" si="15"/>
        <v>-22.5</v>
      </c>
      <c r="J226" s="65"/>
      <c r="K226" s="65"/>
      <c r="L226" s="65">
        <f t="shared" si="16"/>
        <v>-22.5</v>
      </c>
      <c r="M226" s="65"/>
    </row>
    <row r="227" spans="1:13" ht="15.75">
      <c r="A227" s="76"/>
      <c r="B227" s="76"/>
      <c r="C227" s="33" t="s">
        <v>101</v>
      </c>
      <c r="D227" s="43" t="s">
        <v>102</v>
      </c>
      <c r="E227" s="64">
        <v>4.1</v>
      </c>
      <c r="F227" s="64">
        <v>1135.1</v>
      </c>
      <c r="G227" s="64">
        <v>10</v>
      </c>
      <c r="H227" s="64">
        <v>15.5</v>
      </c>
      <c r="I227" s="65">
        <f t="shared" si="15"/>
        <v>5.5</v>
      </c>
      <c r="J227" s="65">
        <f t="shared" si="18"/>
        <v>155</v>
      </c>
      <c r="K227" s="65">
        <f t="shared" si="17"/>
        <v>1.3655184565236544</v>
      </c>
      <c r="L227" s="65">
        <f t="shared" si="16"/>
        <v>11.4</v>
      </c>
      <c r="M227" s="65">
        <f t="shared" si="19"/>
        <v>378.0487804878049</v>
      </c>
    </row>
    <row r="228" spans="1:13" ht="31.5">
      <c r="A228" s="76"/>
      <c r="B228" s="76"/>
      <c r="C228" s="33" t="s">
        <v>103</v>
      </c>
      <c r="D228" s="43" t="s">
        <v>104</v>
      </c>
      <c r="E228" s="64">
        <v>22385.1</v>
      </c>
      <c r="F228" s="64">
        <v>258373.6</v>
      </c>
      <c r="G228" s="64">
        <v>28925.4</v>
      </c>
      <c r="H228" s="64">
        <v>13192.5</v>
      </c>
      <c r="I228" s="65">
        <f t="shared" si="15"/>
        <v>-15732.900000000001</v>
      </c>
      <c r="J228" s="65">
        <f t="shared" si="18"/>
        <v>45.608703769005785</v>
      </c>
      <c r="K228" s="65">
        <f t="shared" si="17"/>
        <v>5.1059783197664155</v>
      </c>
      <c r="L228" s="65">
        <f t="shared" si="16"/>
        <v>-9192.599999999999</v>
      </c>
      <c r="M228" s="65">
        <f t="shared" si="19"/>
        <v>58.93429111328518</v>
      </c>
    </row>
    <row r="229" spans="1:13" ht="15.75" hidden="1">
      <c r="A229" s="76"/>
      <c r="B229" s="76"/>
      <c r="C229" s="33" t="s">
        <v>20</v>
      </c>
      <c r="D229" s="43" t="s">
        <v>21</v>
      </c>
      <c r="E229" s="64">
        <v>0</v>
      </c>
      <c r="F229" s="64">
        <v>0</v>
      </c>
      <c r="G229" s="64">
        <v>0</v>
      </c>
      <c r="H229" s="64">
        <v>0</v>
      </c>
      <c r="I229" s="65">
        <f t="shared" si="15"/>
        <v>0</v>
      </c>
      <c r="J229" s="65"/>
      <c r="K229" s="65"/>
      <c r="L229" s="65">
        <f t="shared" si="16"/>
        <v>0</v>
      </c>
      <c r="M229" s="65"/>
    </row>
    <row r="230" spans="1:13" s="2" customFormat="1" ht="15.75">
      <c r="A230" s="76"/>
      <c r="B230" s="76"/>
      <c r="C230" s="36"/>
      <c r="D230" s="44" t="s">
        <v>42</v>
      </c>
      <c r="E230" s="4">
        <f>SUM(E225:E229)</f>
        <v>1402293.8000000003</v>
      </c>
      <c r="F230" s="4">
        <f>SUM(F225:F229)</f>
        <v>10291502.2</v>
      </c>
      <c r="G230" s="4">
        <f>SUM(G225:G229)</f>
        <v>1458655.7999999998</v>
      </c>
      <c r="H230" s="4">
        <f>SUM(H225:H229)</f>
        <v>1389317.4</v>
      </c>
      <c r="I230" s="4">
        <f t="shared" si="15"/>
        <v>-69338.3999999999</v>
      </c>
      <c r="J230" s="4">
        <f t="shared" si="18"/>
        <v>95.24641796920152</v>
      </c>
      <c r="K230" s="4">
        <f t="shared" si="17"/>
        <v>13.499656056042042</v>
      </c>
      <c r="L230" s="4">
        <f t="shared" si="16"/>
        <v>-12976.400000000373</v>
      </c>
      <c r="M230" s="4">
        <f t="shared" si="19"/>
        <v>99.07463043764434</v>
      </c>
    </row>
    <row r="231" spans="1:13" s="2" customFormat="1" ht="15.75">
      <c r="A231" s="76"/>
      <c r="B231" s="76"/>
      <c r="C231" s="35"/>
      <c r="D231" s="44" t="s">
        <v>32</v>
      </c>
      <c r="E231" s="4">
        <f>E224+E230</f>
        <v>1417430.9000000004</v>
      </c>
      <c r="F231" s="4">
        <f>F224+F230</f>
        <v>10445550.5</v>
      </c>
      <c r="G231" s="4">
        <f>G224+G230</f>
        <v>1473240.6999999997</v>
      </c>
      <c r="H231" s="4">
        <f>H224+H230</f>
        <v>1402063.2</v>
      </c>
      <c r="I231" s="4">
        <f t="shared" si="15"/>
        <v>-71177.49999999977</v>
      </c>
      <c r="J231" s="4">
        <f t="shared" si="18"/>
        <v>95.16864420050302</v>
      </c>
      <c r="K231" s="4">
        <f t="shared" si="17"/>
        <v>13.422587923920332</v>
      </c>
      <c r="L231" s="4">
        <f t="shared" si="16"/>
        <v>-15367.70000000042</v>
      </c>
      <c r="M231" s="4">
        <f t="shared" si="19"/>
        <v>98.9158060544609</v>
      </c>
    </row>
    <row r="232" spans="1:13" s="2" customFormat="1" ht="15.75" hidden="1">
      <c r="A232" s="89">
        <v>955</v>
      </c>
      <c r="B232" s="76" t="s">
        <v>105</v>
      </c>
      <c r="C232" s="33" t="s">
        <v>51</v>
      </c>
      <c r="D232" s="42" t="s">
        <v>52</v>
      </c>
      <c r="E232" s="64">
        <v>0</v>
      </c>
      <c r="F232" s="64">
        <v>0</v>
      </c>
      <c r="G232" s="64">
        <v>0</v>
      </c>
      <c r="H232" s="64">
        <v>0</v>
      </c>
      <c r="I232" s="65">
        <f t="shared" si="15"/>
        <v>0</v>
      </c>
      <c r="J232" s="65" t="e">
        <f t="shared" si="18"/>
        <v>#DIV/0!</v>
      </c>
      <c r="K232" s="65" t="e">
        <f t="shared" si="17"/>
        <v>#DIV/0!</v>
      </c>
      <c r="L232" s="65">
        <f t="shared" si="16"/>
        <v>0</v>
      </c>
      <c r="M232" s="65" t="e">
        <f t="shared" si="19"/>
        <v>#DIV/0!</v>
      </c>
    </row>
    <row r="233" spans="1:13" s="2" customFormat="1" ht="63">
      <c r="A233" s="89"/>
      <c r="B233" s="76"/>
      <c r="C233" s="33" t="s">
        <v>12</v>
      </c>
      <c r="D233" s="42" t="s">
        <v>13</v>
      </c>
      <c r="E233" s="64">
        <v>0</v>
      </c>
      <c r="F233" s="65">
        <v>8500</v>
      </c>
      <c r="G233" s="65">
        <v>0</v>
      </c>
      <c r="H233" s="64">
        <v>0</v>
      </c>
      <c r="I233" s="65">
        <f t="shared" si="15"/>
        <v>0</v>
      </c>
      <c r="J233" s="65"/>
      <c r="K233" s="65">
        <f t="shared" si="17"/>
        <v>0</v>
      </c>
      <c r="L233" s="65">
        <f t="shared" si="16"/>
        <v>0</v>
      </c>
      <c r="M233" s="65"/>
    </row>
    <row r="234" spans="1:13" s="2" customFormat="1" ht="31.5">
      <c r="A234" s="89"/>
      <c r="B234" s="76"/>
      <c r="C234" s="33" t="s">
        <v>16</v>
      </c>
      <c r="D234" s="43" t="s">
        <v>17</v>
      </c>
      <c r="E234" s="64">
        <v>0.1</v>
      </c>
      <c r="F234" s="64">
        <v>0</v>
      </c>
      <c r="G234" s="64">
        <v>0</v>
      </c>
      <c r="H234" s="64">
        <v>29.4</v>
      </c>
      <c r="I234" s="65">
        <f t="shared" si="15"/>
        <v>29.4</v>
      </c>
      <c r="J234" s="65"/>
      <c r="K234" s="65"/>
      <c r="L234" s="65">
        <f t="shared" si="16"/>
        <v>29.299999999999997</v>
      </c>
      <c r="M234" s="65">
        <f t="shared" si="19"/>
        <v>29399.999999999993</v>
      </c>
    </row>
    <row r="235" spans="1:13" s="2" customFormat="1" ht="15.75" hidden="1">
      <c r="A235" s="89"/>
      <c r="B235" s="76"/>
      <c r="C235" s="33" t="s">
        <v>20</v>
      </c>
      <c r="D235" s="43" t="s">
        <v>21</v>
      </c>
      <c r="E235" s="64">
        <v>0</v>
      </c>
      <c r="F235" s="64">
        <v>0</v>
      </c>
      <c r="G235" s="64">
        <v>0</v>
      </c>
      <c r="H235" s="64">
        <v>0</v>
      </c>
      <c r="I235" s="65">
        <f t="shared" si="15"/>
        <v>0</v>
      </c>
      <c r="J235" s="65" t="e">
        <f t="shared" si="18"/>
        <v>#DIV/0!</v>
      </c>
      <c r="K235" s="65" t="e">
        <f t="shared" si="17"/>
        <v>#DIV/0!</v>
      </c>
      <c r="L235" s="65">
        <f t="shared" si="16"/>
        <v>0</v>
      </c>
      <c r="M235" s="65" t="e">
        <f t="shared" si="19"/>
        <v>#DIV/0!</v>
      </c>
    </row>
    <row r="236" spans="1:13" s="2" customFormat="1" ht="15.75" hidden="1">
      <c r="A236" s="89"/>
      <c r="B236" s="76"/>
      <c r="C236" s="33" t="s">
        <v>22</v>
      </c>
      <c r="D236" s="43" t="s">
        <v>23</v>
      </c>
      <c r="E236" s="64">
        <v>0</v>
      </c>
      <c r="F236" s="64">
        <v>0</v>
      </c>
      <c r="G236" s="64">
        <v>0</v>
      </c>
      <c r="H236" s="64">
        <v>0</v>
      </c>
      <c r="I236" s="65">
        <f t="shared" si="15"/>
        <v>0</v>
      </c>
      <c r="J236" s="65" t="e">
        <f t="shared" si="18"/>
        <v>#DIV/0!</v>
      </c>
      <c r="K236" s="65" t="e">
        <f t="shared" si="17"/>
        <v>#DIV/0!</v>
      </c>
      <c r="L236" s="65">
        <f t="shared" si="16"/>
        <v>0</v>
      </c>
      <c r="M236" s="65" t="e">
        <f t="shared" si="19"/>
        <v>#DIV/0!</v>
      </c>
    </row>
    <row r="237" spans="1:13" s="2" customFormat="1" ht="15.75" hidden="1">
      <c r="A237" s="89"/>
      <c r="B237" s="76"/>
      <c r="C237" s="33" t="s">
        <v>24</v>
      </c>
      <c r="D237" s="43" t="s">
        <v>25</v>
      </c>
      <c r="E237" s="64">
        <v>0</v>
      </c>
      <c r="F237" s="64">
        <v>0</v>
      </c>
      <c r="G237" s="64">
        <v>0</v>
      </c>
      <c r="H237" s="64">
        <v>0</v>
      </c>
      <c r="I237" s="65">
        <f t="shared" si="15"/>
        <v>0</v>
      </c>
      <c r="J237" s="65" t="e">
        <f t="shared" si="18"/>
        <v>#DIV/0!</v>
      </c>
      <c r="K237" s="65" t="e">
        <f t="shared" si="17"/>
        <v>#DIV/0!</v>
      </c>
      <c r="L237" s="65">
        <f t="shared" si="16"/>
        <v>0</v>
      </c>
      <c r="M237" s="65" t="e">
        <f t="shared" si="19"/>
        <v>#DIV/0!</v>
      </c>
    </row>
    <row r="238" spans="1:13" ht="31.5">
      <c r="A238" s="89"/>
      <c r="B238" s="76"/>
      <c r="C238" s="33" t="s">
        <v>47</v>
      </c>
      <c r="D238" s="43" t="s">
        <v>48</v>
      </c>
      <c r="E238" s="65">
        <v>1033.4</v>
      </c>
      <c r="F238" s="64">
        <v>201672.4</v>
      </c>
      <c r="G238" s="64">
        <v>1095.7</v>
      </c>
      <c r="H238" s="65">
        <v>1095.7</v>
      </c>
      <c r="I238" s="65">
        <f t="shared" si="15"/>
        <v>0</v>
      </c>
      <c r="J238" s="65">
        <f t="shared" si="18"/>
        <v>100</v>
      </c>
      <c r="K238" s="65">
        <f t="shared" si="17"/>
        <v>0.5433068679700347</v>
      </c>
      <c r="L238" s="65">
        <f t="shared" si="16"/>
        <v>62.299999999999955</v>
      </c>
      <c r="M238" s="65">
        <f t="shared" si="19"/>
        <v>106.02864331333461</v>
      </c>
    </row>
    <row r="239" spans="1:13" ht="94.5" hidden="1">
      <c r="A239" s="89"/>
      <c r="B239" s="76"/>
      <c r="C239" s="33" t="s">
        <v>59</v>
      </c>
      <c r="D239" s="46" t="s">
        <v>60</v>
      </c>
      <c r="E239" s="65">
        <v>0</v>
      </c>
      <c r="F239" s="65">
        <v>0</v>
      </c>
      <c r="G239" s="65">
        <v>0</v>
      </c>
      <c r="H239" s="65">
        <v>0</v>
      </c>
      <c r="I239" s="65">
        <f t="shared" si="15"/>
        <v>0</v>
      </c>
      <c r="J239" s="65" t="e">
        <f t="shared" si="18"/>
        <v>#DIV/0!</v>
      </c>
      <c r="K239" s="65" t="e">
        <f t="shared" si="17"/>
        <v>#DIV/0!</v>
      </c>
      <c r="L239" s="65">
        <f t="shared" si="16"/>
        <v>0</v>
      </c>
      <c r="M239" s="65" t="e">
        <f t="shared" si="19"/>
        <v>#DIV/0!</v>
      </c>
    </row>
    <row r="240" spans="1:13" ht="47.25">
      <c r="A240" s="89"/>
      <c r="B240" s="76"/>
      <c r="C240" s="33" t="s">
        <v>30</v>
      </c>
      <c r="D240" s="43" t="s">
        <v>31</v>
      </c>
      <c r="E240" s="64">
        <v>-2917.3</v>
      </c>
      <c r="F240" s="64">
        <v>0</v>
      </c>
      <c r="G240" s="64">
        <v>0</v>
      </c>
      <c r="H240" s="65">
        <v>-33593.5</v>
      </c>
      <c r="I240" s="65">
        <f t="shared" si="15"/>
        <v>-33593.5</v>
      </c>
      <c r="J240" s="65"/>
      <c r="K240" s="65"/>
      <c r="L240" s="65">
        <f t="shared" si="16"/>
        <v>-30676.2</v>
      </c>
      <c r="M240" s="65">
        <f t="shared" si="19"/>
        <v>1151.5270969732287</v>
      </c>
    </row>
    <row r="241" spans="1:13" ht="15.75">
      <c r="A241" s="89"/>
      <c r="B241" s="76"/>
      <c r="C241" s="33"/>
      <c r="D241" s="44" t="s">
        <v>37</v>
      </c>
      <c r="E241" s="5">
        <f>SUBTOTAL(9,E232:E240)</f>
        <v>-1883.8000000000002</v>
      </c>
      <c r="F241" s="5">
        <f>SUBTOTAL(9,F232:F240)</f>
        <v>210172.4</v>
      </c>
      <c r="G241" s="5">
        <f>SUBTOTAL(9,G232:G240)</f>
        <v>1095.7</v>
      </c>
      <c r="H241" s="5">
        <f>SUBTOTAL(9,H232:H240)</f>
        <v>-32468.4</v>
      </c>
      <c r="I241" s="5">
        <f t="shared" si="15"/>
        <v>-33564.1</v>
      </c>
      <c r="J241" s="5">
        <f t="shared" si="18"/>
        <v>-2963.2563657935566</v>
      </c>
      <c r="K241" s="5">
        <f t="shared" si="17"/>
        <v>-15.448460406789854</v>
      </c>
      <c r="L241" s="5">
        <f t="shared" si="16"/>
        <v>-30584.600000000002</v>
      </c>
      <c r="M241" s="5">
        <f t="shared" si="19"/>
        <v>1723.5587642000212</v>
      </c>
    </row>
    <row r="242" spans="1:13" ht="15.75" hidden="1">
      <c r="A242" s="89"/>
      <c r="B242" s="76"/>
      <c r="C242" s="33" t="s">
        <v>20</v>
      </c>
      <c r="D242" s="43" t="s">
        <v>21</v>
      </c>
      <c r="E242" s="65">
        <v>0</v>
      </c>
      <c r="F242" s="65">
        <v>0</v>
      </c>
      <c r="G242" s="65">
        <v>0</v>
      </c>
      <c r="H242" s="65">
        <v>0</v>
      </c>
      <c r="I242" s="65">
        <f t="shared" si="15"/>
        <v>0</v>
      </c>
      <c r="J242" s="65" t="e">
        <f t="shared" si="18"/>
        <v>#DIV/0!</v>
      </c>
      <c r="K242" s="65" t="e">
        <f t="shared" si="17"/>
        <v>#DIV/0!</v>
      </c>
      <c r="L242" s="65">
        <f t="shared" si="16"/>
        <v>0</v>
      </c>
      <c r="M242" s="65" t="e">
        <f t="shared" si="19"/>
        <v>#DIV/0!</v>
      </c>
    </row>
    <row r="243" spans="1:13" ht="15.75" hidden="1">
      <c r="A243" s="89"/>
      <c r="B243" s="76"/>
      <c r="C243" s="33"/>
      <c r="D243" s="44" t="s">
        <v>42</v>
      </c>
      <c r="E243" s="5">
        <f>SUBTOTAL(9,E242)</f>
        <v>0</v>
      </c>
      <c r="F243" s="5">
        <f>SUBTOTAL(9,F242)</f>
        <v>0</v>
      </c>
      <c r="G243" s="5">
        <f>SUBTOTAL(9,G242)</f>
        <v>0</v>
      </c>
      <c r="H243" s="5">
        <f>H242</f>
        <v>0</v>
      </c>
      <c r="I243" s="65">
        <f t="shared" si="15"/>
        <v>0</v>
      </c>
      <c r="J243" s="65" t="e">
        <f t="shared" si="18"/>
        <v>#DIV/0!</v>
      </c>
      <c r="K243" s="65" t="e">
        <f t="shared" si="17"/>
        <v>#DIV/0!</v>
      </c>
      <c r="L243" s="65">
        <f t="shared" si="16"/>
        <v>0</v>
      </c>
      <c r="M243" s="65" t="e">
        <f t="shared" si="19"/>
        <v>#DIV/0!</v>
      </c>
    </row>
    <row r="244" spans="1:13" s="2" customFormat="1" ht="15.75">
      <c r="A244" s="89"/>
      <c r="B244" s="76"/>
      <c r="C244" s="66"/>
      <c r="D244" s="44" t="s">
        <v>32</v>
      </c>
      <c r="E244" s="5">
        <f>E241+E243</f>
        <v>-1883.8000000000002</v>
      </c>
      <c r="F244" s="5">
        <f>F241+F243</f>
        <v>210172.4</v>
      </c>
      <c r="G244" s="5">
        <f>G241+G243</f>
        <v>1095.7</v>
      </c>
      <c r="H244" s="5">
        <f>H241+H243</f>
        <v>-32468.4</v>
      </c>
      <c r="I244" s="5">
        <f t="shared" si="15"/>
        <v>-33564.1</v>
      </c>
      <c r="J244" s="5">
        <f t="shared" si="18"/>
        <v>-2963.2563657935566</v>
      </c>
      <c r="K244" s="5">
        <f t="shared" si="17"/>
        <v>-15.448460406789854</v>
      </c>
      <c r="L244" s="5">
        <f t="shared" si="16"/>
        <v>-30584.600000000002</v>
      </c>
      <c r="M244" s="5">
        <f t="shared" si="19"/>
        <v>1723.5587642000212</v>
      </c>
    </row>
    <row r="245" spans="1:13" s="2" customFormat="1" ht="31.5">
      <c r="A245" s="76" t="s">
        <v>106</v>
      </c>
      <c r="B245" s="76" t="s">
        <v>107</v>
      </c>
      <c r="C245" s="33" t="s">
        <v>16</v>
      </c>
      <c r="D245" s="43" t="s">
        <v>17</v>
      </c>
      <c r="E245" s="65">
        <v>160.2</v>
      </c>
      <c r="F245" s="65">
        <v>301.5</v>
      </c>
      <c r="G245" s="65">
        <v>16.5</v>
      </c>
      <c r="H245" s="65">
        <f>44+11.5</f>
        <v>55.5</v>
      </c>
      <c r="I245" s="65">
        <f t="shared" si="15"/>
        <v>39</v>
      </c>
      <c r="J245" s="65">
        <f t="shared" si="18"/>
        <v>336.3636363636364</v>
      </c>
      <c r="K245" s="65">
        <f t="shared" si="17"/>
        <v>18.407960199004975</v>
      </c>
      <c r="L245" s="65">
        <f t="shared" si="16"/>
        <v>-104.69999999999999</v>
      </c>
      <c r="M245" s="65">
        <f t="shared" si="19"/>
        <v>34.644194756554306</v>
      </c>
    </row>
    <row r="246" spans="1:13" s="2" customFormat="1" ht="110.25" hidden="1">
      <c r="A246" s="76"/>
      <c r="B246" s="76"/>
      <c r="C246" s="34" t="s">
        <v>65</v>
      </c>
      <c r="D246" s="42" t="s">
        <v>66</v>
      </c>
      <c r="E246" s="65">
        <v>0</v>
      </c>
      <c r="F246" s="65">
        <v>0</v>
      </c>
      <c r="G246" s="65">
        <v>0</v>
      </c>
      <c r="H246" s="65">
        <v>0</v>
      </c>
      <c r="I246" s="65">
        <f t="shared" si="15"/>
        <v>0</v>
      </c>
      <c r="J246" s="65" t="e">
        <f t="shared" si="18"/>
        <v>#DIV/0!</v>
      </c>
      <c r="K246" s="65" t="e">
        <f t="shared" si="17"/>
        <v>#DIV/0!</v>
      </c>
      <c r="L246" s="65">
        <f t="shared" si="16"/>
        <v>0</v>
      </c>
      <c r="M246" s="65" t="e">
        <f t="shared" si="19"/>
        <v>#DIV/0!</v>
      </c>
    </row>
    <row r="247" spans="1:13" ht="15.75">
      <c r="A247" s="76"/>
      <c r="B247" s="76"/>
      <c r="C247" s="33" t="s">
        <v>20</v>
      </c>
      <c r="D247" s="43" t="s">
        <v>21</v>
      </c>
      <c r="E247" s="64">
        <v>0</v>
      </c>
      <c r="F247" s="64">
        <v>0</v>
      </c>
      <c r="G247" s="64">
        <v>0</v>
      </c>
      <c r="H247" s="64">
        <v>1.1</v>
      </c>
      <c r="I247" s="65">
        <f t="shared" si="15"/>
        <v>1.1</v>
      </c>
      <c r="J247" s="65"/>
      <c r="K247" s="65"/>
      <c r="L247" s="65">
        <f t="shared" si="16"/>
        <v>1.1</v>
      </c>
      <c r="M247" s="65"/>
    </row>
    <row r="248" spans="1:13" ht="15.75" hidden="1">
      <c r="A248" s="76"/>
      <c r="B248" s="76"/>
      <c r="C248" s="33" t="s">
        <v>22</v>
      </c>
      <c r="D248" s="43" t="s">
        <v>23</v>
      </c>
      <c r="E248" s="64">
        <v>0</v>
      </c>
      <c r="F248" s="64">
        <v>0</v>
      </c>
      <c r="G248" s="64">
        <v>0</v>
      </c>
      <c r="H248" s="64">
        <v>0</v>
      </c>
      <c r="I248" s="65">
        <f t="shared" si="15"/>
        <v>0</v>
      </c>
      <c r="J248" s="65" t="e">
        <f t="shared" si="18"/>
        <v>#DIV/0!</v>
      </c>
      <c r="K248" s="65" t="e">
        <f t="shared" si="17"/>
        <v>#DIV/0!</v>
      </c>
      <c r="L248" s="65">
        <f t="shared" si="16"/>
        <v>0</v>
      </c>
      <c r="M248" s="65" t="e">
        <f t="shared" si="19"/>
        <v>#DIV/0!</v>
      </c>
    </row>
    <row r="249" spans="1:13" ht="15.75" hidden="1">
      <c r="A249" s="76"/>
      <c r="B249" s="76"/>
      <c r="C249" s="33" t="s">
        <v>24</v>
      </c>
      <c r="D249" s="43" t="s">
        <v>25</v>
      </c>
      <c r="E249" s="64">
        <v>0</v>
      </c>
      <c r="F249" s="64">
        <v>0</v>
      </c>
      <c r="G249" s="64">
        <v>0</v>
      </c>
      <c r="H249" s="64">
        <v>0</v>
      </c>
      <c r="I249" s="65">
        <f t="shared" si="15"/>
        <v>0</v>
      </c>
      <c r="J249" s="65" t="e">
        <f t="shared" si="18"/>
        <v>#DIV/0!</v>
      </c>
      <c r="K249" s="65" t="e">
        <f t="shared" si="17"/>
        <v>#DIV/0!</v>
      </c>
      <c r="L249" s="65">
        <f t="shared" si="16"/>
        <v>0</v>
      </c>
      <c r="M249" s="65" t="e">
        <f t="shared" si="19"/>
        <v>#DIV/0!</v>
      </c>
    </row>
    <row r="250" spans="1:13" ht="31.5">
      <c r="A250" s="76"/>
      <c r="B250" s="76"/>
      <c r="C250" s="33" t="s">
        <v>26</v>
      </c>
      <c r="D250" s="43" t="s">
        <v>27</v>
      </c>
      <c r="E250" s="64">
        <v>1443.1</v>
      </c>
      <c r="F250" s="64">
        <v>1456.8</v>
      </c>
      <c r="G250" s="64">
        <v>1456.8</v>
      </c>
      <c r="H250" s="64">
        <v>1456.8</v>
      </c>
      <c r="I250" s="65">
        <f t="shared" si="15"/>
        <v>0</v>
      </c>
      <c r="J250" s="65">
        <f t="shared" si="18"/>
        <v>100</v>
      </c>
      <c r="K250" s="65">
        <f t="shared" si="17"/>
        <v>100</v>
      </c>
      <c r="L250" s="65">
        <f t="shared" si="16"/>
        <v>13.700000000000045</v>
      </c>
      <c r="M250" s="65">
        <f t="shared" si="19"/>
        <v>100.9493451597256</v>
      </c>
    </row>
    <row r="251" spans="1:13" ht="31.5">
      <c r="A251" s="76"/>
      <c r="B251" s="76"/>
      <c r="C251" s="33" t="s">
        <v>47</v>
      </c>
      <c r="D251" s="43" t="s">
        <v>48</v>
      </c>
      <c r="E251" s="64">
        <v>0</v>
      </c>
      <c r="F251" s="64">
        <v>450.7</v>
      </c>
      <c r="G251" s="64">
        <v>0</v>
      </c>
      <c r="H251" s="64">
        <v>0</v>
      </c>
      <c r="I251" s="65">
        <f t="shared" si="15"/>
        <v>0</v>
      </c>
      <c r="J251" s="65"/>
      <c r="K251" s="65">
        <f t="shared" si="17"/>
        <v>0</v>
      </c>
      <c r="L251" s="65">
        <f t="shared" si="16"/>
        <v>0</v>
      </c>
      <c r="M251" s="65"/>
    </row>
    <row r="252" spans="1:13" ht="15.75" hidden="1">
      <c r="A252" s="76"/>
      <c r="B252" s="76"/>
      <c r="C252" s="33" t="s">
        <v>28</v>
      </c>
      <c r="D252" s="43" t="s">
        <v>29</v>
      </c>
      <c r="E252" s="64">
        <v>0</v>
      </c>
      <c r="F252" s="64">
        <v>0</v>
      </c>
      <c r="G252" s="64">
        <v>0</v>
      </c>
      <c r="H252" s="64">
        <v>0</v>
      </c>
      <c r="I252" s="65">
        <f t="shared" si="15"/>
        <v>0</v>
      </c>
      <c r="J252" s="65" t="e">
        <f t="shared" si="18"/>
        <v>#DIV/0!</v>
      </c>
      <c r="K252" s="65" t="e">
        <f t="shared" si="17"/>
        <v>#DIV/0!</v>
      </c>
      <c r="L252" s="65">
        <f t="shared" si="16"/>
        <v>0</v>
      </c>
      <c r="M252" s="65" t="e">
        <f t="shared" si="19"/>
        <v>#DIV/0!</v>
      </c>
    </row>
    <row r="253" spans="1:13" ht="47.25">
      <c r="A253" s="76"/>
      <c r="B253" s="76"/>
      <c r="C253" s="33" t="s">
        <v>30</v>
      </c>
      <c r="D253" s="43" t="s">
        <v>31</v>
      </c>
      <c r="E253" s="64">
        <v>-506.5</v>
      </c>
      <c r="F253" s="64">
        <v>0</v>
      </c>
      <c r="G253" s="64">
        <v>0</v>
      </c>
      <c r="H253" s="64">
        <v>0</v>
      </c>
      <c r="I253" s="65">
        <f t="shared" si="15"/>
        <v>0</v>
      </c>
      <c r="J253" s="65"/>
      <c r="K253" s="65"/>
      <c r="L253" s="65">
        <f t="shared" si="16"/>
        <v>506.5</v>
      </c>
      <c r="M253" s="65">
        <f t="shared" si="19"/>
        <v>0</v>
      </c>
    </row>
    <row r="254" spans="1:13" s="2" customFormat="1" ht="15.75">
      <c r="A254" s="76"/>
      <c r="B254" s="76"/>
      <c r="C254" s="35"/>
      <c r="D254" s="44" t="s">
        <v>37</v>
      </c>
      <c r="E254" s="5">
        <f>SUM(E245:E253)</f>
        <v>1096.8</v>
      </c>
      <c r="F254" s="5">
        <f>SUM(F245:F253)</f>
        <v>2209</v>
      </c>
      <c r="G254" s="5">
        <f>SUM(G245:G253)</f>
        <v>1473.3</v>
      </c>
      <c r="H254" s="5">
        <f>SUM(H245:H253)</f>
        <v>1513.3999999999999</v>
      </c>
      <c r="I254" s="5">
        <f t="shared" si="15"/>
        <v>40.09999999999991</v>
      </c>
      <c r="J254" s="5">
        <f t="shared" si="18"/>
        <v>102.72178103577004</v>
      </c>
      <c r="K254" s="5">
        <f t="shared" si="17"/>
        <v>68.51063829787233</v>
      </c>
      <c r="L254" s="5">
        <f t="shared" si="16"/>
        <v>416.5999999999999</v>
      </c>
      <c r="M254" s="5">
        <f t="shared" si="19"/>
        <v>137.98322392414295</v>
      </c>
    </row>
    <row r="255" spans="1:13" ht="15.75">
      <c r="A255" s="76"/>
      <c r="B255" s="76"/>
      <c r="C255" s="33" t="s">
        <v>38</v>
      </c>
      <c r="D255" s="43" t="s">
        <v>39</v>
      </c>
      <c r="E255" s="64">
        <v>33183.6</v>
      </c>
      <c r="F255" s="64">
        <v>210727.5</v>
      </c>
      <c r="G255" s="64">
        <v>32200</v>
      </c>
      <c r="H255" s="64">
        <v>29116.6</v>
      </c>
      <c r="I255" s="65">
        <f t="shared" si="15"/>
        <v>-3083.4000000000015</v>
      </c>
      <c r="J255" s="65">
        <f t="shared" si="18"/>
        <v>90.42422360248446</v>
      </c>
      <c r="K255" s="65">
        <f t="shared" si="17"/>
        <v>13.817180956448494</v>
      </c>
      <c r="L255" s="65">
        <f t="shared" si="16"/>
        <v>-4067</v>
      </c>
      <c r="M255" s="65">
        <f t="shared" si="19"/>
        <v>87.74394580455406</v>
      </c>
    </row>
    <row r="256" spans="1:13" ht="15.75" hidden="1">
      <c r="A256" s="76"/>
      <c r="B256" s="76"/>
      <c r="C256" s="33" t="s">
        <v>20</v>
      </c>
      <c r="D256" s="43" t="s">
        <v>21</v>
      </c>
      <c r="E256" s="64">
        <v>0</v>
      </c>
      <c r="F256" s="64">
        <v>0</v>
      </c>
      <c r="G256" s="64">
        <v>0</v>
      </c>
      <c r="H256" s="64">
        <v>0</v>
      </c>
      <c r="I256" s="65">
        <f t="shared" si="15"/>
        <v>0</v>
      </c>
      <c r="J256" s="65" t="e">
        <f t="shared" si="18"/>
        <v>#DIV/0!</v>
      </c>
      <c r="K256" s="65" t="e">
        <f t="shared" si="17"/>
        <v>#DIV/0!</v>
      </c>
      <c r="L256" s="65">
        <f t="shared" si="16"/>
        <v>0</v>
      </c>
      <c r="M256" s="65" t="e">
        <f t="shared" si="19"/>
        <v>#DIV/0!</v>
      </c>
    </row>
    <row r="257" spans="1:13" s="2" customFormat="1" ht="15.75">
      <c r="A257" s="76"/>
      <c r="B257" s="76"/>
      <c r="C257" s="35"/>
      <c r="D257" s="44" t="s">
        <v>42</v>
      </c>
      <c r="E257" s="5">
        <f>SUM(E255:E256)</f>
        <v>33183.6</v>
      </c>
      <c r="F257" s="5">
        <f>SUM(F255:F256)</f>
        <v>210727.5</v>
      </c>
      <c r="G257" s="5">
        <f>SUM(G255:G256)</f>
        <v>32200</v>
      </c>
      <c r="H257" s="5">
        <f>SUM(H255:H256)</f>
        <v>29116.6</v>
      </c>
      <c r="I257" s="5">
        <f t="shared" si="15"/>
        <v>-3083.4000000000015</v>
      </c>
      <c r="J257" s="5">
        <f t="shared" si="18"/>
        <v>90.42422360248446</v>
      </c>
      <c r="K257" s="5">
        <f t="shared" si="17"/>
        <v>13.817180956448494</v>
      </c>
      <c r="L257" s="5">
        <f t="shared" si="16"/>
        <v>-4067</v>
      </c>
      <c r="M257" s="5">
        <f t="shared" si="19"/>
        <v>87.74394580455406</v>
      </c>
    </row>
    <row r="258" spans="1:13" s="2" customFormat="1" ht="15.75">
      <c r="A258" s="76"/>
      <c r="B258" s="76"/>
      <c r="C258" s="35"/>
      <c r="D258" s="44" t="s">
        <v>32</v>
      </c>
      <c r="E258" s="5">
        <f>E254+E257</f>
        <v>34280.4</v>
      </c>
      <c r="F258" s="5">
        <f>F254+F257</f>
        <v>212936.5</v>
      </c>
      <c r="G258" s="5">
        <f>G254+G257</f>
        <v>33673.3</v>
      </c>
      <c r="H258" s="5">
        <f>H254+H257</f>
        <v>30630</v>
      </c>
      <c r="I258" s="5">
        <f t="shared" si="15"/>
        <v>-3043.300000000003</v>
      </c>
      <c r="J258" s="5">
        <f t="shared" si="18"/>
        <v>90.96227574962951</v>
      </c>
      <c r="K258" s="5">
        <f t="shared" si="17"/>
        <v>14.384570047878123</v>
      </c>
      <c r="L258" s="5">
        <f t="shared" si="16"/>
        <v>-3650.4000000000015</v>
      </c>
      <c r="M258" s="5">
        <f t="shared" si="19"/>
        <v>89.35134945916616</v>
      </c>
    </row>
    <row r="259" spans="1:13" s="2" customFormat="1" ht="15.75">
      <c r="A259" s="76" t="s">
        <v>108</v>
      </c>
      <c r="B259" s="76" t="s">
        <v>109</v>
      </c>
      <c r="C259" s="33" t="s">
        <v>51</v>
      </c>
      <c r="D259" s="42" t="s">
        <v>52</v>
      </c>
      <c r="E259" s="65">
        <v>103.9</v>
      </c>
      <c r="F259" s="65">
        <v>1035</v>
      </c>
      <c r="G259" s="65">
        <v>157.6</v>
      </c>
      <c r="H259" s="65">
        <v>10</v>
      </c>
      <c r="I259" s="65">
        <f t="shared" si="15"/>
        <v>-147.6</v>
      </c>
      <c r="J259" s="65">
        <f t="shared" si="18"/>
        <v>6.345177664974619</v>
      </c>
      <c r="K259" s="65">
        <f t="shared" si="17"/>
        <v>0.966183574879227</v>
      </c>
      <c r="L259" s="65">
        <f t="shared" si="16"/>
        <v>-93.9</v>
      </c>
      <c r="M259" s="65">
        <f t="shared" si="19"/>
        <v>9.624639076034649</v>
      </c>
    </row>
    <row r="260" spans="1:13" s="2" customFormat="1" ht="63" hidden="1">
      <c r="A260" s="76"/>
      <c r="B260" s="76"/>
      <c r="C260" s="33" t="s">
        <v>12</v>
      </c>
      <c r="D260" s="42" t="s">
        <v>13</v>
      </c>
      <c r="E260" s="65">
        <v>0</v>
      </c>
      <c r="F260" s="65">
        <v>0</v>
      </c>
      <c r="G260" s="65">
        <v>0</v>
      </c>
      <c r="H260" s="65">
        <v>0</v>
      </c>
      <c r="I260" s="65">
        <f t="shared" si="15"/>
        <v>0</v>
      </c>
      <c r="J260" s="65" t="e">
        <f t="shared" si="18"/>
        <v>#DIV/0!</v>
      </c>
      <c r="K260" s="65" t="e">
        <f t="shared" si="17"/>
        <v>#DIV/0!</v>
      </c>
      <c r="L260" s="65">
        <f t="shared" si="16"/>
        <v>0</v>
      </c>
      <c r="M260" s="65" t="e">
        <f t="shared" si="19"/>
        <v>#DIV/0!</v>
      </c>
    </row>
    <row r="261" spans="1:13" ht="31.5">
      <c r="A261" s="76"/>
      <c r="B261" s="76"/>
      <c r="C261" s="33" t="s">
        <v>16</v>
      </c>
      <c r="D261" s="43" t="s">
        <v>17</v>
      </c>
      <c r="E261" s="64">
        <v>193.2</v>
      </c>
      <c r="F261" s="64">
        <v>0</v>
      </c>
      <c r="G261" s="64">
        <v>0</v>
      </c>
      <c r="H261" s="64">
        <v>148.1</v>
      </c>
      <c r="I261" s="65">
        <f t="shared" si="15"/>
        <v>148.1</v>
      </c>
      <c r="J261" s="65"/>
      <c r="K261" s="65"/>
      <c r="L261" s="65">
        <f t="shared" si="16"/>
        <v>-45.099999999999994</v>
      </c>
      <c r="M261" s="65">
        <f t="shared" si="19"/>
        <v>76.65631469979296</v>
      </c>
    </row>
    <row r="262" spans="1:13" ht="15.75">
      <c r="A262" s="76"/>
      <c r="B262" s="76"/>
      <c r="C262" s="33" t="s">
        <v>20</v>
      </c>
      <c r="D262" s="43" t="s">
        <v>21</v>
      </c>
      <c r="E262" s="64">
        <v>0</v>
      </c>
      <c r="F262" s="64">
        <v>0</v>
      </c>
      <c r="G262" s="64">
        <v>0</v>
      </c>
      <c r="H262" s="64">
        <v>0.7</v>
      </c>
      <c r="I262" s="65">
        <f t="shared" si="15"/>
        <v>0.7</v>
      </c>
      <c r="J262" s="65"/>
      <c r="K262" s="65"/>
      <c r="L262" s="65">
        <f t="shared" si="16"/>
        <v>0.7</v>
      </c>
      <c r="M262" s="65"/>
    </row>
    <row r="263" spans="1:13" ht="15.75" hidden="1">
      <c r="A263" s="76"/>
      <c r="B263" s="76"/>
      <c r="C263" s="33" t="s">
        <v>22</v>
      </c>
      <c r="D263" s="43" t="s">
        <v>23</v>
      </c>
      <c r="E263" s="64">
        <v>0</v>
      </c>
      <c r="F263" s="64">
        <v>0</v>
      </c>
      <c r="G263" s="64">
        <v>0</v>
      </c>
      <c r="H263" s="64">
        <v>0</v>
      </c>
      <c r="I263" s="65">
        <f aca="true" t="shared" si="20" ref="I263:I326">H263-G263</f>
        <v>0</v>
      </c>
      <c r="J263" s="65" t="e">
        <f aca="true" t="shared" si="21" ref="J263:J326">H263/G263*100</f>
        <v>#DIV/0!</v>
      </c>
      <c r="K263" s="65" t="e">
        <f aca="true" t="shared" si="22" ref="K263:K326">H263/F263*100</f>
        <v>#DIV/0!</v>
      </c>
      <c r="L263" s="65">
        <f aca="true" t="shared" si="23" ref="L263:L326">H263-E263</f>
        <v>0</v>
      </c>
      <c r="M263" s="65" t="e">
        <f aca="true" t="shared" si="24" ref="M263:M326">H263/E263*100</f>
        <v>#DIV/0!</v>
      </c>
    </row>
    <row r="264" spans="1:13" ht="15.75" hidden="1">
      <c r="A264" s="76"/>
      <c r="B264" s="76"/>
      <c r="C264" s="33" t="s">
        <v>24</v>
      </c>
      <c r="D264" s="43" t="s">
        <v>25</v>
      </c>
      <c r="E264" s="64">
        <v>0</v>
      </c>
      <c r="F264" s="64">
        <v>0</v>
      </c>
      <c r="G264" s="64">
        <v>0</v>
      </c>
      <c r="H264" s="64">
        <v>0</v>
      </c>
      <c r="I264" s="65">
        <f t="shared" si="20"/>
        <v>0</v>
      </c>
      <c r="J264" s="65" t="e">
        <f t="shared" si="21"/>
        <v>#DIV/0!</v>
      </c>
      <c r="K264" s="65" t="e">
        <f t="shared" si="22"/>
        <v>#DIV/0!</v>
      </c>
      <c r="L264" s="65">
        <f t="shared" si="23"/>
        <v>0</v>
      </c>
      <c r="M264" s="65" t="e">
        <f t="shared" si="24"/>
        <v>#DIV/0!</v>
      </c>
    </row>
    <row r="265" spans="1:13" ht="31.5" hidden="1">
      <c r="A265" s="76"/>
      <c r="B265" s="76"/>
      <c r="C265" s="33" t="s">
        <v>47</v>
      </c>
      <c r="D265" s="43" t="s">
        <v>48</v>
      </c>
      <c r="E265" s="64">
        <v>0</v>
      </c>
      <c r="F265" s="58">
        <v>0</v>
      </c>
      <c r="G265" s="58">
        <v>0</v>
      </c>
      <c r="H265" s="64">
        <v>0</v>
      </c>
      <c r="I265" s="65">
        <f t="shared" si="20"/>
        <v>0</v>
      </c>
      <c r="J265" s="65" t="e">
        <f t="shared" si="21"/>
        <v>#DIV/0!</v>
      </c>
      <c r="K265" s="65" t="e">
        <f t="shared" si="22"/>
        <v>#DIV/0!</v>
      </c>
      <c r="L265" s="65">
        <f t="shared" si="23"/>
        <v>0</v>
      </c>
      <c r="M265" s="65" t="e">
        <f t="shared" si="24"/>
        <v>#DIV/0!</v>
      </c>
    </row>
    <row r="266" spans="1:13" ht="47.25" hidden="1">
      <c r="A266" s="76"/>
      <c r="B266" s="76"/>
      <c r="C266" s="33" t="s">
        <v>30</v>
      </c>
      <c r="D266" s="43" t="s">
        <v>31</v>
      </c>
      <c r="E266" s="64">
        <v>0</v>
      </c>
      <c r="F266" s="64">
        <v>0</v>
      </c>
      <c r="G266" s="64">
        <v>0</v>
      </c>
      <c r="H266" s="64">
        <v>0</v>
      </c>
      <c r="I266" s="65">
        <f t="shared" si="20"/>
        <v>0</v>
      </c>
      <c r="J266" s="65" t="e">
        <f t="shared" si="21"/>
        <v>#DIV/0!</v>
      </c>
      <c r="K266" s="65" t="e">
        <f t="shared" si="22"/>
        <v>#DIV/0!</v>
      </c>
      <c r="L266" s="65">
        <f t="shared" si="23"/>
        <v>0</v>
      </c>
      <c r="M266" s="65" t="e">
        <f t="shared" si="24"/>
        <v>#DIV/0!</v>
      </c>
    </row>
    <row r="267" spans="1:13" s="2" customFormat="1" ht="15.75">
      <c r="A267" s="76"/>
      <c r="B267" s="76"/>
      <c r="C267" s="35"/>
      <c r="D267" s="44" t="s">
        <v>32</v>
      </c>
      <c r="E267" s="5">
        <f>SUM(E259:E266)</f>
        <v>297.1</v>
      </c>
      <c r="F267" s="5">
        <f>SUM(F259:F266)</f>
        <v>1035</v>
      </c>
      <c r="G267" s="5">
        <f>SUM(G259:G266)</f>
        <v>157.6</v>
      </c>
      <c r="H267" s="5">
        <f>SUM(H259:H266)</f>
        <v>158.79999999999998</v>
      </c>
      <c r="I267" s="5">
        <f t="shared" si="20"/>
        <v>1.1999999999999886</v>
      </c>
      <c r="J267" s="5">
        <f t="shared" si="21"/>
        <v>100.76142131979695</v>
      </c>
      <c r="K267" s="5">
        <f t="shared" si="22"/>
        <v>15.342995169082124</v>
      </c>
      <c r="L267" s="5">
        <f t="shared" si="23"/>
        <v>-138.30000000000004</v>
      </c>
      <c r="M267" s="5">
        <f t="shared" si="24"/>
        <v>53.450016829350375</v>
      </c>
    </row>
    <row r="268" spans="1:13" s="2" customFormat="1" ht="15.75" hidden="1">
      <c r="A268" s="76" t="s">
        <v>110</v>
      </c>
      <c r="B268" s="76" t="s">
        <v>111</v>
      </c>
      <c r="C268" s="33" t="s">
        <v>51</v>
      </c>
      <c r="D268" s="42" t="s">
        <v>52</v>
      </c>
      <c r="E268" s="65">
        <v>0</v>
      </c>
      <c r="F268" s="65">
        <v>0</v>
      </c>
      <c r="G268" s="65">
        <v>0</v>
      </c>
      <c r="H268" s="65">
        <v>0</v>
      </c>
      <c r="I268" s="65">
        <f t="shared" si="20"/>
        <v>0</v>
      </c>
      <c r="J268" s="65" t="e">
        <f t="shared" si="21"/>
        <v>#DIV/0!</v>
      </c>
      <c r="K268" s="65" t="e">
        <f t="shared" si="22"/>
        <v>#DIV/0!</v>
      </c>
      <c r="L268" s="65">
        <f t="shared" si="23"/>
        <v>0</v>
      </c>
      <c r="M268" s="65" t="e">
        <f t="shared" si="24"/>
        <v>#DIV/0!</v>
      </c>
    </row>
    <row r="269" spans="1:13" s="2" customFormat="1" ht="110.25" hidden="1">
      <c r="A269" s="76"/>
      <c r="B269" s="76"/>
      <c r="C269" s="33" t="s">
        <v>63</v>
      </c>
      <c r="D269" s="43" t="s">
        <v>64</v>
      </c>
      <c r="E269" s="65">
        <v>0</v>
      </c>
      <c r="F269" s="65">
        <v>0</v>
      </c>
      <c r="G269" s="65">
        <v>0</v>
      </c>
      <c r="H269" s="65">
        <v>0</v>
      </c>
      <c r="I269" s="65">
        <f t="shared" si="20"/>
        <v>0</v>
      </c>
      <c r="J269" s="65" t="e">
        <f t="shared" si="21"/>
        <v>#DIV/0!</v>
      </c>
      <c r="K269" s="65" t="e">
        <f t="shared" si="22"/>
        <v>#DIV/0!</v>
      </c>
      <c r="L269" s="65">
        <f t="shared" si="23"/>
        <v>0</v>
      </c>
      <c r="M269" s="65" t="e">
        <f t="shared" si="24"/>
        <v>#DIV/0!</v>
      </c>
    </row>
    <row r="270" spans="1:13" s="2" customFormat="1" ht="31.5">
      <c r="A270" s="76"/>
      <c r="B270" s="76"/>
      <c r="C270" s="33" t="s">
        <v>16</v>
      </c>
      <c r="D270" s="43" t="s">
        <v>17</v>
      </c>
      <c r="E270" s="65">
        <v>0</v>
      </c>
      <c r="F270" s="65">
        <v>0</v>
      </c>
      <c r="G270" s="65">
        <v>0</v>
      </c>
      <c r="H270" s="65">
        <v>7.7</v>
      </c>
      <c r="I270" s="65">
        <f t="shared" si="20"/>
        <v>7.7</v>
      </c>
      <c r="J270" s="65"/>
      <c r="K270" s="65"/>
      <c r="L270" s="65">
        <f t="shared" si="23"/>
        <v>7.7</v>
      </c>
      <c r="M270" s="65"/>
    </row>
    <row r="271" spans="1:13" s="2" customFormat="1" ht="110.25" hidden="1">
      <c r="A271" s="76"/>
      <c r="B271" s="76"/>
      <c r="C271" s="34" t="s">
        <v>65</v>
      </c>
      <c r="D271" s="42" t="s">
        <v>66</v>
      </c>
      <c r="E271" s="65">
        <v>0</v>
      </c>
      <c r="F271" s="65">
        <v>0</v>
      </c>
      <c r="G271" s="65">
        <v>0</v>
      </c>
      <c r="H271" s="65">
        <v>0</v>
      </c>
      <c r="I271" s="65">
        <f t="shared" si="20"/>
        <v>0</v>
      </c>
      <c r="J271" s="65" t="e">
        <f t="shared" si="21"/>
        <v>#DIV/0!</v>
      </c>
      <c r="K271" s="65" t="e">
        <f t="shared" si="22"/>
        <v>#DIV/0!</v>
      </c>
      <c r="L271" s="65">
        <f t="shared" si="23"/>
        <v>0</v>
      </c>
      <c r="M271" s="65"/>
    </row>
    <row r="272" spans="1:13" s="2" customFormat="1" ht="15.75" hidden="1">
      <c r="A272" s="76"/>
      <c r="B272" s="76"/>
      <c r="C272" s="33" t="s">
        <v>20</v>
      </c>
      <c r="D272" s="43" t="s">
        <v>21</v>
      </c>
      <c r="E272" s="65">
        <v>0</v>
      </c>
      <c r="F272" s="65">
        <v>0</v>
      </c>
      <c r="G272" s="65">
        <v>0</v>
      </c>
      <c r="H272" s="65">
        <v>0</v>
      </c>
      <c r="I272" s="65">
        <f t="shared" si="20"/>
        <v>0</v>
      </c>
      <c r="J272" s="65" t="e">
        <f t="shared" si="21"/>
        <v>#DIV/0!</v>
      </c>
      <c r="K272" s="65" t="e">
        <f t="shared" si="22"/>
        <v>#DIV/0!</v>
      </c>
      <c r="L272" s="65">
        <f t="shared" si="23"/>
        <v>0</v>
      </c>
      <c r="M272" s="65"/>
    </row>
    <row r="273" spans="1:13" s="2" customFormat="1" ht="15.75" hidden="1">
      <c r="A273" s="76"/>
      <c r="B273" s="76"/>
      <c r="C273" s="33" t="s">
        <v>22</v>
      </c>
      <c r="D273" s="43" t="s">
        <v>23</v>
      </c>
      <c r="E273" s="65">
        <v>0</v>
      </c>
      <c r="F273" s="65">
        <v>0</v>
      </c>
      <c r="G273" s="65">
        <v>0</v>
      </c>
      <c r="H273" s="65">
        <v>0</v>
      </c>
      <c r="I273" s="65">
        <f t="shared" si="20"/>
        <v>0</v>
      </c>
      <c r="J273" s="65" t="e">
        <f t="shared" si="21"/>
        <v>#DIV/0!</v>
      </c>
      <c r="K273" s="65" t="e">
        <f t="shared" si="22"/>
        <v>#DIV/0!</v>
      </c>
      <c r="L273" s="65">
        <f t="shared" si="23"/>
        <v>0</v>
      </c>
      <c r="M273" s="65"/>
    </row>
    <row r="274" spans="1:13" s="2" customFormat="1" ht="15.75" hidden="1">
      <c r="A274" s="76"/>
      <c r="B274" s="76"/>
      <c r="C274" s="33" t="s">
        <v>24</v>
      </c>
      <c r="D274" s="43" t="s">
        <v>25</v>
      </c>
      <c r="E274" s="65">
        <v>0</v>
      </c>
      <c r="F274" s="7">
        <v>0</v>
      </c>
      <c r="G274" s="7">
        <v>0</v>
      </c>
      <c r="H274" s="65">
        <v>0</v>
      </c>
      <c r="I274" s="65">
        <f t="shared" si="20"/>
        <v>0</v>
      </c>
      <c r="J274" s="65" t="e">
        <f t="shared" si="21"/>
        <v>#DIV/0!</v>
      </c>
      <c r="K274" s="65" t="e">
        <f t="shared" si="22"/>
        <v>#DIV/0!</v>
      </c>
      <c r="L274" s="65">
        <f t="shared" si="23"/>
        <v>0</v>
      </c>
      <c r="M274" s="65"/>
    </row>
    <row r="275" spans="1:13" ht="31.5">
      <c r="A275" s="76"/>
      <c r="B275" s="76"/>
      <c r="C275" s="33" t="s">
        <v>26</v>
      </c>
      <c r="D275" s="43" t="s">
        <v>27</v>
      </c>
      <c r="E275" s="65">
        <v>0</v>
      </c>
      <c r="F275" s="65">
        <f>34832.6-971.9-25420.7</f>
        <v>8439.999999999996</v>
      </c>
      <c r="G275" s="65">
        <v>186.8</v>
      </c>
      <c r="H275" s="65">
        <v>186.8</v>
      </c>
      <c r="I275" s="65">
        <f t="shared" si="20"/>
        <v>0</v>
      </c>
      <c r="J275" s="65">
        <f t="shared" si="21"/>
        <v>100</v>
      </c>
      <c r="K275" s="65">
        <f t="shared" si="22"/>
        <v>2.2132701421800958</v>
      </c>
      <c r="L275" s="65">
        <f t="shared" si="23"/>
        <v>186.8</v>
      </c>
      <c r="M275" s="65"/>
    </row>
    <row r="276" spans="1:13" ht="31.5" hidden="1">
      <c r="A276" s="76"/>
      <c r="B276" s="76"/>
      <c r="C276" s="33" t="s">
        <v>47</v>
      </c>
      <c r="D276" s="43" t="s">
        <v>48</v>
      </c>
      <c r="E276" s="65">
        <v>0</v>
      </c>
      <c r="F276" s="65">
        <v>0</v>
      </c>
      <c r="G276" s="65">
        <v>0</v>
      </c>
      <c r="H276" s="65">
        <v>0</v>
      </c>
      <c r="I276" s="65">
        <f t="shared" si="20"/>
        <v>0</v>
      </c>
      <c r="J276" s="65" t="e">
        <f t="shared" si="21"/>
        <v>#DIV/0!</v>
      </c>
      <c r="K276" s="65" t="e">
        <f t="shared" si="22"/>
        <v>#DIV/0!</v>
      </c>
      <c r="L276" s="65">
        <f t="shared" si="23"/>
        <v>0</v>
      </c>
      <c r="M276" s="65" t="e">
        <f t="shared" si="24"/>
        <v>#DIV/0!</v>
      </c>
    </row>
    <row r="277" spans="1:13" ht="15.75" hidden="1">
      <c r="A277" s="76"/>
      <c r="B277" s="76"/>
      <c r="C277" s="33" t="s">
        <v>28</v>
      </c>
      <c r="D277" s="43" t="s">
        <v>29</v>
      </c>
      <c r="E277" s="65">
        <v>0</v>
      </c>
      <c r="F277" s="65">
        <v>0</v>
      </c>
      <c r="G277" s="65">
        <v>0</v>
      </c>
      <c r="H277" s="65">
        <v>0</v>
      </c>
      <c r="I277" s="65">
        <f t="shared" si="20"/>
        <v>0</v>
      </c>
      <c r="J277" s="65" t="e">
        <f t="shared" si="21"/>
        <v>#DIV/0!</v>
      </c>
      <c r="K277" s="65" t="e">
        <f t="shared" si="22"/>
        <v>#DIV/0!</v>
      </c>
      <c r="L277" s="65">
        <f t="shared" si="23"/>
        <v>0</v>
      </c>
      <c r="M277" s="65" t="e">
        <f t="shared" si="24"/>
        <v>#DIV/0!</v>
      </c>
    </row>
    <row r="278" spans="1:13" ht="94.5">
      <c r="A278" s="76"/>
      <c r="B278" s="76"/>
      <c r="C278" s="33" t="s">
        <v>59</v>
      </c>
      <c r="D278" s="46" t="s">
        <v>60</v>
      </c>
      <c r="E278" s="65">
        <v>7137</v>
      </c>
      <c r="F278" s="65">
        <v>0</v>
      </c>
      <c r="G278" s="65">
        <v>0</v>
      </c>
      <c r="H278" s="65">
        <v>796.9</v>
      </c>
      <c r="I278" s="65">
        <f t="shared" si="20"/>
        <v>796.9</v>
      </c>
      <c r="J278" s="65"/>
      <c r="K278" s="65"/>
      <c r="L278" s="65">
        <f t="shared" si="23"/>
        <v>-6340.1</v>
      </c>
      <c r="M278" s="65">
        <f t="shared" si="24"/>
        <v>11.165755919854279</v>
      </c>
    </row>
    <row r="279" spans="1:13" ht="47.25">
      <c r="A279" s="76"/>
      <c r="B279" s="76"/>
      <c r="C279" s="33" t="s">
        <v>30</v>
      </c>
      <c r="D279" s="43" t="s">
        <v>31</v>
      </c>
      <c r="E279" s="65">
        <v>-152.9</v>
      </c>
      <c r="F279" s="65">
        <v>0</v>
      </c>
      <c r="G279" s="65">
        <v>0</v>
      </c>
      <c r="H279" s="65">
        <v>0</v>
      </c>
      <c r="I279" s="65">
        <f t="shared" si="20"/>
        <v>0</v>
      </c>
      <c r="J279" s="65"/>
      <c r="K279" s="65"/>
      <c r="L279" s="65">
        <f t="shared" si="23"/>
        <v>152.9</v>
      </c>
      <c r="M279" s="65">
        <f t="shared" si="24"/>
        <v>0</v>
      </c>
    </row>
    <row r="280" spans="1:13" s="2" customFormat="1" ht="15.75">
      <c r="A280" s="76"/>
      <c r="B280" s="76"/>
      <c r="C280" s="35"/>
      <c r="D280" s="44" t="s">
        <v>32</v>
      </c>
      <c r="E280" s="5">
        <f>SUM(E268:E279)</f>
        <v>6984.1</v>
      </c>
      <c r="F280" s="5">
        <f>SUM(F268:F279)</f>
        <v>8439.999999999996</v>
      </c>
      <c r="G280" s="5">
        <f>SUM(G268:G279)</f>
        <v>186.8</v>
      </c>
      <c r="H280" s="5">
        <f>SUM(H268:H279)</f>
        <v>991.4</v>
      </c>
      <c r="I280" s="5">
        <f t="shared" si="20"/>
        <v>804.5999999999999</v>
      </c>
      <c r="J280" s="5">
        <f t="shared" si="21"/>
        <v>530.7280513918629</v>
      </c>
      <c r="K280" s="5">
        <f t="shared" si="22"/>
        <v>11.746445497630337</v>
      </c>
      <c r="L280" s="5">
        <f t="shared" si="23"/>
        <v>-5992.700000000001</v>
      </c>
      <c r="M280" s="5">
        <f t="shared" si="24"/>
        <v>14.195100299251154</v>
      </c>
    </row>
    <row r="281" spans="1:13" s="2" customFormat="1" ht="31.5">
      <c r="A281" s="82">
        <v>977</v>
      </c>
      <c r="B281" s="76" t="s">
        <v>112</v>
      </c>
      <c r="C281" s="33" t="s">
        <v>16</v>
      </c>
      <c r="D281" s="43" t="s">
        <v>17</v>
      </c>
      <c r="E281" s="65">
        <v>0</v>
      </c>
      <c r="F281" s="65">
        <v>0</v>
      </c>
      <c r="G281" s="65">
        <v>0</v>
      </c>
      <c r="H281" s="65">
        <v>0</v>
      </c>
      <c r="I281" s="65">
        <f t="shared" si="20"/>
        <v>0</v>
      </c>
      <c r="J281" s="65"/>
      <c r="K281" s="65"/>
      <c r="L281" s="65">
        <f t="shared" si="23"/>
        <v>0</v>
      </c>
      <c r="M281" s="65"/>
    </row>
    <row r="282" spans="1:13" s="2" customFormat="1" ht="15.75">
      <c r="A282" s="82"/>
      <c r="B282" s="76"/>
      <c r="C282" s="33" t="s">
        <v>20</v>
      </c>
      <c r="D282" s="43" t="s">
        <v>21</v>
      </c>
      <c r="E282" s="65">
        <v>0</v>
      </c>
      <c r="F282" s="65">
        <v>0</v>
      </c>
      <c r="G282" s="65">
        <v>0</v>
      </c>
      <c r="H282" s="65">
        <v>0</v>
      </c>
      <c r="I282" s="65">
        <f t="shared" si="20"/>
        <v>0</v>
      </c>
      <c r="J282" s="65"/>
      <c r="K282" s="65"/>
      <c r="L282" s="65">
        <f t="shared" si="23"/>
        <v>0</v>
      </c>
      <c r="M282" s="65"/>
    </row>
    <row r="283" spans="1:13" s="2" customFormat="1" ht="15.75" hidden="1">
      <c r="A283" s="82"/>
      <c r="B283" s="76"/>
      <c r="C283" s="33" t="s">
        <v>22</v>
      </c>
      <c r="D283" s="43" t="s">
        <v>23</v>
      </c>
      <c r="E283" s="65">
        <v>0</v>
      </c>
      <c r="F283" s="65">
        <v>0</v>
      </c>
      <c r="G283" s="65">
        <v>0</v>
      </c>
      <c r="H283" s="65">
        <v>0</v>
      </c>
      <c r="I283" s="65">
        <f t="shared" si="20"/>
        <v>0</v>
      </c>
      <c r="J283" s="65"/>
      <c r="K283" s="65"/>
      <c r="L283" s="65">
        <f t="shared" si="23"/>
        <v>0</v>
      </c>
      <c r="M283" s="65"/>
    </row>
    <row r="284" spans="1:13" s="2" customFormat="1" ht="15.75">
      <c r="A284" s="82"/>
      <c r="B284" s="76"/>
      <c r="C284" s="66"/>
      <c r="D284" s="44" t="s">
        <v>32</v>
      </c>
      <c r="E284" s="5">
        <f>SUM(E281:E283)</f>
        <v>0</v>
      </c>
      <c r="F284" s="5">
        <f>SUM(F281:F283)</f>
        <v>0</v>
      </c>
      <c r="G284" s="5">
        <f>SUM(G281:G283)</f>
        <v>0</v>
      </c>
      <c r="H284" s="5">
        <f>SUM(H281:H283)</f>
        <v>0</v>
      </c>
      <c r="I284" s="5">
        <f t="shared" si="20"/>
        <v>0</v>
      </c>
      <c r="J284" s="65"/>
      <c r="K284" s="65"/>
      <c r="L284" s="5">
        <f t="shared" si="23"/>
        <v>0</v>
      </c>
      <c r="M284" s="65"/>
    </row>
    <row r="285" spans="1:13" s="2" customFormat="1" ht="31.5">
      <c r="A285" s="86">
        <v>978</v>
      </c>
      <c r="B285" s="83" t="s">
        <v>113</v>
      </c>
      <c r="C285" s="33" t="s">
        <v>16</v>
      </c>
      <c r="D285" s="43" t="s">
        <v>17</v>
      </c>
      <c r="E285" s="7">
        <v>0</v>
      </c>
      <c r="F285" s="7">
        <v>0</v>
      </c>
      <c r="G285" s="7">
        <v>0</v>
      </c>
      <c r="H285" s="65">
        <v>0</v>
      </c>
      <c r="I285" s="5">
        <f t="shared" si="20"/>
        <v>0</v>
      </c>
      <c r="J285" s="65"/>
      <c r="K285" s="65"/>
      <c r="L285" s="5">
        <f t="shared" si="23"/>
        <v>0</v>
      </c>
      <c r="M285" s="65"/>
    </row>
    <row r="286" spans="1:13" s="2" customFormat="1" ht="15.75" hidden="1">
      <c r="A286" s="87"/>
      <c r="B286" s="84"/>
      <c r="C286" s="33" t="s">
        <v>22</v>
      </c>
      <c r="D286" s="43" t="s">
        <v>23</v>
      </c>
      <c r="E286" s="7">
        <v>0</v>
      </c>
      <c r="F286" s="7">
        <v>0</v>
      </c>
      <c r="G286" s="7">
        <v>0</v>
      </c>
      <c r="H286" s="7">
        <v>0</v>
      </c>
      <c r="I286" s="7">
        <f t="shared" si="20"/>
        <v>0</v>
      </c>
      <c r="J286" s="65"/>
      <c r="K286" s="65"/>
      <c r="L286" s="7">
        <f t="shared" si="23"/>
        <v>0</v>
      </c>
      <c r="M286" s="65"/>
    </row>
    <row r="287" spans="1:13" s="2" customFormat="1" ht="15.75">
      <c r="A287" s="87"/>
      <c r="B287" s="84"/>
      <c r="C287" s="33" t="s">
        <v>24</v>
      </c>
      <c r="D287" s="43" t="s">
        <v>25</v>
      </c>
      <c r="E287" s="65">
        <v>0</v>
      </c>
      <c r="F287" s="65">
        <v>0</v>
      </c>
      <c r="G287" s="65">
        <v>0</v>
      </c>
      <c r="H287" s="65">
        <v>0</v>
      </c>
      <c r="I287" s="5">
        <f t="shared" si="20"/>
        <v>0</v>
      </c>
      <c r="J287" s="65"/>
      <c r="K287" s="65"/>
      <c r="L287" s="5">
        <f t="shared" si="23"/>
        <v>0</v>
      </c>
      <c r="M287" s="65"/>
    </row>
    <row r="288" spans="1:13" s="2" customFormat="1" ht="15.75">
      <c r="A288" s="87"/>
      <c r="B288" s="84"/>
      <c r="C288" s="33"/>
      <c r="D288" s="44" t="s">
        <v>37</v>
      </c>
      <c r="E288" s="5">
        <f>SUM(E286:E287)</f>
        <v>0</v>
      </c>
      <c r="F288" s="5">
        <f>SUM(F286:F287)</f>
        <v>0</v>
      </c>
      <c r="G288" s="5">
        <f>SUM(G286:G287)</f>
        <v>0</v>
      </c>
      <c r="H288" s="5">
        <f>SUM(H285:H287)</f>
        <v>0</v>
      </c>
      <c r="I288" s="5">
        <f t="shared" si="20"/>
        <v>0</v>
      </c>
      <c r="J288" s="65"/>
      <c r="K288" s="65"/>
      <c r="L288" s="5">
        <f t="shared" si="23"/>
        <v>0</v>
      </c>
      <c r="M288" s="65"/>
    </row>
    <row r="289" spans="1:13" s="2" customFormat="1" ht="15.75" hidden="1">
      <c r="A289" s="87"/>
      <c r="B289" s="84"/>
      <c r="C289" s="33" t="s">
        <v>20</v>
      </c>
      <c r="D289" s="43" t="s">
        <v>21</v>
      </c>
      <c r="E289" s="65">
        <v>0</v>
      </c>
      <c r="F289" s="65">
        <v>0</v>
      </c>
      <c r="G289" s="65">
        <v>0</v>
      </c>
      <c r="H289" s="65">
        <v>0</v>
      </c>
      <c r="I289" s="5">
        <f t="shared" si="20"/>
        <v>0</v>
      </c>
      <c r="J289" s="65"/>
      <c r="K289" s="65"/>
      <c r="L289" s="5">
        <f t="shared" si="23"/>
        <v>0</v>
      </c>
      <c r="M289" s="65"/>
    </row>
    <row r="290" spans="1:13" s="2" customFormat="1" ht="15.75" hidden="1">
      <c r="A290" s="87"/>
      <c r="B290" s="84"/>
      <c r="C290" s="66"/>
      <c r="D290" s="44" t="s">
        <v>42</v>
      </c>
      <c r="E290" s="5">
        <f>SUM(E289)</f>
        <v>0</v>
      </c>
      <c r="F290" s="5">
        <f>SUM(F289)</f>
        <v>0</v>
      </c>
      <c r="G290" s="5">
        <f>SUM(G289)</f>
        <v>0</v>
      </c>
      <c r="H290" s="5">
        <f>SUM(H289)</f>
        <v>0</v>
      </c>
      <c r="I290" s="5">
        <f t="shared" si="20"/>
        <v>0</v>
      </c>
      <c r="J290" s="65"/>
      <c r="K290" s="65"/>
      <c r="L290" s="5">
        <f t="shared" si="23"/>
        <v>0</v>
      </c>
      <c r="M290" s="65"/>
    </row>
    <row r="291" spans="1:13" s="2" customFormat="1" ht="15.75">
      <c r="A291" s="88"/>
      <c r="B291" s="85"/>
      <c r="C291" s="66"/>
      <c r="D291" s="44" t="s">
        <v>32</v>
      </c>
      <c r="E291" s="5">
        <f>SUM(E285)</f>
        <v>0</v>
      </c>
      <c r="F291" s="5">
        <f>F288+F290</f>
        <v>0</v>
      </c>
      <c r="G291" s="5">
        <f>G288+G290</f>
        <v>0</v>
      </c>
      <c r="H291" s="5">
        <f>H288+H290</f>
        <v>0</v>
      </c>
      <c r="I291" s="5">
        <f t="shared" si="20"/>
        <v>0</v>
      </c>
      <c r="J291" s="65"/>
      <c r="K291" s="65"/>
      <c r="L291" s="5">
        <f t="shared" si="23"/>
        <v>0</v>
      </c>
      <c r="M291" s="65"/>
    </row>
    <row r="292" spans="1:13" s="2" customFormat="1" ht="31.5">
      <c r="A292" s="82">
        <v>985</v>
      </c>
      <c r="B292" s="76" t="s">
        <v>114</v>
      </c>
      <c r="C292" s="33" t="s">
        <v>16</v>
      </c>
      <c r="D292" s="43" t="s">
        <v>17</v>
      </c>
      <c r="E292" s="65">
        <v>15.1</v>
      </c>
      <c r="F292" s="65">
        <v>0</v>
      </c>
      <c r="G292" s="65">
        <v>0</v>
      </c>
      <c r="H292" s="65">
        <v>0</v>
      </c>
      <c r="I292" s="7">
        <f t="shared" si="20"/>
        <v>0</v>
      </c>
      <c r="J292" s="65"/>
      <c r="K292" s="65"/>
      <c r="L292" s="7">
        <f t="shared" si="23"/>
        <v>-15.1</v>
      </c>
      <c r="M292" s="65">
        <f t="shared" si="24"/>
        <v>0</v>
      </c>
    </row>
    <row r="293" spans="1:13" s="2" customFormat="1" ht="15.75">
      <c r="A293" s="82"/>
      <c r="B293" s="76"/>
      <c r="C293" s="33" t="s">
        <v>20</v>
      </c>
      <c r="D293" s="43" t="s">
        <v>21</v>
      </c>
      <c r="E293" s="65">
        <v>0</v>
      </c>
      <c r="F293" s="65">
        <v>0</v>
      </c>
      <c r="G293" s="65">
        <v>0</v>
      </c>
      <c r="H293" s="65">
        <v>0</v>
      </c>
      <c r="I293" s="65">
        <f t="shared" si="20"/>
        <v>0</v>
      </c>
      <c r="J293" s="65"/>
      <c r="K293" s="65"/>
      <c r="L293" s="65">
        <f t="shared" si="23"/>
        <v>0</v>
      </c>
      <c r="M293" s="65"/>
    </row>
    <row r="294" spans="1:13" s="2" customFormat="1" ht="15.75">
      <c r="A294" s="82"/>
      <c r="B294" s="76"/>
      <c r="C294" s="33" t="s">
        <v>22</v>
      </c>
      <c r="D294" s="43" t="s">
        <v>23</v>
      </c>
      <c r="E294" s="65">
        <v>-18.3</v>
      </c>
      <c r="F294" s="65">
        <v>0</v>
      </c>
      <c r="G294" s="65">
        <v>0</v>
      </c>
      <c r="H294" s="65">
        <v>0</v>
      </c>
      <c r="I294" s="65">
        <f t="shared" si="20"/>
        <v>0</v>
      </c>
      <c r="J294" s="65"/>
      <c r="K294" s="65"/>
      <c r="L294" s="65">
        <f t="shared" si="23"/>
        <v>18.3</v>
      </c>
      <c r="M294" s="65">
        <f t="shared" si="24"/>
        <v>0</v>
      </c>
    </row>
    <row r="295" spans="1:13" s="2" customFormat="1" ht="15.75">
      <c r="A295" s="82"/>
      <c r="B295" s="76"/>
      <c r="C295" s="33" t="s">
        <v>28</v>
      </c>
      <c r="D295" s="43" t="s">
        <v>29</v>
      </c>
      <c r="E295" s="65">
        <v>0</v>
      </c>
      <c r="F295" s="65">
        <v>0</v>
      </c>
      <c r="G295" s="65">
        <v>0</v>
      </c>
      <c r="H295" s="65">
        <v>0</v>
      </c>
      <c r="I295" s="65">
        <f t="shared" si="20"/>
        <v>0</v>
      </c>
      <c r="J295" s="65"/>
      <c r="K295" s="65"/>
      <c r="L295" s="65">
        <f t="shared" si="23"/>
        <v>0</v>
      </c>
      <c r="M295" s="65"/>
    </row>
    <row r="296" spans="1:13" s="2" customFormat="1" ht="15.75">
      <c r="A296" s="82"/>
      <c r="B296" s="76"/>
      <c r="C296" s="35"/>
      <c r="D296" s="44" t="s">
        <v>32</v>
      </c>
      <c r="E296" s="5">
        <f>SUM(E292:E295)</f>
        <v>-3.200000000000001</v>
      </c>
      <c r="F296" s="5">
        <f>SUM(F292:F295)</f>
        <v>0</v>
      </c>
      <c r="G296" s="5">
        <f>SUM(G292:G295)</f>
        <v>0</v>
      </c>
      <c r="H296" s="5">
        <f>SUM(H292:H295)</f>
        <v>0</v>
      </c>
      <c r="I296" s="5">
        <f t="shared" si="20"/>
        <v>0</v>
      </c>
      <c r="J296" s="65"/>
      <c r="K296" s="65"/>
      <c r="L296" s="5">
        <f t="shared" si="23"/>
        <v>3.200000000000001</v>
      </c>
      <c r="M296" s="65">
        <f t="shared" si="24"/>
        <v>0</v>
      </c>
    </row>
    <row r="297" spans="1:13" s="2" customFormat="1" ht="110.25" hidden="1">
      <c r="A297" s="76" t="s">
        <v>115</v>
      </c>
      <c r="B297" s="76" t="s">
        <v>116</v>
      </c>
      <c r="C297" s="33" t="s">
        <v>63</v>
      </c>
      <c r="D297" s="43" t="s">
        <v>64</v>
      </c>
      <c r="E297" s="7">
        <v>0</v>
      </c>
      <c r="F297" s="7">
        <v>0</v>
      </c>
      <c r="G297" s="7">
        <v>0</v>
      </c>
      <c r="H297" s="65">
        <v>0</v>
      </c>
      <c r="I297" s="65">
        <f t="shared" si="20"/>
        <v>0</v>
      </c>
      <c r="J297" s="65" t="e">
        <f t="shared" si="21"/>
        <v>#DIV/0!</v>
      </c>
      <c r="K297" s="65" t="e">
        <f t="shared" si="22"/>
        <v>#DIV/0!</v>
      </c>
      <c r="L297" s="65">
        <f t="shared" si="23"/>
        <v>0</v>
      </c>
      <c r="M297" s="65" t="e">
        <f t="shared" si="24"/>
        <v>#DIV/0!</v>
      </c>
    </row>
    <row r="298" spans="1:13" s="2" customFormat="1" ht="94.5">
      <c r="A298" s="76"/>
      <c r="B298" s="76"/>
      <c r="C298" s="34" t="s">
        <v>14</v>
      </c>
      <c r="D298" s="43" t="s">
        <v>15</v>
      </c>
      <c r="E298" s="65">
        <v>7714.6</v>
      </c>
      <c r="F298" s="65">
        <v>57362.1</v>
      </c>
      <c r="G298" s="65">
        <v>8000</v>
      </c>
      <c r="H298" s="65">
        <v>7904.1</v>
      </c>
      <c r="I298" s="65">
        <f t="shared" si="20"/>
        <v>-95.89999999999964</v>
      </c>
      <c r="J298" s="65">
        <f t="shared" si="21"/>
        <v>98.80125000000001</v>
      </c>
      <c r="K298" s="65">
        <f t="shared" si="22"/>
        <v>13.779307242935667</v>
      </c>
      <c r="L298" s="65">
        <f t="shared" si="23"/>
        <v>189.5</v>
      </c>
      <c r="M298" s="65">
        <f t="shared" si="24"/>
        <v>102.45638140668343</v>
      </c>
    </row>
    <row r="299" spans="1:13" s="2" customFormat="1" ht="31.5">
      <c r="A299" s="76"/>
      <c r="B299" s="76"/>
      <c r="C299" s="33" t="s">
        <v>16</v>
      </c>
      <c r="D299" s="43" t="s">
        <v>17</v>
      </c>
      <c r="E299" s="65">
        <v>96.4</v>
      </c>
      <c r="F299" s="65">
        <v>0</v>
      </c>
      <c r="G299" s="65">
        <v>0</v>
      </c>
      <c r="H299" s="65">
        <v>177.7</v>
      </c>
      <c r="I299" s="65">
        <f t="shared" si="20"/>
        <v>177.7</v>
      </c>
      <c r="J299" s="65"/>
      <c r="K299" s="65"/>
      <c r="L299" s="65">
        <f t="shared" si="23"/>
        <v>81.29999999999998</v>
      </c>
      <c r="M299" s="65">
        <f t="shared" si="24"/>
        <v>184.33609958506221</v>
      </c>
    </row>
    <row r="300" spans="1:13" s="2" customFormat="1" ht="31.5" hidden="1">
      <c r="A300" s="76"/>
      <c r="B300" s="76"/>
      <c r="C300" s="33" t="s">
        <v>117</v>
      </c>
      <c r="D300" s="43" t="s">
        <v>118</v>
      </c>
      <c r="E300" s="65">
        <v>0</v>
      </c>
      <c r="F300" s="65">
        <v>0</v>
      </c>
      <c r="G300" s="65">
        <v>0</v>
      </c>
      <c r="H300" s="65">
        <v>0</v>
      </c>
      <c r="I300" s="65">
        <f t="shared" si="20"/>
        <v>0</v>
      </c>
      <c r="J300" s="65"/>
      <c r="K300" s="65"/>
      <c r="L300" s="65">
        <f t="shared" si="23"/>
        <v>0</v>
      </c>
      <c r="M300" s="65" t="e">
        <f t="shared" si="24"/>
        <v>#DIV/0!</v>
      </c>
    </row>
    <row r="301" spans="1:13" s="2" customFormat="1" ht="15.75">
      <c r="A301" s="76"/>
      <c r="B301" s="76"/>
      <c r="C301" s="33" t="s">
        <v>20</v>
      </c>
      <c r="D301" s="43" t="s">
        <v>21</v>
      </c>
      <c r="E301" s="65">
        <v>250.1</v>
      </c>
      <c r="F301" s="65">
        <v>0</v>
      </c>
      <c r="G301" s="65">
        <v>0</v>
      </c>
      <c r="H301" s="65">
        <f>42.6+20.5</f>
        <v>63.1</v>
      </c>
      <c r="I301" s="65">
        <f t="shared" si="20"/>
        <v>63.1</v>
      </c>
      <c r="J301" s="65"/>
      <c r="K301" s="65"/>
      <c r="L301" s="65">
        <f t="shared" si="23"/>
        <v>-187</v>
      </c>
      <c r="M301" s="65">
        <f t="shared" si="24"/>
        <v>25.229908036785286</v>
      </c>
    </row>
    <row r="302" spans="1:13" s="2" customFormat="1" ht="15.75">
      <c r="A302" s="76"/>
      <c r="B302" s="76"/>
      <c r="C302" s="33" t="s">
        <v>22</v>
      </c>
      <c r="D302" s="43" t="s">
        <v>23</v>
      </c>
      <c r="E302" s="65">
        <v>5</v>
      </c>
      <c r="F302" s="65">
        <v>0</v>
      </c>
      <c r="G302" s="65">
        <v>0</v>
      </c>
      <c r="H302" s="65">
        <v>0</v>
      </c>
      <c r="I302" s="65">
        <f t="shared" si="20"/>
        <v>0</v>
      </c>
      <c r="J302" s="65"/>
      <c r="K302" s="65"/>
      <c r="L302" s="65">
        <f t="shared" si="23"/>
        <v>-5</v>
      </c>
      <c r="M302" s="65">
        <f t="shared" si="24"/>
        <v>0</v>
      </c>
    </row>
    <row r="303" spans="1:15" s="2" customFormat="1" ht="31.5">
      <c r="A303" s="76"/>
      <c r="B303" s="76"/>
      <c r="C303" s="33" t="s">
        <v>26</v>
      </c>
      <c r="D303" s="43" t="s">
        <v>27</v>
      </c>
      <c r="E303" s="64">
        <v>148464.8</v>
      </c>
      <c r="F303" s="64">
        <v>807774.3</v>
      </c>
      <c r="G303" s="64">
        <v>241901.7</v>
      </c>
      <c r="H303" s="64">
        <v>241901.7</v>
      </c>
      <c r="I303" s="65">
        <f t="shared" si="20"/>
        <v>0</v>
      </c>
      <c r="J303" s="65">
        <f t="shared" si="21"/>
        <v>100</v>
      </c>
      <c r="K303" s="65">
        <f t="shared" si="22"/>
        <v>29.94669426843612</v>
      </c>
      <c r="L303" s="65">
        <f t="shared" si="23"/>
        <v>93436.90000000002</v>
      </c>
      <c r="M303" s="65">
        <f t="shared" si="24"/>
        <v>162.93538939869924</v>
      </c>
      <c r="O303" s="60"/>
    </row>
    <row r="304" spans="1:14" s="2" customFormat="1" ht="31.5">
      <c r="A304" s="76"/>
      <c r="B304" s="76"/>
      <c r="C304" s="33" t="s">
        <v>47</v>
      </c>
      <c r="D304" s="43" t="s">
        <v>48</v>
      </c>
      <c r="E304" s="65">
        <v>0</v>
      </c>
      <c r="F304" s="65">
        <v>391025.9</v>
      </c>
      <c r="G304" s="65">
        <v>658.7</v>
      </c>
      <c r="H304" s="65">
        <v>658.7</v>
      </c>
      <c r="I304" s="65">
        <f t="shared" si="20"/>
        <v>0</v>
      </c>
      <c r="J304" s="65">
        <f t="shared" si="21"/>
        <v>100</v>
      </c>
      <c r="K304" s="65">
        <f t="shared" si="22"/>
        <v>0.16845431466304406</v>
      </c>
      <c r="L304" s="65">
        <f t="shared" si="23"/>
        <v>658.7</v>
      </c>
      <c r="M304" s="65"/>
      <c r="N304" s="60"/>
    </row>
    <row r="305" spans="1:13" s="2" customFormat="1" ht="15.75">
      <c r="A305" s="76"/>
      <c r="B305" s="76"/>
      <c r="C305" s="33" t="s">
        <v>28</v>
      </c>
      <c r="D305" s="43" t="s">
        <v>29</v>
      </c>
      <c r="E305" s="65">
        <v>0</v>
      </c>
      <c r="F305" s="65">
        <v>1756013</v>
      </c>
      <c r="G305" s="65">
        <v>52090.2</v>
      </c>
      <c r="H305" s="65">
        <v>15740.1</v>
      </c>
      <c r="I305" s="65">
        <f t="shared" si="20"/>
        <v>-36350.1</v>
      </c>
      <c r="J305" s="65">
        <f t="shared" si="21"/>
        <v>30.217008189640282</v>
      </c>
      <c r="K305" s="65">
        <f t="shared" si="22"/>
        <v>0.896354411954809</v>
      </c>
      <c r="L305" s="65">
        <f t="shared" si="23"/>
        <v>15740.1</v>
      </c>
      <c r="M305" s="65"/>
    </row>
    <row r="306" spans="1:13" s="2" customFormat="1" ht="47.25">
      <c r="A306" s="76"/>
      <c r="B306" s="76"/>
      <c r="C306" s="33" t="s">
        <v>30</v>
      </c>
      <c r="D306" s="43" t="s">
        <v>31</v>
      </c>
      <c r="E306" s="65">
        <v>-78219.4</v>
      </c>
      <c r="F306" s="65">
        <v>0</v>
      </c>
      <c r="G306" s="65">
        <v>0</v>
      </c>
      <c r="H306" s="65">
        <v>-8605.4</v>
      </c>
      <c r="I306" s="65">
        <f t="shared" si="20"/>
        <v>-8605.4</v>
      </c>
      <c r="J306" s="65"/>
      <c r="K306" s="65"/>
      <c r="L306" s="65">
        <f t="shared" si="23"/>
        <v>69614</v>
      </c>
      <c r="M306" s="65">
        <f t="shared" si="24"/>
        <v>11.001618524304712</v>
      </c>
    </row>
    <row r="307" spans="1:13" s="2" customFormat="1" ht="15.75">
      <c r="A307" s="76"/>
      <c r="B307" s="76"/>
      <c r="C307" s="35"/>
      <c r="D307" s="44" t="s">
        <v>32</v>
      </c>
      <c r="E307" s="5">
        <f>SUM(E297:E306)</f>
        <v>78311.5</v>
      </c>
      <c r="F307" s="5">
        <f>SUM(F298:F306)</f>
        <v>3012175.3</v>
      </c>
      <c r="G307" s="5">
        <f>SUM(G298:G306)</f>
        <v>302650.60000000003</v>
      </c>
      <c r="H307" s="5">
        <f>SUM(H297:H306)</f>
        <v>257840.00000000003</v>
      </c>
      <c r="I307" s="5">
        <f t="shared" si="20"/>
        <v>-44810.600000000006</v>
      </c>
      <c r="J307" s="5">
        <f t="shared" si="21"/>
        <v>85.19394972288177</v>
      </c>
      <c r="K307" s="5">
        <f t="shared" si="22"/>
        <v>8.559926774514087</v>
      </c>
      <c r="L307" s="5">
        <f t="shared" si="23"/>
        <v>179528.50000000003</v>
      </c>
      <c r="M307" s="5">
        <f t="shared" si="24"/>
        <v>329.2492162709181</v>
      </c>
    </row>
    <row r="308" spans="1:13" ht="78.75">
      <c r="A308" s="76" t="s">
        <v>119</v>
      </c>
      <c r="B308" s="76" t="s">
        <v>120</v>
      </c>
      <c r="C308" s="34" t="s">
        <v>121</v>
      </c>
      <c r="D308" s="42" t="s">
        <v>122</v>
      </c>
      <c r="E308" s="64">
        <v>51963.4</v>
      </c>
      <c r="F308" s="64">
        <v>544752.5</v>
      </c>
      <c r="G308" s="64">
        <v>42200</v>
      </c>
      <c r="H308" s="64">
        <v>88051.5</v>
      </c>
      <c r="I308" s="65">
        <f t="shared" si="20"/>
        <v>45851.5</v>
      </c>
      <c r="J308" s="65">
        <f t="shared" si="21"/>
        <v>208.65284360189574</v>
      </c>
      <c r="K308" s="65">
        <f t="shared" si="22"/>
        <v>16.163578872974423</v>
      </c>
      <c r="L308" s="65">
        <f t="shared" si="23"/>
        <v>36088.1</v>
      </c>
      <c r="M308" s="65">
        <f t="shared" si="24"/>
        <v>169.4490737711543</v>
      </c>
    </row>
    <row r="309" spans="1:13" ht="31.5">
      <c r="A309" s="76"/>
      <c r="B309" s="76"/>
      <c r="C309" s="33" t="s">
        <v>123</v>
      </c>
      <c r="D309" s="42" t="s">
        <v>124</v>
      </c>
      <c r="E309" s="64">
        <v>27289</v>
      </c>
      <c r="F309" s="64">
        <v>68453.9</v>
      </c>
      <c r="G309" s="64">
        <v>6800</v>
      </c>
      <c r="H309" s="64">
        <v>11507.697</v>
      </c>
      <c r="I309" s="65">
        <f t="shared" si="20"/>
        <v>4707.697</v>
      </c>
      <c r="J309" s="65">
        <f t="shared" si="21"/>
        <v>169.23083823529413</v>
      </c>
      <c r="K309" s="65">
        <f t="shared" si="22"/>
        <v>16.810871257883043</v>
      </c>
      <c r="L309" s="65">
        <f t="shared" si="23"/>
        <v>-15781.303</v>
      </c>
      <c r="M309" s="65">
        <f t="shared" si="24"/>
        <v>42.169727729121625</v>
      </c>
    </row>
    <row r="310" spans="1:13" ht="141.75">
      <c r="A310" s="76"/>
      <c r="B310" s="76"/>
      <c r="C310" s="33" t="s">
        <v>86</v>
      </c>
      <c r="D310" s="42" t="s">
        <v>87</v>
      </c>
      <c r="E310" s="64">
        <v>510.7</v>
      </c>
      <c r="F310" s="64">
        <v>1613.9</v>
      </c>
      <c r="G310" s="64">
        <v>701.3</v>
      </c>
      <c r="H310" s="64">
        <v>-149.492</v>
      </c>
      <c r="I310" s="65">
        <f t="shared" si="20"/>
        <v>-850.7919999999999</v>
      </c>
      <c r="J310" s="65">
        <f t="shared" si="21"/>
        <v>-21.316412377014117</v>
      </c>
      <c r="K310" s="65">
        <f t="shared" si="22"/>
        <v>-9.262779602205836</v>
      </c>
      <c r="L310" s="65">
        <f t="shared" si="23"/>
        <v>-660.192</v>
      </c>
      <c r="M310" s="65">
        <f t="shared" si="24"/>
        <v>-29.271979635794004</v>
      </c>
    </row>
    <row r="311" spans="1:13" ht="110.25">
      <c r="A311" s="76"/>
      <c r="B311" s="76"/>
      <c r="C311" s="33" t="s">
        <v>63</v>
      </c>
      <c r="D311" s="47" t="s">
        <v>64</v>
      </c>
      <c r="E311" s="64">
        <v>110.7</v>
      </c>
      <c r="F311" s="64">
        <v>78.6</v>
      </c>
      <c r="G311" s="64">
        <v>0</v>
      </c>
      <c r="H311" s="64">
        <v>2163.992</v>
      </c>
      <c r="I311" s="65">
        <f t="shared" si="20"/>
        <v>2163.992</v>
      </c>
      <c r="J311" s="65"/>
      <c r="K311" s="65">
        <f t="shared" si="22"/>
        <v>2753.1704834605603</v>
      </c>
      <c r="L311" s="65">
        <f t="shared" si="23"/>
        <v>2053.2920000000004</v>
      </c>
      <c r="M311" s="65">
        <f t="shared" si="24"/>
        <v>1954.825654923216</v>
      </c>
    </row>
    <row r="312" spans="1:13" ht="31.5">
      <c r="A312" s="76"/>
      <c r="B312" s="76"/>
      <c r="C312" s="33" t="s">
        <v>16</v>
      </c>
      <c r="D312" s="43" t="s">
        <v>17</v>
      </c>
      <c r="E312" s="64">
        <v>14.5</v>
      </c>
      <c r="F312" s="64">
        <v>0</v>
      </c>
      <c r="G312" s="64">
        <v>0</v>
      </c>
      <c r="H312" s="64">
        <v>0</v>
      </c>
      <c r="I312" s="65">
        <f t="shared" si="20"/>
        <v>0</v>
      </c>
      <c r="J312" s="65"/>
      <c r="K312" s="65"/>
      <c r="L312" s="65">
        <f t="shared" si="23"/>
        <v>-14.5</v>
      </c>
      <c r="M312" s="65">
        <f t="shared" si="24"/>
        <v>0</v>
      </c>
    </row>
    <row r="313" spans="1:13" ht="63">
      <c r="A313" s="76"/>
      <c r="B313" s="76"/>
      <c r="C313" s="34" t="s">
        <v>125</v>
      </c>
      <c r="D313" s="42" t="s">
        <v>126</v>
      </c>
      <c r="E313" s="64">
        <v>21544.5</v>
      </c>
      <c r="F313" s="64">
        <v>107720.6</v>
      </c>
      <c r="G313" s="64">
        <v>7980</v>
      </c>
      <c r="H313" s="64">
        <v>23787.646</v>
      </c>
      <c r="I313" s="65">
        <f t="shared" si="20"/>
        <v>15807.646</v>
      </c>
      <c r="J313" s="65">
        <f t="shared" si="21"/>
        <v>298.09080200501256</v>
      </c>
      <c r="K313" s="65">
        <f t="shared" si="22"/>
        <v>22.082726980726065</v>
      </c>
      <c r="L313" s="65">
        <f t="shared" si="23"/>
        <v>2243.1460000000006</v>
      </c>
      <c r="M313" s="65">
        <f t="shared" si="24"/>
        <v>110.4116874376291</v>
      </c>
    </row>
    <row r="314" spans="1:13" ht="63">
      <c r="A314" s="76"/>
      <c r="B314" s="76"/>
      <c r="C314" s="34" t="s">
        <v>127</v>
      </c>
      <c r="D314" s="42" t="s">
        <v>128</v>
      </c>
      <c r="E314" s="64">
        <v>26944.2</v>
      </c>
      <c r="F314" s="64">
        <v>0</v>
      </c>
      <c r="G314" s="64">
        <v>0</v>
      </c>
      <c r="H314" s="64">
        <v>842.593</v>
      </c>
      <c r="I314" s="65">
        <f t="shared" si="20"/>
        <v>842.593</v>
      </c>
      <c r="J314" s="65"/>
      <c r="K314" s="65"/>
      <c r="L314" s="65">
        <f t="shared" si="23"/>
        <v>-26101.607</v>
      </c>
      <c r="M314" s="65">
        <f t="shared" si="24"/>
        <v>3.127177648621967</v>
      </c>
    </row>
    <row r="315" spans="1:13" ht="94.5">
      <c r="A315" s="76"/>
      <c r="B315" s="76"/>
      <c r="C315" s="34" t="s">
        <v>129</v>
      </c>
      <c r="D315" s="42" t="s">
        <v>130</v>
      </c>
      <c r="E315" s="64">
        <v>13159.8</v>
      </c>
      <c r="F315" s="64">
        <v>35893.6</v>
      </c>
      <c r="G315" s="64">
        <v>2300</v>
      </c>
      <c r="H315" s="64">
        <v>12191.282</v>
      </c>
      <c r="I315" s="65">
        <f t="shared" si="20"/>
        <v>9891.282</v>
      </c>
      <c r="J315" s="65">
        <f t="shared" si="21"/>
        <v>530.0557391304347</v>
      </c>
      <c r="K315" s="65">
        <f t="shared" si="22"/>
        <v>33.96505783760893</v>
      </c>
      <c r="L315" s="65">
        <f t="shared" si="23"/>
        <v>-968.518</v>
      </c>
      <c r="M315" s="65">
        <f t="shared" si="24"/>
        <v>92.64032888037812</v>
      </c>
    </row>
    <row r="316" spans="1:13" ht="15.75">
      <c r="A316" s="76"/>
      <c r="B316" s="76"/>
      <c r="C316" s="33" t="s">
        <v>20</v>
      </c>
      <c r="D316" s="43" t="s">
        <v>21</v>
      </c>
      <c r="E316" s="64">
        <v>1206.8</v>
      </c>
      <c r="F316" s="64">
        <v>7434.2</v>
      </c>
      <c r="G316" s="64">
        <v>0</v>
      </c>
      <c r="H316" s="64">
        <f>66.3+2186.4</f>
        <v>2252.7000000000003</v>
      </c>
      <c r="I316" s="65">
        <f t="shared" si="20"/>
        <v>2252.7000000000003</v>
      </c>
      <c r="J316" s="65"/>
      <c r="K316" s="65">
        <f t="shared" si="22"/>
        <v>30.301848215006327</v>
      </c>
      <c r="L316" s="65">
        <f t="shared" si="23"/>
        <v>1045.9000000000003</v>
      </c>
      <c r="M316" s="65">
        <f t="shared" si="24"/>
        <v>186.6672190918131</v>
      </c>
    </row>
    <row r="317" spans="1:13" ht="15.75">
      <c r="A317" s="76"/>
      <c r="B317" s="76"/>
      <c r="C317" s="33" t="s">
        <v>22</v>
      </c>
      <c r="D317" s="43" t="s">
        <v>23</v>
      </c>
      <c r="E317" s="64">
        <v>12.3</v>
      </c>
      <c r="F317" s="64">
        <v>0</v>
      </c>
      <c r="G317" s="64">
        <v>0</v>
      </c>
      <c r="H317" s="64">
        <v>-7.5</v>
      </c>
      <c r="I317" s="65">
        <f t="shared" si="20"/>
        <v>-7.5</v>
      </c>
      <c r="J317" s="65"/>
      <c r="K317" s="65"/>
      <c r="L317" s="65">
        <f t="shared" si="23"/>
        <v>-19.8</v>
      </c>
      <c r="M317" s="65">
        <f t="shared" si="24"/>
        <v>-60.97560975609756</v>
      </c>
    </row>
    <row r="318" spans="1:13" ht="15.75">
      <c r="A318" s="76"/>
      <c r="B318" s="76"/>
      <c r="C318" s="33" t="s">
        <v>24</v>
      </c>
      <c r="D318" s="43" t="s">
        <v>25</v>
      </c>
      <c r="E318" s="64">
        <v>1620.4</v>
      </c>
      <c r="F318" s="64">
        <v>0</v>
      </c>
      <c r="G318" s="64">
        <v>0</v>
      </c>
      <c r="H318" s="64">
        <v>-12.7</v>
      </c>
      <c r="I318" s="65">
        <f t="shared" si="20"/>
        <v>-12.7</v>
      </c>
      <c r="J318" s="65"/>
      <c r="K318" s="65"/>
      <c r="L318" s="65">
        <f t="shared" si="23"/>
        <v>-1633.1000000000001</v>
      </c>
      <c r="M318" s="65">
        <f t="shared" si="24"/>
        <v>-0.7837570970130832</v>
      </c>
    </row>
    <row r="319" spans="1:13" ht="31.5">
      <c r="A319" s="76"/>
      <c r="B319" s="76"/>
      <c r="C319" s="33" t="s">
        <v>26</v>
      </c>
      <c r="D319" s="43" t="s">
        <v>27</v>
      </c>
      <c r="E319" s="64">
        <v>0</v>
      </c>
      <c r="F319" s="64">
        <v>285000</v>
      </c>
      <c r="G319" s="64">
        <v>0</v>
      </c>
      <c r="H319" s="64">
        <v>0</v>
      </c>
      <c r="I319" s="65">
        <f t="shared" si="20"/>
        <v>0</v>
      </c>
      <c r="J319" s="65"/>
      <c r="K319" s="65">
        <f t="shared" si="22"/>
        <v>0</v>
      </c>
      <c r="L319" s="65">
        <f t="shared" si="23"/>
        <v>0</v>
      </c>
      <c r="M319" s="65"/>
    </row>
    <row r="320" spans="1:13" ht="47.25">
      <c r="A320" s="76"/>
      <c r="B320" s="76"/>
      <c r="C320" s="33" t="s">
        <v>30</v>
      </c>
      <c r="D320" s="43" t="s">
        <v>31</v>
      </c>
      <c r="E320" s="64">
        <v>0</v>
      </c>
      <c r="F320" s="64">
        <v>0</v>
      </c>
      <c r="G320" s="64">
        <v>0</v>
      </c>
      <c r="H320" s="64">
        <v>-361318.9</v>
      </c>
      <c r="I320" s="65">
        <f t="shared" si="20"/>
        <v>-361318.9</v>
      </c>
      <c r="J320" s="65"/>
      <c r="K320" s="65"/>
      <c r="L320" s="65">
        <f t="shared" si="23"/>
        <v>-361318.9</v>
      </c>
      <c r="M320" s="65"/>
    </row>
    <row r="321" spans="1:13" s="2" customFormat="1" ht="15.75">
      <c r="A321" s="76"/>
      <c r="B321" s="76"/>
      <c r="C321" s="66"/>
      <c r="D321" s="44" t="s">
        <v>37</v>
      </c>
      <c r="E321" s="5">
        <f>SUM(E308:E320)</f>
        <v>144376.29999999996</v>
      </c>
      <c r="F321" s="5">
        <f>SUM(F308:F320)</f>
        <v>1050947.2999999998</v>
      </c>
      <c r="G321" s="5">
        <f>SUM(G308:G320)</f>
        <v>59981.3</v>
      </c>
      <c r="H321" s="5">
        <f>SUM(H308:H320)</f>
        <v>-220691.18200000003</v>
      </c>
      <c r="I321" s="5">
        <f t="shared" si="20"/>
        <v>-280672.482</v>
      </c>
      <c r="J321" s="5">
        <f t="shared" si="21"/>
        <v>-367.9333092147053</v>
      </c>
      <c r="K321" s="5">
        <f t="shared" si="22"/>
        <v>-20.999262474911927</v>
      </c>
      <c r="L321" s="5">
        <f t="shared" si="23"/>
        <v>-365067.48199999996</v>
      </c>
      <c r="M321" s="5">
        <f t="shared" si="24"/>
        <v>-152.85831677359795</v>
      </c>
    </row>
    <row r="322" spans="1:13" ht="15.75">
      <c r="A322" s="76"/>
      <c r="B322" s="76"/>
      <c r="C322" s="33" t="s">
        <v>131</v>
      </c>
      <c r="D322" s="43" t="s">
        <v>132</v>
      </c>
      <c r="E322" s="64">
        <v>24961</v>
      </c>
      <c r="F322" s="64">
        <v>974291.4</v>
      </c>
      <c r="G322" s="64">
        <v>30400</v>
      </c>
      <c r="H322" s="64">
        <v>26463.5</v>
      </c>
      <c r="I322" s="65">
        <f t="shared" si="20"/>
        <v>-3936.5</v>
      </c>
      <c r="J322" s="65">
        <f t="shared" si="21"/>
        <v>87.05098684210526</v>
      </c>
      <c r="K322" s="65">
        <f t="shared" si="22"/>
        <v>2.716179163646523</v>
      </c>
      <c r="L322" s="65">
        <f t="shared" si="23"/>
        <v>1502.5</v>
      </c>
      <c r="M322" s="65">
        <f t="shared" si="24"/>
        <v>106.0193902487881</v>
      </c>
    </row>
    <row r="323" spans="1:13" ht="15.75">
      <c r="A323" s="76"/>
      <c r="B323" s="76"/>
      <c r="C323" s="33" t="s">
        <v>133</v>
      </c>
      <c r="D323" s="43" t="s">
        <v>134</v>
      </c>
      <c r="E323" s="64">
        <v>522773.6</v>
      </c>
      <c r="F323" s="64">
        <v>2694426.1</v>
      </c>
      <c r="G323" s="64">
        <v>429891</v>
      </c>
      <c r="H323" s="64">
        <v>306068.4</v>
      </c>
      <c r="I323" s="65">
        <f t="shared" si="20"/>
        <v>-123822.59999999998</v>
      </c>
      <c r="J323" s="65">
        <f t="shared" si="21"/>
        <v>71.19674522146312</v>
      </c>
      <c r="K323" s="65">
        <f t="shared" si="22"/>
        <v>11.359316924669043</v>
      </c>
      <c r="L323" s="65">
        <f t="shared" si="23"/>
        <v>-216705.19999999995</v>
      </c>
      <c r="M323" s="65">
        <f t="shared" si="24"/>
        <v>58.54702685828054</v>
      </c>
    </row>
    <row r="324" spans="1:13" ht="31.5" hidden="1">
      <c r="A324" s="76"/>
      <c r="B324" s="76"/>
      <c r="C324" s="33" t="s">
        <v>40</v>
      </c>
      <c r="D324" s="43" t="s">
        <v>41</v>
      </c>
      <c r="E324" s="65">
        <v>0</v>
      </c>
      <c r="F324" s="64">
        <v>0</v>
      </c>
      <c r="G324" s="64">
        <v>0</v>
      </c>
      <c r="H324" s="64">
        <v>0</v>
      </c>
      <c r="I324" s="65">
        <f t="shared" si="20"/>
        <v>0</v>
      </c>
      <c r="J324" s="65" t="e">
        <f t="shared" si="21"/>
        <v>#DIV/0!</v>
      </c>
      <c r="K324" s="65" t="e">
        <f t="shared" si="22"/>
        <v>#DIV/0!</v>
      </c>
      <c r="L324" s="65">
        <f t="shared" si="23"/>
        <v>0</v>
      </c>
      <c r="M324" s="65" t="e">
        <f t="shared" si="24"/>
        <v>#DIV/0!</v>
      </c>
    </row>
    <row r="325" spans="1:13" ht="15.75" hidden="1">
      <c r="A325" s="76"/>
      <c r="B325" s="76"/>
      <c r="C325" s="33" t="s">
        <v>20</v>
      </c>
      <c r="D325" s="43" t="s">
        <v>21</v>
      </c>
      <c r="E325" s="64">
        <v>0</v>
      </c>
      <c r="F325" s="64">
        <v>0</v>
      </c>
      <c r="G325" s="64">
        <v>0</v>
      </c>
      <c r="H325" s="64">
        <v>0</v>
      </c>
      <c r="I325" s="65">
        <f t="shared" si="20"/>
        <v>0</v>
      </c>
      <c r="J325" s="65" t="e">
        <f t="shared" si="21"/>
        <v>#DIV/0!</v>
      </c>
      <c r="K325" s="65" t="e">
        <f t="shared" si="22"/>
        <v>#DIV/0!</v>
      </c>
      <c r="L325" s="65">
        <f t="shared" si="23"/>
        <v>0</v>
      </c>
      <c r="M325" s="65" t="e">
        <f t="shared" si="24"/>
        <v>#DIV/0!</v>
      </c>
    </row>
    <row r="326" spans="1:13" s="2" customFormat="1" ht="15.75">
      <c r="A326" s="76"/>
      <c r="B326" s="76"/>
      <c r="C326" s="66"/>
      <c r="D326" s="44" t="s">
        <v>42</v>
      </c>
      <c r="E326" s="5">
        <f>SUM(E322:E325)</f>
        <v>547734.6</v>
      </c>
      <c r="F326" s="5">
        <f>SUM(F322:F325)</f>
        <v>3668717.5</v>
      </c>
      <c r="G326" s="5">
        <f>SUM(G322:G325)</f>
        <v>460291</v>
      </c>
      <c r="H326" s="5">
        <f>SUM(H322:H325)</f>
        <v>332531.9</v>
      </c>
      <c r="I326" s="5">
        <f t="shared" si="20"/>
        <v>-127759.09999999998</v>
      </c>
      <c r="J326" s="5">
        <f t="shared" si="21"/>
        <v>72.24384139598645</v>
      </c>
      <c r="K326" s="5">
        <f t="shared" si="22"/>
        <v>9.063982168155494</v>
      </c>
      <c r="L326" s="5">
        <f t="shared" si="23"/>
        <v>-215202.69999999995</v>
      </c>
      <c r="M326" s="5">
        <f t="shared" si="24"/>
        <v>60.71040609813586</v>
      </c>
    </row>
    <row r="327" spans="1:13" s="2" customFormat="1" ht="15.75">
      <c r="A327" s="76"/>
      <c r="B327" s="76"/>
      <c r="C327" s="66"/>
      <c r="D327" s="44" t="s">
        <v>32</v>
      </c>
      <c r="E327" s="5">
        <f>E321+E326</f>
        <v>692110.8999999999</v>
      </c>
      <c r="F327" s="5">
        <f>F321+F326</f>
        <v>4719664.8</v>
      </c>
      <c r="G327" s="5">
        <f>G321+G326</f>
        <v>520272.3</v>
      </c>
      <c r="H327" s="5">
        <f>H321+H326</f>
        <v>111840.718</v>
      </c>
      <c r="I327" s="5">
        <f>H327-G327</f>
        <v>-408431.582</v>
      </c>
      <c r="J327" s="5">
        <f>H327/G327*100</f>
        <v>21.496573621159534</v>
      </c>
      <c r="K327" s="5">
        <f>H327/F327*100</f>
        <v>2.36967502437885</v>
      </c>
      <c r="L327" s="5">
        <f>H327-E327</f>
        <v>-580270.1819999999</v>
      </c>
      <c r="M327" s="5">
        <f>H327/E327*100</f>
        <v>16.159363766702707</v>
      </c>
    </row>
    <row r="328" spans="1:13" s="2" customFormat="1" ht="31.5">
      <c r="A328" s="81"/>
      <c r="B328" s="81"/>
      <c r="C328" s="77"/>
      <c r="D328" s="44" t="s">
        <v>135</v>
      </c>
      <c r="E328" s="5">
        <f>E337+E348</f>
        <v>2605664.7000000007</v>
      </c>
      <c r="F328" s="5">
        <f>F337+F348</f>
        <v>21603225.099999998</v>
      </c>
      <c r="G328" s="5">
        <f>G337+G348</f>
        <v>2906940.8</v>
      </c>
      <c r="H328" s="5">
        <f>H337+H348</f>
        <v>2596466.5179999997</v>
      </c>
      <c r="I328" s="5">
        <f>H328-G328</f>
        <v>-310474.2820000001</v>
      </c>
      <c r="J328" s="5">
        <f>H328/G328*100</f>
        <v>89.31955263760445</v>
      </c>
      <c r="K328" s="5">
        <f>H328/F328*100</f>
        <v>12.018883782310818</v>
      </c>
      <c r="L328" s="5">
        <f>H328-E328</f>
        <v>-9198.182000000961</v>
      </c>
      <c r="M328" s="5">
        <f>H328/E328*100</f>
        <v>99.64699287671199</v>
      </c>
    </row>
    <row r="329" spans="1:15" s="70" customFormat="1" ht="18" customHeight="1">
      <c r="A329" s="81"/>
      <c r="B329" s="81"/>
      <c r="C329" s="77"/>
      <c r="D329" s="67" t="s">
        <v>136</v>
      </c>
      <c r="E329" s="4">
        <f>E18+E30+E39+E45+E61+E72+E85+E93+E105+E113+E121+E128+E136+E145+E151+E166+E174+E194+E209+E231+E244+E258+E267+E280+E284+E291+E296+E307+E327+E215</f>
        <v>3943628.1000000006</v>
      </c>
      <c r="F329" s="4">
        <f>F18+F30+F39+F45+F61+F72+F85+F93+F105+F113+F121+F128+F136+F145+F151+F166+F174+F194+F209+F231+F244+F258+F267+F280+F284+F291+F296+F307+F327+F215</f>
        <v>46118852.099999994</v>
      </c>
      <c r="G329" s="4">
        <f>G18+G30+G39+G45+G61+G72+G85+G93+G105+G113+G121+G128+G136+G145+G151+G166+G174+G194+G209+G231+G244+G258+G267+G280+G284+G291+G296+G307+G327+G215</f>
        <v>4918852.599999999</v>
      </c>
      <c r="H329" s="4">
        <f>H18+H30+H39+H45+H61+H72+H85+H93+H105+H113+H121+H128+H136+H145+H151+H166+H174+H194+H209+H231+H244+H258+H267+H280+H284+H291+H296+H307+H327+H215</f>
        <v>3949320.3179999995</v>
      </c>
      <c r="I329" s="4">
        <f>H329-G329</f>
        <v>-969532.2819999992</v>
      </c>
      <c r="J329" s="4">
        <f>H329/G329*100</f>
        <v>80.28946258727088</v>
      </c>
      <c r="K329" s="4">
        <f>H329/F329*100</f>
        <v>8.563353462130078</v>
      </c>
      <c r="L329" s="4">
        <f>H329-E329</f>
        <v>5692.217999998946</v>
      </c>
      <c r="M329" s="4">
        <f>H329/E329*100</f>
        <v>100.14433962472269</v>
      </c>
      <c r="N329" s="68"/>
      <c r="O329" s="69"/>
    </row>
    <row r="330" spans="1:13" ht="15.75">
      <c r="A330" s="25"/>
      <c r="B330" s="25"/>
      <c r="C330" s="37"/>
      <c r="D330" s="48"/>
      <c r="E330" s="9"/>
      <c r="F330" s="9"/>
      <c r="G330" s="9"/>
      <c r="H330" s="9"/>
      <c r="I330" s="9"/>
      <c r="J330" s="9"/>
      <c r="K330" s="18"/>
      <c r="L330" s="18"/>
      <c r="M330" s="18"/>
    </row>
    <row r="331" spans="1:13" ht="15.75">
      <c r="A331" s="25"/>
      <c r="B331" s="25"/>
      <c r="C331" s="37"/>
      <c r="D331" s="49" t="s">
        <v>137</v>
      </c>
      <c r="E331" s="9"/>
      <c r="F331" s="9"/>
      <c r="G331" s="9"/>
      <c r="H331" s="9"/>
      <c r="I331" s="9"/>
      <c r="J331" s="9"/>
      <c r="K331" s="18"/>
      <c r="L331" s="18"/>
      <c r="M331" s="18"/>
    </row>
    <row r="332" spans="1:13" ht="15.75" hidden="1">
      <c r="A332" s="25"/>
      <c r="B332" s="25"/>
      <c r="C332" s="37"/>
      <c r="D332" s="50"/>
      <c r="E332" s="10">
        <f aca="true" t="shared" si="25" ref="E332:M332">E329-E379</f>
        <v>0</v>
      </c>
      <c r="F332" s="10">
        <f t="shared" si="25"/>
        <v>0</v>
      </c>
      <c r="G332" s="10">
        <f t="shared" si="25"/>
        <v>0</v>
      </c>
      <c r="H332" s="10">
        <f t="shared" si="25"/>
        <v>0</v>
      </c>
      <c r="I332" s="10">
        <f t="shared" si="25"/>
        <v>0</v>
      </c>
      <c r="J332" s="10">
        <f t="shared" si="25"/>
        <v>0</v>
      </c>
      <c r="K332" s="10">
        <f t="shared" si="25"/>
        <v>0</v>
      </c>
      <c r="L332" s="10">
        <f t="shared" si="25"/>
        <v>-4.656612873077393E-10</v>
      </c>
      <c r="M332" s="10">
        <f t="shared" si="25"/>
        <v>0</v>
      </c>
    </row>
    <row r="333" spans="1:13" ht="15.75" hidden="1">
      <c r="A333" s="78" t="s">
        <v>152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</row>
    <row r="334" spans="1:13" ht="15.75">
      <c r="A334" s="26"/>
      <c r="B334" s="11"/>
      <c r="C334" s="38"/>
      <c r="D334" s="51"/>
      <c r="E334" s="11"/>
      <c r="F334" s="11"/>
      <c r="G334" s="11"/>
      <c r="H334" s="19"/>
      <c r="I334" s="19"/>
      <c r="J334" s="19"/>
      <c r="M334" s="16" t="s">
        <v>1</v>
      </c>
    </row>
    <row r="335" spans="1:13" ht="51.75" customHeight="1">
      <c r="A335" s="79" t="s">
        <v>2</v>
      </c>
      <c r="B335" s="80" t="s">
        <v>3</v>
      </c>
      <c r="C335" s="80" t="s">
        <v>4</v>
      </c>
      <c r="D335" s="80" t="s">
        <v>5</v>
      </c>
      <c r="E335" s="73" t="s">
        <v>154</v>
      </c>
      <c r="F335" s="74" t="s">
        <v>145</v>
      </c>
      <c r="G335" s="74" t="s">
        <v>150</v>
      </c>
      <c r="H335" s="75" t="s">
        <v>151</v>
      </c>
      <c r="I335" s="75" t="s">
        <v>153</v>
      </c>
      <c r="J335" s="75" t="s">
        <v>155</v>
      </c>
      <c r="K335" s="75" t="s">
        <v>146</v>
      </c>
      <c r="L335" s="75" t="s">
        <v>147</v>
      </c>
      <c r="M335" s="75" t="s">
        <v>148</v>
      </c>
    </row>
    <row r="336" spans="1:13" ht="59.25" customHeight="1">
      <c r="A336" s="79"/>
      <c r="B336" s="80"/>
      <c r="C336" s="80"/>
      <c r="D336" s="80"/>
      <c r="E336" s="73"/>
      <c r="F336" s="74"/>
      <c r="G336" s="74"/>
      <c r="H336" s="75"/>
      <c r="I336" s="75"/>
      <c r="J336" s="75"/>
      <c r="K336" s="75"/>
      <c r="L336" s="75"/>
      <c r="M336" s="75"/>
    </row>
    <row r="337" spans="1:15" s="2" customFormat="1" ht="21" customHeight="1">
      <c r="A337" s="76"/>
      <c r="B337" s="76"/>
      <c r="C337" s="66"/>
      <c r="D337" s="44" t="s">
        <v>138</v>
      </c>
      <c r="E337" s="12">
        <f>SUM(E338:E347)</f>
        <v>2153044.3000000007</v>
      </c>
      <c r="F337" s="12">
        <f>SUM(F338:F347)</f>
        <v>15751411.299999999</v>
      </c>
      <c r="G337" s="12">
        <f>SUM(G338:G347)</f>
        <v>2088680.5999999999</v>
      </c>
      <c r="H337" s="12">
        <f>SUM(H338:H347)</f>
        <v>1862695.9999999998</v>
      </c>
      <c r="I337" s="12">
        <f>H337-G337</f>
        <v>-225984.6000000001</v>
      </c>
      <c r="J337" s="12">
        <f>H337/G337*100</f>
        <v>89.180509456544</v>
      </c>
      <c r="K337" s="12">
        <f>H337/F337*100</f>
        <v>11.825581622644822</v>
      </c>
      <c r="L337" s="12">
        <f>H337-E337</f>
        <v>-290348.300000001</v>
      </c>
      <c r="M337" s="12">
        <f>H337/E337*100</f>
        <v>86.51452271557994</v>
      </c>
      <c r="O337" s="60"/>
    </row>
    <row r="338" spans="1:13" ht="20.25" customHeight="1">
      <c r="A338" s="76"/>
      <c r="B338" s="76"/>
      <c r="C338" s="33" t="s">
        <v>97</v>
      </c>
      <c r="D338" s="43" t="s">
        <v>98</v>
      </c>
      <c r="E338" s="13">
        <f aca="true" t="shared" si="26" ref="E338:H347">SUMIF($C$6:$C$329,$C338,E$6:E$329)</f>
        <v>1379904.6</v>
      </c>
      <c r="F338" s="13">
        <f t="shared" si="26"/>
        <v>10031993.5</v>
      </c>
      <c r="G338" s="13">
        <f t="shared" si="26"/>
        <v>1429720.4</v>
      </c>
      <c r="H338" s="13">
        <f t="shared" si="26"/>
        <v>1376131.9</v>
      </c>
      <c r="I338" s="13">
        <f aca="true" t="shared" si="27" ref="I338:I379">H338-G338</f>
        <v>-53588.5</v>
      </c>
      <c r="J338" s="13">
        <f aca="true" t="shared" si="28" ref="J338:J379">H338/G338*100</f>
        <v>96.25181958654294</v>
      </c>
      <c r="K338" s="13">
        <f aca="true" t="shared" si="29" ref="K338:K379">H338/F338*100</f>
        <v>13.717432133503674</v>
      </c>
      <c r="L338" s="13">
        <f aca="true" t="shared" si="30" ref="L338:L379">H338-E338</f>
        <v>-3772.7000000001863</v>
      </c>
      <c r="M338" s="13">
        <f aca="true" t="shared" si="31" ref="M338:M379">H338/E338*100</f>
        <v>99.72659704156358</v>
      </c>
    </row>
    <row r="339" spans="1:13" ht="33.75" customHeight="1">
      <c r="A339" s="76"/>
      <c r="B339" s="76"/>
      <c r="C339" s="33" t="s">
        <v>88</v>
      </c>
      <c r="D339" s="43" t="s">
        <v>89</v>
      </c>
      <c r="E339" s="13">
        <f t="shared" si="26"/>
        <v>8844.1</v>
      </c>
      <c r="F339" s="13">
        <f t="shared" si="26"/>
        <v>54873.1</v>
      </c>
      <c r="G339" s="13">
        <f t="shared" si="26"/>
        <v>9176.2</v>
      </c>
      <c r="H339" s="13">
        <f t="shared" si="26"/>
        <v>4701</v>
      </c>
      <c r="I339" s="13">
        <f t="shared" si="27"/>
        <v>-4475.200000000001</v>
      </c>
      <c r="J339" s="13">
        <f t="shared" si="28"/>
        <v>51.23035679257208</v>
      </c>
      <c r="K339" s="13">
        <f t="shared" si="29"/>
        <v>8.567039223225953</v>
      </c>
      <c r="L339" s="13">
        <f t="shared" si="30"/>
        <v>-4143.1</v>
      </c>
      <c r="M339" s="13">
        <f t="shared" si="31"/>
        <v>53.15408012121075</v>
      </c>
    </row>
    <row r="340" spans="1:13" ht="31.5">
      <c r="A340" s="76"/>
      <c r="B340" s="76"/>
      <c r="C340" s="33" t="s">
        <v>99</v>
      </c>
      <c r="D340" s="43" t="s">
        <v>100</v>
      </c>
      <c r="E340" s="13">
        <f t="shared" si="26"/>
        <v>0</v>
      </c>
      <c r="F340" s="13">
        <f t="shared" si="26"/>
        <v>0</v>
      </c>
      <c r="G340" s="13">
        <f t="shared" si="26"/>
        <v>0</v>
      </c>
      <c r="H340" s="13">
        <f t="shared" si="26"/>
        <v>-22.5</v>
      </c>
      <c r="I340" s="13">
        <f t="shared" si="27"/>
        <v>-22.5</v>
      </c>
      <c r="J340" s="13"/>
      <c r="K340" s="13"/>
      <c r="L340" s="13">
        <f t="shared" si="30"/>
        <v>-22.5</v>
      </c>
      <c r="M340" s="13"/>
    </row>
    <row r="341" spans="1:13" ht="17.25" customHeight="1">
      <c r="A341" s="76"/>
      <c r="B341" s="76"/>
      <c r="C341" s="33" t="s">
        <v>101</v>
      </c>
      <c r="D341" s="43" t="s">
        <v>102</v>
      </c>
      <c r="E341" s="13">
        <f t="shared" si="26"/>
        <v>4.1</v>
      </c>
      <c r="F341" s="13">
        <f t="shared" si="26"/>
        <v>1135.1</v>
      </c>
      <c r="G341" s="13">
        <f t="shared" si="26"/>
        <v>10</v>
      </c>
      <c r="H341" s="13">
        <f t="shared" si="26"/>
        <v>15.5</v>
      </c>
      <c r="I341" s="13">
        <f t="shared" si="27"/>
        <v>5.5</v>
      </c>
      <c r="J341" s="13">
        <f>H341/G341*100</f>
        <v>155</v>
      </c>
      <c r="K341" s="13">
        <f t="shared" si="29"/>
        <v>1.3655184565236544</v>
      </c>
      <c r="L341" s="13">
        <f t="shared" si="30"/>
        <v>11.4</v>
      </c>
      <c r="M341" s="13">
        <f t="shared" si="31"/>
        <v>378.0487804878049</v>
      </c>
    </row>
    <row r="342" spans="1:13" ht="31.5">
      <c r="A342" s="76"/>
      <c r="B342" s="76"/>
      <c r="C342" s="33" t="s">
        <v>103</v>
      </c>
      <c r="D342" s="43" t="s">
        <v>104</v>
      </c>
      <c r="E342" s="13">
        <f t="shared" si="26"/>
        <v>22385.1</v>
      </c>
      <c r="F342" s="13">
        <f t="shared" si="26"/>
        <v>258373.6</v>
      </c>
      <c r="G342" s="13">
        <f t="shared" si="26"/>
        <v>28925.4</v>
      </c>
      <c r="H342" s="13">
        <f t="shared" si="26"/>
        <v>13192.5</v>
      </c>
      <c r="I342" s="13">
        <f t="shared" si="27"/>
        <v>-15732.900000000001</v>
      </c>
      <c r="J342" s="13">
        <f t="shared" si="28"/>
        <v>45.608703769005785</v>
      </c>
      <c r="K342" s="13">
        <f t="shared" si="29"/>
        <v>5.1059783197664155</v>
      </c>
      <c r="L342" s="13">
        <f t="shared" si="30"/>
        <v>-9192.599999999999</v>
      </c>
      <c r="M342" s="13">
        <f t="shared" si="31"/>
        <v>58.93429111328518</v>
      </c>
    </row>
    <row r="343" spans="1:13" ht="18.75" customHeight="1">
      <c r="A343" s="76"/>
      <c r="B343" s="76"/>
      <c r="C343" s="33" t="s">
        <v>131</v>
      </c>
      <c r="D343" s="43" t="s">
        <v>132</v>
      </c>
      <c r="E343" s="13">
        <f t="shared" si="26"/>
        <v>24961</v>
      </c>
      <c r="F343" s="13">
        <f t="shared" si="26"/>
        <v>974291.4</v>
      </c>
      <c r="G343" s="13">
        <f t="shared" si="26"/>
        <v>30400</v>
      </c>
      <c r="H343" s="13">
        <f t="shared" si="26"/>
        <v>26463.5</v>
      </c>
      <c r="I343" s="13">
        <f t="shared" si="27"/>
        <v>-3936.5</v>
      </c>
      <c r="J343" s="13">
        <f t="shared" si="28"/>
        <v>87.05098684210526</v>
      </c>
      <c r="K343" s="13">
        <f t="shared" si="29"/>
        <v>2.716179163646523</v>
      </c>
      <c r="L343" s="13">
        <f t="shared" si="30"/>
        <v>1502.5</v>
      </c>
      <c r="M343" s="13">
        <f t="shared" si="31"/>
        <v>106.0193902487881</v>
      </c>
    </row>
    <row r="344" spans="1:13" ht="18.75" customHeight="1">
      <c r="A344" s="76"/>
      <c r="B344" s="76"/>
      <c r="C344" s="33" t="s">
        <v>93</v>
      </c>
      <c r="D344" s="43" t="s">
        <v>94</v>
      </c>
      <c r="E344" s="13">
        <f t="shared" si="26"/>
        <v>160739.6</v>
      </c>
      <c r="F344" s="13">
        <f t="shared" si="26"/>
        <v>1523444.6</v>
      </c>
      <c r="G344" s="13">
        <f t="shared" si="26"/>
        <v>128200</v>
      </c>
      <c r="H344" s="13">
        <f t="shared" si="26"/>
        <v>106780.5</v>
      </c>
      <c r="I344" s="13">
        <f t="shared" si="27"/>
        <v>-21419.5</v>
      </c>
      <c r="J344" s="13">
        <f t="shared" si="28"/>
        <v>83.2921216848674</v>
      </c>
      <c r="K344" s="13">
        <f t="shared" si="29"/>
        <v>7.009148872233357</v>
      </c>
      <c r="L344" s="13">
        <f t="shared" si="30"/>
        <v>-53959.100000000006</v>
      </c>
      <c r="M344" s="13">
        <f t="shared" si="31"/>
        <v>66.4307364208944</v>
      </c>
    </row>
    <row r="345" spans="1:13" ht="18.75" customHeight="1">
      <c r="A345" s="76"/>
      <c r="B345" s="76"/>
      <c r="C345" s="33" t="s">
        <v>133</v>
      </c>
      <c r="D345" s="43" t="s">
        <v>134</v>
      </c>
      <c r="E345" s="13">
        <f t="shared" si="26"/>
        <v>522773.6</v>
      </c>
      <c r="F345" s="13">
        <f t="shared" si="26"/>
        <v>2694426.1</v>
      </c>
      <c r="G345" s="13">
        <f t="shared" si="26"/>
        <v>429891</v>
      </c>
      <c r="H345" s="13">
        <f t="shared" si="26"/>
        <v>306068.4</v>
      </c>
      <c r="I345" s="13">
        <f t="shared" si="27"/>
        <v>-123822.59999999998</v>
      </c>
      <c r="J345" s="13">
        <f t="shared" si="28"/>
        <v>71.19674522146312</v>
      </c>
      <c r="K345" s="13">
        <f t="shared" si="29"/>
        <v>11.359316924669043</v>
      </c>
      <c r="L345" s="13">
        <f t="shared" si="30"/>
        <v>-216705.19999999995</v>
      </c>
      <c r="M345" s="13">
        <f t="shared" si="31"/>
        <v>58.54702685828054</v>
      </c>
    </row>
    <row r="346" spans="1:13" ht="18.75" customHeight="1">
      <c r="A346" s="76"/>
      <c r="B346" s="76"/>
      <c r="C346" s="33" t="s">
        <v>38</v>
      </c>
      <c r="D346" s="43" t="s">
        <v>39</v>
      </c>
      <c r="E346" s="13">
        <f t="shared" si="26"/>
        <v>33432.2</v>
      </c>
      <c r="F346" s="13">
        <f t="shared" si="26"/>
        <v>212873.9</v>
      </c>
      <c r="G346" s="13">
        <f t="shared" si="26"/>
        <v>32357.6</v>
      </c>
      <c r="H346" s="13">
        <f t="shared" si="26"/>
        <v>29365.199999999997</v>
      </c>
      <c r="I346" s="13">
        <f t="shared" si="27"/>
        <v>-2992.4000000000015</v>
      </c>
      <c r="J346" s="13">
        <f t="shared" si="28"/>
        <v>90.75209533463544</v>
      </c>
      <c r="K346" s="13">
        <f t="shared" si="29"/>
        <v>13.794645562466792</v>
      </c>
      <c r="L346" s="13">
        <f t="shared" si="30"/>
        <v>-4067</v>
      </c>
      <c r="M346" s="13">
        <f t="shared" si="31"/>
        <v>87.83508114931115</v>
      </c>
    </row>
    <row r="347" spans="1:13" ht="31.5" hidden="1">
      <c r="A347" s="76"/>
      <c r="B347" s="76"/>
      <c r="C347" s="33" t="s">
        <v>40</v>
      </c>
      <c r="D347" s="43" t="s">
        <v>41</v>
      </c>
      <c r="E347" s="13">
        <f t="shared" si="26"/>
        <v>0</v>
      </c>
      <c r="F347" s="13">
        <f t="shared" si="26"/>
        <v>0</v>
      </c>
      <c r="G347" s="13">
        <f t="shared" si="26"/>
        <v>0</v>
      </c>
      <c r="H347" s="13">
        <f t="shared" si="26"/>
        <v>0</v>
      </c>
      <c r="I347" s="13">
        <f t="shared" si="27"/>
        <v>0</v>
      </c>
      <c r="J347" s="13" t="e">
        <f t="shared" si="28"/>
        <v>#DIV/0!</v>
      </c>
      <c r="K347" s="13" t="e">
        <f t="shared" si="29"/>
        <v>#DIV/0!</v>
      </c>
      <c r="L347" s="13">
        <f t="shared" si="30"/>
        <v>0</v>
      </c>
      <c r="M347" s="13" t="e">
        <f t="shared" si="31"/>
        <v>#DIV/0!</v>
      </c>
    </row>
    <row r="348" spans="1:14" s="2" customFormat="1" ht="21" customHeight="1">
      <c r="A348" s="76"/>
      <c r="B348" s="76"/>
      <c r="C348" s="66"/>
      <c r="D348" s="44" t="s">
        <v>139</v>
      </c>
      <c r="E348" s="12">
        <f>SUM(E349:E369)</f>
        <v>452620.4</v>
      </c>
      <c r="F348" s="12">
        <f>SUM(F349:F369)</f>
        <v>5851813.799999999</v>
      </c>
      <c r="G348" s="12">
        <f>SUM(G349:G369)</f>
        <v>818260.2</v>
      </c>
      <c r="H348" s="12">
        <f>SUM(H349:H369)</f>
        <v>733770.5179999999</v>
      </c>
      <c r="I348" s="12">
        <f t="shared" si="27"/>
        <v>-84489.68200000003</v>
      </c>
      <c r="J348" s="12">
        <f t="shared" si="28"/>
        <v>89.67447249664593</v>
      </c>
      <c r="K348" s="12">
        <f t="shared" si="29"/>
        <v>12.539197983367142</v>
      </c>
      <c r="L348" s="12">
        <f t="shared" si="30"/>
        <v>281150.1179999999</v>
      </c>
      <c r="M348" s="12">
        <f t="shared" si="31"/>
        <v>162.1160950765807</v>
      </c>
      <c r="N348" s="61"/>
    </row>
    <row r="349" spans="1:14" ht="94.5" hidden="1">
      <c r="A349" s="76"/>
      <c r="B349" s="76"/>
      <c r="C349" s="39" t="s">
        <v>8</v>
      </c>
      <c r="D349" s="52" t="s">
        <v>9</v>
      </c>
      <c r="E349" s="13">
        <f aca="true" t="shared" si="32" ref="E349:H369">SUMIF($C$6:$C$329,$C349,E$6:E$329)</f>
        <v>0</v>
      </c>
      <c r="F349" s="13">
        <f t="shared" si="32"/>
        <v>0</v>
      </c>
      <c r="G349" s="13">
        <f t="shared" si="32"/>
        <v>0</v>
      </c>
      <c r="H349" s="13">
        <f t="shared" si="32"/>
        <v>0</v>
      </c>
      <c r="I349" s="13">
        <f t="shared" si="27"/>
        <v>0</v>
      </c>
      <c r="J349" s="13" t="e">
        <f t="shared" si="28"/>
        <v>#DIV/0!</v>
      </c>
      <c r="K349" s="13" t="e">
        <f t="shared" si="29"/>
        <v>#DIV/0!</v>
      </c>
      <c r="L349" s="13">
        <f t="shared" si="30"/>
        <v>0</v>
      </c>
      <c r="M349" s="13" t="e">
        <f t="shared" si="31"/>
        <v>#DIV/0!</v>
      </c>
      <c r="N349" s="62"/>
    </row>
    <row r="350" spans="1:13" ht="78.75">
      <c r="A350" s="76"/>
      <c r="B350" s="76"/>
      <c r="C350" s="34" t="s">
        <v>121</v>
      </c>
      <c r="D350" s="42" t="s">
        <v>122</v>
      </c>
      <c r="E350" s="13">
        <f t="shared" si="32"/>
        <v>51963.4</v>
      </c>
      <c r="F350" s="13">
        <f t="shared" si="32"/>
        <v>544752.5</v>
      </c>
      <c r="G350" s="13">
        <f t="shared" si="32"/>
        <v>42200</v>
      </c>
      <c r="H350" s="13">
        <f t="shared" si="32"/>
        <v>88051.5</v>
      </c>
      <c r="I350" s="13">
        <f t="shared" si="27"/>
        <v>45851.5</v>
      </c>
      <c r="J350" s="13">
        <f t="shared" si="28"/>
        <v>208.65284360189574</v>
      </c>
      <c r="K350" s="13">
        <f t="shared" si="29"/>
        <v>16.163578872974423</v>
      </c>
      <c r="L350" s="13">
        <f t="shared" si="30"/>
        <v>36088.1</v>
      </c>
      <c r="M350" s="13">
        <f t="shared" si="31"/>
        <v>169.4490737711543</v>
      </c>
    </row>
    <row r="351" spans="1:13" ht="31.5">
      <c r="A351" s="76"/>
      <c r="B351" s="76"/>
      <c r="C351" s="33" t="s">
        <v>123</v>
      </c>
      <c r="D351" s="42" t="s">
        <v>124</v>
      </c>
      <c r="E351" s="13">
        <f t="shared" si="32"/>
        <v>27289</v>
      </c>
      <c r="F351" s="13">
        <f t="shared" si="32"/>
        <v>68453.9</v>
      </c>
      <c r="G351" s="13">
        <f t="shared" si="32"/>
        <v>6800</v>
      </c>
      <c r="H351" s="13">
        <f t="shared" si="32"/>
        <v>11507.697</v>
      </c>
      <c r="I351" s="13">
        <f t="shared" si="27"/>
        <v>4707.697</v>
      </c>
      <c r="J351" s="13">
        <f t="shared" si="28"/>
        <v>169.23083823529413</v>
      </c>
      <c r="K351" s="13">
        <f t="shared" si="29"/>
        <v>16.810871257883043</v>
      </c>
      <c r="L351" s="13">
        <f t="shared" si="30"/>
        <v>-15781.303</v>
      </c>
      <c r="M351" s="13">
        <f t="shared" si="31"/>
        <v>42.169727729121625</v>
      </c>
    </row>
    <row r="352" spans="1:13" ht="15.75">
      <c r="A352" s="76"/>
      <c r="B352" s="76"/>
      <c r="C352" s="33" t="s">
        <v>51</v>
      </c>
      <c r="D352" s="42" t="s">
        <v>52</v>
      </c>
      <c r="E352" s="13">
        <f t="shared" si="32"/>
        <v>103.9</v>
      </c>
      <c r="F352" s="13">
        <f t="shared" si="32"/>
        <v>1876.1</v>
      </c>
      <c r="G352" s="13">
        <f t="shared" si="32"/>
        <v>297.79999999999995</v>
      </c>
      <c r="H352" s="13">
        <f t="shared" si="32"/>
        <v>111.4</v>
      </c>
      <c r="I352" s="13">
        <f t="shared" si="27"/>
        <v>-186.39999999999995</v>
      </c>
      <c r="J352" s="13">
        <f t="shared" si="28"/>
        <v>37.40765614506381</v>
      </c>
      <c r="K352" s="13">
        <f t="shared" si="29"/>
        <v>5.937849794787059</v>
      </c>
      <c r="L352" s="13">
        <f t="shared" si="30"/>
        <v>7.5</v>
      </c>
      <c r="M352" s="13">
        <f t="shared" si="31"/>
        <v>107.21847930702599</v>
      </c>
    </row>
    <row r="353" spans="1:13" ht="63">
      <c r="A353" s="76"/>
      <c r="B353" s="76"/>
      <c r="C353" s="33" t="s">
        <v>10</v>
      </c>
      <c r="D353" s="42" t="s">
        <v>11</v>
      </c>
      <c r="E353" s="13">
        <f t="shared" si="32"/>
        <v>10279.3</v>
      </c>
      <c r="F353" s="13">
        <f t="shared" si="32"/>
        <v>89946.3</v>
      </c>
      <c r="G353" s="13">
        <f t="shared" si="32"/>
        <v>11700</v>
      </c>
      <c r="H353" s="13">
        <f t="shared" si="32"/>
        <v>10111.4</v>
      </c>
      <c r="I353" s="13">
        <f t="shared" si="27"/>
        <v>-1588.6000000000004</v>
      </c>
      <c r="J353" s="13">
        <f t="shared" si="28"/>
        <v>86.42222222222222</v>
      </c>
      <c r="K353" s="13">
        <f t="shared" si="29"/>
        <v>11.241596374725809</v>
      </c>
      <c r="L353" s="13">
        <f t="shared" si="30"/>
        <v>-167.89999999999964</v>
      </c>
      <c r="M353" s="13">
        <f t="shared" si="31"/>
        <v>98.3666202951563</v>
      </c>
    </row>
    <row r="354" spans="1:16" ht="94.5">
      <c r="A354" s="76"/>
      <c r="B354" s="76"/>
      <c r="C354" s="33" t="s">
        <v>91</v>
      </c>
      <c r="D354" s="42" t="s">
        <v>92</v>
      </c>
      <c r="E354" s="13">
        <f t="shared" si="32"/>
        <v>12324.2</v>
      </c>
      <c r="F354" s="13">
        <f t="shared" si="32"/>
        <v>83863</v>
      </c>
      <c r="G354" s="13">
        <f t="shared" si="32"/>
        <v>11163</v>
      </c>
      <c r="H354" s="13">
        <f t="shared" si="32"/>
        <v>11582.2</v>
      </c>
      <c r="I354" s="13">
        <f t="shared" si="27"/>
        <v>419.2000000000007</v>
      </c>
      <c r="J354" s="13">
        <f t="shared" si="28"/>
        <v>103.75526292215356</v>
      </c>
      <c r="K354" s="13">
        <f t="shared" si="29"/>
        <v>13.810858185373764</v>
      </c>
      <c r="L354" s="13">
        <f t="shared" si="30"/>
        <v>-742</v>
      </c>
      <c r="M354" s="13">
        <f t="shared" si="31"/>
        <v>93.97932523003522</v>
      </c>
      <c r="N354" s="63"/>
      <c r="O354" s="63"/>
      <c r="P354" s="63"/>
    </row>
    <row r="355" spans="1:13" ht="141.75">
      <c r="A355" s="76"/>
      <c r="B355" s="76"/>
      <c r="C355" s="33" t="s">
        <v>86</v>
      </c>
      <c r="D355" s="42" t="s">
        <v>87</v>
      </c>
      <c r="E355" s="13">
        <f t="shared" si="32"/>
        <v>510.7</v>
      </c>
      <c r="F355" s="13">
        <f t="shared" si="32"/>
        <v>1613.9</v>
      </c>
      <c r="G355" s="13">
        <f t="shared" si="32"/>
        <v>701.3</v>
      </c>
      <c r="H355" s="13">
        <f t="shared" si="32"/>
        <v>-149.492</v>
      </c>
      <c r="I355" s="13">
        <f t="shared" si="27"/>
        <v>-850.7919999999999</v>
      </c>
      <c r="J355" s="13">
        <f t="shared" si="28"/>
        <v>-21.316412377014117</v>
      </c>
      <c r="K355" s="13">
        <f t="shared" si="29"/>
        <v>-9.262779602205836</v>
      </c>
      <c r="L355" s="13">
        <f t="shared" si="30"/>
        <v>-660.192</v>
      </c>
      <c r="M355" s="13">
        <f t="shared" si="31"/>
        <v>-29.271979635794004</v>
      </c>
    </row>
    <row r="356" spans="1:15" ht="110.25">
      <c r="A356" s="76"/>
      <c r="B356" s="76"/>
      <c r="C356" s="33" t="s">
        <v>63</v>
      </c>
      <c r="D356" s="47" t="s">
        <v>64</v>
      </c>
      <c r="E356" s="13">
        <f t="shared" si="32"/>
        <v>497.09999999999997</v>
      </c>
      <c r="F356" s="13">
        <f t="shared" si="32"/>
        <v>78.6</v>
      </c>
      <c r="G356" s="13">
        <f t="shared" si="32"/>
        <v>0</v>
      </c>
      <c r="H356" s="13">
        <f t="shared" si="32"/>
        <v>2188.692</v>
      </c>
      <c r="I356" s="13">
        <f t="shared" si="27"/>
        <v>2188.692</v>
      </c>
      <c r="J356" s="13"/>
      <c r="K356" s="13">
        <f t="shared" si="29"/>
        <v>2784.5954198473282</v>
      </c>
      <c r="L356" s="13">
        <f t="shared" si="30"/>
        <v>1691.592</v>
      </c>
      <c r="M356" s="13">
        <f t="shared" si="31"/>
        <v>440.29209414604713</v>
      </c>
      <c r="N356" s="63"/>
      <c r="O356" s="63"/>
    </row>
    <row r="357" spans="1:13" ht="63">
      <c r="A357" s="76"/>
      <c r="B357" s="76"/>
      <c r="C357" s="33" t="s">
        <v>12</v>
      </c>
      <c r="D357" s="42" t="s">
        <v>13</v>
      </c>
      <c r="E357" s="13">
        <f t="shared" si="32"/>
        <v>0</v>
      </c>
      <c r="F357" s="13">
        <f t="shared" si="32"/>
        <v>10717.5</v>
      </c>
      <c r="G357" s="13">
        <f t="shared" si="32"/>
        <v>0</v>
      </c>
      <c r="H357" s="13">
        <f t="shared" si="32"/>
        <v>0</v>
      </c>
      <c r="I357" s="13">
        <f t="shared" si="27"/>
        <v>0</v>
      </c>
      <c r="J357" s="13"/>
      <c r="K357" s="13">
        <f t="shared" si="29"/>
        <v>0</v>
      </c>
      <c r="L357" s="13">
        <f t="shared" si="30"/>
        <v>0</v>
      </c>
      <c r="M357" s="13"/>
    </row>
    <row r="358" spans="1:13" ht="94.5">
      <c r="A358" s="76"/>
      <c r="B358" s="76"/>
      <c r="C358" s="34" t="s">
        <v>14</v>
      </c>
      <c r="D358" s="52" t="s">
        <v>15</v>
      </c>
      <c r="E358" s="13">
        <f t="shared" si="32"/>
        <v>7773.5</v>
      </c>
      <c r="F358" s="13">
        <f t="shared" si="32"/>
        <v>57919.1</v>
      </c>
      <c r="G358" s="13">
        <f t="shared" si="32"/>
        <v>8092.8</v>
      </c>
      <c r="H358" s="13">
        <f t="shared" si="32"/>
        <v>7991.6</v>
      </c>
      <c r="I358" s="13">
        <f t="shared" si="27"/>
        <v>-101.19999999999982</v>
      </c>
      <c r="J358" s="13">
        <f t="shared" si="28"/>
        <v>98.7495057334915</v>
      </c>
      <c r="K358" s="13">
        <f t="shared" si="29"/>
        <v>13.79786633424898</v>
      </c>
      <c r="L358" s="13">
        <f t="shared" si="30"/>
        <v>218.10000000000036</v>
      </c>
      <c r="M358" s="13">
        <f t="shared" si="31"/>
        <v>102.80568598443429</v>
      </c>
    </row>
    <row r="359" spans="1:13" ht="15.75">
      <c r="A359" s="76"/>
      <c r="B359" s="76"/>
      <c r="C359" s="33" t="s">
        <v>53</v>
      </c>
      <c r="D359" s="43" t="s">
        <v>54</v>
      </c>
      <c r="E359" s="13">
        <f t="shared" si="32"/>
        <v>-55.60000000000002</v>
      </c>
      <c r="F359" s="13">
        <f t="shared" si="32"/>
        <v>6175.700000000001</v>
      </c>
      <c r="G359" s="13">
        <f t="shared" si="32"/>
        <v>314.9</v>
      </c>
      <c r="H359" s="13">
        <f t="shared" si="32"/>
        <v>722.5</v>
      </c>
      <c r="I359" s="13">
        <f t="shared" si="27"/>
        <v>407.6</v>
      </c>
      <c r="J359" s="13">
        <f t="shared" si="28"/>
        <v>229.43791679898382</v>
      </c>
      <c r="K359" s="13">
        <f t="shared" si="29"/>
        <v>11.699078646955</v>
      </c>
      <c r="L359" s="13">
        <f t="shared" si="30"/>
        <v>778.1</v>
      </c>
      <c r="M359" s="13">
        <f t="shared" si="31"/>
        <v>-1299.4604316546759</v>
      </c>
    </row>
    <row r="360" spans="1:13" ht="31.5">
      <c r="A360" s="76"/>
      <c r="B360" s="76"/>
      <c r="C360" s="33" t="s">
        <v>16</v>
      </c>
      <c r="D360" s="43" t="s">
        <v>17</v>
      </c>
      <c r="E360" s="13">
        <f t="shared" si="32"/>
        <v>212144.60000000006</v>
      </c>
      <c r="F360" s="13">
        <f t="shared" si="32"/>
        <v>4502415.100000001</v>
      </c>
      <c r="G360" s="13">
        <f t="shared" si="32"/>
        <v>695789.6</v>
      </c>
      <c r="H360" s="13">
        <f t="shared" si="32"/>
        <v>519043</v>
      </c>
      <c r="I360" s="13">
        <f t="shared" si="27"/>
        <v>-176746.59999999998</v>
      </c>
      <c r="J360" s="13">
        <f t="shared" si="28"/>
        <v>74.59769447545638</v>
      </c>
      <c r="K360" s="13">
        <f t="shared" si="29"/>
        <v>11.52810188469739</v>
      </c>
      <c r="L360" s="13">
        <f t="shared" si="30"/>
        <v>306898.3999999999</v>
      </c>
      <c r="M360" s="13">
        <f>H360/E360*100</f>
        <v>244.66472396657744</v>
      </c>
    </row>
    <row r="361" spans="1:14" ht="31.5" hidden="1">
      <c r="A361" s="76"/>
      <c r="B361" s="76"/>
      <c r="C361" s="33" t="s">
        <v>117</v>
      </c>
      <c r="D361" s="43" t="s">
        <v>118</v>
      </c>
      <c r="E361" s="13">
        <f t="shared" si="32"/>
        <v>0</v>
      </c>
      <c r="F361" s="13">
        <f t="shared" si="32"/>
        <v>0</v>
      </c>
      <c r="G361" s="13">
        <f t="shared" si="32"/>
        <v>0</v>
      </c>
      <c r="H361" s="13">
        <f t="shared" si="32"/>
        <v>0</v>
      </c>
      <c r="I361" s="13">
        <f t="shared" si="27"/>
        <v>0</v>
      </c>
      <c r="J361" s="13"/>
      <c r="K361" s="13"/>
      <c r="L361" s="13">
        <f t="shared" si="30"/>
        <v>0</v>
      </c>
      <c r="M361" s="13" t="e">
        <f>H361/E361*100</f>
        <v>#DIV/0!</v>
      </c>
      <c r="N361" s="63"/>
    </row>
    <row r="362" spans="1:13" ht="110.25">
      <c r="A362" s="76"/>
      <c r="B362" s="76"/>
      <c r="C362" s="34" t="s">
        <v>65</v>
      </c>
      <c r="D362" s="42" t="s">
        <v>66</v>
      </c>
      <c r="E362" s="13">
        <f t="shared" si="32"/>
        <v>0</v>
      </c>
      <c r="F362" s="13">
        <f t="shared" si="32"/>
        <v>0</v>
      </c>
      <c r="G362" s="13">
        <f t="shared" si="32"/>
        <v>0</v>
      </c>
      <c r="H362" s="13">
        <f t="shared" si="32"/>
        <v>0.2</v>
      </c>
      <c r="I362" s="13">
        <f t="shared" si="27"/>
        <v>0.2</v>
      </c>
      <c r="J362" s="13"/>
      <c r="K362" s="13"/>
      <c r="L362" s="13">
        <f t="shared" si="30"/>
        <v>0.2</v>
      </c>
      <c r="M362" s="13"/>
    </row>
    <row r="363" spans="1:15" ht="94.5">
      <c r="A363" s="76"/>
      <c r="B363" s="76"/>
      <c r="C363" s="33" t="s">
        <v>18</v>
      </c>
      <c r="D363" s="43" t="s">
        <v>19</v>
      </c>
      <c r="E363" s="13">
        <f t="shared" si="32"/>
        <v>9106.4</v>
      </c>
      <c r="F363" s="13">
        <f t="shared" si="32"/>
        <v>58676.8</v>
      </c>
      <c r="G363" s="13">
        <f t="shared" si="32"/>
        <v>4668.7</v>
      </c>
      <c r="H363" s="13">
        <f t="shared" si="32"/>
        <v>8275.4</v>
      </c>
      <c r="I363" s="13">
        <f t="shared" si="27"/>
        <v>3606.7</v>
      </c>
      <c r="J363" s="13">
        <f t="shared" si="28"/>
        <v>177.25276843660976</v>
      </c>
      <c r="K363" s="13">
        <f t="shared" si="29"/>
        <v>14.103359419736588</v>
      </c>
      <c r="L363" s="13">
        <f t="shared" si="30"/>
        <v>-831</v>
      </c>
      <c r="M363" s="13">
        <f t="shared" si="31"/>
        <v>90.8745497671967</v>
      </c>
      <c r="N363" s="63"/>
      <c r="O363" s="63"/>
    </row>
    <row r="364" spans="1:13" ht="63">
      <c r="A364" s="76"/>
      <c r="B364" s="76"/>
      <c r="C364" s="34" t="s">
        <v>125</v>
      </c>
      <c r="D364" s="42" t="s">
        <v>126</v>
      </c>
      <c r="E364" s="13">
        <f t="shared" si="32"/>
        <v>21544.5</v>
      </c>
      <c r="F364" s="13">
        <f t="shared" si="32"/>
        <v>107720.6</v>
      </c>
      <c r="G364" s="13">
        <f t="shared" si="32"/>
        <v>7980</v>
      </c>
      <c r="H364" s="13">
        <f t="shared" si="32"/>
        <v>23787.646</v>
      </c>
      <c r="I364" s="13">
        <f t="shared" si="27"/>
        <v>15807.646</v>
      </c>
      <c r="J364" s="13">
        <f t="shared" si="28"/>
        <v>298.09080200501256</v>
      </c>
      <c r="K364" s="13">
        <f t="shared" si="29"/>
        <v>22.082726980726065</v>
      </c>
      <c r="L364" s="13">
        <f t="shared" si="30"/>
        <v>2243.1460000000006</v>
      </c>
      <c r="M364" s="13">
        <f t="shared" si="31"/>
        <v>110.4116874376291</v>
      </c>
    </row>
    <row r="365" spans="1:15" ht="63">
      <c r="A365" s="76"/>
      <c r="B365" s="76"/>
      <c r="C365" s="34" t="s">
        <v>127</v>
      </c>
      <c r="D365" s="42" t="s">
        <v>128</v>
      </c>
      <c r="E365" s="13">
        <f t="shared" si="32"/>
        <v>26944.2</v>
      </c>
      <c r="F365" s="13">
        <f t="shared" si="32"/>
        <v>0</v>
      </c>
      <c r="G365" s="13">
        <f t="shared" si="32"/>
        <v>0</v>
      </c>
      <c r="H365" s="13">
        <f t="shared" si="32"/>
        <v>842.593</v>
      </c>
      <c r="I365" s="13">
        <f t="shared" si="27"/>
        <v>842.593</v>
      </c>
      <c r="J365" s="13"/>
      <c r="K365" s="13"/>
      <c r="L365" s="13">
        <f t="shared" si="30"/>
        <v>-26101.607</v>
      </c>
      <c r="M365" s="13">
        <f t="shared" si="31"/>
        <v>3.127177648621967</v>
      </c>
      <c r="N365" s="63"/>
      <c r="O365" s="63"/>
    </row>
    <row r="366" spans="1:16" ht="94.5">
      <c r="A366" s="76"/>
      <c r="B366" s="76"/>
      <c r="C366" s="34" t="s">
        <v>129</v>
      </c>
      <c r="D366" s="42" t="s">
        <v>130</v>
      </c>
      <c r="E366" s="13">
        <f t="shared" si="32"/>
        <v>13159.8</v>
      </c>
      <c r="F366" s="13">
        <f t="shared" si="32"/>
        <v>35893.6</v>
      </c>
      <c r="G366" s="13">
        <f t="shared" si="32"/>
        <v>2300</v>
      </c>
      <c r="H366" s="13">
        <f t="shared" si="32"/>
        <v>12191.282</v>
      </c>
      <c r="I366" s="13">
        <f t="shared" si="27"/>
        <v>9891.282</v>
      </c>
      <c r="J366" s="13">
        <f t="shared" si="28"/>
        <v>530.0557391304347</v>
      </c>
      <c r="K366" s="13">
        <f t="shared" si="29"/>
        <v>33.96505783760893</v>
      </c>
      <c r="L366" s="13">
        <f t="shared" si="30"/>
        <v>-968.518</v>
      </c>
      <c r="M366" s="13">
        <f t="shared" si="31"/>
        <v>92.64032888037812</v>
      </c>
      <c r="N366" s="63"/>
      <c r="O366" s="63"/>
      <c r="P366" s="63"/>
    </row>
    <row r="367" spans="1:13" ht="18.75" customHeight="1">
      <c r="A367" s="76"/>
      <c r="B367" s="76"/>
      <c r="C367" s="33" t="s">
        <v>20</v>
      </c>
      <c r="D367" s="43" t="s">
        <v>21</v>
      </c>
      <c r="E367" s="13">
        <f t="shared" si="32"/>
        <v>33331.8</v>
      </c>
      <c r="F367" s="13">
        <f t="shared" si="32"/>
        <v>111586.3</v>
      </c>
      <c r="G367" s="13">
        <f t="shared" si="32"/>
        <v>11272.199999999999</v>
      </c>
      <c r="H367" s="13">
        <f t="shared" si="32"/>
        <v>23639.5</v>
      </c>
      <c r="I367" s="13">
        <f t="shared" si="27"/>
        <v>12367.300000000001</v>
      </c>
      <c r="J367" s="13">
        <f t="shared" si="28"/>
        <v>209.71505118787817</v>
      </c>
      <c r="K367" s="13">
        <f t="shared" si="29"/>
        <v>21.1849483314708</v>
      </c>
      <c r="L367" s="13">
        <f t="shared" si="30"/>
        <v>-9692.300000000003</v>
      </c>
      <c r="M367" s="13">
        <f t="shared" si="31"/>
        <v>70.92176240107044</v>
      </c>
    </row>
    <row r="368" spans="1:13" ht="18.75" customHeight="1">
      <c r="A368" s="76"/>
      <c r="B368" s="76"/>
      <c r="C368" s="33" t="s">
        <v>22</v>
      </c>
      <c r="D368" s="43" t="s">
        <v>23</v>
      </c>
      <c r="E368" s="13">
        <f t="shared" si="32"/>
        <v>828.0999999999999</v>
      </c>
      <c r="F368" s="13">
        <f t="shared" si="32"/>
        <v>0</v>
      </c>
      <c r="G368" s="13">
        <f t="shared" si="32"/>
        <v>0</v>
      </c>
      <c r="H368" s="13">
        <f t="shared" si="32"/>
        <v>1397.3</v>
      </c>
      <c r="I368" s="13">
        <f t="shared" si="27"/>
        <v>1397.3</v>
      </c>
      <c r="J368" s="13"/>
      <c r="K368" s="13"/>
      <c r="L368" s="13">
        <f t="shared" si="30"/>
        <v>569.2</v>
      </c>
      <c r="M368" s="13">
        <f t="shared" si="31"/>
        <v>168.73565994445116</v>
      </c>
    </row>
    <row r="369" spans="1:16" ht="18.75" customHeight="1">
      <c r="A369" s="76"/>
      <c r="B369" s="76"/>
      <c r="C369" s="33" t="s">
        <v>24</v>
      </c>
      <c r="D369" s="43" t="s">
        <v>25</v>
      </c>
      <c r="E369" s="13">
        <f t="shared" si="32"/>
        <v>24875.5</v>
      </c>
      <c r="F369" s="13">
        <f t="shared" si="32"/>
        <v>170124.8</v>
      </c>
      <c r="G369" s="13">
        <f t="shared" si="32"/>
        <v>14979.9</v>
      </c>
      <c r="H369" s="13">
        <f t="shared" si="32"/>
        <v>12476.099999999999</v>
      </c>
      <c r="I369" s="13">
        <f t="shared" si="27"/>
        <v>-2503.800000000001</v>
      </c>
      <c r="J369" s="13">
        <f t="shared" si="28"/>
        <v>83.28560270762821</v>
      </c>
      <c r="K369" s="13">
        <f t="shared" si="29"/>
        <v>7.33349870212926</v>
      </c>
      <c r="L369" s="13">
        <f t="shared" si="30"/>
        <v>-12399.400000000001</v>
      </c>
      <c r="M369" s="13">
        <f t="shared" si="31"/>
        <v>50.154167755421994</v>
      </c>
      <c r="N369" s="63"/>
      <c r="O369" s="63"/>
      <c r="P369" s="63"/>
    </row>
    <row r="370" spans="1:13" s="27" customFormat="1" ht="33.75" customHeight="1">
      <c r="A370" s="76"/>
      <c r="B370" s="76"/>
      <c r="C370" s="35"/>
      <c r="D370" s="44" t="s">
        <v>135</v>
      </c>
      <c r="E370" s="12">
        <f>E337+E348</f>
        <v>2605664.7000000007</v>
      </c>
      <c r="F370" s="12">
        <f>F337+F348</f>
        <v>21603225.099999998</v>
      </c>
      <c r="G370" s="12">
        <f>G337+G348</f>
        <v>2906940.8</v>
      </c>
      <c r="H370" s="12">
        <f>H337+H348</f>
        <v>2596466.5179999997</v>
      </c>
      <c r="I370" s="12">
        <f t="shared" si="27"/>
        <v>-310474.2820000001</v>
      </c>
      <c r="J370" s="12">
        <f t="shared" si="28"/>
        <v>89.31955263760445</v>
      </c>
      <c r="K370" s="12">
        <f t="shared" si="29"/>
        <v>12.018883782310818</v>
      </c>
      <c r="L370" s="12">
        <f t="shared" si="30"/>
        <v>-9198.182000000961</v>
      </c>
      <c r="M370" s="12">
        <f t="shared" si="31"/>
        <v>99.64699287671199</v>
      </c>
    </row>
    <row r="371" spans="1:13" s="2" customFormat="1" ht="32.25" customHeight="1">
      <c r="A371" s="76"/>
      <c r="B371" s="76"/>
      <c r="C371" s="35" t="s">
        <v>140</v>
      </c>
      <c r="D371" s="44" t="s">
        <v>156</v>
      </c>
      <c r="E371" s="12">
        <f>SUM(E372:E378)</f>
        <v>1337963.4000000001</v>
      </c>
      <c r="F371" s="12">
        <f>SUM(F372:F378)</f>
        <v>24515627</v>
      </c>
      <c r="G371" s="12">
        <f>SUM(G372:G378)</f>
        <v>2011911.8000000003</v>
      </c>
      <c r="H371" s="12">
        <f>SUM(H372:H378)</f>
        <v>1352853.8000000003</v>
      </c>
      <c r="I371" s="12">
        <f t="shared" si="27"/>
        <v>-659058</v>
      </c>
      <c r="J371" s="12">
        <f t="shared" si="28"/>
        <v>67.24220216810699</v>
      </c>
      <c r="K371" s="12">
        <f t="shared" si="29"/>
        <v>5.518332449747258</v>
      </c>
      <c r="L371" s="12">
        <f t="shared" si="30"/>
        <v>14890.40000000014</v>
      </c>
      <c r="M371" s="12">
        <f t="shared" si="31"/>
        <v>101.1129153458159</v>
      </c>
    </row>
    <row r="372" spans="1:13" ht="18" customHeight="1">
      <c r="A372" s="76"/>
      <c r="B372" s="76"/>
      <c r="C372" s="33" t="s">
        <v>35</v>
      </c>
      <c r="D372" s="53" t="s">
        <v>36</v>
      </c>
      <c r="E372" s="13">
        <f aca="true" t="shared" si="33" ref="E372:H378">SUMIF($C$6:$C$329,$C372,E$6:E$329)</f>
        <v>86139</v>
      </c>
      <c r="F372" s="13">
        <f t="shared" si="33"/>
        <v>307318</v>
      </c>
      <c r="G372" s="13">
        <f t="shared" si="33"/>
        <v>76829.5</v>
      </c>
      <c r="H372" s="13">
        <f t="shared" si="33"/>
        <v>76829.5</v>
      </c>
      <c r="I372" s="13">
        <f t="shared" si="27"/>
        <v>0</v>
      </c>
      <c r="J372" s="13">
        <f t="shared" si="28"/>
        <v>100</v>
      </c>
      <c r="K372" s="13">
        <f t="shared" si="29"/>
        <v>25</v>
      </c>
      <c r="L372" s="13">
        <f t="shared" si="30"/>
        <v>-9309.5</v>
      </c>
      <c r="M372" s="13">
        <f t="shared" si="31"/>
        <v>89.19246798778718</v>
      </c>
    </row>
    <row r="373" spans="1:13" ht="33" customHeight="1">
      <c r="A373" s="76"/>
      <c r="B373" s="76"/>
      <c r="C373" s="33" t="s">
        <v>26</v>
      </c>
      <c r="D373" s="43" t="s">
        <v>27</v>
      </c>
      <c r="E373" s="13">
        <f t="shared" si="33"/>
        <v>164369.09999999998</v>
      </c>
      <c r="F373" s="13">
        <f t="shared" si="33"/>
        <v>7359686.8</v>
      </c>
      <c r="G373" s="13">
        <f t="shared" si="33"/>
        <v>360705.2</v>
      </c>
      <c r="H373" s="13">
        <f t="shared" si="33"/>
        <v>360705.2</v>
      </c>
      <c r="I373" s="13">
        <f t="shared" si="27"/>
        <v>0</v>
      </c>
      <c r="J373" s="13">
        <f t="shared" si="28"/>
        <v>100</v>
      </c>
      <c r="K373" s="13">
        <f t="shared" si="29"/>
        <v>4.901094432442425</v>
      </c>
      <c r="L373" s="13">
        <f t="shared" si="30"/>
        <v>196336.10000000003</v>
      </c>
      <c r="M373" s="13">
        <f t="shared" si="31"/>
        <v>219.44830263109068</v>
      </c>
    </row>
    <row r="374" spans="1:13" ht="33" customHeight="1">
      <c r="A374" s="76"/>
      <c r="B374" s="76"/>
      <c r="C374" s="33" t="s">
        <v>47</v>
      </c>
      <c r="D374" s="43" t="s">
        <v>48</v>
      </c>
      <c r="E374" s="13">
        <f t="shared" si="33"/>
        <v>1175939.5</v>
      </c>
      <c r="F374" s="13">
        <f t="shared" si="33"/>
        <v>10474829.500000002</v>
      </c>
      <c r="G374" s="13">
        <f t="shared" si="33"/>
        <v>1239299.8000000003</v>
      </c>
      <c r="H374" s="13">
        <f t="shared" si="33"/>
        <v>1239299.8000000003</v>
      </c>
      <c r="I374" s="13">
        <f t="shared" si="27"/>
        <v>0</v>
      </c>
      <c r="J374" s="13">
        <f t="shared" si="28"/>
        <v>100</v>
      </c>
      <c r="K374" s="13">
        <f t="shared" si="29"/>
        <v>11.831216918614285</v>
      </c>
      <c r="L374" s="13">
        <f t="shared" si="30"/>
        <v>63360.30000000028</v>
      </c>
      <c r="M374" s="13">
        <f t="shared" si="31"/>
        <v>105.38805780399419</v>
      </c>
    </row>
    <row r="375" spans="1:16" ht="18.75" customHeight="1">
      <c r="A375" s="76"/>
      <c r="B375" s="76"/>
      <c r="C375" s="33" t="s">
        <v>28</v>
      </c>
      <c r="D375" s="43" t="s">
        <v>29</v>
      </c>
      <c r="E375" s="13">
        <f t="shared" si="33"/>
        <v>0</v>
      </c>
      <c r="F375" s="13">
        <f t="shared" si="33"/>
        <v>6373792.7</v>
      </c>
      <c r="G375" s="13">
        <f t="shared" si="33"/>
        <v>335077.3</v>
      </c>
      <c r="H375" s="13">
        <f t="shared" si="33"/>
        <v>240929.7</v>
      </c>
      <c r="I375" s="13">
        <f t="shared" si="27"/>
        <v>-94147.59999999998</v>
      </c>
      <c r="J375" s="13">
        <f t="shared" si="28"/>
        <v>71.90272214799391</v>
      </c>
      <c r="K375" s="13">
        <f t="shared" si="29"/>
        <v>3.7800052706452156</v>
      </c>
      <c r="L375" s="13">
        <f t="shared" si="30"/>
        <v>240929.7</v>
      </c>
      <c r="M375" s="13"/>
      <c r="N375" s="63"/>
      <c r="O375" s="63"/>
      <c r="P375" s="63"/>
    </row>
    <row r="376" spans="1:13" ht="31.5">
      <c r="A376" s="76"/>
      <c r="B376" s="76"/>
      <c r="C376" s="33" t="s">
        <v>55</v>
      </c>
      <c r="D376" s="43" t="s">
        <v>56</v>
      </c>
      <c r="E376" s="13">
        <f t="shared" si="33"/>
        <v>61605.700000000004</v>
      </c>
      <c r="F376" s="13">
        <f t="shared" si="33"/>
        <v>0</v>
      </c>
      <c r="G376" s="13">
        <f t="shared" si="33"/>
        <v>0</v>
      </c>
      <c r="H376" s="13">
        <f t="shared" si="33"/>
        <v>1086.1</v>
      </c>
      <c r="I376" s="13">
        <f t="shared" si="27"/>
        <v>1086.1</v>
      </c>
      <c r="J376" s="13"/>
      <c r="K376" s="13"/>
      <c r="L376" s="13">
        <f t="shared" si="30"/>
        <v>-60519.600000000006</v>
      </c>
      <c r="M376" s="13">
        <f t="shared" si="31"/>
        <v>1.7629862171844486</v>
      </c>
    </row>
    <row r="377" spans="1:13" ht="94.5">
      <c r="A377" s="76"/>
      <c r="B377" s="76"/>
      <c r="C377" s="33" t="s">
        <v>59</v>
      </c>
      <c r="D377" s="54" t="s">
        <v>60</v>
      </c>
      <c r="E377" s="13">
        <f t="shared" si="33"/>
        <v>63068.1</v>
      </c>
      <c r="F377" s="13">
        <f t="shared" si="33"/>
        <v>0</v>
      </c>
      <c r="G377" s="13">
        <f t="shared" si="33"/>
        <v>0</v>
      </c>
      <c r="H377" s="13">
        <f t="shared" si="33"/>
        <v>160492.59999999998</v>
      </c>
      <c r="I377" s="13">
        <f t="shared" si="27"/>
        <v>160492.59999999998</v>
      </c>
      <c r="J377" s="13"/>
      <c r="K377" s="13"/>
      <c r="L377" s="13">
        <f t="shared" si="30"/>
        <v>97424.49999999997</v>
      </c>
      <c r="M377" s="13">
        <f t="shared" si="31"/>
        <v>254.4750832829909</v>
      </c>
    </row>
    <row r="378" spans="1:13" ht="47.25">
      <c r="A378" s="76"/>
      <c r="B378" s="76"/>
      <c r="C378" s="33" t="s">
        <v>30</v>
      </c>
      <c r="D378" s="43" t="s">
        <v>31</v>
      </c>
      <c r="E378" s="13">
        <f t="shared" si="33"/>
        <v>-213158</v>
      </c>
      <c r="F378" s="13">
        <f t="shared" si="33"/>
        <v>0</v>
      </c>
      <c r="G378" s="13">
        <f t="shared" si="33"/>
        <v>0</v>
      </c>
      <c r="H378" s="13">
        <f t="shared" si="33"/>
        <v>-726489.1000000001</v>
      </c>
      <c r="I378" s="13">
        <f t="shared" si="27"/>
        <v>-726489.1000000001</v>
      </c>
      <c r="J378" s="13"/>
      <c r="K378" s="13"/>
      <c r="L378" s="13">
        <f t="shared" si="30"/>
        <v>-513331.1000000001</v>
      </c>
      <c r="M378" s="13">
        <f t="shared" si="31"/>
        <v>340.82187860647974</v>
      </c>
    </row>
    <row r="379" spans="1:13" s="70" customFormat="1" ht="21.75" customHeight="1">
      <c r="A379" s="76"/>
      <c r="B379" s="76"/>
      <c r="C379" s="71"/>
      <c r="D379" s="67" t="s">
        <v>141</v>
      </c>
      <c r="E379" s="12">
        <f>E370+E371</f>
        <v>3943628.1000000006</v>
      </c>
      <c r="F379" s="12">
        <f>F370+F371</f>
        <v>46118852.099999994</v>
      </c>
      <c r="G379" s="12">
        <f>G370+G371</f>
        <v>4918852.6</v>
      </c>
      <c r="H379" s="12">
        <f>H370+H371</f>
        <v>3949320.318</v>
      </c>
      <c r="I379" s="12">
        <f t="shared" si="27"/>
        <v>-969532.2819999997</v>
      </c>
      <c r="J379" s="12">
        <f t="shared" si="28"/>
        <v>80.28946258727086</v>
      </c>
      <c r="K379" s="12">
        <f t="shared" si="29"/>
        <v>8.56335346213008</v>
      </c>
      <c r="L379" s="12">
        <f t="shared" si="30"/>
        <v>5692.217999999411</v>
      </c>
      <c r="M379" s="12">
        <f t="shared" si="31"/>
        <v>100.1443396247227</v>
      </c>
    </row>
    <row r="380" spans="1:10" ht="15.75">
      <c r="A380" s="28"/>
      <c r="B380" s="29"/>
      <c r="C380" s="40"/>
      <c r="D380" s="54"/>
      <c r="E380" s="17"/>
      <c r="F380" s="14"/>
      <c r="G380" s="14"/>
      <c r="H380" s="17"/>
      <c r="I380" s="17"/>
      <c r="J380" s="17"/>
    </row>
    <row r="381" spans="1:10" ht="15.75">
      <c r="A381" s="30"/>
      <c r="B381" s="29"/>
      <c r="C381" s="40"/>
      <c r="D381" s="54"/>
      <c r="E381" s="17"/>
      <c r="F381" s="14"/>
      <c r="G381" s="14"/>
      <c r="H381" s="57"/>
      <c r="I381" s="57"/>
      <c r="J381" s="57"/>
    </row>
    <row r="382" spans="1:10" ht="15.75">
      <c r="A382" s="30"/>
      <c r="B382" s="29"/>
      <c r="C382" s="40"/>
      <c r="D382" s="54"/>
      <c r="E382" s="17"/>
      <c r="F382" s="14"/>
      <c r="G382" s="14"/>
      <c r="H382" s="14"/>
      <c r="I382" s="14"/>
      <c r="J382" s="14"/>
    </row>
    <row r="383" spans="1:10" ht="15.75">
      <c r="A383" s="30"/>
      <c r="B383" s="29"/>
      <c r="C383" s="40"/>
      <c r="D383" s="54"/>
      <c r="E383" s="17"/>
      <c r="F383" s="14"/>
      <c r="G383" s="14"/>
      <c r="H383" s="14"/>
      <c r="I383" s="14"/>
      <c r="J383" s="14"/>
    </row>
    <row r="384" spans="1:10" ht="15.75">
      <c r="A384" s="30"/>
      <c r="B384" s="29"/>
      <c r="C384" s="40"/>
      <c r="D384" s="54"/>
      <c r="E384" s="17"/>
      <c r="F384" s="14"/>
      <c r="G384" s="14"/>
      <c r="H384" s="14"/>
      <c r="I384" s="14"/>
      <c r="J384" s="14"/>
    </row>
    <row r="385" spans="1:10" ht="15.75">
      <c r="A385" s="30"/>
      <c r="B385" s="29"/>
      <c r="C385" s="40"/>
      <c r="D385" s="54"/>
      <c r="E385" s="17"/>
      <c r="F385" s="14"/>
      <c r="G385" s="14"/>
      <c r="H385" s="14"/>
      <c r="I385" s="14"/>
      <c r="J385" s="14"/>
    </row>
    <row r="386" spans="1:10" ht="15.75">
      <c r="A386" s="30"/>
      <c r="B386" s="29"/>
      <c r="C386" s="40"/>
      <c r="D386" s="54"/>
      <c r="E386" s="17"/>
      <c r="F386" s="14"/>
      <c r="G386" s="14"/>
      <c r="H386" s="14"/>
      <c r="I386" s="14"/>
      <c r="J386" s="14"/>
    </row>
    <row r="387" spans="1:10" ht="15.75">
      <c r="A387" s="30"/>
      <c r="B387" s="29"/>
      <c r="C387" s="40"/>
      <c r="D387" s="54"/>
      <c r="E387" s="17"/>
      <c r="F387" s="14"/>
      <c r="G387" s="14"/>
      <c r="H387" s="14"/>
      <c r="I387" s="14"/>
      <c r="J387" s="14"/>
    </row>
    <row r="388" spans="1:10" ht="15.75">
      <c r="A388" s="30"/>
      <c r="B388" s="29"/>
      <c r="C388" s="40"/>
      <c r="D388" s="54"/>
      <c r="E388" s="17"/>
      <c r="F388" s="14"/>
      <c r="G388" s="14"/>
      <c r="H388" s="14"/>
      <c r="I388" s="14"/>
      <c r="J388" s="14"/>
    </row>
    <row r="389" spans="1:10" ht="15.75">
      <c r="A389" s="30"/>
      <c r="B389" s="29"/>
      <c r="C389" s="40"/>
      <c r="D389" s="54"/>
      <c r="E389" s="17"/>
      <c r="F389" s="14"/>
      <c r="G389" s="14"/>
      <c r="H389" s="20"/>
      <c r="I389" s="20"/>
      <c r="J389" s="20"/>
    </row>
    <row r="390" spans="1:10" ht="15.75">
      <c r="A390" s="30"/>
      <c r="B390" s="29"/>
      <c r="C390" s="40"/>
      <c r="D390" s="54"/>
      <c r="E390" s="17"/>
      <c r="F390" s="14"/>
      <c r="G390" s="14"/>
      <c r="H390" s="20"/>
      <c r="I390" s="20"/>
      <c r="J390" s="20"/>
    </row>
    <row r="391" spans="1:10" ht="15.75">
      <c r="A391" s="30"/>
      <c r="B391" s="29"/>
      <c r="C391" s="40"/>
      <c r="D391" s="54"/>
      <c r="E391" s="17"/>
      <c r="F391" s="14"/>
      <c r="G391" s="14"/>
      <c r="H391" s="20"/>
      <c r="I391" s="20"/>
      <c r="J391" s="20"/>
    </row>
    <row r="392" spans="1:10" ht="15.75">
      <c r="A392" s="30"/>
      <c r="B392" s="29"/>
      <c r="C392" s="40"/>
      <c r="D392" s="54"/>
      <c r="E392" s="17"/>
      <c r="F392" s="14"/>
      <c r="G392" s="14"/>
      <c r="H392" s="20"/>
      <c r="I392" s="20"/>
      <c r="J392" s="20"/>
    </row>
    <row r="393" spans="1:10" ht="15.75">
      <c r="A393" s="30"/>
      <c r="B393" s="29"/>
      <c r="C393" s="40"/>
      <c r="D393" s="54"/>
      <c r="E393" s="17"/>
      <c r="F393" s="14"/>
      <c r="G393" s="14"/>
      <c r="H393" s="20"/>
      <c r="I393" s="20"/>
      <c r="J393" s="20"/>
    </row>
    <row r="394" spans="2:10" ht="15.75">
      <c r="B394" s="31"/>
      <c r="C394" s="40"/>
      <c r="D394" s="54"/>
      <c r="E394" s="17"/>
      <c r="F394" s="14"/>
      <c r="G394" s="14"/>
      <c r="H394" s="20"/>
      <c r="I394" s="20"/>
      <c r="J394" s="20"/>
    </row>
    <row r="395" spans="2:10" ht="15.75">
      <c r="B395" s="31"/>
      <c r="C395" s="40"/>
      <c r="D395" s="54"/>
      <c r="E395" s="17"/>
      <c r="F395" s="14"/>
      <c r="G395" s="14"/>
      <c r="H395" s="20"/>
      <c r="I395" s="20"/>
      <c r="J395" s="20"/>
    </row>
    <row r="396" spans="1:10" ht="15.75">
      <c r="A396" s="1"/>
      <c r="B396" s="31"/>
      <c r="C396" s="40"/>
      <c r="D396" s="54"/>
      <c r="E396" s="17"/>
      <c r="F396" s="14"/>
      <c r="G396" s="14"/>
      <c r="H396" s="20"/>
      <c r="I396" s="20"/>
      <c r="J396" s="20"/>
    </row>
    <row r="397" spans="1:10" ht="15.75">
      <c r="A397" s="1"/>
      <c r="B397" s="31"/>
      <c r="C397" s="40"/>
      <c r="D397" s="54"/>
      <c r="E397" s="17"/>
      <c r="F397" s="14"/>
      <c r="G397" s="14"/>
      <c r="H397" s="20"/>
      <c r="I397" s="20"/>
      <c r="J397" s="20"/>
    </row>
    <row r="398" spans="1:10" ht="15.75">
      <c r="A398" s="1"/>
      <c r="B398" s="31"/>
      <c r="C398" s="40"/>
      <c r="D398" s="54"/>
      <c r="E398" s="17"/>
      <c r="F398" s="14"/>
      <c r="G398" s="14"/>
      <c r="H398" s="20"/>
      <c r="I398" s="20"/>
      <c r="J398" s="20"/>
    </row>
    <row r="399" spans="1:10" ht="15.75">
      <c r="A399" s="1"/>
      <c r="B399" s="31"/>
      <c r="C399" s="40"/>
      <c r="D399" s="54"/>
      <c r="E399" s="17"/>
      <c r="F399" s="14"/>
      <c r="G399" s="14"/>
      <c r="H399" s="20"/>
      <c r="I399" s="20"/>
      <c r="J399" s="20"/>
    </row>
    <row r="400" spans="1:10" ht="15.75">
      <c r="A400" s="1"/>
      <c r="B400" s="31"/>
      <c r="C400" s="40"/>
      <c r="D400" s="54"/>
      <c r="E400" s="17"/>
      <c r="F400" s="14"/>
      <c r="G400" s="14"/>
      <c r="H400" s="20"/>
      <c r="I400" s="20"/>
      <c r="J400" s="20"/>
    </row>
    <row r="401" spans="1:10" ht="15.75">
      <c r="A401" s="1"/>
      <c r="B401" s="31"/>
      <c r="C401" s="40"/>
      <c r="D401" s="54"/>
      <c r="E401" s="17"/>
      <c r="F401" s="14"/>
      <c r="G401" s="14"/>
      <c r="H401" s="20"/>
      <c r="I401" s="20"/>
      <c r="J401" s="20"/>
    </row>
    <row r="402" spans="1:10" ht="15.75">
      <c r="A402" s="1"/>
      <c r="B402" s="31"/>
      <c r="C402" s="40"/>
      <c r="D402" s="54"/>
      <c r="E402" s="17"/>
      <c r="F402" s="14"/>
      <c r="G402" s="14"/>
      <c r="H402" s="20"/>
      <c r="I402" s="20"/>
      <c r="J402" s="20"/>
    </row>
    <row r="403" spans="1:10" ht="15.75">
      <c r="A403" s="1"/>
      <c r="B403" s="31"/>
      <c r="C403" s="40"/>
      <c r="D403" s="54"/>
      <c r="E403" s="17"/>
      <c r="F403" s="14"/>
      <c r="G403" s="14"/>
      <c r="H403" s="20"/>
      <c r="I403" s="20"/>
      <c r="J403" s="20"/>
    </row>
    <row r="404" spans="1:10" ht="15.75">
      <c r="A404" s="1"/>
      <c r="B404" s="31"/>
      <c r="C404" s="40"/>
      <c r="D404" s="54"/>
      <c r="E404" s="17"/>
      <c r="F404" s="14"/>
      <c r="G404" s="14"/>
      <c r="H404" s="20"/>
      <c r="I404" s="20"/>
      <c r="J404" s="20"/>
    </row>
    <row r="405" spans="1:10" ht="15.75">
      <c r="A405" s="1"/>
      <c r="B405" s="31"/>
      <c r="C405" s="40"/>
      <c r="D405" s="54"/>
      <c r="E405" s="17"/>
      <c r="F405" s="14"/>
      <c r="G405" s="14"/>
      <c r="H405" s="20"/>
      <c r="I405" s="20"/>
      <c r="J405" s="20"/>
    </row>
    <row r="406" spans="1:10" ht="15.75">
      <c r="A406" s="1"/>
      <c r="B406" s="31"/>
      <c r="C406" s="40"/>
      <c r="D406" s="54"/>
      <c r="E406" s="17"/>
      <c r="F406" s="14"/>
      <c r="G406" s="14"/>
      <c r="H406" s="20"/>
      <c r="I406" s="20"/>
      <c r="J406" s="20"/>
    </row>
    <row r="407" spans="1:10" ht="15.75">
      <c r="A407" s="1"/>
      <c r="B407" s="31"/>
      <c r="C407" s="40"/>
      <c r="D407" s="54"/>
      <c r="E407" s="17"/>
      <c r="F407" s="14"/>
      <c r="G407" s="14"/>
      <c r="H407" s="20"/>
      <c r="I407" s="20"/>
      <c r="J407" s="20"/>
    </row>
    <row r="408" spans="1:10" ht="15.75">
      <c r="A408" s="1"/>
      <c r="B408" s="31"/>
      <c r="C408" s="40"/>
      <c r="D408" s="54"/>
      <c r="E408" s="17"/>
      <c r="F408" s="14"/>
      <c r="G408" s="14"/>
      <c r="H408" s="20"/>
      <c r="I408" s="20"/>
      <c r="J408" s="20"/>
    </row>
    <row r="409" spans="1:10" ht="15.75">
      <c r="A409" s="1"/>
      <c r="B409" s="31"/>
      <c r="C409" s="40"/>
      <c r="D409" s="54"/>
      <c r="E409" s="17"/>
      <c r="F409" s="14"/>
      <c r="G409" s="14"/>
      <c r="H409" s="20"/>
      <c r="I409" s="20"/>
      <c r="J409" s="20"/>
    </row>
    <row r="410" spans="1:10" ht="15.75">
      <c r="A410" s="1"/>
      <c r="B410" s="31"/>
      <c r="C410" s="40"/>
      <c r="D410" s="54"/>
      <c r="E410" s="17"/>
      <c r="F410" s="14"/>
      <c r="G410" s="14"/>
      <c r="H410" s="20"/>
      <c r="I410" s="20"/>
      <c r="J410" s="20"/>
    </row>
    <row r="411" spans="1:10" ht="15.75">
      <c r="A411" s="1"/>
      <c r="B411" s="31"/>
      <c r="C411" s="40"/>
      <c r="D411" s="54"/>
      <c r="E411" s="17"/>
      <c r="F411" s="14"/>
      <c r="G411" s="14"/>
      <c r="H411" s="20"/>
      <c r="I411" s="20"/>
      <c r="J411" s="20"/>
    </row>
    <row r="412" spans="1:10" ht="15.75">
      <c r="A412" s="1"/>
      <c r="B412" s="31"/>
      <c r="C412" s="40"/>
      <c r="D412" s="54"/>
      <c r="E412" s="17"/>
      <c r="F412" s="14"/>
      <c r="G412" s="14"/>
      <c r="H412" s="20"/>
      <c r="I412" s="20"/>
      <c r="J412" s="20"/>
    </row>
    <row r="413" spans="1:10" ht="15.75">
      <c r="A413" s="1"/>
      <c r="B413" s="31"/>
      <c r="C413" s="40"/>
      <c r="D413" s="54"/>
      <c r="E413" s="17"/>
      <c r="F413" s="14"/>
      <c r="G413" s="14"/>
      <c r="H413" s="20"/>
      <c r="I413" s="20"/>
      <c r="J413" s="20"/>
    </row>
    <row r="414" spans="1:10" ht="15.75">
      <c r="A414" s="1"/>
      <c r="B414" s="31"/>
      <c r="C414" s="40"/>
      <c r="D414" s="54"/>
      <c r="E414" s="17"/>
      <c r="F414" s="14"/>
      <c r="G414" s="14"/>
      <c r="H414" s="20"/>
      <c r="I414" s="20"/>
      <c r="J414" s="20"/>
    </row>
    <row r="415" spans="1:10" ht="15.75">
      <c r="A415" s="1"/>
      <c r="B415" s="31"/>
      <c r="C415" s="40"/>
      <c r="D415" s="54"/>
      <c r="E415" s="17"/>
      <c r="F415" s="14"/>
      <c r="G415" s="14"/>
      <c r="H415" s="20"/>
      <c r="I415" s="20"/>
      <c r="J415" s="20"/>
    </row>
    <row r="416" spans="1:10" ht="15.75">
      <c r="A416" s="1"/>
      <c r="B416" s="31"/>
      <c r="C416" s="40"/>
      <c r="D416" s="54"/>
      <c r="E416" s="17"/>
      <c r="F416" s="14"/>
      <c r="G416" s="14"/>
      <c r="H416" s="20"/>
      <c r="I416" s="20"/>
      <c r="J416" s="20"/>
    </row>
    <row r="417" spans="1:10" ht="15.75">
      <c r="A417" s="1"/>
      <c r="B417" s="31"/>
      <c r="C417" s="40"/>
      <c r="D417" s="54"/>
      <c r="E417" s="17"/>
      <c r="F417" s="14"/>
      <c r="G417" s="14"/>
      <c r="H417" s="20"/>
      <c r="I417" s="20"/>
      <c r="J417" s="20"/>
    </row>
    <row r="418" spans="1:10" ht="15.75">
      <c r="A418" s="1"/>
      <c r="B418" s="31"/>
      <c r="C418" s="40"/>
      <c r="D418" s="54"/>
      <c r="E418" s="17"/>
      <c r="F418" s="14"/>
      <c r="G418" s="14"/>
      <c r="H418" s="20"/>
      <c r="I418" s="20"/>
      <c r="J418" s="20"/>
    </row>
    <row r="419" spans="1:10" ht="15.75">
      <c r="A419" s="1"/>
      <c r="B419" s="31"/>
      <c r="C419" s="40"/>
      <c r="D419" s="54"/>
      <c r="E419" s="17"/>
      <c r="F419" s="14"/>
      <c r="G419" s="14"/>
      <c r="H419" s="20"/>
      <c r="I419" s="20"/>
      <c r="J419" s="20"/>
    </row>
    <row r="420" spans="1:10" ht="15.75">
      <c r="A420" s="1"/>
      <c r="B420" s="31"/>
      <c r="C420" s="40"/>
      <c r="D420" s="54"/>
      <c r="E420" s="17"/>
      <c r="F420" s="14"/>
      <c r="G420" s="14"/>
      <c r="H420" s="20"/>
      <c r="I420" s="20"/>
      <c r="J420" s="20"/>
    </row>
    <row r="421" spans="1:10" ht="15.75">
      <c r="A421" s="1"/>
      <c r="B421" s="31"/>
      <c r="C421" s="40"/>
      <c r="D421" s="54"/>
      <c r="E421" s="17"/>
      <c r="F421" s="14"/>
      <c r="G421" s="14"/>
      <c r="H421" s="20"/>
      <c r="I421" s="20"/>
      <c r="J421" s="20"/>
    </row>
    <row r="422" spans="1:10" ht="15.75">
      <c r="A422" s="1"/>
      <c r="B422" s="31"/>
      <c r="C422" s="40"/>
      <c r="D422" s="54"/>
      <c r="E422" s="17"/>
      <c r="F422" s="14"/>
      <c r="G422" s="14"/>
      <c r="H422" s="20"/>
      <c r="I422" s="20"/>
      <c r="J422" s="20"/>
    </row>
    <row r="423" spans="1:10" ht="15.75">
      <c r="A423" s="1"/>
      <c r="B423" s="31"/>
      <c r="C423" s="40"/>
      <c r="D423" s="54"/>
      <c r="E423" s="17"/>
      <c r="F423" s="14"/>
      <c r="G423" s="14"/>
      <c r="H423" s="20"/>
      <c r="I423" s="20"/>
      <c r="J423" s="20"/>
    </row>
    <row r="424" spans="1:10" ht="15.75">
      <c r="A424" s="1"/>
      <c r="B424" s="31"/>
      <c r="C424" s="40"/>
      <c r="D424" s="54"/>
      <c r="E424" s="17"/>
      <c r="F424" s="14"/>
      <c r="G424" s="14"/>
      <c r="H424" s="20"/>
      <c r="I424" s="20"/>
      <c r="J424" s="20"/>
    </row>
    <row r="425" spans="1:10" ht="15.75">
      <c r="A425" s="1"/>
      <c r="B425" s="31"/>
      <c r="C425" s="40"/>
      <c r="D425" s="54"/>
      <c r="E425" s="17"/>
      <c r="F425" s="14"/>
      <c r="G425" s="14"/>
      <c r="H425" s="20"/>
      <c r="I425" s="20"/>
      <c r="J425" s="20"/>
    </row>
    <row r="426" spans="1:10" ht="15.75">
      <c r="A426" s="1"/>
      <c r="B426" s="31"/>
      <c r="C426" s="40"/>
      <c r="D426" s="54"/>
      <c r="E426" s="17"/>
      <c r="F426" s="14"/>
      <c r="G426" s="14"/>
      <c r="H426" s="20"/>
      <c r="I426" s="20"/>
      <c r="J426" s="20"/>
    </row>
    <row r="427" spans="1:10" ht="15.75">
      <c r="A427" s="1"/>
      <c r="B427" s="31"/>
      <c r="C427" s="40"/>
      <c r="D427" s="54"/>
      <c r="E427" s="17"/>
      <c r="F427" s="14"/>
      <c r="G427" s="14"/>
      <c r="H427" s="20"/>
      <c r="I427" s="20"/>
      <c r="J427" s="20"/>
    </row>
    <row r="428" spans="1:10" ht="15.75">
      <c r="A428" s="1"/>
      <c r="B428" s="31"/>
      <c r="C428" s="40"/>
      <c r="D428" s="54"/>
      <c r="E428" s="17"/>
      <c r="F428" s="14"/>
      <c r="G428" s="14"/>
      <c r="H428" s="20"/>
      <c r="I428" s="20"/>
      <c r="J428" s="20"/>
    </row>
    <row r="429" spans="1:10" ht="15.75">
      <c r="A429" s="1"/>
      <c r="B429" s="31"/>
      <c r="C429" s="40"/>
      <c r="D429" s="54"/>
      <c r="E429" s="17"/>
      <c r="F429" s="14"/>
      <c r="G429" s="14"/>
      <c r="H429" s="20"/>
      <c r="I429" s="20"/>
      <c r="J429" s="20"/>
    </row>
    <row r="430" spans="1:10" ht="15.75">
      <c r="A430" s="1"/>
      <c r="B430" s="31"/>
      <c r="C430" s="40"/>
      <c r="D430" s="54"/>
      <c r="E430" s="17"/>
      <c r="F430" s="14"/>
      <c r="G430" s="14"/>
      <c r="H430" s="20"/>
      <c r="I430" s="20"/>
      <c r="J430" s="20"/>
    </row>
    <row r="431" spans="1:10" ht="15.75">
      <c r="A431" s="1"/>
      <c r="B431" s="31"/>
      <c r="C431" s="40"/>
      <c r="D431" s="54"/>
      <c r="E431" s="17"/>
      <c r="F431" s="14"/>
      <c r="G431" s="14"/>
      <c r="H431" s="20"/>
      <c r="I431" s="20"/>
      <c r="J431" s="20"/>
    </row>
    <row r="432" spans="1:10" ht="15.75">
      <c r="A432" s="1"/>
      <c r="B432" s="31"/>
      <c r="C432" s="40"/>
      <c r="D432" s="54"/>
      <c r="E432" s="17"/>
      <c r="F432" s="14"/>
      <c r="G432" s="14"/>
      <c r="H432" s="20"/>
      <c r="I432" s="20"/>
      <c r="J432" s="20"/>
    </row>
    <row r="433" spans="1:10" ht="15.75">
      <c r="A433" s="1"/>
      <c r="B433" s="31"/>
      <c r="C433" s="40"/>
      <c r="D433" s="54"/>
      <c r="E433" s="17"/>
      <c r="F433" s="14"/>
      <c r="G433" s="14"/>
      <c r="H433" s="20"/>
      <c r="I433" s="20"/>
      <c r="J433" s="20"/>
    </row>
    <row r="434" spans="1:10" ht="15.75">
      <c r="A434" s="1"/>
      <c r="B434" s="31"/>
      <c r="C434" s="40"/>
      <c r="D434" s="54"/>
      <c r="E434" s="17"/>
      <c r="F434" s="14"/>
      <c r="G434" s="14"/>
      <c r="H434" s="20"/>
      <c r="I434" s="20"/>
      <c r="J434" s="20"/>
    </row>
    <row r="435" spans="1:10" ht="15.75">
      <c r="A435" s="1"/>
      <c r="B435" s="31"/>
      <c r="C435" s="40"/>
      <c r="D435" s="54"/>
      <c r="E435" s="17"/>
      <c r="F435" s="14"/>
      <c r="G435" s="14"/>
      <c r="H435" s="20"/>
      <c r="I435" s="20"/>
      <c r="J435" s="20"/>
    </row>
    <row r="436" spans="1:10" ht="15.75">
      <c r="A436" s="1"/>
      <c r="B436" s="31"/>
      <c r="C436" s="40"/>
      <c r="D436" s="54"/>
      <c r="E436" s="17"/>
      <c r="F436" s="14"/>
      <c r="G436" s="14"/>
      <c r="H436" s="20"/>
      <c r="I436" s="20"/>
      <c r="J436" s="20"/>
    </row>
    <row r="437" spans="1:10" ht="15.75">
      <c r="A437" s="1"/>
      <c r="B437" s="31"/>
      <c r="C437" s="40"/>
      <c r="D437" s="54"/>
      <c r="E437" s="17"/>
      <c r="F437" s="14"/>
      <c r="G437" s="14"/>
      <c r="H437" s="20"/>
      <c r="I437" s="20"/>
      <c r="J437" s="20"/>
    </row>
    <row r="438" spans="1:10" ht="15.75">
      <c r="A438" s="1"/>
      <c r="B438" s="31"/>
      <c r="C438" s="40"/>
      <c r="D438" s="54"/>
      <c r="E438" s="17"/>
      <c r="F438" s="14"/>
      <c r="G438" s="14"/>
      <c r="H438" s="20"/>
      <c r="I438" s="20"/>
      <c r="J438" s="20"/>
    </row>
    <row r="439" spans="1:10" ht="15.75">
      <c r="A439" s="1"/>
      <c r="B439" s="31"/>
      <c r="C439" s="40"/>
      <c r="D439" s="54"/>
      <c r="E439" s="17"/>
      <c r="F439" s="14"/>
      <c r="G439" s="14"/>
      <c r="H439" s="20"/>
      <c r="I439" s="20"/>
      <c r="J439" s="20"/>
    </row>
    <row r="440" spans="1:10" ht="15.75">
      <c r="A440" s="1"/>
      <c r="B440" s="31"/>
      <c r="C440" s="40"/>
      <c r="D440" s="54"/>
      <c r="E440" s="17"/>
      <c r="F440" s="14"/>
      <c r="G440" s="14"/>
      <c r="H440" s="20"/>
      <c r="I440" s="20"/>
      <c r="J440" s="20"/>
    </row>
    <row r="441" spans="1:10" ht="15.75">
      <c r="A441" s="1"/>
      <c r="B441" s="31"/>
      <c r="C441" s="40"/>
      <c r="D441" s="54"/>
      <c r="E441" s="17"/>
      <c r="F441" s="14"/>
      <c r="G441" s="14"/>
      <c r="H441" s="20"/>
      <c r="I441" s="20"/>
      <c r="J441" s="20"/>
    </row>
    <row r="442" spans="1:10" ht="15.75">
      <c r="A442" s="1"/>
      <c r="B442" s="31"/>
      <c r="C442" s="40"/>
      <c r="D442" s="54"/>
      <c r="E442" s="17"/>
      <c r="F442" s="14"/>
      <c r="G442" s="14"/>
      <c r="H442" s="20"/>
      <c r="I442" s="20"/>
      <c r="J442" s="20"/>
    </row>
    <row r="443" spans="1:10" ht="15.75">
      <c r="A443" s="1"/>
      <c r="B443" s="31"/>
      <c r="C443" s="40"/>
      <c r="D443" s="54"/>
      <c r="E443" s="17"/>
      <c r="F443" s="14"/>
      <c r="G443" s="14"/>
      <c r="H443" s="20"/>
      <c r="I443" s="20"/>
      <c r="J443" s="20"/>
    </row>
    <row r="444" spans="1:10" ht="15.75">
      <c r="A444" s="1"/>
      <c r="B444" s="31"/>
      <c r="C444" s="40"/>
      <c r="D444" s="54"/>
      <c r="E444" s="17"/>
      <c r="F444" s="14"/>
      <c r="G444" s="14"/>
      <c r="H444" s="20"/>
      <c r="I444" s="20"/>
      <c r="J444" s="20"/>
    </row>
    <row r="445" spans="1:10" ht="15.75">
      <c r="A445" s="1"/>
      <c r="B445" s="31"/>
      <c r="C445" s="40"/>
      <c r="D445" s="55"/>
      <c r="E445" s="17"/>
      <c r="F445" s="14"/>
      <c r="G445" s="14"/>
      <c r="H445" s="20"/>
      <c r="I445" s="20"/>
      <c r="J445" s="20"/>
    </row>
    <row r="446" spans="1:10" ht="15.75">
      <c r="A446" s="1"/>
      <c r="B446" s="31"/>
      <c r="C446" s="40"/>
      <c r="D446" s="55"/>
      <c r="E446" s="17"/>
      <c r="F446" s="14"/>
      <c r="G446" s="14"/>
      <c r="H446" s="20"/>
      <c r="I446" s="20"/>
      <c r="J446" s="20"/>
    </row>
    <row r="447" spans="1:10" ht="15.75">
      <c r="A447" s="1"/>
      <c r="B447" s="31"/>
      <c r="C447" s="40"/>
      <c r="D447" s="55"/>
      <c r="E447" s="17"/>
      <c r="F447" s="14"/>
      <c r="G447" s="14"/>
      <c r="H447" s="20"/>
      <c r="I447" s="20"/>
      <c r="J447" s="20"/>
    </row>
    <row r="448" spans="1:10" ht="15.75">
      <c r="A448" s="1"/>
      <c r="B448" s="31"/>
      <c r="C448" s="40"/>
      <c r="D448" s="55"/>
      <c r="E448" s="17"/>
      <c r="F448" s="14"/>
      <c r="G448" s="14"/>
      <c r="H448" s="20"/>
      <c r="I448" s="20"/>
      <c r="J448" s="20"/>
    </row>
    <row r="449" spans="1:10" ht="15.75">
      <c r="A449" s="1"/>
      <c r="B449" s="31"/>
      <c r="C449" s="40"/>
      <c r="D449" s="55"/>
      <c r="E449" s="17"/>
      <c r="F449" s="14"/>
      <c r="G449" s="14"/>
      <c r="H449" s="20"/>
      <c r="I449" s="20"/>
      <c r="J449" s="20"/>
    </row>
    <row r="450" spans="1:10" ht="15.75">
      <c r="A450" s="1"/>
      <c r="B450" s="31"/>
      <c r="C450" s="40"/>
      <c r="D450" s="55"/>
      <c r="E450" s="17"/>
      <c r="F450" s="14"/>
      <c r="G450" s="14"/>
      <c r="H450" s="20"/>
      <c r="I450" s="20"/>
      <c r="J450" s="20"/>
    </row>
    <row r="451" spans="1:10" ht="15.75">
      <c r="A451" s="1"/>
      <c r="B451" s="31"/>
      <c r="C451" s="40"/>
      <c r="D451" s="55"/>
      <c r="E451" s="17"/>
      <c r="F451" s="14"/>
      <c r="G451" s="14"/>
      <c r="H451" s="20"/>
      <c r="I451" s="20"/>
      <c r="J451" s="20"/>
    </row>
    <row r="452" spans="1:10" ht="15.75">
      <c r="A452" s="1"/>
      <c r="B452" s="31"/>
      <c r="C452" s="40"/>
      <c r="D452" s="55"/>
      <c r="E452" s="17"/>
      <c r="F452" s="14"/>
      <c r="G452" s="14"/>
      <c r="H452" s="20"/>
      <c r="I452" s="20"/>
      <c r="J452" s="20"/>
    </row>
    <row r="453" spans="1:10" ht="15.75">
      <c r="A453" s="1"/>
      <c r="B453" s="31"/>
      <c r="C453" s="40"/>
      <c r="D453" s="55"/>
      <c r="E453" s="17"/>
      <c r="F453" s="14"/>
      <c r="G453" s="14"/>
      <c r="H453" s="20"/>
      <c r="I453" s="20"/>
      <c r="J453" s="20"/>
    </row>
    <row r="454" spans="1:10" ht="15.75">
      <c r="A454" s="1"/>
      <c r="B454" s="31"/>
      <c r="C454" s="40"/>
      <c r="D454" s="55"/>
      <c r="E454" s="17"/>
      <c r="F454" s="14"/>
      <c r="G454" s="14"/>
      <c r="H454" s="20"/>
      <c r="I454" s="20"/>
      <c r="J454" s="20"/>
    </row>
    <row r="455" spans="1:10" ht="15.75">
      <c r="A455" s="1"/>
      <c r="B455" s="31"/>
      <c r="C455" s="40"/>
      <c r="D455" s="55"/>
      <c r="E455" s="17"/>
      <c r="F455" s="14"/>
      <c r="G455" s="14"/>
      <c r="H455" s="20"/>
      <c r="I455" s="20"/>
      <c r="J455" s="20"/>
    </row>
    <row r="456" spans="1:10" ht="15.75">
      <c r="A456" s="1"/>
      <c r="B456" s="31"/>
      <c r="C456" s="40"/>
      <c r="D456" s="55"/>
      <c r="E456" s="17"/>
      <c r="F456" s="14"/>
      <c r="G456" s="14"/>
      <c r="H456" s="20"/>
      <c r="I456" s="20"/>
      <c r="J456" s="20"/>
    </row>
    <row r="457" spans="1:10" ht="15.75">
      <c r="A457" s="1"/>
      <c r="B457" s="31"/>
      <c r="C457" s="40"/>
      <c r="D457" s="55"/>
      <c r="E457" s="17"/>
      <c r="F457" s="14"/>
      <c r="G457" s="14"/>
      <c r="H457" s="20"/>
      <c r="I457" s="20"/>
      <c r="J457" s="20"/>
    </row>
    <row r="458" spans="1:10" ht="15.75">
      <c r="A458" s="1"/>
      <c r="B458" s="31"/>
      <c r="C458" s="40"/>
      <c r="D458" s="55"/>
      <c r="E458" s="17"/>
      <c r="F458" s="14"/>
      <c r="G458" s="14"/>
      <c r="H458" s="20"/>
      <c r="I458" s="20"/>
      <c r="J458" s="20"/>
    </row>
    <row r="459" spans="1:10" ht="15.75">
      <c r="A459" s="1"/>
      <c r="B459" s="31"/>
      <c r="C459" s="40"/>
      <c r="D459" s="55"/>
      <c r="E459" s="17"/>
      <c r="F459" s="14"/>
      <c r="G459" s="14"/>
      <c r="H459" s="20"/>
      <c r="I459" s="20"/>
      <c r="J459" s="20"/>
    </row>
    <row r="460" spans="1:10" ht="15.75">
      <c r="A460" s="1"/>
      <c r="B460" s="31"/>
      <c r="C460" s="40"/>
      <c r="D460" s="55"/>
      <c r="E460" s="17"/>
      <c r="F460" s="14"/>
      <c r="G460" s="14"/>
      <c r="H460" s="20"/>
      <c r="I460" s="20"/>
      <c r="J460" s="20"/>
    </row>
    <row r="461" spans="1:10" ht="15.75">
      <c r="A461" s="1"/>
      <c r="B461" s="31"/>
      <c r="C461" s="40"/>
      <c r="D461" s="55"/>
      <c r="E461" s="17"/>
      <c r="F461" s="14"/>
      <c r="G461" s="14"/>
      <c r="H461" s="20"/>
      <c r="I461" s="20"/>
      <c r="J461" s="20"/>
    </row>
    <row r="462" spans="1:10" ht="15.75">
      <c r="A462" s="1"/>
      <c r="B462" s="31"/>
      <c r="C462" s="40"/>
      <c r="D462" s="55"/>
      <c r="E462" s="17"/>
      <c r="F462" s="14"/>
      <c r="G462" s="14"/>
      <c r="H462" s="20"/>
      <c r="I462" s="20"/>
      <c r="J462" s="20"/>
    </row>
    <row r="463" spans="1:10" ht="15.75">
      <c r="A463" s="1"/>
      <c r="B463" s="31"/>
      <c r="C463" s="40"/>
      <c r="D463" s="55"/>
      <c r="E463" s="17"/>
      <c r="F463" s="14"/>
      <c r="G463" s="14"/>
      <c r="H463" s="20"/>
      <c r="I463" s="20"/>
      <c r="J463" s="20"/>
    </row>
    <row r="464" spans="1:10" ht="15.75">
      <c r="A464" s="1"/>
      <c r="B464" s="31"/>
      <c r="C464" s="40"/>
      <c r="D464" s="55"/>
      <c r="E464" s="17"/>
      <c r="F464" s="14"/>
      <c r="G464" s="14"/>
      <c r="H464" s="20"/>
      <c r="I464" s="20"/>
      <c r="J464" s="20"/>
    </row>
    <row r="465" spans="1:10" ht="15.75">
      <c r="A465" s="1"/>
      <c r="B465" s="31"/>
      <c r="C465" s="40"/>
      <c r="D465" s="55"/>
      <c r="E465" s="17"/>
      <c r="F465" s="14"/>
      <c r="G465" s="14"/>
      <c r="H465" s="20"/>
      <c r="I465" s="20"/>
      <c r="J465" s="20"/>
    </row>
    <row r="466" spans="1:10" ht="15.75">
      <c r="A466" s="1"/>
      <c r="B466" s="31"/>
      <c r="C466" s="40"/>
      <c r="D466" s="55"/>
      <c r="E466" s="17"/>
      <c r="F466" s="14"/>
      <c r="G466" s="14"/>
      <c r="H466" s="20"/>
      <c r="I466" s="20"/>
      <c r="J466" s="20"/>
    </row>
    <row r="467" spans="1:10" ht="15.75">
      <c r="A467" s="1"/>
      <c r="B467" s="31"/>
      <c r="C467" s="40"/>
      <c r="D467" s="55"/>
      <c r="E467" s="17"/>
      <c r="F467" s="14"/>
      <c r="G467" s="14"/>
      <c r="H467" s="20"/>
      <c r="I467" s="20"/>
      <c r="J467" s="20"/>
    </row>
    <row r="468" spans="1:10" ht="15.75">
      <c r="A468" s="1"/>
      <c r="B468" s="31"/>
      <c r="C468" s="40"/>
      <c r="D468" s="55"/>
      <c r="E468" s="17"/>
      <c r="F468" s="14"/>
      <c r="G468" s="14"/>
      <c r="H468" s="20"/>
      <c r="I468" s="20"/>
      <c r="J468" s="20"/>
    </row>
    <row r="469" spans="1:10" ht="15.75">
      <c r="A469" s="1"/>
      <c r="B469" s="31"/>
      <c r="C469" s="40"/>
      <c r="D469" s="55"/>
      <c r="E469" s="17"/>
      <c r="F469" s="14"/>
      <c r="G469" s="14"/>
      <c r="H469" s="20"/>
      <c r="I469" s="20"/>
      <c r="J469" s="20"/>
    </row>
    <row r="470" spans="1:10" ht="15.75">
      <c r="A470" s="1"/>
      <c r="B470" s="31"/>
      <c r="C470" s="40"/>
      <c r="D470" s="55"/>
      <c r="E470" s="17"/>
      <c r="F470" s="14"/>
      <c r="G470" s="14"/>
      <c r="H470" s="20"/>
      <c r="I470" s="20"/>
      <c r="J470" s="20"/>
    </row>
    <row r="471" spans="1:10" ht="15.75">
      <c r="A471" s="1"/>
      <c r="B471" s="31"/>
      <c r="C471" s="40"/>
      <c r="D471" s="55"/>
      <c r="E471" s="17"/>
      <c r="F471" s="14"/>
      <c r="G471" s="14"/>
      <c r="H471" s="20"/>
      <c r="I471" s="20"/>
      <c r="J471" s="20"/>
    </row>
    <row r="472" spans="1:10" ht="15.75">
      <c r="A472" s="1"/>
      <c r="B472" s="31"/>
      <c r="C472" s="40"/>
      <c r="D472" s="55"/>
      <c r="E472" s="17"/>
      <c r="F472" s="14"/>
      <c r="G472" s="14"/>
      <c r="H472" s="20"/>
      <c r="I472" s="20"/>
      <c r="J472" s="20"/>
    </row>
    <row r="473" spans="1:10" ht="15.75">
      <c r="A473" s="1"/>
      <c r="B473" s="31"/>
      <c r="C473" s="40"/>
      <c r="D473" s="55"/>
      <c r="E473" s="17"/>
      <c r="F473" s="14"/>
      <c r="G473" s="14"/>
      <c r="H473" s="20"/>
      <c r="I473" s="20"/>
      <c r="J473" s="20"/>
    </row>
    <row r="474" spans="1:10" ht="15.75">
      <c r="A474" s="1"/>
      <c r="B474" s="31"/>
      <c r="C474" s="40"/>
      <c r="D474" s="55"/>
      <c r="E474" s="17"/>
      <c r="F474" s="14"/>
      <c r="G474" s="14"/>
      <c r="H474" s="20"/>
      <c r="I474" s="20"/>
      <c r="J474" s="20"/>
    </row>
    <row r="475" spans="1:10" ht="15.75">
      <c r="A475" s="1"/>
      <c r="B475" s="31"/>
      <c r="C475" s="40"/>
      <c r="D475" s="55"/>
      <c r="E475" s="17"/>
      <c r="F475" s="14"/>
      <c r="G475" s="14"/>
      <c r="H475" s="20"/>
      <c r="I475" s="20"/>
      <c r="J475" s="20"/>
    </row>
    <row r="476" spans="1:10" ht="15.75">
      <c r="A476" s="1"/>
      <c r="B476" s="31"/>
      <c r="C476" s="40"/>
      <c r="D476" s="55"/>
      <c r="E476" s="17"/>
      <c r="F476" s="14"/>
      <c r="G476" s="14"/>
      <c r="H476" s="20"/>
      <c r="I476" s="20"/>
      <c r="J476" s="20"/>
    </row>
    <row r="477" spans="1:10" ht="15.75">
      <c r="A477" s="1"/>
      <c r="B477" s="31"/>
      <c r="C477" s="40"/>
      <c r="D477" s="55"/>
      <c r="E477" s="17"/>
      <c r="F477" s="14"/>
      <c r="G477" s="14"/>
      <c r="H477" s="20"/>
      <c r="I477" s="20"/>
      <c r="J477" s="20"/>
    </row>
    <row r="478" spans="1:10" ht="15.75">
      <c r="A478" s="1"/>
      <c r="B478" s="31"/>
      <c r="C478" s="40"/>
      <c r="D478" s="55"/>
      <c r="E478" s="17"/>
      <c r="F478" s="14"/>
      <c r="G478" s="14"/>
      <c r="H478" s="20"/>
      <c r="I478" s="20"/>
      <c r="J478" s="20"/>
    </row>
    <row r="479" spans="1:10" ht="15.75">
      <c r="A479" s="1"/>
      <c r="B479" s="31"/>
      <c r="C479" s="40"/>
      <c r="D479" s="55"/>
      <c r="E479" s="17"/>
      <c r="F479" s="14"/>
      <c r="G479" s="14"/>
      <c r="H479" s="20"/>
      <c r="I479" s="20"/>
      <c r="J479" s="20"/>
    </row>
    <row r="480" spans="1:10" ht="15.75">
      <c r="A480" s="1"/>
      <c r="B480" s="31"/>
      <c r="C480" s="40"/>
      <c r="D480" s="55"/>
      <c r="E480" s="17"/>
      <c r="F480" s="14"/>
      <c r="G480" s="14"/>
      <c r="H480" s="20"/>
      <c r="I480" s="20"/>
      <c r="J480" s="20"/>
    </row>
    <row r="481" spans="1:10" ht="15.75">
      <c r="A481" s="1"/>
      <c r="B481" s="31"/>
      <c r="C481" s="40"/>
      <c r="D481" s="55"/>
      <c r="E481" s="17"/>
      <c r="F481" s="14"/>
      <c r="G481" s="14"/>
      <c r="H481" s="20"/>
      <c r="I481" s="20"/>
      <c r="J481" s="20"/>
    </row>
    <row r="482" spans="1:10" ht="15.75">
      <c r="A482" s="1"/>
      <c r="B482" s="31"/>
      <c r="C482" s="40"/>
      <c r="D482" s="55"/>
      <c r="E482" s="17"/>
      <c r="F482" s="14"/>
      <c r="G482" s="14"/>
      <c r="H482" s="20"/>
      <c r="I482" s="20"/>
      <c r="J482" s="20"/>
    </row>
    <row r="483" spans="1:10" ht="15.75">
      <c r="A483" s="1"/>
      <c r="B483" s="31"/>
      <c r="C483" s="40"/>
      <c r="D483" s="55"/>
      <c r="E483" s="17"/>
      <c r="F483" s="14"/>
      <c r="G483" s="14"/>
      <c r="H483" s="20"/>
      <c r="I483" s="20"/>
      <c r="J483" s="20"/>
    </row>
    <row r="484" spans="1:10" ht="15.75">
      <c r="A484" s="1"/>
      <c r="B484" s="31"/>
      <c r="C484" s="40"/>
      <c r="D484" s="55"/>
      <c r="E484" s="17"/>
      <c r="F484" s="14"/>
      <c r="G484" s="14"/>
      <c r="H484" s="20"/>
      <c r="I484" s="20"/>
      <c r="J484" s="20"/>
    </row>
    <row r="485" spans="1:10" ht="15.75">
      <c r="A485" s="1"/>
      <c r="B485" s="31"/>
      <c r="C485" s="40"/>
      <c r="D485" s="55"/>
      <c r="E485" s="17"/>
      <c r="F485" s="14"/>
      <c r="G485" s="14"/>
      <c r="H485" s="20"/>
      <c r="I485" s="20"/>
      <c r="J485" s="20"/>
    </row>
    <row r="486" spans="1:10" ht="15.75">
      <c r="A486" s="1"/>
      <c r="B486" s="31"/>
      <c r="C486" s="40"/>
      <c r="D486" s="55"/>
      <c r="E486" s="17"/>
      <c r="F486" s="14"/>
      <c r="G486" s="14"/>
      <c r="H486" s="20"/>
      <c r="I486" s="20"/>
      <c r="J486" s="20"/>
    </row>
    <row r="487" spans="1:10" ht="15.75">
      <c r="A487" s="1"/>
      <c r="B487" s="31"/>
      <c r="C487" s="40"/>
      <c r="D487" s="55"/>
      <c r="E487" s="17"/>
      <c r="F487" s="14"/>
      <c r="G487" s="14"/>
      <c r="H487" s="20"/>
      <c r="I487" s="20"/>
      <c r="J487" s="20"/>
    </row>
    <row r="488" spans="1:10" ht="15.75">
      <c r="A488" s="1"/>
      <c r="B488" s="31"/>
      <c r="C488" s="40"/>
      <c r="D488" s="55"/>
      <c r="E488" s="17"/>
      <c r="F488" s="14"/>
      <c r="G488" s="14"/>
      <c r="H488" s="20"/>
      <c r="I488" s="20"/>
      <c r="J488" s="20"/>
    </row>
    <row r="489" spans="1:10" ht="15.75">
      <c r="A489" s="1"/>
      <c r="B489" s="31"/>
      <c r="C489" s="40"/>
      <c r="D489" s="55"/>
      <c r="E489" s="17"/>
      <c r="F489" s="14"/>
      <c r="G489" s="14"/>
      <c r="H489" s="20"/>
      <c r="I489" s="20"/>
      <c r="J489" s="20"/>
    </row>
    <row r="490" spans="1:10" ht="15.75">
      <c r="A490" s="1"/>
      <c r="B490" s="31"/>
      <c r="C490" s="40"/>
      <c r="D490" s="55"/>
      <c r="E490" s="17"/>
      <c r="F490" s="14"/>
      <c r="G490" s="14"/>
      <c r="H490" s="20"/>
      <c r="I490" s="20"/>
      <c r="J490" s="20"/>
    </row>
    <row r="491" spans="1:10" ht="15.75">
      <c r="A491" s="1"/>
      <c r="B491" s="31"/>
      <c r="C491" s="40"/>
      <c r="D491" s="55"/>
      <c r="E491" s="17"/>
      <c r="F491" s="14"/>
      <c r="G491" s="14"/>
      <c r="H491" s="20"/>
      <c r="I491" s="20"/>
      <c r="J491" s="20"/>
    </row>
    <row r="492" spans="1:10" ht="15.75">
      <c r="A492" s="1"/>
      <c r="B492" s="31"/>
      <c r="C492" s="40"/>
      <c r="D492" s="55"/>
      <c r="E492" s="17"/>
      <c r="F492" s="14"/>
      <c r="G492" s="14"/>
      <c r="H492" s="20"/>
      <c r="I492" s="20"/>
      <c r="J492" s="20"/>
    </row>
    <row r="493" spans="1:10" ht="15.75">
      <c r="A493" s="1"/>
      <c r="B493" s="31"/>
      <c r="C493" s="40"/>
      <c r="D493" s="55"/>
      <c r="E493" s="17"/>
      <c r="F493" s="14"/>
      <c r="G493" s="14"/>
      <c r="H493" s="20"/>
      <c r="I493" s="20"/>
      <c r="J493" s="20"/>
    </row>
    <row r="494" spans="1:10" ht="15.75">
      <c r="A494" s="1"/>
      <c r="B494" s="31"/>
      <c r="C494" s="40"/>
      <c r="D494" s="55"/>
      <c r="E494" s="17"/>
      <c r="F494" s="14"/>
      <c r="G494" s="14"/>
      <c r="H494" s="20"/>
      <c r="I494" s="20"/>
      <c r="J494" s="20"/>
    </row>
    <row r="495" spans="1:10" ht="15.75">
      <c r="A495" s="1"/>
      <c r="B495" s="31"/>
      <c r="C495" s="40"/>
      <c r="D495" s="55"/>
      <c r="E495" s="17"/>
      <c r="F495" s="14"/>
      <c r="G495" s="14"/>
      <c r="H495" s="20"/>
      <c r="I495" s="20"/>
      <c r="J495" s="20"/>
    </row>
    <row r="496" spans="1:10" ht="15.75">
      <c r="A496" s="1"/>
      <c r="B496" s="31"/>
      <c r="C496" s="40"/>
      <c r="D496" s="55"/>
      <c r="E496" s="17"/>
      <c r="F496" s="14"/>
      <c r="G496" s="14"/>
      <c r="H496" s="20"/>
      <c r="I496" s="20"/>
      <c r="J496" s="20"/>
    </row>
    <row r="497" spans="1:10" ht="15.75">
      <c r="A497" s="1"/>
      <c r="B497" s="31"/>
      <c r="C497" s="40"/>
      <c r="D497" s="55"/>
      <c r="E497" s="17"/>
      <c r="F497" s="14"/>
      <c r="G497" s="14"/>
      <c r="H497" s="20"/>
      <c r="I497" s="20"/>
      <c r="J497" s="20"/>
    </row>
    <row r="498" spans="1:10" ht="15.75">
      <c r="A498" s="1"/>
      <c r="B498" s="31"/>
      <c r="C498" s="40"/>
      <c r="D498" s="55"/>
      <c r="E498" s="17"/>
      <c r="F498" s="14"/>
      <c r="G498" s="14"/>
      <c r="H498" s="20"/>
      <c r="I498" s="20"/>
      <c r="J498" s="20"/>
    </row>
    <row r="499" spans="1:10" ht="15.75">
      <c r="A499" s="1"/>
      <c r="B499" s="31"/>
      <c r="C499" s="40"/>
      <c r="D499" s="55"/>
      <c r="E499" s="17"/>
      <c r="F499" s="14"/>
      <c r="G499" s="14"/>
      <c r="H499" s="20"/>
      <c r="I499" s="20"/>
      <c r="J499" s="20"/>
    </row>
    <row r="500" spans="1:10" ht="15.75">
      <c r="A500" s="1"/>
      <c r="B500" s="31"/>
      <c r="C500" s="40"/>
      <c r="D500" s="55"/>
      <c r="E500" s="17"/>
      <c r="F500" s="14"/>
      <c r="G500" s="14"/>
      <c r="H500" s="20"/>
      <c r="I500" s="20"/>
      <c r="J500" s="20"/>
    </row>
    <row r="501" spans="1:10" ht="15.75">
      <c r="A501" s="1"/>
      <c r="B501" s="31"/>
      <c r="C501" s="40"/>
      <c r="D501" s="55"/>
      <c r="E501" s="17"/>
      <c r="F501" s="14"/>
      <c r="G501" s="14"/>
      <c r="H501" s="20"/>
      <c r="I501" s="20"/>
      <c r="J501" s="20"/>
    </row>
    <row r="502" spans="1:10" ht="15.75">
      <c r="A502" s="1"/>
      <c r="B502" s="31"/>
      <c r="C502" s="40"/>
      <c r="D502" s="55"/>
      <c r="E502" s="17"/>
      <c r="F502" s="14"/>
      <c r="G502" s="14"/>
      <c r="H502" s="20"/>
      <c r="I502" s="20"/>
      <c r="J502" s="20"/>
    </row>
    <row r="503" spans="1:10" ht="15.75">
      <c r="A503" s="1"/>
      <c r="B503" s="31"/>
      <c r="C503" s="40"/>
      <c r="D503" s="55"/>
      <c r="E503" s="17"/>
      <c r="F503" s="14"/>
      <c r="G503" s="14"/>
      <c r="H503" s="20"/>
      <c r="I503" s="20"/>
      <c r="J503" s="20"/>
    </row>
    <row r="504" spans="1:10" ht="15.75">
      <c r="A504" s="1"/>
      <c r="B504" s="31"/>
      <c r="C504" s="40"/>
      <c r="D504" s="55"/>
      <c r="E504" s="17"/>
      <c r="F504" s="14"/>
      <c r="G504" s="14"/>
      <c r="H504" s="20"/>
      <c r="I504" s="20"/>
      <c r="J504" s="20"/>
    </row>
    <row r="505" spans="1:10" ht="15.75">
      <c r="A505" s="1"/>
      <c r="B505" s="31"/>
      <c r="C505" s="40"/>
      <c r="D505" s="55"/>
      <c r="E505" s="17"/>
      <c r="F505" s="14"/>
      <c r="G505" s="14"/>
      <c r="H505" s="20"/>
      <c r="I505" s="20"/>
      <c r="J505" s="20"/>
    </row>
    <row r="506" spans="1:10" ht="15.75">
      <c r="A506" s="1"/>
      <c r="B506" s="31"/>
      <c r="C506" s="40"/>
      <c r="D506" s="55"/>
      <c r="E506" s="17"/>
      <c r="F506" s="14"/>
      <c r="G506" s="14"/>
      <c r="H506" s="20"/>
      <c r="I506" s="20"/>
      <c r="J506" s="20"/>
    </row>
    <row r="507" spans="1:10" ht="15.75">
      <c r="A507" s="1"/>
      <c r="B507" s="31"/>
      <c r="C507" s="40"/>
      <c r="D507" s="55"/>
      <c r="E507" s="17"/>
      <c r="F507" s="14"/>
      <c r="G507" s="14"/>
      <c r="H507" s="20"/>
      <c r="I507" s="20"/>
      <c r="J507" s="20"/>
    </row>
    <row r="508" spans="1:10" ht="15.75">
      <c r="A508" s="1"/>
      <c r="B508" s="31"/>
      <c r="C508" s="40"/>
      <c r="D508" s="55"/>
      <c r="E508" s="17"/>
      <c r="F508" s="14"/>
      <c r="G508" s="14"/>
      <c r="H508" s="20"/>
      <c r="I508" s="20"/>
      <c r="J508" s="20"/>
    </row>
    <row r="509" spans="1:10" ht="15.75">
      <c r="A509" s="1"/>
      <c r="B509" s="31"/>
      <c r="C509" s="40"/>
      <c r="D509" s="55"/>
      <c r="E509" s="17"/>
      <c r="F509" s="14"/>
      <c r="G509" s="14"/>
      <c r="H509" s="20"/>
      <c r="I509" s="20"/>
      <c r="J509" s="20"/>
    </row>
    <row r="510" spans="1:10" ht="15.75">
      <c r="A510" s="1"/>
      <c r="B510" s="31"/>
      <c r="C510" s="40"/>
      <c r="D510" s="55"/>
      <c r="E510" s="17"/>
      <c r="F510" s="14"/>
      <c r="G510" s="14"/>
      <c r="H510" s="20"/>
      <c r="I510" s="20"/>
      <c r="J510" s="20"/>
    </row>
    <row r="511" spans="1:10" ht="15.75">
      <c r="A511" s="1"/>
      <c r="B511" s="31"/>
      <c r="C511" s="40"/>
      <c r="D511" s="55"/>
      <c r="E511" s="17"/>
      <c r="F511" s="14"/>
      <c r="G511" s="14"/>
      <c r="H511" s="20"/>
      <c r="I511" s="20"/>
      <c r="J511" s="20"/>
    </row>
    <row r="512" spans="1:10" ht="15.75">
      <c r="A512" s="1"/>
      <c r="B512" s="31"/>
      <c r="C512" s="40"/>
      <c r="D512" s="55"/>
      <c r="E512" s="17"/>
      <c r="F512" s="14"/>
      <c r="G512" s="14"/>
      <c r="H512" s="20"/>
      <c r="I512" s="20"/>
      <c r="J512" s="20"/>
    </row>
    <row r="513" spans="1:10" ht="15.75">
      <c r="A513" s="1"/>
      <c r="B513" s="31"/>
      <c r="C513" s="40"/>
      <c r="D513" s="55"/>
      <c r="E513" s="17"/>
      <c r="F513" s="14"/>
      <c r="G513" s="14"/>
      <c r="H513" s="20"/>
      <c r="I513" s="20"/>
      <c r="J513" s="20"/>
    </row>
    <row r="514" spans="1:10" ht="15.75">
      <c r="A514" s="1"/>
      <c r="B514" s="31"/>
      <c r="C514" s="40"/>
      <c r="D514" s="55"/>
      <c r="E514" s="17"/>
      <c r="F514" s="14"/>
      <c r="G514" s="14"/>
      <c r="H514" s="20"/>
      <c r="I514" s="20"/>
      <c r="J514" s="20"/>
    </row>
    <row r="515" spans="1:10" ht="15.75">
      <c r="A515" s="1"/>
      <c r="B515" s="31"/>
      <c r="C515" s="40"/>
      <c r="D515" s="55"/>
      <c r="E515" s="17"/>
      <c r="F515" s="14"/>
      <c r="G515" s="14"/>
      <c r="H515" s="20"/>
      <c r="I515" s="20"/>
      <c r="J515" s="20"/>
    </row>
    <row r="516" spans="1:10" ht="15.75">
      <c r="A516" s="1"/>
      <c r="B516" s="31"/>
      <c r="C516" s="40"/>
      <c r="D516" s="55"/>
      <c r="E516" s="17"/>
      <c r="F516" s="14"/>
      <c r="G516" s="14"/>
      <c r="H516" s="20"/>
      <c r="I516" s="20"/>
      <c r="J516" s="20"/>
    </row>
    <row r="517" spans="1:10" ht="15.75">
      <c r="A517" s="1"/>
      <c r="B517" s="31"/>
      <c r="C517" s="40"/>
      <c r="D517" s="55"/>
      <c r="E517" s="17"/>
      <c r="F517" s="14"/>
      <c r="G517" s="14"/>
      <c r="H517" s="20"/>
      <c r="I517" s="20"/>
      <c r="J517" s="20"/>
    </row>
    <row r="518" spans="1:10" ht="15.75">
      <c r="A518" s="1"/>
      <c r="B518" s="31"/>
      <c r="C518" s="40"/>
      <c r="D518" s="55"/>
      <c r="E518" s="17"/>
      <c r="F518" s="14"/>
      <c r="G518" s="14"/>
      <c r="H518" s="20"/>
      <c r="I518" s="20"/>
      <c r="J518" s="20"/>
    </row>
    <row r="519" spans="1:10" ht="15.75">
      <c r="A519" s="1"/>
      <c r="B519" s="31"/>
      <c r="C519" s="40"/>
      <c r="D519" s="55"/>
      <c r="E519" s="17"/>
      <c r="F519" s="14"/>
      <c r="G519" s="14"/>
      <c r="H519" s="20"/>
      <c r="I519" s="20"/>
      <c r="J519" s="20"/>
    </row>
    <row r="520" spans="1:10" ht="15.75">
      <c r="A520" s="1"/>
      <c r="B520" s="31"/>
      <c r="C520" s="40"/>
      <c r="D520" s="55"/>
      <c r="E520" s="17"/>
      <c r="F520" s="14"/>
      <c r="G520" s="14"/>
      <c r="H520" s="20"/>
      <c r="I520" s="20"/>
      <c r="J520" s="20"/>
    </row>
    <row r="521" spans="1:10" ht="15.75">
      <c r="A521" s="1"/>
      <c r="B521" s="31"/>
      <c r="C521" s="40"/>
      <c r="D521" s="55"/>
      <c r="E521" s="17"/>
      <c r="F521" s="14"/>
      <c r="G521" s="14"/>
      <c r="H521" s="20"/>
      <c r="I521" s="20"/>
      <c r="J521" s="20"/>
    </row>
    <row r="522" spans="1:10" ht="15.75">
      <c r="A522" s="1"/>
      <c r="B522" s="31"/>
      <c r="C522" s="40"/>
      <c r="D522" s="55"/>
      <c r="E522" s="17"/>
      <c r="F522" s="14"/>
      <c r="G522" s="14"/>
      <c r="H522" s="20"/>
      <c r="I522" s="20"/>
      <c r="J522" s="20"/>
    </row>
    <row r="523" spans="1:10" ht="15.75">
      <c r="A523" s="1"/>
      <c r="B523" s="31"/>
      <c r="C523" s="40"/>
      <c r="D523" s="55"/>
      <c r="E523" s="17"/>
      <c r="F523" s="14"/>
      <c r="G523" s="14"/>
      <c r="H523" s="20"/>
      <c r="I523" s="20"/>
      <c r="J523" s="20"/>
    </row>
    <row r="524" spans="1:10" ht="15.75">
      <c r="A524" s="1"/>
      <c r="B524" s="31"/>
      <c r="C524" s="40"/>
      <c r="D524" s="55"/>
      <c r="E524" s="17"/>
      <c r="F524" s="14"/>
      <c r="G524" s="14"/>
      <c r="H524" s="20"/>
      <c r="I524" s="20"/>
      <c r="J524" s="20"/>
    </row>
    <row r="525" spans="1:10" ht="15.75">
      <c r="A525" s="1"/>
      <c r="B525" s="31"/>
      <c r="C525" s="40"/>
      <c r="D525" s="55"/>
      <c r="E525" s="17"/>
      <c r="F525" s="14"/>
      <c r="G525" s="14"/>
      <c r="H525" s="20"/>
      <c r="I525" s="20"/>
      <c r="J525" s="20"/>
    </row>
    <row r="526" spans="1:10" ht="15.75">
      <c r="A526" s="1"/>
      <c r="B526" s="31"/>
      <c r="C526" s="40"/>
      <c r="D526" s="55"/>
      <c r="E526" s="17"/>
      <c r="F526" s="14"/>
      <c r="G526" s="14"/>
      <c r="H526" s="20"/>
      <c r="I526" s="20"/>
      <c r="J526" s="20"/>
    </row>
    <row r="527" spans="1:10" ht="15.75">
      <c r="A527" s="1"/>
      <c r="B527" s="31"/>
      <c r="C527" s="40"/>
      <c r="D527" s="55"/>
      <c r="E527" s="17"/>
      <c r="F527" s="14"/>
      <c r="G527" s="14"/>
      <c r="H527" s="20"/>
      <c r="I527" s="20"/>
      <c r="J527" s="20"/>
    </row>
    <row r="528" spans="1:10" ht="15.75">
      <c r="A528" s="1"/>
      <c r="B528" s="31"/>
      <c r="C528" s="40"/>
      <c r="D528" s="55"/>
      <c r="E528" s="17"/>
      <c r="F528" s="14"/>
      <c r="G528" s="14"/>
      <c r="H528" s="20"/>
      <c r="I528" s="20"/>
      <c r="J528" s="20"/>
    </row>
    <row r="529" spans="1:10" ht="15.75">
      <c r="A529" s="1"/>
      <c r="B529" s="31"/>
      <c r="C529" s="40"/>
      <c r="D529" s="55"/>
      <c r="E529" s="17"/>
      <c r="F529" s="14"/>
      <c r="G529" s="14"/>
      <c r="H529" s="20"/>
      <c r="I529" s="20"/>
      <c r="J529" s="20"/>
    </row>
    <row r="530" spans="1:10" ht="15.75">
      <c r="A530" s="1"/>
      <c r="B530" s="31"/>
      <c r="C530" s="40"/>
      <c r="D530" s="55"/>
      <c r="E530" s="17"/>
      <c r="F530" s="14"/>
      <c r="G530" s="14"/>
      <c r="H530" s="20"/>
      <c r="I530" s="20"/>
      <c r="J530" s="20"/>
    </row>
    <row r="531" spans="1:10" ht="15.75">
      <c r="A531" s="1"/>
      <c r="B531" s="31"/>
      <c r="C531" s="40"/>
      <c r="D531" s="55"/>
      <c r="E531" s="17"/>
      <c r="F531" s="14"/>
      <c r="G531" s="14"/>
      <c r="H531" s="20"/>
      <c r="I531" s="20"/>
      <c r="J531" s="20"/>
    </row>
    <row r="532" spans="1:10" ht="15.75">
      <c r="A532" s="1"/>
      <c r="B532" s="31"/>
      <c r="C532" s="40"/>
      <c r="D532" s="55"/>
      <c r="E532" s="17"/>
      <c r="F532" s="14"/>
      <c r="G532" s="14"/>
      <c r="H532" s="20"/>
      <c r="I532" s="20"/>
      <c r="J532" s="20"/>
    </row>
    <row r="533" spans="1:10" ht="15.75">
      <c r="A533" s="1"/>
      <c r="B533" s="31"/>
      <c r="C533" s="40"/>
      <c r="D533" s="55"/>
      <c r="E533" s="17"/>
      <c r="F533" s="14"/>
      <c r="G533" s="14"/>
      <c r="H533" s="20"/>
      <c r="I533" s="20"/>
      <c r="J533" s="20"/>
    </row>
    <row r="534" spans="1:10" ht="15.75">
      <c r="A534" s="1"/>
      <c r="B534" s="31"/>
      <c r="C534" s="40"/>
      <c r="D534" s="55"/>
      <c r="E534" s="17"/>
      <c r="F534" s="14"/>
      <c r="G534" s="14"/>
      <c r="H534" s="20"/>
      <c r="I534" s="20"/>
      <c r="J534" s="20"/>
    </row>
    <row r="535" spans="1:10" ht="15.75">
      <c r="A535" s="1"/>
      <c r="B535" s="31"/>
      <c r="C535" s="40"/>
      <c r="D535" s="55"/>
      <c r="E535" s="17"/>
      <c r="F535" s="14"/>
      <c r="G535" s="14"/>
      <c r="H535" s="20"/>
      <c r="I535" s="20"/>
      <c r="J535" s="20"/>
    </row>
    <row r="536" spans="1:10" ht="15.75">
      <c r="A536" s="1"/>
      <c r="B536" s="31"/>
      <c r="C536" s="40"/>
      <c r="D536" s="55"/>
      <c r="E536" s="17"/>
      <c r="F536" s="14"/>
      <c r="G536" s="14"/>
      <c r="H536" s="20"/>
      <c r="I536" s="20"/>
      <c r="J536" s="20"/>
    </row>
    <row r="537" spans="1:10" ht="15.75">
      <c r="A537" s="1"/>
      <c r="B537" s="31"/>
      <c r="C537" s="40"/>
      <c r="D537" s="55"/>
      <c r="E537" s="17"/>
      <c r="F537" s="14"/>
      <c r="G537" s="14"/>
      <c r="H537" s="20"/>
      <c r="I537" s="20"/>
      <c r="J537" s="20"/>
    </row>
    <row r="538" spans="1:10" ht="15.75">
      <c r="A538" s="1"/>
      <c r="B538" s="31"/>
      <c r="C538" s="40"/>
      <c r="D538" s="55"/>
      <c r="E538" s="17"/>
      <c r="F538" s="14"/>
      <c r="G538" s="14"/>
      <c r="H538" s="20"/>
      <c r="I538" s="20"/>
      <c r="J538" s="20"/>
    </row>
    <row r="539" spans="1:10" ht="15.75">
      <c r="A539" s="1"/>
      <c r="B539" s="31"/>
      <c r="C539" s="40"/>
      <c r="D539" s="55"/>
      <c r="E539" s="17"/>
      <c r="F539" s="14"/>
      <c r="G539" s="14"/>
      <c r="H539" s="20"/>
      <c r="I539" s="20"/>
      <c r="J539" s="20"/>
    </row>
    <row r="540" spans="1:10" ht="15.75">
      <c r="A540" s="1"/>
      <c r="B540" s="31"/>
      <c r="C540" s="40"/>
      <c r="D540" s="55"/>
      <c r="E540" s="17"/>
      <c r="F540" s="14"/>
      <c r="G540" s="14"/>
      <c r="H540" s="20"/>
      <c r="I540" s="20"/>
      <c r="J540" s="20"/>
    </row>
    <row r="541" spans="1:10" ht="15.75">
      <c r="A541" s="1"/>
      <c r="B541" s="31"/>
      <c r="C541" s="40"/>
      <c r="D541" s="55"/>
      <c r="E541" s="17"/>
      <c r="F541" s="14"/>
      <c r="G541" s="14"/>
      <c r="H541" s="20"/>
      <c r="I541" s="20"/>
      <c r="J541" s="20"/>
    </row>
    <row r="542" spans="1:10" ht="15.75">
      <c r="A542" s="1"/>
      <c r="B542" s="31"/>
      <c r="C542" s="40"/>
      <c r="D542" s="55"/>
      <c r="E542" s="17"/>
      <c r="F542" s="14"/>
      <c r="G542" s="14"/>
      <c r="H542" s="20"/>
      <c r="I542" s="20"/>
      <c r="J542" s="20"/>
    </row>
    <row r="543" spans="1:10" ht="15.75">
      <c r="A543" s="1"/>
      <c r="B543" s="31"/>
      <c r="C543" s="40"/>
      <c r="D543" s="55"/>
      <c r="E543" s="17"/>
      <c r="F543" s="14"/>
      <c r="G543" s="14"/>
      <c r="H543" s="20"/>
      <c r="I543" s="20"/>
      <c r="J543" s="20"/>
    </row>
    <row r="544" spans="1:10" ht="15.75">
      <c r="A544" s="1"/>
      <c r="B544" s="31"/>
      <c r="C544" s="40"/>
      <c r="D544" s="55"/>
      <c r="E544" s="17"/>
      <c r="F544" s="14"/>
      <c r="G544" s="14"/>
      <c r="H544" s="20"/>
      <c r="I544" s="20"/>
      <c r="J544" s="20"/>
    </row>
    <row r="545" spans="1:10" ht="15.75">
      <c r="A545" s="1"/>
      <c r="B545" s="31"/>
      <c r="C545" s="40"/>
      <c r="D545" s="55"/>
      <c r="E545" s="17"/>
      <c r="F545" s="14"/>
      <c r="G545" s="14"/>
      <c r="H545" s="20"/>
      <c r="I545" s="20"/>
      <c r="J545" s="20"/>
    </row>
    <row r="546" spans="1:10" ht="15.75">
      <c r="A546" s="1"/>
      <c r="B546" s="31"/>
      <c r="C546" s="40"/>
      <c r="D546" s="55"/>
      <c r="E546" s="17"/>
      <c r="F546" s="14"/>
      <c r="G546" s="14"/>
      <c r="H546" s="20"/>
      <c r="I546" s="20"/>
      <c r="J546" s="20"/>
    </row>
    <row r="547" spans="1:10" ht="15.75">
      <c r="A547" s="1"/>
      <c r="B547" s="31"/>
      <c r="C547" s="40"/>
      <c r="D547" s="55"/>
      <c r="E547" s="17"/>
      <c r="F547" s="14"/>
      <c r="G547" s="14"/>
      <c r="H547" s="20"/>
      <c r="I547" s="20"/>
      <c r="J547" s="20"/>
    </row>
    <row r="548" spans="1:10" ht="15.75">
      <c r="A548" s="1"/>
      <c r="B548" s="31"/>
      <c r="C548" s="40"/>
      <c r="D548" s="55"/>
      <c r="E548" s="17"/>
      <c r="F548" s="14"/>
      <c r="G548" s="14"/>
      <c r="H548" s="20"/>
      <c r="I548" s="20"/>
      <c r="J548" s="20"/>
    </row>
    <row r="549" spans="1:10" ht="15.75">
      <c r="A549" s="1"/>
      <c r="B549" s="31"/>
      <c r="C549" s="40"/>
      <c r="D549" s="55"/>
      <c r="E549" s="17"/>
      <c r="F549" s="14"/>
      <c r="G549" s="14"/>
      <c r="H549" s="20"/>
      <c r="I549" s="20"/>
      <c r="J549" s="20"/>
    </row>
    <row r="550" spans="1:10" ht="15.75">
      <c r="A550" s="1"/>
      <c r="B550" s="31"/>
      <c r="C550" s="40"/>
      <c r="D550" s="55"/>
      <c r="E550" s="17"/>
      <c r="F550" s="14"/>
      <c r="G550" s="14"/>
      <c r="H550" s="20"/>
      <c r="I550" s="20"/>
      <c r="J550" s="20"/>
    </row>
    <row r="551" spans="1:10" ht="15.75">
      <c r="A551" s="1"/>
      <c r="B551" s="31"/>
      <c r="C551" s="40"/>
      <c r="D551" s="55"/>
      <c r="E551" s="17"/>
      <c r="F551" s="14"/>
      <c r="G551" s="14"/>
      <c r="H551" s="20"/>
      <c r="I551" s="20"/>
      <c r="J551" s="20"/>
    </row>
    <row r="552" spans="1:10" ht="15.75">
      <c r="A552" s="1"/>
      <c r="B552" s="31"/>
      <c r="C552" s="40"/>
      <c r="D552" s="55"/>
      <c r="E552" s="17"/>
      <c r="F552" s="14"/>
      <c r="G552" s="14"/>
      <c r="H552" s="20"/>
      <c r="I552" s="20"/>
      <c r="J552" s="20"/>
    </row>
    <row r="553" spans="1:10" ht="15.75">
      <c r="A553" s="1"/>
      <c r="B553" s="31"/>
      <c r="C553" s="40"/>
      <c r="D553" s="55"/>
      <c r="E553" s="17"/>
      <c r="F553" s="14"/>
      <c r="G553" s="14"/>
      <c r="H553" s="20"/>
      <c r="I553" s="20"/>
      <c r="J553" s="20"/>
    </row>
    <row r="554" spans="1:10" ht="15.75">
      <c r="A554" s="1"/>
      <c r="B554" s="31"/>
      <c r="C554" s="40"/>
      <c r="D554" s="55"/>
      <c r="E554" s="17"/>
      <c r="F554" s="14"/>
      <c r="G554" s="14"/>
      <c r="H554" s="20"/>
      <c r="I554" s="20"/>
      <c r="J554" s="20"/>
    </row>
    <row r="555" spans="1:10" ht="15.75">
      <c r="A555" s="1"/>
      <c r="B555" s="31"/>
      <c r="C555" s="40"/>
      <c r="D555" s="55"/>
      <c r="E555" s="17"/>
      <c r="F555" s="14"/>
      <c r="G555" s="14"/>
      <c r="H555" s="20"/>
      <c r="I555" s="20"/>
      <c r="J555" s="20"/>
    </row>
    <row r="556" spans="1:10" ht="15.75">
      <c r="A556" s="1"/>
      <c r="B556" s="31"/>
      <c r="C556" s="40"/>
      <c r="D556" s="55"/>
      <c r="E556" s="17"/>
      <c r="F556" s="14"/>
      <c r="G556" s="14"/>
      <c r="H556" s="20"/>
      <c r="I556" s="20"/>
      <c r="J556" s="20"/>
    </row>
    <row r="557" spans="1:10" ht="15.75">
      <c r="A557" s="1"/>
      <c r="B557" s="31"/>
      <c r="C557" s="40"/>
      <c r="D557" s="55"/>
      <c r="E557" s="17"/>
      <c r="F557" s="14"/>
      <c r="G557" s="14"/>
      <c r="H557" s="20"/>
      <c r="I557" s="20"/>
      <c r="J557" s="20"/>
    </row>
    <row r="558" spans="1:10" ht="15.75">
      <c r="A558" s="1"/>
      <c r="B558" s="31"/>
      <c r="C558" s="40"/>
      <c r="D558" s="55"/>
      <c r="E558" s="17"/>
      <c r="F558" s="14"/>
      <c r="G558" s="14"/>
      <c r="H558" s="20"/>
      <c r="I558" s="20"/>
      <c r="J558" s="20"/>
    </row>
    <row r="559" spans="1:10" ht="15.75">
      <c r="A559" s="1"/>
      <c r="B559" s="31"/>
      <c r="C559" s="40"/>
      <c r="D559" s="55"/>
      <c r="E559" s="17"/>
      <c r="F559" s="14"/>
      <c r="G559" s="14"/>
      <c r="H559" s="20"/>
      <c r="I559" s="20"/>
      <c r="J559" s="20"/>
    </row>
    <row r="560" spans="1:10" ht="15.75">
      <c r="A560" s="1"/>
      <c r="B560" s="31"/>
      <c r="C560" s="40"/>
      <c r="D560" s="55"/>
      <c r="E560" s="17"/>
      <c r="F560" s="14"/>
      <c r="G560" s="14"/>
      <c r="H560" s="20"/>
      <c r="I560" s="20"/>
      <c r="J560" s="20"/>
    </row>
    <row r="561" spans="1:10" ht="15.75">
      <c r="A561" s="1"/>
      <c r="B561" s="31"/>
      <c r="C561" s="40"/>
      <c r="D561" s="55"/>
      <c r="E561" s="17"/>
      <c r="F561" s="14"/>
      <c r="G561" s="14"/>
      <c r="H561" s="20"/>
      <c r="I561" s="20"/>
      <c r="J561" s="20"/>
    </row>
    <row r="562" spans="1:10" ht="15.75">
      <c r="A562" s="1"/>
      <c r="B562" s="31"/>
      <c r="C562" s="40"/>
      <c r="D562" s="55"/>
      <c r="E562" s="17"/>
      <c r="F562" s="14"/>
      <c r="G562" s="14"/>
      <c r="H562" s="20"/>
      <c r="I562" s="20"/>
      <c r="J562" s="20"/>
    </row>
    <row r="563" spans="1:10" ht="15.75">
      <c r="A563" s="1"/>
      <c r="B563" s="31"/>
      <c r="C563" s="40"/>
      <c r="D563" s="55"/>
      <c r="E563" s="17"/>
      <c r="F563" s="14"/>
      <c r="G563" s="14"/>
      <c r="H563" s="20"/>
      <c r="I563" s="20"/>
      <c r="J563" s="20"/>
    </row>
    <row r="564" spans="1:10" ht="15.75">
      <c r="A564" s="1"/>
      <c r="B564" s="31"/>
      <c r="C564" s="40"/>
      <c r="D564" s="55"/>
      <c r="E564" s="17"/>
      <c r="F564" s="14"/>
      <c r="G564" s="14"/>
      <c r="H564" s="20"/>
      <c r="I564" s="20"/>
      <c r="J564" s="20"/>
    </row>
    <row r="565" spans="1:10" ht="15.75">
      <c r="A565" s="1"/>
      <c r="B565" s="31"/>
      <c r="C565" s="40"/>
      <c r="D565" s="55"/>
      <c r="E565" s="17"/>
      <c r="F565" s="14"/>
      <c r="G565" s="14"/>
      <c r="H565" s="20"/>
      <c r="I565" s="20"/>
      <c r="J565" s="20"/>
    </row>
    <row r="566" spans="1:10" ht="15.75">
      <c r="A566" s="1"/>
      <c r="B566" s="31"/>
      <c r="C566" s="40"/>
      <c r="D566" s="55"/>
      <c r="E566" s="17"/>
      <c r="F566" s="14"/>
      <c r="G566" s="14"/>
      <c r="H566" s="20"/>
      <c r="I566" s="20"/>
      <c r="J566" s="20"/>
    </row>
    <row r="567" spans="1:10" ht="15.75">
      <c r="A567" s="1"/>
      <c r="B567" s="31"/>
      <c r="C567" s="40"/>
      <c r="D567" s="55"/>
      <c r="E567" s="17"/>
      <c r="F567" s="14"/>
      <c r="G567" s="14"/>
      <c r="H567" s="20"/>
      <c r="I567" s="20"/>
      <c r="J567" s="20"/>
    </row>
    <row r="568" spans="1:10" ht="15.75">
      <c r="A568" s="1"/>
      <c r="B568" s="31"/>
      <c r="C568" s="40"/>
      <c r="D568" s="55"/>
      <c r="E568" s="17"/>
      <c r="F568" s="14"/>
      <c r="G568" s="14"/>
      <c r="H568" s="20"/>
      <c r="I568" s="20"/>
      <c r="J568" s="20"/>
    </row>
    <row r="569" spans="1:10" ht="15.75">
      <c r="A569" s="1"/>
      <c r="B569" s="31"/>
      <c r="C569" s="40"/>
      <c r="D569" s="55"/>
      <c r="E569" s="17"/>
      <c r="F569" s="14"/>
      <c r="G569" s="14"/>
      <c r="H569" s="20"/>
      <c r="I569" s="20"/>
      <c r="J569" s="20"/>
    </row>
    <row r="570" spans="1:10" ht="15.75">
      <c r="A570" s="1"/>
      <c r="B570" s="31"/>
      <c r="C570" s="40"/>
      <c r="D570" s="55"/>
      <c r="E570" s="17"/>
      <c r="F570" s="14"/>
      <c r="G570" s="14"/>
      <c r="H570" s="20"/>
      <c r="I570" s="20"/>
      <c r="J570" s="20"/>
    </row>
    <row r="571" spans="1:10" ht="15.75">
      <c r="A571" s="1"/>
      <c r="B571" s="31"/>
      <c r="C571" s="40"/>
      <c r="D571" s="55"/>
      <c r="E571" s="17"/>
      <c r="F571" s="14"/>
      <c r="G571" s="14"/>
      <c r="H571" s="20"/>
      <c r="I571" s="20"/>
      <c r="J571" s="20"/>
    </row>
    <row r="572" spans="1:10" ht="15.75">
      <c r="A572" s="1"/>
      <c r="B572" s="31"/>
      <c r="C572" s="40"/>
      <c r="D572" s="55"/>
      <c r="E572" s="17"/>
      <c r="F572" s="14"/>
      <c r="G572" s="14"/>
      <c r="H572" s="20"/>
      <c r="I572" s="20"/>
      <c r="J572" s="20"/>
    </row>
    <row r="573" spans="1:10" ht="15.75">
      <c r="A573" s="1"/>
      <c r="B573" s="31"/>
      <c r="C573" s="40"/>
      <c r="D573" s="55"/>
      <c r="E573" s="17"/>
      <c r="F573" s="14"/>
      <c r="G573" s="14"/>
      <c r="H573" s="20"/>
      <c r="I573" s="20"/>
      <c r="J573" s="20"/>
    </row>
    <row r="574" spans="1:10" ht="15.75">
      <c r="A574" s="1"/>
      <c r="B574" s="31"/>
      <c r="C574" s="40"/>
      <c r="D574" s="55"/>
      <c r="E574" s="17"/>
      <c r="F574" s="14"/>
      <c r="G574" s="14"/>
      <c r="H574" s="20"/>
      <c r="I574" s="20"/>
      <c r="J574" s="20"/>
    </row>
  </sheetData>
  <sheetProtection password="CE28" sheet="1" objects="1" scenarios="1"/>
  <autoFilter ref="A4:M329"/>
  <mergeCells count="94"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H4:H5"/>
    <mergeCell ref="G4:G5"/>
    <mergeCell ref="J4:J5"/>
    <mergeCell ref="I4:I5"/>
    <mergeCell ref="A6:A18"/>
    <mergeCell ref="B6:B18"/>
    <mergeCell ref="A19:A30"/>
    <mergeCell ref="B19:B30"/>
    <mergeCell ref="A31:A39"/>
    <mergeCell ref="B31:B39"/>
    <mergeCell ref="A40:A45"/>
    <mergeCell ref="B40:B45"/>
    <mergeCell ref="A46:A61"/>
    <mergeCell ref="B46:B61"/>
    <mergeCell ref="A62:A72"/>
    <mergeCell ref="B62:B72"/>
    <mergeCell ref="A73:A85"/>
    <mergeCell ref="B73:B85"/>
    <mergeCell ref="A86:A93"/>
    <mergeCell ref="B86:B93"/>
    <mergeCell ref="A94:A105"/>
    <mergeCell ref="B94:B105"/>
    <mergeCell ref="A106:A113"/>
    <mergeCell ref="B106:B113"/>
    <mergeCell ref="A114:A121"/>
    <mergeCell ref="B114:B121"/>
    <mergeCell ref="A122:A128"/>
    <mergeCell ref="B122:B128"/>
    <mergeCell ref="A129:A136"/>
    <mergeCell ref="B129:B136"/>
    <mergeCell ref="A137:A145"/>
    <mergeCell ref="B137:B145"/>
    <mergeCell ref="A146:A151"/>
    <mergeCell ref="B146:B151"/>
    <mergeCell ref="A152:A166"/>
    <mergeCell ref="B152:B166"/>
    <mergeCell ref="A167:A174"/>
    <mergeCell ref="B167:B174"/>
    <mergeCell ref="A175:A194"/>
    <mergeCell ref="B175:B194"/>
    <mergeCell ref="A216:A231"/>
    <mergeCell ref="B216:B231"/>
    <mergeCell ref="A232:A244"/>
    <mergeCell ref="B232:B244"/>
    <mergeCell ref="A195:A209"/>
    <mergeCell ref="B195:B209"/>
    <mergeCell ref="A210:A215"/>
    <mergeCell ref="B210:B215"/>
    <mergeCell ref="A245:A258"/>
    <mergeCell ref="B245:B258"/>
    <mergeCell ref="A259:A267"/>
    <mergeCell ref="B259:B267"/>
    <mergeCell ref="A268:A280"/>
    <mergeCell ref="B268:B280"/>
    <mergeCell ref="A281:A284"/>
    <mergeCell ref="B281:B284"/>
    <mergeCell ref="A292:A296"/>
    <mergeCell ref="B292:B296"/>
    <mergeCell ref="B285:B291"/>
    <mergeCell ref="A285:A291"/>
    <mergeCell ref="A297:A307"/>
    <mergeCell ref="B297:B307"/>
    <mergeCell ref="A308:A327"/>
    <mergeCell ref="B308:B327"/>
    <mergeCell ref="A328:A329"/>
    <mergeCell ref="B328:B329"/>
    <mergeCell ref="A337:A379"/>
    <mergeCell ref="B337:B379"/>
    <mergeCell ref="C328:C329"/>
    <mergeCell ref="A333:M333"/>
    <mergeCell ref="A335:A336"/>
    <mergeCell ref="B335:B336"/>
    <mergeCell ref="C335:C336"/>
    <mergeCell ref="M335:M336"/>
    <mergeCell ref="H335:H336"/>
    <mergeCell ref="D335:D336"/>
    <mergeCell ref="E335:E336"/>
    <mergeCell ref="F335:F336"/>
    <mergeCell ref="K335:K336"/>
    <mergeCell ref="L335:L336"/>
    <mergeCell ref="G335:G336"/>
    <mergeCell ref="I335:I336"/>
    <mergeCell ref="J335:J336"/>
  </mergeCells>
  <printOptions/>
  <pageMargins left="0.3937007874015748" right="0.2755905511811024" top="0.15748031496062992" bottom="0.15748031496062992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2021-03-12T15:27:50Z</cp:lastPrinted>
  <dcterms:created xsi:type="dcterms:W3CDTF">2011-02-09T07:28:13Z</dcterms:created>
  <dcterms:modified xsi:type="dcterms:W3CDTF">2021-03-16T08:35:09Z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