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9.24" sheetId="1" state="visible" r:id="rId1"/>
  </sheets>
  <definedNames>
    <definedName name="_xlnm._FilterDatabase" localSheetId="0" hidden="1">'на 01.09.24'!$A$5:$K$50</definedName>
    <definedName name="Print_Titles" localSheetId="0" hidden="0">'на 01.09.24'!$5:$5</definedName>
    <definedName name="_xlnm.Print_Area" localSheetId="0">'на 01.09.24'!$A$1:$K$50</definedName>
  </definedNames>
  <calcPr/>
</workbook>
</file>

<file path=xl/sharedStrings.xml><?xml version="1.0" encoding="utf-8"?>
<sst xmlns="http://schemas.openxmlformats.org/spreadsheetml/2006/main" count="60" uniqueCount="60">
  <si>
    <t xml:space="preserve">Приложение 1</t>
  </si>
  <si>
    <t xml:space="preserve"> к пояснительной записке</t>
  </si>
  <si>
    <t xml:space="preserve">Оперативный анализ исполнения бюджета города Перми по доходам на 1 сентября 2024 года  </t>
  </si>
  <si>
    <t xml:space="preserve">тыс. руб.</t>
  </si>
  <si>
    <t xml:space="preserve">Наименование вида доходов</t>
  </si>
  <si>
    <t xml:space="preserve">Факт  на 01.09.2023г. (в сопоставимых условиях с 2024г.)</t>
  </si>
  <si>
    <t xml:space="preserve">Уточненный годовой план 2024 года </t>
  </si>
  <si>
    <t xml:space="preserve">План января-августа 2024 года</t>
  </si>
  <si>
    <t xml:space="preserve">Факт на 01.09.2024г. </t>
  </si>
  <si>
    <t xml:space="preserve">Откл. факта отч.периода от плана января-августа 2024 года</t>
  </si>
  <si>
    <t xml:space="preserve">Исполн. плана января-августа 2024 года</t>
  </si>
  <si>
    <t xml:space="preserve">Откл. Факта от уточ. плана</t>
  </si>
  <si>
    <t xml:space="preserve">Исполн. уточ. плана 2024 года</t>
  </si>
  <si>
    <t xml:space="preserve">Откл. факта 2024г. от факта 2023г.</t>
  </si>
  <si>
    <t xml:space="preserve">Факт 2024г. к факту 2023г.</t>
  </si>
  <si>
    <t xml:space="preserve">НАЛОГОВЫЕ ДОХОДЫ</t>
  </si>
  <si>
    <t xml:space="preserve">Налог на доходы физических лиц</t>
  </si>
  <si>
    <t xml:space="preserve">Акцизы по подакцизным товарам (продукции), производимым на территории Российской Федерации</t>
  </si>
  <si>
    <t xml:space="preserve">Налог, взимаемый в связи с применением упрощенной системы налогообложения</t>
  </si>
  <si>
    <t xml:space="preserve">Единый налог на вмененный доход для отдельных видов деятельности</t>
  </si>
  <si>
    <t xml:space="preserve">Единый сельскохозяйственный налог</t>
  </si>
  <si>
    <t xml:space="preserve">Налог, взимаемый в связи с применением патентной системы налогообложения</t>
  </si>
  <si>
    <t xml:space="preserve">Налог на имущество физических лиц</t>
  </si>
  <si>
    <t xml:space="preserve">Земельный налог</t>
  </si>
  <si>
    <t xml:space="preserve">Государственная пошлина </t>
  </si>
  <si>
    <t xml:space="preserve">Задолженность  и перерасчеты по отмененным налогам, сборам и иным обязательным платежам</t>
  </si>
  <si>
    <t xml:space="preserve">НЕНАЛОГОВЫЕ ДОХОДЫ 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</si>
  <si>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</si>
  <si>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Доходы, получаемые в виде арендной платы за земельные участки, государственная собственность на которые не разграничена и   средства от продажи права на заключение договоров аренды указанных земельных участков</t>
  </si>
  <si>
    <t xml:space="preserve">Арендная плата за земельные участки, находящиеся в собственности городских округов </t>
  </si>
  <si>
    <t xml:space="preserve">Доходы от сдачи в аренду объектов нежилого фонда</t>
  </si>
  <si>
    <t xml:space="preserve">Доходы от сдачи в аренду имущества, составляющего казну городских округов (за исключением земельных участков). Платежи (перерасчеты) по данному виду дохода</t>
  </si>
  <si>
    <t xml:space="preserve"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</si>
  <si>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</si>
  <si>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</si>
  <si>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</si>
  <si>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</si>
  <si>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</si>
  <si>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Платежи при пользовании природными ресурсами</t>
  </si>
  <si>
    <t xml:space="preserve">Доходы от оказания платных услуг (работ) и компенсации затрат государства</t>
  </si>
  <si>
    <t xml:space="preserve">Доходы от продажи квартир, находящихся в собственности городских округов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</si>
  <si>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</t>
  </si>
  <si>
    <t xml:space="preserve">Доходы от продажи земельных участков, находящихся в государственной и муниципальной собственности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</si>
  <si>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</si>
  <si>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</si>
  <si>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 xml:space="preserve">Штрафы, санкции, возмещение ущерба</t>
  </si>
  <si>
    <t xml:space="preserve">Невыясненные поступления</t>
  </si>
  <si>
    <t xml:space="preserve">Прочие неналоговые доходы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</si>
  <si>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</si>
  <si>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</si>
  <si>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</si>
  <si>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Дотации бюджетам бюджетной системы Российской Федерации</t>
  </si>
  <si>
    <t xml:space="preserve"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</si>
  <si>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</t>
  </si>
  <si>
    <t xml:space="preserve">Иные межбюджетные трансферты</t>
  </si>
  <si>
    <t xml:space="preserve">Безвозмездные поступления от государственных (муниципальных) организаций</t>
  </si>
  <si>
    <t xml:space="preserve">Прочие безвозмездные поступления в бюджеты городских округов</t>
  </si>
  <si>
    <t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</si>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</sst>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 ##0.00&quot;р.&quot;_-;\-* #\ ##0.00&quot;р.&quot;_-;_-* \-??&quot;р.&quot;_-;_-@_-"/>
    <numFmt numFmtId="161" formatCode="_-* #,##0.00&quot;р.&quot;_-;\-* #,##0.00&quot;р.&quot;_-;_-* \-??&quot;р.&quot;_-;_-@_-"/>
    <numFmt numFmtId="162" formatCode="_-* #,##0.00\ &quot;₽&quot;_-;\-* #,##0.00\ &quot;₽&quot;_-;_-* &quot;-&quot;??\ &quot;₽&quot;_-;_-@_-"/>
    <numFmt numFmtId="163" formatCode="_-* #,##0.00\ _₽_-;\-* #,##0.00\ _₽_-;_-* &quot;-&quot;??\ _₽_-;_-@_-"/>
    <numFmt numFmtId="164" formatCode="#,##0.0"/>
    <numFmt numFmtId="165" formatCode="#\ ##0"/>
    <numFmt numFmtId="166" formatCode="#\ ##0.0"/>
    <numFmt numFmtId="167" formatCode="0.0%"/>
  </numFmts>
  <fonts count="8">
    <font>
      <sz val="12.000000"/>
      <color theme="1"/>
      <name val="Times New Roman"/>
    </font>
    <font>
      <sz val="12.000000"/>
      <name val="Times New Roman"/>
    </font>
    <font>
      <sz val="11.000000"/>
      <color theme="1"/>
      <name val="Calibri"/>
      <scheme val="minor"/>
    </font>
    <font>
      <sz val="10.000000"/>
      <name val="Arial"/>
    </font>
    <font>
      <b/>
      <sz val="14.000000"/>
      <name val="Times New Roman"/>
    </font>
    <font>
      <b/>
      <i/>
      <sz val="12.000000"/>
      <name val="Times New Roman"/>
    </font>
    <font>
      <b/>
      <sz val="11.000000"/>
      <name val="Times New Roman"/>
    </font>
    <font>
      <b/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2" fillId="0" borderId="0" numFmtId="162" applyNumberFormat="1" applyFont="0" applyFill="0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9" applyNumberFormat="1" applyFont="0" applyFill="0" applyBorder="0" applyProtection="0"/>
    <xf fontId="2" fillId="0" borderId="0" numFmtId="9" applyNumberFormat="1" applyFont="0" applyFill="0" applyBorder="0" applyProtection="0"/>
    <xf fontId="2" fillId="0" borderId="0" numFmtId="163" applyNumberFormat="1" applyFont="0" applyFill="0" applyBorder="0" applyProtection="0"/>
  </cellStyleXfs>
  <cellXfs count="34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left" vertical="center" wrapText="1"/>
    </xf>
    <xf fontId="1" fillId="2" borderId="0" numFmtId="164" xfId="0" applyNumberFormat="1" applyFont="1" applyFill="1" applyAlignment="1">
      <alignment vertical="center" wrapText="1"/>
    </xf>
    <xf fontId="1" fillId="2" borderId="0" numFmtId="165" xfId="0" applyNumberFormat="1" applyFont="1" applyFill="1" applyAlignment="1">
      <alignment vertical="center"/>
    </xf>
    <xf fontId="1" fillId="2" borderId="0" numFmtId="0" xfId="0" applyFont="1" applyFill="1" applyAlignment="1">
      <alignment vertical="center" wrapText="1"/>
    </xf>
    <xf fontId="1" fillId="2" borderId="0" numFmtId="0" xfId="0" applyFont="1" applyFill="1" applyAlignment="1">
      <alignment wrapText="1"/>
    </xf>
    <xf fontId="1" fillId="2" borderId="0" numFmtId="0" xfId="0" applyFont="1" applyFill="1" applyAlignment="1">
      <alignment horizontal="right"/>
    </xf>
    <xf fontId="4" fillId="0" borderId="0" numFmtId="166" xfId="0" applyNumberFormat="1" applyFont="1" applyAlignment="1">
      <alignment horizontal="center" vertical="center" wrapText="1"/>
    </xf>
    <xf fontId="4" fillId="0" borderId="0" numFmtId="166" xfId="0" applyNumberFormat="1" applyFont="1" applyAlignment="1">
      <alignment horizontal="center" wrapText="1"/>
    </xf>
    <xf fontId="5" fillId="2" borderId="0" numFmtId="166" xfId="0" applyNumberFormat="1" applyFont="1" applyFill="1" applyAlignment="1">
      <alignment horizontal="left" vertical="center" wrapText="1"/>
    </xf>
    <xf fontId="5" fillId="2" borderId="0" numFmtId="164" xfId="0" applyNumberFormat="1" applyFont="1" applyFill="1" applyAlignment="1">
      <alignment horizontal="center" vertical="center" wrapText="1"/>
    </xf>
    <xf fontId="1" fillId="2" borderId="0" numFmtId="165" xfId="0" applyNumberFormat="1" applyFont="1" applyFill="1" applyAlignment="1">
      <alignment horizontal="right" vertical="center"/>
    </xf>
    <xf fontId="6" fillId="2" borderId="1" numFmtId="0" xfId="0" applyFont="1" applyFill="1" applyBorder="1" applyAlignment="1">
      <alignment horizontal="center" vertical="center" wrapText="1"/>
    </xf>
    <xf fontId="6" fillId="2" borderId="1" numFmtId="164" xfId="1" applyNumberFormat="1" applyFont="1" applyFill="1" applyBorder="1" applyAlignment="1" applyProtection="1">
      <alignment horizontal="center" vertical="center" wrapText="1"/>
    </xf>
    <xf fontId="6" fillId="2" borderId="1" numFmtId="164" xfId="0" applyNumberFormat="1" applyFont="1" applyFill="1" applyBorder="1" applyAlignment="1">
      <alignment horizontal="center" vertical="center" wrapText="1"/>
    </xf>
    <xf fontId="6" fillId="2" borderId="1" numFmtId="3" xfId="0" applyNumberFormat="1" applyFont="1" applyFill="1" applyBorder="1" applyAlignment="1">
      <alignment horizontal="center" vertical="center" wrapText="1"/>
    </xf>
    <xf fontId="6" fillId="2" borderId="1" numFmtId="165" xfId="0" applyNumberFormat="1" applyFont="1" applyFill="1" applyBorder="1" applyAlignment="1">
      <alignment horizontal="center" vertical="center" wrapText="1"/>
    </xf>
    <xf fontId="7" fillId="2" borderId="0" numFmtId="0" xfId="0" applyFont="1" applyFill="1" applyAlignment="1">
      <alignment vertical="center"/>
    </xf>
    <xf fontId="7" fillId="2" borderId="1" numFmtId="166" xfId="0" applyNumberFormat="1" applyFont="1" applyFill="1" applyBorder="1" applyAlignment="1">
      <alignment horizontal="justify" vertical="center" wrapText="1"/>
    </xf>
    <xf fontId="7" fillId="2" borderId="1" numFmtId="164" xfId="1" applyNumberFormat="1" applyFont="1" applyFill="1" applyBorder="1" applyAlignment="1" applyProtection="1">
      <alignment horizontal="right" vertical="center" wrapText="1"/>
    </xf>
    <xf fontId="7" fillId="2" borderId="1" numFmtId="167" xfId="7" applyNumberFormat="1" applyFont="1" applyFill="1" applyBorder="1" applyAlignment="1" applyProtection="1">
      <alignment horizontal="right" vertical="center" wrapText="1"/>
    </xf>
    <xf fontId="1" fillId="2" borderId="1" numFmtId="166" xfId="0" applyNumberFormat="1" applyFont="1" applyFill="1" applyBorder="1" applyAlignment="1">
      <alignment horizontal="left" vertical="center" wrapText="1"/>
    </xf>
    <xf fontId="1" fillId="2" borderId="1" numFmtId="164" xfId="1" applyNumberFormat="1" applyFont="1" applyFill="1" applyBorder="1" applyAlignment="1" applyProtection="1">
      <alignment horizontal="right" vertical="center" wrapText="1"/>
    </xf>
    <xf fontId="1" fillId="2" borderId="1" numFmtId="167" xfId="7" applyNumberFormat="1" applyFont="1" applyFill="1" applyBorder="1" applyAlignment="1" applyProtection="1">
      <alignment horizontal="right" vertical="center" wrapText="1"/>
    </xf>
    <xf fontId="1" fillId="2" borderId="1" numFmtId="164" xfId="0" applyNumberFormat="1" applyFont="1" applyFill="1" applyBorder="1" applyAlignment="1" applyProtection="1">
      <alignment horizontal="right" vertical="center" wrapText="1"/>
    </xf>
    <xf fontId="7" fillId="2" borderId="1" numFmtId="166" xfId="0" applyNumberFormat="1" applyFont="1" applyFill="1" applyBorder="1" applyAlignment="1">
      <alignment horizontal="left" vertical="center" wrapText="1"/>
    </xf>
    <xf fontId="7" fillId="2" borderId="1" numFmtId="4" xfId="1" applyNumberFormat="1" applyFont="1" applyFill="1" applyBorder="1" applyAlignment="1" applyProtection="1">
      <alignment horizontal="right" vertical="center" wrapText="1"/>
    </xf>
    <xf fontId="1" fillId="2" borderId="1" numFmtId="4" xfId="1" applyNumberFormat="1" applyFont="1" applyFill="1" applyBorder="1" applyAlignment="1" applyProtection="1">
      <alignment horizontal="right" vertical="center" wrapText="1"/>
    </xf>
    <xf fontId="7" fillId="2" borderId="0" numFmtId="0" xfId="0" applyFont="1" applyFill="1"/>
    <xf fontId="7" fillId="2" borderId="1" numFmtId="166" xfId="0" applyNumberFormat="1" applyFont="1" applyFill="1" applyBorder="1" applyAlignment="1">
      <alignment horizontal="left" wrapText="1"/>
    </xf>
    <xf fontId="7" fillId="2" borderId="1" numFmtId="164" xfId="1" applyNumberFormat="1" applyFont="1" applyFill="1" applyBorder="1" applyAlignment="1" applyProtection="1">
      <alignment horizontal="right" wrapText="1"/>
    </xf>
    <xf fontId="7" fillId="2" borderId="1" numFmtId="167" xfId="7" applyNumberFormat="1" applyFont="1" applyFill="1" applyBorder="1" applyAlignment="1" applyProtection="1">
      <alignment horizontal="right" wrapText="1"/>
    </xf>
    <xf fontId="7" fillId="2" borderId="1" numFmtId="4" xfId="1" applyNumberFormat="1" applyFont="1" applyFill="1" applyBorder="1" applyAlignment="1" applyProtection="1">
      <alignment horizontal="right" wrapText="1"/>
    </xf>
  </cellXfs>
  <cellStyles count="10">
    <cellStyle name="Денежный" xfId="1" builtinId="4"/>
    <cellStyle name="Денежный 2" xfId="2"/>
    <cellStyle name="Денежный 3" xfId="3"/>
    <cellStyle name="Обычный" xfId="0" builtinId="0"/>
    <cellStyle name="Обычный 2" xfId="4"/>
    <cellStyle name="Обычный 2 2" xfId="5"/>
    <cellStyle name="Обычный 2 3 2" xfId="6"/>
    <cellStyle name="Процентный" xfId="7" builtinId="5"/>
    <cellStyle name="Процентный 2" xfId="8"/>
    <cellStyle name="Финансов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view="normal" topLeftCell="A1" zoomScale="90" workbookViewId="0">
      <pane ySplit="5" topLeftCell="A6" activePane="bottomLeft" state="frozen"/>
      <selection activeCell="D34" activeCellId="0" sqref="D34"/>
    </sheetView>
  </sheetViews>
  <sheetFormatPr defaultColWidth="15.19921875" defaultRowHeight="15" customHeight="1"/>
  <cols>
    <col customWidth="1" min="1" max="1" style="2" width="33.375"/>
    <col customWidth="1" min="2" max="2" style="3" width="12.5"/>
    <col customWidth="1" min="3" max="3" style="3" width="13.50390625"/>
    <col customWidth="1" min="4" max="5" style="3" width="12.75390625"/>
    <col customWidth="1" min="6" max="6" style="3" width="13.25390625"/>
    <col customWidth="1" min="7" max="7" style="3" width="10"/>
    <col customWidth="1" hidden="1" min="8" max="8" style="3" width="13.09765625"/>
    <col customWidth="1" min="9" max="9" style="4" width="8.69921875"/>
    <col customWidth="1" min="10" max="10" style="4" width="11.25390625"/>
    <col customWidth="1" min="11" max="11" style="4" width="8.59765625"/>
    <col min="12" max="16384" style="1" width="15.19921875"/>
  </cols>
  <sheetData>
    <row r="1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7" t="s">
        <v>0</v>
      </c>
    </row>
    <row r="2" ht="1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 t="s">
        <v>1</v>
      </c>
    </row>
    <row r="3" ht="18.75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ht="15" customHeight="1">
      <c r="A4" s="10"/>
      <c r="B4" s="11"/>
      <c r="C4" s="11"/>
      <c r="D4" s="11"/>
      <c r="E4" s="11"/>
      <c r="F4" s="11"/>
      <c r="G4" s="11"/>
      <c r="H4" s="11"/>
      <c r="K4" s="12" t="s">
        <v>3</v>
      </c>
    </row>
    <row r="5" ht="96.75" customHeight="1">
      <c r="A5" s="13" t="s">
        <v>4</v>
      </c>
      <c r="B5" s="14" t="s">
        <v>5</v>
      </c>
      <c r="C5" s="15" t="s">
        <v>6</v>
      </c>
      <c r="D5" s="15" t="s">
        <v>7</v>
      </c>
      <c r="E5" s="15" t="s">
        <v>8</v>
      </c>
      <c r="F5" s="16" t="s">
        <v>9</v>
      </c>
      <c r="G5" s="17" t="s">
        <v>10</v>
      </c>
      <c r="H5" s="16" t="s">
        <v>11</v>
      </c>
      <c r="I5" s="17" t="s">
        <v>12</v>
      </c>
      <c r="J5" s="17" t="s">
        <v>13</v>
      </c>
      <c r="K5" s="17" t="s">
        <v>14</v>
      </c>
      <c r="L5" s="1"/>
      <c r="M5" s="1"/>
    </row>
    <row r="6" s="18" customFormat="1" ht="21" customHeight="1">
      <c r="A6" s="19" t="s">
        <v>15</v>
      </c>
      <c r="B6" s="20">
        <f>SUM(B7:B16)</f>
        <v>10976019.400000002</v>
      </c>
      <c r="C6" s="20">
        <f>SUM(C7:C16)</f>
        <v>24659439.199999996</v>
      </c>
      <c r="D6" s="20">
        <f>SUM(D7:D16)</f>
        <v>14644883.200000001</v>
      </c>
      <c r="E6" s="20">
        <f>SUM(E7:E16)</f>
        <v>14671849.500000002</v>
      </c>
      <c r="F6" s="20">
        <f>SUM(F7:F16)</f>
        <v>26966.299999999945</v>
      </c>
      <c r="G6" s="21">
        <f t="shared" ref="G6:G9" si="0">IFERROR(E6/D6,"")</f>
        <v>1.0018413461979676</v>
      </c>
      <c r="H6" s="20">
        <f t="shared" ref="H6:H9" si="1">E6-C6</f>
        <v>-9987589.6999999937</v>
      </c>
      <c r="I6" s="21">
        <f t="shared" ref="I6:I9" si="2">IFERROR(E6/C6,"")</f>
        <v>0.59497904153473224</v>
      </c>
      <c r="J6" s="20">
        <f t="shared" ref="J6:J9" si="3">E6-B6</f>
        <v>3695830.0999999996</v>
      </c>
      <c r="K6" s="21">
        <f t="shared" ref="K6:K9" si="4">IFERROR(E6/B6,"")</f>
        <v>1.3367186195024399</v>
      </c>
      <c r="L6" s="18"/>
      <c r="M6" s="18"/>
      <c r="N6" s="18"/>
      <c r="O6" s="18"/>
      <c r="P6" s="18"/>
      <c r="Q6" s="18"/>
    </row>
    <row r="7" ht="19.5" customHeight="1">
      <c r="A7" s="22" t="s">
        <v>16</v>
      </c>
      <c r="B7" s="23">
        <v>8604007.0999999996</v>
      </c>
      <c r="C7" s="23">
        <v>19291111.399999999</v>
      </c>
      <c r="D7" s="23">
        <f>10607692.3+1028959</f>
        <v>11636651.300000001</v>
      </c>
      <c r="E7" s="23">
        <v>11715589.300000001</v>
      </c>
      <c r="F7" s="23">
        <f t="shared" ref="F7:F9" si="5">E7-D7</f>
        <v>78938</v>
      </c>
      <c r="G7" s="24">
        <f t="shared" si="0"/>
        <v>1.0067835666778122</v>
      </c>
      <c r="H7" s="23">
        <f t="shared" si="1"/>
        <v>-7575522.0999999978</v>
      </c>
      <c r="I7" s="24">
        <f t="shared" si="2"/>
        <v>0.60730504619863435</v>
      </c>
      <c r="J7" s="23">
        <f t="shared" si="3"/>
        <v>3111582.2000000011</v>
      </c>
      <c r="K7" s="24">
        <f t="shared" si="4"/>
        <v>1.3616433789321258</v>
      </c>
      <c r="L7" s="1"/>
      <c r="M7" s="1"/>
      <c r="N7" s="1"/>
      <c r="O7" s="1"/>
      <c r="P7" s="1"/>
      <c r="Q7" s="1"/>
    </row>
    <row r="8" ht="53.25" customHeight="1">
      <c r="A8" s="22" t="s">
        <v>17</v>
      </c>
      <c r="B8" s="23">
        <v>51006.300000000003</v>
      </c>
      <c r="C8" s="23">
        <v>79229.199999999997</v>
      </c>
      <c r="D8" s="23">
        <v>52467.900000000001</v>
      </c>
      <c r="E8" s="23">
        <v>54461.599999999999</v>
      </c>
      <c r="F8" s="23">
        <f t="shared" si="5"/>
        <v>1993.6999999999971</v>
      </c>
      <c r="G8" s="24">
        <f t="shared" si="0"/>
        <v>1.037998471446351</v>
      </c>
      <c r="H8" s="23">
        <f t="shared" si="1"/>
        <v>-24767.599999999999</v>
      </c>
      <c r="I8" s="24">
        <f t="shared" si="2"/>
        <v>0.6873930318619903</v>
      </c>
      <c r="J8" s="23">
        <f t="shared" si="3"/>
        <v>3455.2999999999956</v>
      </c>
      <c r="K8" s="24">
        <f t="shared" si="4"/>
        <v>1.0677426121871219</v>
      </c>
      <c r="L8" s="1"/>
      <c r="M8" s="1"/>
      <c r="N8" s="1"/>
      <c r="O8" s="1"/>
      <c r="P8" s="1"/>
      <c r="Q8" s="1"/>
    </row>
    <row r="9" ht="49.5" customHeight="1">
      <c r="A9" s="22" t="s">
        <v>18</v>
      </c>
      <c r="B9" s="23">
        <v>638208.30000000005</v>
      </c>
      <c r="C9" s="23">
        <v>1075733.5</v>
      </c>
      <c r="D9" s="23">
        <v>816439.40000000002</v>
      </c>
      <c r="E9" s="23">
        <v>867153.59999999998</v>
      </c>
      <c r="F9" s="23">
        <f t="shared" si="5"/>
        <v>50714.199999999953</v>
      </c>
      <c r="G9" s="24">
        <f t="shared" si="0"/>
        <v>1.0621163064888832</v>
      </c>
      <c r="H9" s="23">
        <f t="shared" si="1"/>
        <v>-208579.90000000002</v>
      </c>
      <c r="I9" s="24">
        <f t="shared" si="2"/>
        <v>0.80610448591588901</v>
      </c>
      <c r="J9" s="23">
        <f t="shared" si="3"/>
        <v>228945.29999999993</v>
      </c>
      <c r="K9" s="24">
        <f t="shared" si="4"/>
        <v>1.3587313107648396</v>
      </c>
      <c r="L9" s="1"/>
      <c r="M9" s="1"/>
      <c r="N9" s="1"/>
      <c r="O9" s="1"/>
      <c r="P9" s="1"/>
      <c r="Q9" s="1"/>
    </row>
    <row r="10" ht="37.5" customHeight="1">
      <c r="A10" s="22" t="s">
        <v>19</v>
      </c>
      <c r="B10" s="23">
        <v>-1727.5</v>
      </c>
      <c r="C10" s="23">
        <v>0</v>
      </c>
      <c r="D10" s="23">
        <v>0</v>
      </c>
      <c r="E10" s="23">
        <v>635</v>
      </c>
      <c r="F10" s="23">
        <f t="shared" ref="F10:F50" si="6">E10-D10</f>
        <v>635</v>
      </c>
      <c r="G10" s="24" t="str">
        <f t="shared" ref="G10:G50" si="7">IFERROR(E10/D10,"")</f>
        <v/>
      </c>
      <c r="H10" s="23">
        <f t="shared" ref="H10:H50" si="8">E10-C10</f>
        <v>635</v>
      </c>
      <c r="I10" s="24" t="str">
        <f t="shared" ref="I10:I50" si="9">IFERROR(E10/C10,"")</f>
        <v/>
      </c>
      <c r="J10" s="23">
        <f t="shared" ref="J10:J50" si="10">E10-B10</f>
        <v>2362.5</v>
      </c>
      <c r="K10" s="24">
        <f t="shared" ref="K10:K50" si="11">IFERROR(E10/B10,"")</f>
        <v>-0.36758321273516642</v>
      </c>
      <c r="L10" s="1"/>
      <c r="M10" s="1"/>
      <c r="N10" s="1"/>
      <c r="O10" s="1"/>
      <c r="P10" s="1"/>
      <c r="Q10" s="1"/>
    </row>
    <row r="11" ht="19.5" customHeight="1">
      <c r="A11" s="22" t="s">
        <v>20</v>
      </c>
      <c r="B11" s="23">
        <v>-1429.0999999999999</v>
      </c>
      <c r="C11" s="23">
        <v>792.29999999999995</v>
      </c>
      <c r="D11" s="23">
        <v>705</v>
      </c>
      <c r="E11" s="23">
        <v>1361.4000000000001</v>
      </c>
      <c r="F11" s="23">
        <f t="shared" si="6"/>
        <v>656.40000000000009</v>
      </c>
      <c r="G11" s="24">
        <f t="shared" si="7"/>
        <v>1.9310638297872342</v>
      </c>
      <c r="H11" s="23">
        <f t="shared" si="8"/>
        <v>569.10000000000014</v>
      </c>
      <c r="I11" s="24">
        <f t="shared" si="9"/>
        <v>1.7182885270730786</v>
      </c>
      <c r="J11" s="23">
        <f t="shared" si="10"/>
        <v>2790.5</v>
      </c>
      <c r="K11" s="24">
        <f t="shared" si="11"/>
        <v>-0.95262752781470872</v>
      </c>
      <c r="L11" s="1"/>
      <c r="M11" s="1"/>
      <c r="N11" s="1"/>
      <c r="O11" s="1"/>
      <c r="P11" s="1"/>
      <c r="Q11" s="1"/>
    </row>
    <row r="12" ht="50.25" customHeight="1">
      <c r="A12" s="22" t="s">
        <v>21</v>
      </c>
      <c r="B12" s="23">
        <v>125882.8</v>
      </c>
      <c r="C12" s="23">
        <v>354934.40000000002</v>
      </c>
      <c r="D12" s="23">
        <v>339934.40000000002</v>
      </c>
      <c r="E12" s="23">
        <v>312576.29999999999</v>
      </c>
      <c r="F12" s="23">
        <f t="shared" si="6"/>
        <v>-27358.100000000035</v>
      </c>
      <c r="G12" s="24">
        <f t="shared" si="7"/>
        <v>0.91951947199224315</v>
      </c>
      <c r="H12" s="23">
        <f t="shared" si="8"/>
        <v>-42358.100000000035</v>
      </c>
      <c r="I12" s="24">
        <f t="shared" si="9"/>
        <v>0.88065935564431053</v>
      </c>
      <c r="J12" s="23">
        <f t="shared" si="10"/>
        <v>186693.5</v>
      </c>
      <c r="K12" s="24">
        <f t="shared" si="11"/>
        <v>2.4830739386159189</v>
      </c>
      <c r="L12" s="1"/>
      <c r="M12" s="1"/>
      <c r="N12" s="1"/>
      <c r="O12" s="1"/>
      <c r="P12" s="1"/>
      <c r="Q12" s="1"/>
    </row>
    <row r="13" ht="19.5" customHeight="1">
      <c r="A13" s="22" t="s">
        <v>22</v>
      </c>
      <c r="B13" s="23">
        <v>53285.599999999999</v>
      </c>
      <c r="C13" s="23">
        <v>1250550.2</v>
      </c>
      <c r="D13" s="23">
        <v>79000</v>
      </c>
      <c r="E13" s="23">
        <v>60186.300000000003</v>
      </c>
      <c r="F13" s="23">
        <f t="shared" si="6"/>
        <v>-18813.699999999997</v>
      </c>
      <c r="G13" s="24">
        <f t="shared" si="7"/>
        <v>0.76185189873417725</v>
      </c>
      <c r="H13" s="23">
        <f t="shared" si="8"/>
        <v>-1190363.8999999999</v>
      </c>
      <c r="I13" s="24">
        <f t="shared" si="9"/>
        <v>0.048127856042884165</v>
      </c>
      <c r="J13" s="23">
        <f t="shared" si="10"/>
        <v>6900.7000000000044</v>
      </c>
      <c r="K13" s="24">
        <f t="shared" si="11"/>
        <v>1.1295040311078417</v>
      </c>
      <c r="L13" s="1"/>
      <c r="M13" s="1"/>
      <c r="N13" s="1"/>
      <c r="O13" s="1"/>
      <c r="P13" s="1"/>
      <c r="Q13" s="1"/>
    </row>
    <row r="14" ht="19.5" customHeight="1">
      <c r="A14" s="22" t="s">
        <v>23</v>
      </c>
      <c r="B14" s="23">
        <v>1375563.6000000001</v>
      </c>
      <c r="C14" s="23">
        <v>2382735.2999999998</v>
      </c>
      <c r="D14" s="23">
        <v>1573879</v>
      </c>
      <c r="E14" s="23">
        <v>1493318.5</v>
      </c>
      <c r="F14" s="23">
        <f t="shared" si="6"/>
        <v>-80560.5</v>
      </c>
      <c r="G14" s="24">
        <f t="shared" si="7"/>
        <v>0.94881404478997433</v>
      </c>
      <c r="H14" s="23">
        <f t="shared" si="8"/>
        <v>-889416.79999999981</v>
      </c>
      <c r="I14" s="24">
        <f t="shared" si="9"/>
        <v>0.62672446242769819</v>
      </c>
      <c r="J14" s="23">
        <f t="shared" si="10"/>
        <v>117754.89999999991</v>
      </c>
      <c r="K14" s="24">
        <f t="shared" si="11"/>
        <v>1.0856048386275996</v>
      </c>
      <c r="L14" s="1"/>
      <c r="M14" s="1"/>
      <c r="N14" s="1"/>
      <c r="O14" s="1"/>
      <c r="P14" s="1"/>
      <c r="Q14" s="1"/>
    </row>
    <row r="15" ht="19.5" customHeight="1">
      <c r="A15" s="22" t="s">
        <v>24</v>
      </c>
      <c r="B15" s="23">
        <v>131222.39999999999</v>
      </c>
      <c r="C15" s="23">
        <v>224352.89999999999</v>
      </c>
      <c r="D15" s="23">
        <v>145806.19999999998</v>
      </c>
      <c r="E15" s="23">
        <v>166567.5</v>
      </c>
      <c r="F15" s="23">
        <f t="shared" si="6"/>
        <v>20761.300000000017</v>
      </c>
      <c r="G15" s="24">
        <f t="shared" si="7"/>
        <v>1.1423896926193813</v>
      </c>
      <c r="H15" s="23">
        <f t="shared" si="8"/>
        <v>-57785.399999999994</v>
      </c>
      <c r="I15" s="24">
        <f t="shared" si="9"/>
        <v>0.74243524376105685</v>
      </c>
      <c r="J15" s="23">
        <f t="shared" si="10"/>
        <v>35345.100000000006</v>
      </c>
      <c r="K15" s="24">
        <f t="shared" si="11"/>
        <v>1.2693526410125102</v>
      </c>
      <c r="L15" s="1"/>
      <c r="M15" s="1"/>
      <c r="N15" s="1"/>
      <c r="O15" s="1"/>
      <c r="P15" s="1"/>
      <c r="Q15" s="1"/>
    </row>
    <row r="16" ht="47.25" customHeight="1">
      <c r="A16" s="22" t="s">
        <v>25</v>
      </c>
      <c r="B16" s="23">
        <v>-0.10000000000000001</v>
      </c>
      <c r="C16" s="23">
        <v>0</v>
      </c>
      <c r="D16" s="23">
        <v>0</v>
      </c>
      <c r="E16" s="23">
        <v>0</v>
      </c>
      <c r="F16" s="23">
        <f t="shared" si="6"/>
        <v>0</v>
      </c>
      <c r="G16" s="24" t="str">
        <f t="shared" si="7"/>
        <v/>
      </c>
      <c r="H16" s="23">
        <f t="shared" si="8"/>
        <v>0</v>
      </c>
      <c r="I16" s="24" t="str">
        <f t="shared" si="9"/>
        <v/>
      </c>
      <c r="J16" s="23">
        <f t="shared" si="10"/>
        <v>0.10000000000000001</v>
      </c>
      <c r="K16" s="24">
        <f t="shared" si="11"/>
        <v>0</v>
      </c>
      <c r="L16" s="1"/>
      <c r="M16" s="1"/>
      <c r="N16" s="1"/>
      <c r="O16" s="1"/>
      <c r="P16" s="1"/>
      <c r="Q16" s="1"/>
    </row>
    <row r="17" s="18" customFormat="1" ht="21" customHeight="1">
      <c r="A17" s="19" t="s">
        <v>26</v>
      </c>
      <c r="B17" s="20">
        <f>SUM(B18:B28,B29:B30,B31:B35,B36:B38,B39)</f>
        <v>4562490.3000000007</v>
      </c>
      <c r="C17" s="20">
        <f>SUM(C18:C28,C29:C30,C31:C35,C36:C38,C39)</f>
        <v>7590293.5999999996</v>
      </c>
      <c r="D17" s="20">
        <f>SUM(D18:D28,D29:D30,D31:D35,D36:D38,D39)</f>
        <v>4948396.0000000009</v>
      </c>
      <c r="E17" s="20">
        <f>SUM(E18:E28,E29:E30,E31:E35,E36:E38,E39)</f>
        <v>5211102.8999999994</v>
      </c>
      <c r="F17" s="20">
        <f t="shared" si="6"/>
        <v>262706.89999999851</v>
      </c>
      <c r="G17" s="21">
        <f t="shared" si="7"/>
        <v>1.0530893040896481</v>
      </c>
      <c r="H17" s="20">
        <f t="shared" si="8"/>
        <v>-2379190.7000000002</v>
      </c>
      <c r="I17" s="21">
        <f t="shared" si="9"/>
        <v>0.68654826474696573</v>
      </c>
      <c r="J17" s="20">
        <f t="shared" si="10"/>
        <v>648612.5999999987</v>
      </c>
      <c r="K17" s="21">
        <f t="shared" si="11"/>
        <v>1.1421619679936632</v>
      </c>
      <c r="L17" s="18"/>
      <c r="M17" s="18"/>
      <c r="N17" s="18"/>
      <c r="O17" s="18"/>
      <c r="P17" s="18"/>
      <c r="Q17" s="18"/>
    </row>
    <row r="18" ht="135">
      <c r="A18" s="22" t="s">
        <v>27</v>
      </c>
      <c r="B18" s="25">
        <v>3566.5</v>
      </c>
      <c r="C18" s="23">
        <v>2640</v>
      </c>
      <c r="D18" s="23">
        <v>2640</v>
      </c>
      <c r="E18" s="23">
        <v>7403.8000000000002</v>
      </c>
      <c r="F18" s="23">
        <f t="shared" si="6"/>
        <v>4763.8000000000002</v>
      </c>
      <c r="G18" s="24">
        <f t="shared" si="7"/>
        <v>2.8044696969696972</v>
      </c>
      <c r="H18" s="23">
        <f t="shared" si="8"/>
        <v>4763.8000000000002</v>
      </c>
      <c r="I18" s="24">
        <f t="shared" si="9"/>
        <v>2.8044696969696972</v>
      </c>
      <c r="J18" s="23">
        <f t="shared" si="10"/>
        <v>3837.3000000000002</v>
      </c>
      <c r="K18" s="24">
        <f t="shared" si="11"/>
        <v>2.0759287817187722</v>
      </c>
      <c r="L18" s="1"/>
      <c r="M18" s="1"/>
      <c r="N18" s="1"/>
      <c r="O18" s="1"/>
      <c r="P18" s="1"/>
      <c r="Q18" s="1"/>
    </row>
    <row r="19" ht="105">
      <c r="A19" s="22" t="s">
        <v>28</v>
      </c>
      <c r="B19" s="25">
        <v>283100.90000000002</v>
      </c>
      <c r="C19" s="23">
        <v>307680.20000000001</v>
      </c>
      <c r="D19" s="23">
        <v>186254.29999999999</v>
      </c>
      <c r="E19" s="23">
        <v>215115.70000000001</v>
      </c>
      <c r="F19" s="23">
        <f t="shared" si="6"/>
        <v>28861.400000000023</v>
      </c>
      <c r="G19" s="24">
        <f t="shared" si="7"/>
        <v>1.1549569593829514</v>
      </c>
      <c r="H19" s="23">
        <f t="shared" si="8"/>
        <v>-92564.5</v>
      </c>
      <c r="I19" s="24">
        <f t="shared" si="9"/>
        <v>0.6991535366916688</v>
      </c>
      <c r="J19" s="23">
        <f t="shared" si="10"/>
        <v>-67985.200000000012</v>
      </c>
      <c r="K19" s="24">
        <f t="shared" si="11"/>
        <v>0.75985523182723891</v>
      </c>
      <c r="L19" s="1"/>
      <c r="M19" s="1"/>
      <c r="N19" s="1"/>
      <c r="O19" s="1"/>
      <c r="P19" s="1"/>
      <c r="Q19" s="1"/>
    </row>
    <row r="20" ht="49.5" customHeight="1">
      <c r="A20" s="22" t="s">
        <v>29</v>
      </c>
      <c r="B20" s="25">
        <v>113539.60000000001</v>
      </c>
      <c r="C20" s="23">
        <v>455651.29999999999</v>
      </c>
      <c r="D20" s="23">
        <v>434063.40000000002</v>
      </c>
      <c r="E20" s="23">
        <v>433936.90000000002</v>
      </c>
      <c r="F20" s="23">
        <f t="shared" si="6"/>
        <v>-126.5</v>
      </c>
      <c r="G20" s="24">
        <f t="shared" si="7"/>
        <v>0.99970856791888008</v>
      </c>
      <c r="H20" s="23">
        <f t="shared" si="8"/>
        <v>-21714.399999999965</v>
      </c>
      <c r="I20" s="24">
        <f t="shared" si="9"/>
        <v>0.95234425974423875</v>
      </c>
      <c r="J20" s="23">
        <f t="shared" si="10"/>
        <v>320397.30000000005</v>
      </c>
      <c r="K20" s="24">
        <f t="shared" si="11"/>
        <v>3.8218991435587233</v>
      </c>
      <c r="L20" s="1"/>
      <c r="M20" s="1"/>
      <c r="N20" s="1"/>
      <c r="O20" s="1"/>
      <c r="P20" s="1"/>
      <c r="Q20" s="1"/>
    </row>
    <row r="21" ht="34.5" customHeight="1">
      <c r="A21" s="22" t="s">
        <v>30</v>
      </c>
      <c r="B21" s="25">
        <v>195.09999999999999</v>
      </c>
      <c r="C21" s="23">
        <v>254.5</v>
      </c>
      <c r="D21" s="23">
        <v>169.59999999999999</v>
      </c>
      <c r="E21" s="23">
        <v>245.69999999999999</v>
      </c>
      <c r="F21" s="23">
        <f t="shared" si="6"/>
        <v>76.099999999999994</v>
      </c>
      <c r="G21" s="24">
        <f t="shared" si="7"/>
        <v>1.4487028301886793</v>
      </c>
      <c r="H21" s="23">
        <f t="shared" si="8"/>
        <v>-8.8000000000000114</v>
      </c>
      <c r="I21" s="24">
        <f t="shared" si="9"/>
        <v>0.96542239685658149</v>
      </c>
      <c r="J21" s="23">
        <f t="shared" si="10"/>
        <v>50.599999999999994</v>
      </c>
      <c r="K21" s="24">
        <f t="shared" si="11"/>
        <v>1.2593541773449513</v>
      </c>
      <c r="L21" s="1"/>
      <c r="M21" s="1"/>
      <c r="N21" s="1"/>
      <c r="O21" s="1"/>
      <c r="P21" s="1"/>
      <c r="Q21" s="1"/>
    </row>
    <row r="22" ht="75">
      <c r="A22" s="22" t="s">
        <v>31</v>
      </c>
      <c r="B22" s="25">
        <v>55959.900000000001</v>
      </c>
      <c r="C22" s="23">
        <v>95135.199999999997</v>
      </c>
      <c r="D22" s="23">
        <v>60500</v>
      </c>
      <c r="E22" s="23">
        <v>53645.199999999997</v>
      </c>
      <c r="F22" s="23">
        <f t="shared" si="6"/>
        <v>-6854.8000000000029</v>
      </c>
      <c r="G22" s="24">
        <f t="shared" si="7"/>
        <v>0.88669752066115692</v>
      </c>
      <c r="H22" s="23">
        <f t="shared" si="8"/>
        <v>-41490</v>
      </c>
      <c r="I22" s="24">
        <f t="shared" si="9"/>
        <v>0.56388382007921356</v>
      </c>
      <c r="J22" s="23">
        <f t="shared" si="10"/>
        <v>-2314.7000000000044</v>
      </c>
      <c r="K22" s="24">
        <f t="shared" si="11"/>
        <v>0.95863645217378868</v>
      </c>
      <c r="L22" s="1"/>
      <c r="M22" s="1"/>
      <c r="N22" s="1"/>
      <c r="O22" s="1"/>
      <c r="P22" s="1"/>
      <c r="Q22" s="1"/>
    </row>
    <row r="23" ht="122.25" customHeight="1">
      <c r="A23" s="22" t="s">
        <v>32</v>
      </c>
      <c r="B23" s="25">
        <v>108383.5</v>
      </c>
      <c r="C23" s="23">
        <v>230652.39999999999</v>
      </c>
      <c r="D23" s="23">
        <f>144056.4+6688.2</f>
        <v>150744.60000000001</v>
      </c>
      <c r="E23" s="23">
        <v>150744.60000000001</v>
      </c>
      <c r="F23" s="23">
        <f t="shared" si="6"/>
        <v>0</v>
      </c>
      <c r="G23" s="24">
        <f t="shared" si="7"/>
        <v>1</v>
      </c>
      <c r="H23" s="23">
        <f t="shared" si="8"/>
        <v>-79907.799999999988</v>
      </c>
      <c r="I23" s="24">
        <f t="shared" si="9"/>
        <v>0.65355747436402145</v>
      </c>
      <c r="J23" s="23">
        <f t="shared" si="10"/>
        <v>42361.100000000006</v>
      </c>
      <c r="K23" s="24">
        <f t="shared" si="11"/>
        <v>1.3908445473711406</v>
      </c>
      <c r="L23" s="1"/>
      <c r="M23" s="1"/>
      <c r="N23" s="1"/>
      <c r="O23" s="1"/>
      <c r="P23" s="1"/>
      <c r="Q23" s="1"/>
    </row>
    <row r="24" ht="195">
      <c r="A24" s="22" t="s">
        <v>33</v>
      </c>
      <c r="B24" s="25">
        <v>890.20000000000005</v>
      </c>
      <c r="C24" s="23">
        <v>1150.3</v>
      </c>
      <c r="D24" s="23">
        <v>169</v>
      </c>
      <c r="E24" s="23">
        <v>1396</v>
      </c>
      <c r="F24" s="23">
        <f t="shared" si="6"/>
        <v>1227</v>
      </c>
      <c r="G24" s="24">
        <f t="shared" si="7"/>
        <v>8.2603550295857993</v>
      </c>
      <c r="H24" s="23">
        <f t="shared" si="8"/>
        <v>245.70000000000005</v>
      </c>
      <c r="I24" s="24">
        <f t="shared" si="9"/>
        <v>1.2135964530991916</v>
      </c>
      <c r="J24" s="23">
        <f t="shared" si="10"/>
        <v>505.79999999999995</v>
      </c>
      <c r="K24" s="24">
        <f t="shared" si="11"/>
        <v>1.5681869242866771</v>
      </c>
      <c r="L24" s="1"/>
      <c r="M24" s="1"/>
      <c r="N24" s="1"/>
      <c r="O24" s="1"/>
      <c r="P24" s="1"/>
      <c r="Q24" s="1"/>
    </row>
    <row r="25" ht="172.5" customHeight="1">
      <c r="A25" s="22" t="s">
        <v>34</v>
      </c>
      <c r="B25" s="25">
        <v>1433.3999999999999</v>
      </c>
      <c r="C25" s="23">
        <v>1921.9000000000001</v>
      </c>
      <c r="D25" s="23">
        <v>561.39999999999998</v>
      </c>
      <c r="E25" s="23">
        <v>2433.8000000000002</v>
      </c>
      <c r="F25" s="23">
        <f t="shared" si="6"/>
        <v>1872.4000000000001</v>
      </c>
      <c r="G25" s="24">
        <f t="shared" si="7"/>
        <v>4.3352333452084082</v>
      </c>
      <c r="H25" s="23">
        <f t="shared" si="8"/>
        <v>511.90000000000009</v>
      </c>
      <c r="I25" s="24">
        <f t="shared" si="9"/>
        <v>1.2663510068161716</v>
      </c>
      <c r="J25" s="23">
        <f t="shared" si="10"/>
        <v>1000.4000000000003</v>
      </c>
      <c r="K25" s="24">
        <f t="shared" si="11"/>
        <v>1.6979210269289804</v>
      </c>
      <c r="L25" s="1"/>
      <c r="M25" s="1"/>
      <c r="N25" s="1"/>
      <c r="O25" s="1"/>
      <c r="P25" s="1"/>
      <c r="Q25" s="1"/>
    </row>
    <row r="26" ht="110.25" customHeight="1">
      <c r="A26" s="22" t="s">
        <v>35</v>
      </c>
      <c r="B26" s="25">
        <v>215.40000000000001</v>
      </c>
      <c r="C26" s="23">
        <v>0</v>
      </c>
      <c r="D26" s="23">
        <v>0</v>
      </c>
      <c r="E26" s="23">
        <v>172.59999999999999</v>
      </c>
      <c r="F26" s="23">
        <f t="shared" si="6"/>
        <v>172.59999999999999</v>
      </c>
      <c r="G26" s="24" t="str">
        <f t="shared" si="7"/>
        <v/>
      </c>
      <c r="H26" s="23">
        <f t="shared" si="8"/>
        <v>172.59999999999999</v>
      </c>
      <c r="I26" s="24" t="str">
        <f t="shared" si="9"/>
        <v/>
      </c>
      <c r="J26" s="23">
        <f t="shared" si="10"/>
        <v>-42.800000000000011</v>
      </c>
      <c r="K26" s="24">
        <f t="shared" si="11"/>
        <v>0.80129990714948929</v>
      </c>
      <c r="L26" s="1"/>
      <c r="M26" s="1"/>
      <c r="N26" s="1"/>
      <c r="O26" s="1"/>
      <c r="P26" s="1"/>
      <c r="Q26" s="1"/>
    </row>
    <row r="27" ht="96.75" customHeight="1">
      <c r="A27" s="22" t="s">
        <v>36</v>
      </c>
      <c r="B27" s="25">
        <v>60374</v>
      </c>
      <c r="C27" s="23">
        <v>4624.5</v>
      </c>
      <c r="D27" s="23">
        <v>4624.5</v>
      </c>
      <c r="E27" s="23">
        <v>4426.5</v>
      </c>
      <c r="F27" s="23">
        <f t="shared" si="6"/>
        <v>-198</v>
      </c>
      <c r="G27" s="24">
        <f t="shared" si="7"/>
        <v>0.95718456049302625</v>
      </c>
      <c r="H27" s="23">
        <f t="shared" si="8"/>
        <v>-198</v>
      </c>
      <c r="I27" s="24">
        <f t="shared" si="9"/>
        <v>0.95718456049302625</v>
      </c>
      <c r="J27" s="23">
        <f t="shared" si="10"/>
        <v>-55947.5</v>
      </c>
      <c r="K27" s="24">
        <f t="shared" si="11"/>
        <v>0.073317984562891306</v>
      </c>
      <c r="L27" s="1"/>
      <c r="M27" s="1"/>
      <c r="N27" s="1"/>
      <c r="O27" s="1"/>
      <c r="P27" s="1"/>
      <c r="Q27" s="1"/>
    </row>
    <row r="28" ht="141" customHeight="1">
      <c r="A28" s="22" t="s">
        <v>37</v>
      </c>
      <c r="B28" s="25">
        <f>70051.1+25728.4+51424.3</f>
        <v>147203.79999999999</v>
      </c>
      <c r="C28" s="23">
        <v>184622</v>
      </c>
      <c r="D28" s="23">
        <v>124830.89999999999</v>
      </c>
      <c r="E28" s="23">
        <v>138769.20000000001</v>
      </c>
      <c r="F28" s="23">
        <f t="shared" si="6"/>
        <v>13938.300000000017</v>
      </c>
      <c r="G28" s="24">
        <f t="shared" si="7"/>
        <v>1.1116574501986289</v>
      </c>
      <c r="H28" s="23">
        <f t="shared" si="8"/>
        <v>-45852.799999999988</v>
      </c>
      <c r="I28" s="24">
        <f t="shared" si="9"/>
        <v>0.75163956624887618</v>
      </c>
      <c r="J28" s="23">
        <f t="shared" si="10"/>
        <v>-8434.5999999999767</v>
      </c>
      <c r="K28" s="24">
        <f t="shared" si="11"/>
        <v>0.94270120744165586</v>
      </c>
      <c r="L28" s="1"/>
      <c r="M28" s="1"/>
      <c r="N28" s="1"/>
      <c r="O28" s="1"/>
      <c r="P28" s="1"/>
      <c r="Q28" s="1"/>
    </row>
    <row r="29" ht="33.75" customHeight="1">
      <c r="A29" s="22" t="s">
        <v>38</v>
      </c>
      <c r="B29" s="25">
        <v>8839.3999999999996</v>
      </c>
      <c r="C29" s="23">
        <v>27254.299999999999</v>
      </c>
      <c r="D29" s="23">
        <v>24531.599999999999</v>
      </c>
      <c r="E29" s="23">
        <v>21853</v>
      </c>
      <c r="F29" s="23">
        <f t="shared" si="6"/>
        <v>-2678.5999999999985</v>
      </c>
      <c r="G29" s="24">
        <f t="shared" si="7"/>
        <v>0.89081022028730295</v>
      </c>
      <c r="H29" s="23">
        <f t="shared" si="8"/>
        <v>-5401.2999999999993</v>
      </c>
      <c r="I29" s="24">
        <f t="shared" si="9"/>
        <v>0.80181842865162567</v>
      </c>
      <c r="J29" s="23">
        <f t="shared" si="10"/>
        <v>13013.6</v>
      </c>
      <c r="K29" s="24">
        <f t="shared" si="11"/>
        <v>2.4722266217164064</v>
      </c>
      <c r="L29" s="1"/>
      <c r="M29" s="1"/>
      <c r="N29" s="1"/>
      <c r="O29" s="1"/>
      <c r="P29" s="1"/>
      <c r="Q29" s="1"/>
      <c r="R29" s="1"/>
    </row>
    <row r="30" ht="48.75" customHeight="1">
      <c r="A30" s="22" t="s">
        <v>39</v>
      </c>
      <c r="B30" s="25">
        <v>3159220</v>
      </c>
      <c r="C30" s="23">
        <v>5333070</v>
      </c>
      <c r="D30" s="23">
        <v>3323980.1000000001</v>
      </c>
      <c r="E30" s="23">
        <v>3334365.7999999998</v>
      </c>
      <c r="F30" s="23">
        <f t="shared" si="6"/>
        <v>10385.699999999721</v>
      </c>
      <c r="G30" s="24">
        <f t="shared" si="7"/>
        <v>1.0031244771892587</v>
      </c>
      <c r="H30" s="23">
        <f t="shared" si="8"/>
        <v>-1998704.2000000002</v>
      </c>
      <c r="I30" s="24">
        <f t="shared" si="9"/>
        <v>0.62522445795761161</v>
      </c>
      <c r="J30" s="23">
        <f t="shared" si="10"/>
        <v>175145.79999999981</v>
      </c>
      <c r="K30" s="24">
        <f t="shared" si="11"/>
        <v>1.0554395705269022</v>
      </c>
      <c r="L30" s="1"/>
      <c r="M30" s="1"/>
      <c r="N30" s="1"/>
      <c r="O30" s="1"/>
      <c r="P30" s="1"/>
      <c r="Q30" s="1"/>
    </row>
    <row r="31" ht="48.75" customHeight="1">
      <c r="A31" s="22" t="s">
        <v>40</v>
      </c>
      <c r="B31" s="25">
        <v>6224.6000000000004</v>
      </c>
      <c r="C31" s="23">
        <v>0</v>
      </c>
      <c r="D31" s="23">
        <v>0</v>
      </c>
      <c r="E31" s="23">
        <v>6179.6000000000004</v>
      </c>
      <c r="F31" s="23">
        <f t="shared" si="6"/>
        <v>6179.6000000000004</v>
      </c>
      <c r="G31" s="24" t="str">
        <f t="shared" si="7"/>
        <v/>
      </c>
      <c r="H31" s="23">
        <f t="shared" si="8"/>
        <v>6179.6000000000004</v>
      </c>
      <c r="I31" s="24" t="str">
        <f t="shared" si="9"/>
        <v/>
      </c>
      <c r="J31" s="23">
        <f t="shared" si="10"/>
        <v>-45</v>
      </c>
      <c r="K31" s="24">
        <f t="shared" si="11"/>
        <v>0.99277061979886261</v>
      </c>
      <c r="L31" s="1"/>
      <c r="M31" s="1"/>
      <c r="N31" s="1"/>
      <c r="O31" s="1"/>
      <c r="P31" s="1"/>
      <c r="Q31" s="1"/>
    </row>
    <row r="32" ht="121.5" customHeight="1">
      <c r="A32" s="22" t="s">
        <v>41</v>
      </c>
      <c r="B32" s="25">
        <v>372.69999999999999</v>
      </c>
      <c r="C32" s="23">
        <v>0</v>
      </c>
      <c r="D32" s="23">
        <v>0</v>
      </c>
      <c r="E32" s="23">
        <v>735.70000000000005</v>
      </c>
      <c r="F32" s="23">
        <f t="shared" si="6"/>
        <v>735.70000000000005</v>
      </c>
      <c r="G32" s="24" t="str">
        <f t="shared" si="7"/>
        <v/>
      </c>
      <c r="H32" s="23">
        <f t="shared" si="8"/>
        <v>735.70000000000005</v>
      </c>
      <c r="I32" s="24" t="str">
        <f t="shared" si="9"/>
        <v/>
      </c>
      <c r="J32" s="23">
        <f t="shared" si="10"/>
        <v>363.00000000000006</v>
      </c>
      <c r="K32" s="24">
        <f t="shared" si="11"/>
        <v>1.9739737053930777</v>
      </c>
      <c r="L32" s="1"/>
      <c r="M32" s="1"/>
      <c r="N32" s="1"/>
      <c r="O32" s="1"/>
      <c r="P32" s="1"/>
      <c r="Q32" s="1"/>
    </row>
    <row r="33" ht="61.5" customHeight="1">
      <c r="A33" s="22" t="s">
        <v>42</v>
      </c>
      <c r="B33" s="25">
        <v>159757.39999999999</v>
      </c>
      <c r="C33" s="23">
        <v>189360.79999999999</v>
      </c>
      <c r="D33" s="23">
        <v>101280</v>
      </c>
      <c r="E33" s="23">
        <v>163441.79999999999</v>
      </c>
      <c r="F33" s="23">
        <f t="shared" si="6"/>
        <v>62161.799999999988</v>
      </c>
      <c r="G33" s="24">
        <f t="shared" si="7"/>
        <v>1.6137618483412322</v>
      </c>
      <c r="H33" s="23">
        <f t="shared" si="8"/>
        <v>-25919</v>
      </c>
      <c r="I33" s="24">
        <f t="shared" si="9"/>
        <v>0.86312372993776953</v>
      </c>
      <c r="J33" s="23">
        <f t="shared" si="10"/>
        <v>3684.3999999999942</v>
      </c>
      <c r="K33" s="24">
        <f t="shared" si="11"/>
        <v>1.0230624684678142</v>
      </c>
      <c r="L33" s="1"/>
      <c r="M33" s="1"/>
      <c r="N33" s="1"/>
      <c r="O33" s="1"/>
      <c r="P33" s="1"/>
      <c r="Q33" s="1"/>
    </row>
    <row r="34" ht="121.5" customHeight="1">
      <c r="A34" s="22" t="s">
        <v>43</v>
      </c>
      <c r="B34" s="25">
        <v>52849.800000000003</v>
      </c>
      <c r="C34" s="23">
        <v>82177</v>
      </c>
      <c r="D34" s="23">
        <v>43550</v>
      </c>
      <c r="E34" s="23">
        <v>92908.5</v>
      </c>
      <c r="F34" s="23">
        <f t="shared" si="6"/>
        <v>49358.5</v>
      </c>
      <c r="G34" s="24">
        <f t="shared" si="7"/>
        <v>2.1333754305396098</v>
      </c>
      <c r="H34" s="23">
        <f t="shared" si="8"/>
        <v>10731.5</v>
      </c>
      <c r="I34" s="24">
        <f t="shared" si="9"/>
        <v>1.1305900677805225</v>
      </c>
      <c r="J34" s="23">
        <f t="shared" si="10"/>
        <v>40058.699999999997</v>
      </c>
      <c r="K34" s="24">
        <f t="shared" si="11"/>
        <v>1.7579725940306301</v>
      </c>
      <c r="L34" s="1"/>
      <c r="M34" s="1"/>
      <c r="N34" s="1"/>
      <c r="O34" s="1"/>
      <c r="P34" s="1"/>
      <c r="Q34" s="1"/>
    </row>
    <row r="35" ht="77.25" customHeight="1">
      <c r="A35" s="22" t="s">
        <v>44</v>
      </c>
      <c r="B35" s="25">
        <v>207721</v>
      </c>
      <c r="C35" s="23">
        <v>314008</v>
      </c>
      <c r="D35" s="23">
        <v>267001.40000000002</v>
      </c>
      <c r="E35" s="23">
        <v>294151.5</v>
      </c>
      <c r="F35" s="23">
        <f t="shared" si="6"/>
        <v>27150.099999999977</v>
      </c>
      <c r="G35" s="24">
        <f t="shared" si="7"/>
        <v>1.1016852346092567</v>
      </c>
      <c r="H35" s="23">
        <f t="shared" si="8"/>
        <v>-19856.5</v>
      </c>
      <c r="I35" s="24">
        <f t="shared" si="9"/>
        <v>0.93676434995286739</v>
      </c>
      <c r="J35" s="23">
        <f t="shared" si="10"/>
        <v>86430.5</v>
      </c>
      <c r="K35" s="24">
        <f t="shared" si="11"/>
        <v>1.4160893698759394</v>
      </c>
      <c r="L35" s="1"/>
      <c r="M35" s="1"/>
      <c r="N35" s="1"/>
      <c r="O35" s="1"/>
      <c r="P35" s="1"/>
      <c r="Q35" s="1"/>
      <c r="R35" s="1"/>
    </row>
    <row r="36" s="1" customFormat="1" ht="35.25" customHeight="1">
      <c r="A36" s="22" t="s">
        <v>45</v>
      </c>
      <c r="B36" s="25">
        <v>150493.20000000001</v>
      </c>
      <c r="C36" s="23">
        <v>263656.40000000002</v>
      </c>
      <c r="D36" s="23">
        <v>172495.19999999998</v>
      </c>
      <c r="E36" s="23">
        <v>199739.20000000001</v>
      </c>
      <c r="F36" s="23">
        <f t="shared" si="6"/>
        <v>27244.000000000029</v>
      </c>
      <c r="G36" s="24">
        <f t="shared" si="7"/>
        <v>1.1579406267536723</v>
      </c>
      <c r="H36" s="23">
        <f t="shared" si="8"/>
        <v>-63917.200000000012</v>
      </c>
      <c r="I36" s="24">
        <f t="shared" si="9"/>
        <v>0.75757387266153975</v>
      </c>
      <c r="J36" s="23">
        <f t="shared" si="10"/>
        <v>49246</v>
      </c>
      <c r="K36" s="24">
        <f t="shared" si="11"/>
        <v>1.3272307320197856</v>
      </c>
      <c r="L36" s="1"/>
      <c r="M36" s="1"/>
      <c r="N36" s="1"/>
      <c r="O36" s="1"/>
      <c r="P36" s="1"/>
      <c r="Q36" s="1"/>
    </row>
    <row r="37" s="1" customFormat="1" ht="19.5" customHeight="1">
      <c r="A37" s="22" t="s">
        <v>46</v>
      </c>
      <c r="B37" s="25">
        <v>-5495.1000000000004</v>
      </c>
      <c r="C37" s="23">
        <v>0</v>
      </c>
      <c r="D37" s="23">
        <v>0</v>
      </c>
      <c r="E37" s="23">
        <v>-241.09999999999999</v>
      </c>
      <c r="F37" s="23">
        <f t="shared" si="6"/>
        <v>-241.09999999999999</v>
      </c>
      <c r="G37" s="24" t="str">
        <f t="shared" si="7"/>
        <v/>
      </c>
      <c r="H37" s="23">
        <f t="shared" si="8"/>
        <v>-241.09999999999999</v>
      </c>
      <c r="I37" s="24" t="str">
        <f t="shared" si="9"/>
        <v/>
      </c>
      <c r="J37" s="23">
        <f t="shared" si="10"/>
        <v>5254</v>
      </c>
      <c r="K37" s="24">
        <f t="shared" si="11"/>
        <v>0.04387545267602045</v>
      </c>
      <c r="L37" s="1"/>
      <c r="M37" s="1"/>
      <c r="N37" s="1"/>
      <c r="O37" s="1"/>
      <c r="P37" s="1"/>
      <c r="Q37" s="1"/>
    </row>
    <row r="38" s="1" customFormat="1" ht="19.5" customHeight="1">
      <c r="A38" s="22" t="s">
        <v>47</v>
      </c>
      <c r="B38" s="25">
        <f>124001.8-51424.3-25728.4</f>
        <v>46849.099999999999</v>
      </c>
      <c r="C38" s="23">
        <v>96434.800000000003</v>
      </c>
      <c r="D38" s="23">
        <v>51000</v>
      </c>
      <c r="E38" s="23">
        <v>89082.300000000003</v>
      </c>
      <c r="F38" s="23">
        <f t="shared" si="6"/>
        <v>38082.300000000003</v>
      </c>
      <c r="G38" s="24">
        <f t="shared" si="7"/>
        <v>1.7467117647058825</v>
      </c>
      <c r="H38" s="23">
        <f t="shared" si="8"/>
        <v>-7352.5</v>
      </c>
      <c r="I38" s="24">
        <f t="shared" si="9"/>
        <v>0.92375677659931887</v>
      </c>
      <c r="J38" s="23">
        <f t="shared" si="10"/>
        <v>42233.200000000004</v>
      </c>
      <c r="K38" s="24">
        <f t="shared" si="11"/>
        <v>1.9014730272299789</v>
      </c>
      <c r="L38" s="1"/>
      <c r="M38" s="1"/>
      <c r="N38" s="1"/>
      <c r="O38" s="1"/>
      <c r="P38" s="1"/>
      <c r="Q38" s="1"/>
    </row>
    <row r="39" s="1" customFormat="1" ht="19.5" customHeight="1">
      <c r="A39" s="22" t="s">
        <v>48</v>
      </c>
      <c r="B39" s="23">
        <v>795.89999999999998</v>
      </c>
      <c r="C39" s="23">
        <v>0</v>
      </c>
      <c r="D39" s="23">
        <v>0</v>
      </c>
      <c r="E39" s="23">
        <v>596.60000000000002</v>
      </c>
      <c r="F39" s="23">
        <f t="shared" si="6"/>
        <v>596.60000000000002</v>
      </c>
      <c r="G39" s="24" t="str">
        <f t="shared" si="7"/>
        <v/>
      </c>
      <c r="H39" s="23">
        <f t="shared" si="8"/>
        <v>596.60000000000002</v>
      </c>
      <c r="I39" s="24" t="str">
        <f t="shared" si="9"/>
        <v/>
      </c>
      <c r="J39" s="23">
        <f t="shared" si="10"/>
        <v>-199.29999999999995</v>
      </c>
      <c r="K39" s="24">
        <f t="shared" si="11"/>
        <v>0.74959165724337229</v>
      </c>
      <c r="L39" s="1"/>
      <c r="M39" s="1"/>
      <c r="N39" s="1"/>
      <c r="O39" s="1"/>
      <c r="P39" s="1"/>
      <c r="Q39" s="1"/>
    </row>
    <row r="40" s="18" customFormat="1" ht="34.5" customHeight="1">
      <c r="A40" s="26" t="s">
        <v>49</v>
      </c>
      <c r="B40" s="20">
        <f>B6+B17</f>
        <v>15538509.700000003</v>
      </c>
      <c r="C40" s="20">
        <f>C6+C17</f>
        <v>32249732.799999997</v>
      </c>
      <c r="D40" s="20">
        <f>D6+D17</f>
        <v>19593279.200000003</v>
      </c>
      <c r="E40" s="20">
        <f>E6+E17</f>
        <v>19882952.400000002</v>
      </c>
      <c r="F40" s="20">
        <f t="shared" si="6"/>
        <v>289673.19999999925</v>
      </c>
      <c r="G40" s="21">
        <f t="shared" si="7"/>
        <v>1.0147843144091979</v>
      </c>
      <c r="H40" s="20">
        <f t="shared" si="8"/>
        <v>-12366780.399999995</v>
      </c>
      <c r="I40" s="21">
        <f t="shared" si="9"/>
        <v>0.61653076393860862</v>
      </c>
      <c r="J40" s="20">
        <f t="shared" si="10"/>
        <v>4344442.6999999993</v>
      </c>
      <c r="K40" s="21">
        <f t="shared" si="11"/>
        <v>1.2795919804329754</v>
      </c>
      <c r="L40" s="18"/>
      <c r="M40" s="18"/>
      <c r="N40" s="18"/>
      <c r="O40" s="18"/>
      <c r="P40" s="18"/>
      <c r="Q40" s="18"/>
    </row>
    <row r="41" s="18" customFormat="1" ht="33.75" customHeight="1">
      <c r="A41" s="26" t="s">
        <v>50</v>
      </c>
      <c r="B41" s="20">
        <f>SUM(B42,B43:B49)</f>
        <v>15268676.499999998</v>
      </c>
      <c r="C41" s="20">
        <f>SUM(C42,C43:C49)</f>
        <v>25593987.300000001</v>
      </c>
      <c r="D41" s="20">
        <f>SUM(D42,D43:D49)</f>
        <v>16849996.400000002</v>
      </c>
      <c r="E41" s="20">
        <f>SUM(E42,E43:E49)</f>
        <v>16796887.299999997</v>
      </c>
      <c r="F41" s="20">
        <f t="shared" si="6"/>
        <v>-53109.100000005215</v>
      </c>
      <c r="G41" s="21">
        <f t="shared" si="7"/>
        <v>0.99684812395568201</v>
      </c>
      <c r="H41" s="27">
        <f t="shared" si="8"/>
        <v>-8797100.0000000037</v>
      </c>
      <c r="I41" s="21">
        <f t="shared" si="9"/>
        <v>0.65628255195703711</v>
      </c>
      <c r="J41" s="20">
        <f t="shared" si="10"/>
        <v>1528210.7999999989</v>
      </c>
      <c r="K41" s="21">
        <f t="shared" si="11"/>
        <v>1.1000879676768316</v>
      </c>
      <c r="L41" s="18"/>
      <c r="M41" s="18"/>
      <c r="N41" s="18"/>
      <c r="O41" s="18"/>
      <c r="P41" s="18"/>
      <c r="Q41" s="18"/>
    </row>
    <row r="42" ht="33.75" customHeight="1">
      <c r="A42" s="22" t="s">
        <v>51</v>
      </c>
      <c r="B42" s="25">
        <v>369367.59999999998</v>
      </c>
      <c r="C42" s="23">
        <v>344735.59999999998</v>
      </c>
      <c r="D42" s="23">
        <v>280791.90000000002</v>
      </c>
      <c r="E42" s="23">
        <v>289250.79999999999</v>
      </c>
      <c r="F42" s="23">
        <f t="shared" si="6"/>
        <v>8458.8999999999651</v>
      </c>
      <c r="G42" s="24">
        <f t="shared" si="7"/>
        <v>1.0301251567441938</v>
      </c>
      <c r="H42" s="28">
        <f t="shared" si="8"/>
        <v>-55484.799999999988</v>
      </c>
      <c r="I42" s="24">
        <f t="shared" si="9"/>
        <v>0.83905114528351588</v>
      </c>
      <c r="J42" s="23">
        <f t="shared" si="10"/>
        <v>-80116.799999999988</v>
      </c>
      <c r="K42" s="24">
        <f t="shared" si="11"/>
        <v>0.78309738049574462</v>
      </c>
      <c r="L42" s="1"/>
      <c r="M42" s="1"/>
      <c r="N42" s="1"/>
      <c r="O42" s="1"/>
      <c r="P42" s="1"/>
      <c r="Q42" s="1"/>
    </row>
    <row r="43" ht="48" customHeight="1">
      <c r="A43" s="22" t="s">
        <v>52</v>
      </c>
      <c r="B43" s="25">
        <v>3346372</v>
      </c>
      <c r="C43" s="23">
        <v>6959335.7000000002</v>
      </c>
      <c r="D43" s="23">
        <v>3718203.8999999999</v>
      </c>
      <c r="E43" s="23">
        <v>3718203.8999999999</v>
      </c>
      <c r="F43" s="23">
        <f t="shared" si="6"/>
        <v>0</v>
      </c>
      <c r="G43" s="24">
        <f t="shared" si="7"/>
        <v>1</v>
      </c>
      <c r="H43" s="28">
        <f t="shared" si="8"/>
        <v>-3241131.8000000003</v>
      </c>
      <c r="I43" s="24">
        <f t="shared" si="9"/>
        <v>0.53427569243426498</v>
      </c>
      <c r="J43" s="23">
        <f t="shared" si="10"/>
        <v>371831.89999999991</v>
      </c>
      <c r="K43" s="24">
        <f t="shared" si="11"/>
        <v>1.1111149328287471</v>
      </c>
      <c r="L43" s="1"/>
      <c r="M43" s="1"/>
      <c r="N43" s="1"/>
      <c r="O43" s="1"/>
      <c r="P43" s="1"/>
      <c r="Q43" s="1"/>
    </row>
    <row r="44" ht="33.75" customHeight="1">
      <c r="A44" s="22" t="s">
        <v>53</v>
      </c>
      <c r="B44" s="25">
        <v>8022791.4000000004</v>
      </c>
      <c r="C44" s="23">
        <v>13872776.1</v>
      </c>
      <c r="D44" s="23">
        <v>9304472.6999999993</v>
      </c>
      <c r="E44" s="23">
        <v>9304472.5</v>
      </c>
      <c r="F44" s="23">
        <f t="shared" si="6"/>
        <v>-0.19999999925494194</v>
      </c>
      <c r="G44" s="24">
        <f t="shared" si="7"/>
        <v>0.99999997850496147</v>
      </c>
      <c r="H44" s="28">
        <f t="shared" si="8"/>
        <v>-4568303.5999999996</v>
      </c>
      <c r="I44" s="24">
        <f t="shared" si="9"/>
        <v>0.67070011315182976</v>
      </c>
      <c r="J44" s="23">
        <f t="shared" si="10"/>
        <v>1281681.0999999996</v>
      </c>
      <c r="K44" s="24">
        <f t="shared" si="11"/>
        <v>1.1597550074653566</v>
      </c>
      <c r="L44" s="1"/>
      <c r="M44" s="1"/>
      <c r="N44" s="1"/>
      <c r="O44" s="1"/>
      <c r="P44" s="1"/>
      <c r="Q44" s="1"/>
    </row>
    <row r="45" ht="19.5" customHeight="1">
      <c r="A45" s="22" t="s">
        <v>54</v>
      </c>
      <c r="B45" s="25">
        <v>3193431.2000000002</v>
      </c>
      <c r="C45" s="23">
        <v>3473302</v>
      </c>
      <c r="D45" s="23">
        <v>2602690</v>
      </c>
      <c r="E45" s="23">
        <v>2600491.7000000002</v>
      </c>
      <c r="F45" s="23">
        <f t="shared" si="6"/>
        <v>-2198.2999999998137</v>
      </c>
      <c r="G45" s="24">
        <f t="shared" si="7"/>
        <v>0.99915537386319542</v>
      </c>
      <c r="H45" s="28">
        <f t="shared" si="8"/>
        <v>-872810.29999999981</v>
      </c>
      <c r="I45" s="24">
        <f t="shared" si="9"/>
        <v>0.7487087791386986</v>
      </c>
      <c r="J45" s="23">
        <f t="shared" si="10"/>
        <v>-592939.5</v>
      </c>
      <c r="K45" s="24">
        <f t="shared" si="11"/>
        <v>0.81432526243245829</v>
      </c>
      <c r="L45" s="1"/>
      <c r="M45" s="1"/>
      <c r="N45" s="1"/>
      <c r="O45" s="1"/>
      <c r="P45" s="1"/>
      <c r="Q45" s="1"/>
    </row>
    <row r="46" ht="48" customHeight="1">
      <c r="A46" s="22" t="s">
        <v>55</v>
      </c>
      <c r="B46" s="25">
        <v>924.20000000000005</v>
      </c>
      <c r="C46" s="23">
        <v>0</v>
      </c>
      <c r="D46" s="23">
        <v>0</v>
      </c>
      <c r="E46" s="23">
        <v>446.19999999999999</v>
      </c>
      <c r="F46" s="23">
        <f t="shared" si="6"/>
        <v>446.19999999999999</v>
      </c>
      <c r="G46" s="24" t="str">
        <f t="shared" si="7"/>
        <v/>
      </c>
      <c r="H46" s="28">
        <f t="shared" si="8"/>
        <v>446.19999999999999</v>
      </c>
      <c r="I46" s="24" t="str">
        <f t="shared" si="9"/>
        <v/>
      </c>
      <c r="J46" s="23">
        <f t="shared" si="10"/>
        <v>-478.00000000000006</v>
      </c>
      <c r="K46" s="24">
        <f t="shared" si="11"/>
        <v>0.48279593161653317</v>
      </c>
      <c r="L46" s="1"/>
      <c r="M46" s="1"/>
      <c r="N46" s="1"/>
      <c r="O46" s="1"/>
      <c r="P46" s="1"/>
      <c r="Q46" s="1"/>
    </row>
    <row r="47" ht="33.75" customHeight="1">
      <c r="A47" s="22" t="s">
        <v>56</v>
      </c>
      <c r="B47" s="25">
        <v>494848.09999999998</v>
      </c>
      <c r="C47" s="23">
        <v>931777.59999999998</v>
      </c>
      <c r="D47" s="23">
        <v>931777.59999999998</v>
      </c>
      <c r="E47" s="23">
        <v>931777.59999999998</v>
      </c>
      <c r="F47" s="23">
        <f t="shared" si="6"/>
        <v>0</v>
      </c>
      <c r="G47" s="24">
        <f t="shared" si="7"/>
        <v>1</v>
      </c>
      <c r="H47" s="28">
        <f t="shared" si="8"/>
        <v>0</v>
      </c>
      <c r="I47" s="24">
        <f t="shared" si="9"/>
        <v>1</v>
      </c>
      <c r="J47" s="23">
        <f t="shared" si="10"/>
        <v>436929.5</v>
      </c>
      <c r="K47" s="24">
        <f t="shared" si="11"/>
        <v>1.8829568103828225</v>
      </c>
      <c r="L47" s="1"/>
      <c r="M47" s="1"/>
      <c r="N47" s="1"/>
      <c r="O47" s="1"/>
      <c r="P47" s="1"/>
      <c r="Q47" s="1"/>
    </row>
    <row r="48" ht="122.25" customHeight="1">
      <c r="A48" s="22" t="s">
        <v>57</v>
      </c>
      <c r="B48" s="25">
        <v>159864.70000000001</v>
      </c>
      <c r="C48" s="23">
        <v>12060.299999999999</v>
      </c>
      <c r="D48" s="23">
        <v>12060.299999999999</v>
      </c>
      <c r="E48" s="23">
        <v>83501.699999999997</v>
      </c>
      <c r="F48" s="23">
        <f t="shared" si="6"/>
        <v>71441.399999999994</v>
      </c>
      <c r="G48" s="24">
        <f t="shared" si="7"/>
        <v>6.9236834904604363</v>
      </c>
      <c r="H48" s="28">
        <f t="shared" si="8"/>
        <v>71441.399999999994</v>
      </c>
      <c r="I48" s="24">
        <f t="shared" si="9"/>
        <v>6.9236834904604363</v>
      </c>
      <c r="J48" s="23">
        <f t="shared" si="10"/>
        <v>-76363.000000000015</v>
      </c>
      <c r="K48" s="24">
        <f t="shared" si="11"/>
        <v>0.52232731803831611</v>
      </c>
      <c r="L48" s="1"/>
      <c r="M48" s="1"/>
      <c r="N48" s="1"/>
      <c r="O48" s="1"/>
      <c r="P48" s="1"/>
      <c r="Q48" s="1"/>
    </row>
    <row r="49" ht="63" customHeight="1">
      <c r="A49" s="22" t="s">
        <v>58</v>
      </c>
      <c r="B49" s="25">
        <v>-318922.70000000001</v>
      </c>
      <c r="C49" s="23">
        <v>0</v>
      </c>
      <c r="D49" s="23">
        <v>0</v>
      </c>
      <c r="E49" s="23">
        <v>-131257.10000000001</v>
      </c>
      <c r="F49" s="23">
        <f t="shared" si="6"/>
        <v>-131257.10000000001</v>
      </c>
      <c r="G49" s="24" t="str">
        <f t="shared" si="7"/>
        <v/>
      </c>
      <c r="H49" s="28">
        <f t="shared" si="8"/>
        <v>-131257.10000000001</v>
      </c>
      <c r="I49" s="24" t="str">
        <f t="shared" si="9"/>
        <v/>
      </c>
      <c r="J49" s="23">
        <f t="shared" si="10"/>
        <v>187665.60000000001</v>
      </c>
      <c r="K49" s="24">
        <f t="shared" si="11"/>
        <v>0.41156399340655275</v>
      </c>
      <c r="L49" s="1"/>
      <c r="M49" s="1"/>
      <c r="N49" s="1"/>
      <c r="O49" s="1"/>
      <c r="P49" s="1"/>
      <c r="Q49" s="1"/>
    </row>
    <row r="50" s="29" customFormat="1" ht="21" customHeight="1">
      <c r="A50" s="30" t="s">
        <v>59</v>
      </c>
      <c r="B50" s="31">
        <f>B40+B41</f>
        <v>30807186.200000003</v>
      </c>
      <c r="C50" s="31">
        <f>C40+C41</f>
        <v>57843720.099999994</v>
      </c>
      <c r="D50" s="31">
        <f>D40+D41</f>
        <v>36443275.600000009</v>
      </c>
      <c r="E50" s="31">
        <f>E40+E41</f>
        <v>36679839.700000003</v>
      </c>
      <c r="F50" s="31">
        <f t="shared" si="6"/>
        <v>236564.09999999404</v>
      </c>
      <c r="G50" s="32">
        <f t="shared" si="7"/>
        <v>1.0064912962982941</v>
      </c>
      <c r="H50" s="33">
        <f t="shared" si="8"/>
        <v>-21163880.399999991</v>
      </c>
      <c r="I50" s="32">
        <f t="shared" si="9"/>
        <v>0.63411965268810588</v>
      </c>
      <c r="J50" s="31">
        <f t="shared" si="10"/>
        <v>5872653.5</v>
      </c>
      <c r="K50" s="32">
        <f t="shared" si="11"/>
        <v>1.1906260916487075</v>
      </c>
      <c r="L50" s="29"/>
      <c r="M50" s="29"/>
      <c r="N50" s="29"/>
      <c r="O50" s="29"/>
      <c r="P50" s="29"/>
      <c r="Q50" s="29"/>
    </row>
    <row r="51" ht="15" customHeight="1">
      <c r="A51" s="2"/>
      <c r="B51" s="3"/>
      <c r="C51" s="3"/>
      <c r="D51" s="3"/>
      <c r="E51" s="3"/>
      <c r="F51" s="3"/>
      <c r="G51" s="3"/>
      <c r="H51" s="3"/>
      <c r="I51" s="4"/>
      <c r="J51" s="4"/>
      <c r="K51" s="4"/>
      <c r="L51" s="1"/>
      <c r="M51" s="1"/>
      <c r="N51" s="1"/>
      <c r="O51" s="1"/>
      <c r="P51" s="1"/>
      <c r="Q51" s="1"/>
    </row>
    <row r="52" ht="15" customHeight="1">
      <c r="A52" s="2"/>
      <c r="B52" s="3"/>
      <c r="C52" s="3"/>
      <c r="D52" s="3"/>
      <c r="E52" s="3"/>
      <c r="F52" s="3"/>
      <c r="G52" s="3"/>
      <c r="H52" s="3"/>
      <c r="I52" s="4"/>
      <c r="J52" s="4"/>
      <c r="K52" s="4"/>
      <c r="L52" s="1"/>
      <c r="M52" s="1"/>
      <c r="N52" s="1"/>
      <c r="O52" s="1"/>
      <c r="P52" s="1"/>
      <c r="Q52" s="1"/>
    </row>
    <row r="53" ht="15" customHeight="1">
      <c r="A53" s="2"/>
      <c r="B53" s="3"/>
      <c r="C53" s="3"/>
      <c r="D53" s="3"/>
      <c r="E53" s="3"/>
      <c r="F53" s="3"/>
      <c r="G53" s="3"/>
      <c r="H53" s="3"/>
      <c r="I53" s="4"/>
      <c r="J53" s="4"/>
      <c r="K53" s="4"/>
      <c r="L53" s="1"/>
      <c r="M53" s="1"/>
      <c r="N53" s="1"/>
      <c r="O53" s="1"/>
      <c r="P53" s="1"/>
      <c r="Q53" s="1"/>
    </row>
    <row r="54" ht="15" customHeight="1">
      <c r="A54" s="2"/>
      <c r="B54" s="3"/>
      <c r="C54" s="3"/>
      <c r="D54" s="3"/>
      <c r="E54" s="3"/>
      <c r="F54" s="3"/>
      <c r="G54" s="3"/>
      <c r="H54" s="3"/>
      <c r="I54" s="4"/>
      <c r="J54" s="4"/>
      <c r="K54" s="4"/>
      <c r="L54" s="1"/>
      <c r="M54" s="1"/>
      <c r="N54" s="1"/>
      <c r="O54" s="1"/>
      <c r="P54" s="1"/>
      <c r="Q54" s="1"/>
    </row>
    <row r="55" ht="15" customHeight="1">
      <c r="A55" s="2"/>
      <c r="B55" s="3"/>
      <c r="C55" s="3"/>
      <c r="D55" s="3"/>
      <c r="E55" s="3"/>
      <c r="F55" s="3"/>
      <c r="G55" s="3"/>
      <c r="H55" s="3"/>
      <c r="I55" s="4"/>
      <c r="J55" s="4"/>
      <c r="K55" s="4"/>
      <c r="L55" s="1"/>
      <c r="M55" s="1"/>
      <c r="N55" s="1"/>
      <c r="O55" s="1"/>
      <c r="P55" s="1"/>
      <c r="Q55" s="1"/>
    </row>
    <row r="56" ht="15" customHeight="1">
      <c r="B56" s="3"/>
      <c r="C56" s="3"/>
      <c r="D56" s="3"/>
      <c r="E56" s="3"/>
      <c r="F56" s="3"/>
      <c r="G56" s="3"/>
      <c r="H56" s="3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  <c r="T56" s="1"/>
    </row>
    <row r="57" ht="15" customHeight="1">
      <c r="B57" s="3"/>
      <c r="C57" s="3"/>
      <c r="D57" s="3"/>
      <c r="E57" s="3"/>
      <c r="F57" s="3"/>
      <c r="G57" s="3"/>
      <c r="H57" s="3"/>
      <c r="I57" s="4"/>
      <c r="J57" s="4"/>
      <c r="K57" s="4"/>
      <c r="L57" s="1"/>
      <c r="M57" s="1"/>
      <c r="N57" s="1"/>
      <c r="O57" s="1"/>
      <c r="P57" s="1"/>
      <c r="Q57" s="1"/>
    </row>
    <row r="58" ht="15" customHeight="1">
      <c r="B58" s="3"/>
      <c r="C58" s="3"/>
      <c r="D58" s="3"/>
      <c r="E58" s="3"/>
      <c r="F58" s="3"/>
      <c r="G58" s="3"/>
      <c r="H58" s="3"/>
      <c r="I58" s="4"/>
      <c r="J58" s="4"/>
      <c r="K58" s="4"/>
      <c r="L58" s="1"/>
      <c r="M58" s="1"/>
      <c r="N58" s="1"/>
      <c r="O58" s="1"/>
      <c r="P58" s="1"/>
      <c r="Q58" s="1"/>
    </row>
    <row r="59" ht="15" customHeight="1">
      <c r="A59" s="2"/>
      <c r="B59" s="3"/>
      <c r="C59" s="3"/>
      <c r="D59" s="3"/>
      <c r="E59" s="3"/>
      <c r="F59" s="3"/>
      <c r="G59" s="3"/>
      <c r="H59" s="3"/>
      <c r="I59" s="4"/>
      <c r="J59" s="4"/>
      <c r="K59" s="4"/>
      <c r="L59" s="1"/>
      <c r="M59" s="1"/>
      <c r="N59" s="1"/>
      <c r="O59" s="1"/>
      <c r="P59" s="1"/>
      <c r="Q59" s="1"/>
    </row>
    <row r="60" ht="15" customHeight="1">
      <c r="A60" s="2"/>
      <c r="B60" s="3"/>
      <c r="C60" s="3"/>
      <c r="D60" s="3"/>
      <c r="E60" s="3"/>
      <c r="F60" s="3"/>
      <c r="G60" s="3"/>
      <c r="H60" s="3"/>
      <c r="I60" s="4"/>
      <c r="J60" s="4"/>
      <c r="K60" s="4"/>
      <c r="L60" s="1"/>
      <c r="M60" s="1"/>
      <c r="N60" s="1"/>
      <c r="O60" s="1"/>
      <c r="P60" s="1"/>
      <c r="Q60" s="1"/>
    </row>
    <row r="61" ht="15" customHeight="1">
      <c r="A61" s="2"/>
      <c r="B61" s="3"/>
      <c r="C61" s="3"/>
      <c r="G61" s="3"/>
      <c r="H61" s="3"/>
      <c r="I61" s="4"/>
      <c r="J61" s="4"/>
      <c r="K61" s="4"/>
      <c r="L61" s="1"/>
      <c r="M61" s="1"/>
      <c r="N61" s="1"/>
      <c r="O61" s="1"/>
      <c r="P61" s="1"/>
      <c r="Q61" s="1"/>
    </row>
    <row r="62" ht="15" customHeight="1">
      <c r="A62" s="2"/>
      <c r="B62" s="3"/>
      <c r="C62" s="3"/>
      <c r="G62" s="3"/>
      <c r="H62" s="3"/>
      <c r="I62" s="4"/>
      <c r="J62" s="4"/>
      <c r="K62" s="4"/>
      <c r="L62" s="1"/>
      <c r="M62" s="1"/>
      <c r="N62" s="1"/>
      <c r="O62" s="1"/>
      <c r="P62" s="1"/>
      <c r="Q62" s="1"/>
    </row>
    <row r="63" ht="15" customHeight="1">
      <c r="A63" s="2"/>
      <c r="B63" s="3"/>
      <c r="C63" s="3"/>
      <c r="D63" s="3"/>
      <c r="E63" s="3"/>
      <c r="F63" s="3"/>
      <c r="G63" s="3"/>
      <c r="H63" s="3"/>
      <c r="I63" s="4"/>
      <c r="J63" s="4"/>
      <c r="K63" s="4"/>
      <c r="L63" s="1"/>
      <c r="M63" s="1"/>
      <c r="N63" s="1"/>
      <c r="O63" s="1"/>
      <c r="P63" s="1"/>
      <c r="Q63" s="1"/>
    </row>
    <row r="64" ht="15" customHeight="1">
      <c r="A64" s="2"/>
      <c r="B64" s="3"/>
      <c r="C64" s="3"/>
      <c r="D64" s="3"/>
      <c r="E64" s="3"/>
      <c r="F64" s="3"/>
      <c r="G64" s="3"/>
      <c r="H64" s="3"/>
      <c r="I64" s="4"/>
      <c r="J64" s="4"/>
      <c r="K64" s="4"/>
      <c r="L64" s="1"/>
      <c r="M64" s="1"/>
      <c r="N64" s="1"/>
      <c r="O64" s="1"/>
      <c r="P64" s="1"/>
      <c r="Q64" s="1"/>
    </row>
    <row r="65" ht="15" customHeight="1">
      <c r="A65" s="2"/>
      <c r="B65" s="3"/>
      <c r="C65" s="3"/>
      <c r="D65" s="3"/>
      <c r="E65" s="3"/>
      <c r="F65" s="3"/>
      <c r="G65" s="3"/>
      <c r="H65" s="3"/>
      <c r="I65" s="4"/>
      <c r="J65" s="4"/>
      <c r="K65" s="4"/>
      <c r="L65" s="1"/>
      <c r="M65" s="1"/>
      <c r="N65" s="1"/>
      <c r="O65" s="1"/>
      <c r="P65" s="1"/>
      <c r="Q65" s="1"/>
    </row>
    <row r="66" ht="15" customHeight="1">
      <c r="A66" s="2"/>
      <c r="B66" s="3"/>
      <c r="C66" s="3"/>
      <c r="G66" s="3"/>
      <c r="H66" s="3"/>
      <c r="I66" s="4"/>
      <c r="J66" s="4"/>
      <c r="K66" s="4"/>
      <c r="L66" s="1"/>
      <c r="M66" s="1"/>
      <c r="N66" s="1"/>
      <c r="O66" s="1"/>
      <c r="P66" s="1"/>
      <c r="Q66" s="1"/>
    </row>
    <row r="67" ht="15" customHeight="1">
      <c r="A67" s="2"/>
      <c r="B67" s="3"/>
      <c r="C67" s="3"/>
      <c r="G67" s="3"/>
      <c r="H67" s="3"/>
      <c r="I67" s="4"/>
      <c r="J67" s="4"/>
      <c r="K67" s="4"/>
      <c r="L67" s="1"/>
      <c r="M67" s="1"/>
      <c r="N67" s="1"/>
      <c r="O67" s="1"/>
      <c r="P67" s="1"/>
      <c r="Q67" s="1"/>
    </row>
    <row r="68" ht="15" customHeight="1">
      <c r="A68" s="2"/>
      <c r="B68" s="3"/>
      <c r="C68" s="3"/>
      <c r="D68" s="3"/>
      <c r="E68" s="3"/>
      <c r="F68" s="3"/>
      <c r="G68" s="3"/>
      <c r="H68" s="3"/>
      <c r="I68" s="4"/>
      <c r="J68" s="4"/>
      <c r="K68" s="4"/>
      <c r="L68" s="1"/>
      <c r="M68" s="1"/>
      <c r="N68" s="1"/>
      <c r="O68" s="1"/>
      <c r="P68" s="1"/>
      <c r="Q68" s="1"/>
    </row>
    <row r="69" ht="15" customHeight="1">
      <c r="A69" s="2"/>
      <c r="B69" s="3"/>
      <c r="C69" s="3"/>
      <c r="D69" s="3"/>
      <c r="E69" s="3"/>
      <c r="F69" s="3"/>
      <c r="G69" s="3"/>
      <c r="H69" s="3"/>
      <c r="I69" s="4"/>
      <c r="J69" s="4"/>
      <c r="K69" s="4"/>
      <c r="L69" s="1"/>
      <c r="M69" s="1"/>
      <c r="N69" s="1"/>
      <c r="O69" s="1"/>
      <c r="P69" s="1"/>
      <c r="Q69" s="1"/>
    </row>
    <row r="70" ht="15" customHeight="1">
      <c r="A70" s="2"/>
      <c r="B70" s="3"/>
      <c r="C70" s="3"/>
      <c r="D70" s="3"/>
      <c r="E70" s="3"/>
      <c r="F70" s="3"/>
      <c r="G70" s="3"/>
      <c r="H70" s="3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</row>
    <row r="71" ht="15" customHeight="1">
      <c r="B71" s="3"/>
      <c r="C71" s="3"/>
      <c r="D71" s="3"/>
      <c r="E71" s="3"/>
      <c r="F71" s="3"/>
      <c r="G71" s="3"/>
      <c r="H71" s="3"/>
      <c r="I71" s="4"/>
      <c r="J71" s="4"/>
      <c r="K71" s="4"/>
      <c r="L71" s="1"/>
      <c r="M71" s="1"/>
      <c r="O71" s="1"/>
      <c r="P71" s="1"/>
    </row>
    <row r="72" ht="15" customHeight="1">
      <c r="A72" s="2"/>
      <c r="B72" s="3"/>
      <c r="N72" s="1"/>
      <c r="O72" s="1"/>
      <c r="P72" s="1"/>
      <c r="Q72" s="1"/>
    </row>
    <row r="73" ht="15" customHeight="1">
      <c r="A73" s="2"/>
      <c r="B73" s="3"/>
      <c r="C73" s="3"/>
      <c r="D73" s="3"/>
      <c r="E73" s="3"/>
      <c r="F73" s="3"/>
      <c r="N73" s="1"/>
      <c r="O73" s="1"/>
      <c r="P73" s="1"/>
      <c r="Q73" s="1"/>
    </row>
    <row r="74" ht="15" customHeight="1">
      <c r="A74" s="2"/>
      <c r="B74" s="3"/>
      <c r="C74" s="3"/>
      <c r="D74" s="3"/>
      <c r="E74" s="3"/>
      <c r="F74" s="3"/>
      <c r="G74" s="3"/>
      <c r="H74" s="3"/>
      <c r="I74" s="4"/>
    </row>
  </sheetData>
  <mergeCells count="1">
    <mergeCell ref="A3:K3"/>
  </mergeCells>
  <printOptions headings="0" gridLines="0"/>
  <pageMargins left="0.39370078740157477" right="0.19685039370078738" top="0.19685039370078738" bottom="0.27559055118110237" header="0.27559055118110237" footer="0.15748031496062992"/>
  <pageSetup paperSize="9" scale="65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14</cp:revision>
  <dcterms:modified xsi:type="dcterms:W3CDTF">2024-09-09T14:41:33Z</dcterms:modified>
</cp:coreProperties>
</file>