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на 01.11.2012" sheetId="1" r:id="rId1"/>
  </sheets>
  <definedNames>
    <definedName name="_xlnm.Print_Titles" localSheetId="0">'на 01.11.2012'!$4:$5</definedName>
  </definedNames>
  <calcPr fullCalcOnLoad="1"/>
</workbook>
</file>

<file path=xl/sharedStrings.xml><?xml version="1.0" encoding="utf-8"?>
<sst xmlns="http://schemas.openxmlformats.org/spreadsheetml/2006/main" count="1031" uniqueCount="244">
  <si>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</si>
  <si>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</si>
  <si>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</si>
  <si>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</si>
  <si>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</si>
  <si>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</si>
  <si>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</si>
  <si>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</si>
  <si>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</si>
  <si>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</si>
  <si>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</si>
  <si>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</si>
  <si>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</si>
  <si>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</si>
  <si>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</si>
  <si>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</si>
  <si>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</si>
  <si>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</si>
  <si>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</si>
  <si>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</si>
  <si>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</si>
  <si>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</si>
  <si>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</si>
  <si>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</si>
  <si>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</si>
  <si>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</si>
  <si>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</si>
  <si>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</si>
  <si>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</si>
  <si>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</si>
  <si>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</si>
  <si>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</si>
  <si>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</si>
  <si>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</si>
  <si>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</si>
  <si>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</si>
  <si>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</si>
  <si>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</si>
  <si>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</si>
  <si>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</si>
  <si>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</si>
  <si>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</si>
  <si>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</si>
  <si>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</si>
  <si>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</si>
  <si>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</si>
  <si>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</si>
  <si>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</si>
  <si>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</si>
  <si>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</si>
  <si>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</si>
  <si>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</si>
  <si>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</si>
  <si>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</si>
  <si>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</si>
  <si>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</si>
  <si>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</si>
  <si>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</si>
  <si>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</si>
  <si>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</si>
  <si>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</si>
  <si>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</si>
  <si>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</si>
  <si>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</si>
  <si>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</si>
  <si>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</si>
  <si>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</si>
  <si>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</si>
  <si>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</si>
  <si>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</si>
  <si>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</si>
  <si>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</si>
  <si>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</si>
  <si>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</si>
  <si>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</si>
  <si>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</si>
  <si>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</si>
  <si>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</si>
  <si>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</si>
  <si>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</si>
  <si>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</si>
  <si>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</si>
  <si>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</si>
  <si>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</si>
  <si>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</si>
  <si>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</si>
  <si>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</si>
  <si>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</si>
  <si>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</si>
  <si>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</si>
  <si>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</si>
  <si>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</si>
  <si>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</si>
  <si>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</si>
  <si>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</si>
  <si>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</si>
  <si>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</si>
  <si>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</si>
  <si>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</si>
  <si>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</si>
  <si>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</si>
  <si>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</si>
  <si>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</si>
  <si>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</si>
  <si>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</si>
  <si>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</si>
  <si>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</si>
  <si>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</si>
  <si>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</si>
  <si>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</si>
  <si>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</si>
  <si>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</si>
  <si>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</si>
  <si>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</si>
  <si>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</si>
  <si>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</si>
  <si>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</si>
  <si>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</si>
  <si>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</si>
  <si>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</si>
  <si>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</si>
  <si>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</si>
  <si>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</si>
  <si>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</si>
  <si>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</si>
  <si>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</si>
  <si>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</si>
  <si>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</si>
  <si>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</si>
  <si>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</si>
  <si>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</si>
  <si>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</si>
  <si>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</si>
  <si>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</si>
  <si>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</si>
  <si>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</si>
  <si>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</si>
  <si>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</si>
  <si>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</si>
  <si>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</si>
  <si>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</si>
  <si>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</si>
  <si>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</si>
  <si>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</si>
  <si>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</si>
  <si>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</si>
  <si>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</si>
  <si>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</si>
  <si>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</si>
  <si>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</si>
  <si>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</si>
  <si>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</si>
  <si>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</si>
  <si>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</si>
  <si>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</si>
  <si>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</si>
  <si>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</si>
  <si>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</si>
  <si>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</si>
  <si>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</si>
  <si>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</si>
  <si>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</si>
  <si>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</si>
  <si>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</si>
  <si>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</si>
  <si>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</si>
  <si>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</si>
  <si>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</si>
  <si>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</si>
  <si>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</si>
  <si>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</si>
  <si>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</si>
  <si>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</si>
  <si>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</si>
  <si>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</si>
  <si>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</si>
  <si>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</si>
  <si>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</si>
  <si>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2 02 00000 00 0000 000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</si>
  <si>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</si>
  <si>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</si>
  <si>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</si>
  <si>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</si>
  <si>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</si>
  <si>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</si>
  <si>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</si>
  <si>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</si>
  <si>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</si>
  <si>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</si>
  <si>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</si>
  <si>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</si>
  <si>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ВСЕГО ДОХОДОВ ( без учета возврата  остатков МБТ)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</si>
  <si>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</si>
  <si>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Уточненный годовой план на 2012 год </t>
  </si>
  <si>
    <t>% факта 2012г. к факту 2011г.</t>
  </si>
  <si>
    <t>Откл. факта 2012 от факта 2011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</si>
  <si>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</si>
  <si>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</si>
  <si>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</si>
  <si>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</si>
  <si>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</si>
  <si>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</si>
  <si>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</si>
  <si>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</si>
  <si>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</si>
  <si>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</si>
  <si>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</si>
  <si>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</si>
  <si>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</si>
  <si>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</si>
  <si>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</si>
  <si>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</si>
  <si>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</si>
  <si>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</si>
  <si>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</si>
  <si>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</si>
  <si>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</si>
  <si>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</si>
  <si>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</si>
  <si>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</si>
  <si>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</si>
  <si>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</si>
  <si>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</si>
  <si>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</si>
  <si>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</si>
  <si>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</si>
  <si>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</si>
  <si>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</si>
  <si>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</si>
  <si>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Оперативный анализ  поступления доходов за январь-октябрь 2012 года</t>
  </si>
  <si>
    <t>План января-октября 2012 года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</si>
  <si>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</si>
  <si>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</si>
  <si>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</si>
  <si>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</si>
  <si>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</si>
  <si>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 xml:space="preserve">Департамент культуры и молодежной политики </t>
  </si>
  <si>
    <t>Оперативный анализ исполнения бюджета города Перми по доходам на 1 ноября 2012 года</t>
  </si>
  <si>
    <t>Факт  на 01.11.2011                  (в сопост. условиях)</t>
  </si>
  <si>
    <t xml:space="preserve">Факт с начала года на 01.11.2012 </t>
  </si>
  <si>
    <t>Откл. факта отч.пер. от плана января-октября 2012 года</t>
  </si>
  <si>
    <t>% исполн. плана января-октября 2012 года</t>
  </si>
  <si>
    <t>% исполн. плана 2012 года</t>
  </si>
  <si>
    <t>(тыс. руб.)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</si>
</sst>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5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vertical="center" wrapText="1"/>
    </xf>
    <xf numFmtId="4" fontId="3" fillId="6" borderId="10" xfId="0" applyNumberFormat="1" applyFont="1" applyFill="1" applyBorder="1" applyAlignment="1">
      <alignment wrapText="1"/>
    </xf>
    <xf numFmtId="165" fontId="3" fillId="6" borderId="10" xfId="43" applyNumberFormat="1" applyFont="1" applyFill="1" applyBorder="1" applyAlignment="1">
      <alignment horizontal="right" wrapText="1"/>
    </xf>
    <xf numFmtId="164" fontId="3" fillId="6" borderId="10" xfId="0" applyNumberFormat="1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6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4"/>
  <sheetViews>
    <sheetView tabSelected="1" zoomScale="72" zoomScaleNormal="72" zoomScalePageLayoutView="0" workbookViewId="0" topLeftCell="A1">
      <pane xSplit="4" ySplit="5" topLeftCell="E45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M482" sqref="M482"/>
    </sheetView>
  </sheetViews>
  <sheetFormatPr defaultColWidth="15.25390625" defaultRowHeight="15.75"/>
  <cols>
    <col min="1" max="1" width="6.125" style="36" customWidth="1"/>
    <col min="2" max="2" width="17.00390625" style="37" customWidth="1"/>
    <col min="3" max="3" width="21.75390625" style="18" hidden="1" customWidth="1"/>
    <col min="4" max="4" width="55.25390625" style="61" customWidth="1"/>
    <col min="5" max="5" width="12.625" style="38" customWidth="1"/>
    <col min="6" max="8" width="13.125" style="38" customWidth="1"/>
    <col min="9" max="10" width="12.25390625" style="31" customWidth="1"/>
    <col min="11" max="11" width="11.375" style="31" customWidth="1"/>
    <col min="12" max="12" width="12.875" style="31" customWidth="1"/>
    <col min="13" max="13" width="10.25390625" style="31" customWidth="1"/>
    <col min="14" max="16384" width="15.25390625" style="31" customWidth="1"/>
  </cols>
  <sheetData>
    <row r="1" spans="1:13" ht="18.75">
      <c r="A1" s="104" t="s">
        <v>183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26.25" customHeight="1">
      <c r="A2" s="105" t="s">
        <v>237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4:13" ht="20.25" customHeight="1">
      <c r="D3" s="2"/>
      <c r="H3" s="65"/>
      <c r="K3" s="39"/>
      <c r="M3" s="76" t="s">
        <v>243</v>
      </c>
    </row>
    <row r="4" spans="1:13" ht="62.25" customHeight="1">
      <c r="A4" s="100" t="s">
        <v>0</v>
      </c>
      <c r="B4" s="92" t="s">
        <v>1</v>
      </c>
      <c r="C4" s="100" t="s">
        <v>2</v>
      </c>
      <c r="D4" s="92" t="s">
        <v>3</v>
      </c>
      <c r="E4" s="95" t="s">
        <v>238</v>
      </c>
      <c r="F4" s="80" t="s">
        <v>193</v>
      </c>
      <c r="G4" s="80" t="s">
        <v>230</v>
      </c>
      <c r="H4" s="80" t="s">
        <v>239</v>
      </c>
      <c r="I4" s="90" t="s">
        <v>240</v>
      </c>
      <c r="J4" s="92" t="s">
        <v>241</v>
      </c>
      <c r="K4" s="93" t="s">
        <v>242</v>
      </c>
      <c r="L4" s="90" t="s">
        <v>195</v>
      </c>
      <c r="M4" s="92" t="s">
        <v>194</v>
      </c>
    </row>
    <row r="5" spans="1:13" ht="50.25" customHeight="1">
      <c r="A5" s="100"/>
      <c r="B5" s="92"/>
      <c r="C5" s="100"/>
      <c r="D5" s="92"/>
      <c r="E5" s="96"/>
      <c r="F5" s="81"/>
      <c r="G5" s="81"/>
      <c r="H5" s="81"/>
      <c r="I5" s="91"/>
      <c r="J5" s="91"/>
      <c r="K5" s="94"/>
      <c r="L5" s="91"/>
      <c r="M5" s="91"/>
    </row>
    <row r="6" spans="1:13" ht="15.75" customHeight="1">
      <c r="A6" s="101" t="s">
        <v>4</v>
      </c>
      <c r="B6" s="77" t="s">
        <v>5</v>
      </c>
      <c r="C6" s="19" t="s">
        <v>6</v>
      </c>
      <c r="D6" s="40" t="s">
        <v>7</v>
      </c>
      <c r="E6" s="34">
        <v>842.7</v>
      </c>
      <c r="F6" s="70">
        <v>611.6</v>
      </c>
      <c r="G6" s="70">
        <v>611.6</v>
      </c>
      <c r="H6" s="34">
        <v>2827.48</v>
      </c>
      <c r="I6" s="34">
        <f aca="true" t="shared" si="0" ref="I6:I69">H6-G6</f>
        <v>2215.88</v>
      </c>
      <c r="J6" s="34">
        <f>H6/G6*100</f>
        <v>462.3086984957489</v>
      </c>
      <c r="K6" s="34">
        <f>H6/F6*100</f>
        <v>462.3086984957489</v>
      </c>
      <c r="L6" s="34">
        <f aca="true" t="shared" si="1" ref="L6:L69">H6-E6</f>
        <v>1984.78</v>
      </c>
      <c r="M6" s="34">
        <f>H6/E6*100</f>
        <v>335.5262845615284</v>
      </c>
    </row>
    <row r="7" spans="1:13" ht="63">
      <c r="A7" s="102"/>
      <c r="B7" s="78"/>
      <c r="C7" s="62" t="s">
        <v>220</v>
      </c>
      <c r="D7" s="41" t="s">
        <v>9</v>
      </c>
      <c r="E7" s="34">
        <v>33791</v>
      </c>
      <c r="F7" s="70">
        <v>5332.8</v>
      </c>
      <c r="G7" s="71"/>
      <c r="H7" s="34">
        <v>9405.51</v>
      </c>
      <c r="I7" s="34">
        <f t="shared" si="0"/>
        <v>9405.51</v>
      </c>
      <c r="J7" s="34"/>
      <c r="K7" s="34">
        <f>H7/F7*100</f>
        <v>176.37094959495948</v>
      </c>
      <c r="L7" s="34">
        <f t="shared" si="1"/>
        <v>-24385.489999999998</v>
      </c>
      <c r="M7" s="34">
        <f>H7/E7*100</f>
        <v>27.834364179811192</v>
      </c>
    </row>
    <row r="8" spans="1:13" ht="15.75">
      <c r="A8" s="102"/>
      <c r="B8" s="78"/>
      <c r="C8" s="21" t="s">
        <v>10</v>
      </c>
      <c r="D8" s="42" t="s">
        <v>11</v>
      </c>
      <c r="E8" s="34">
        <v>239224</v>
      </c>
      <c r="F8" s="34">
        <v>245286.6</v>
      </c>
      <c r="G8" s="34">
        <v>208014.01</v>
      </c>
      <c r="H8" s="34">
        <v>196615.68</v>
      </c>
      <c r="I8" s="34">
        <f t="shared" si="0"/>
        <v>-11398.330000000016</v>
      </c>
      <c r="J8" s="34">
        <f>H8/G8*100</f>
        <v>94.52040273633492</v>
      </c>
      <c r="K8" s="34">
        <f>H8/F8*100</f>
        <v>80.15753000775419</v>
      </c>
      <c r="L8" s="34">
        <f t="shared" si="1"/>
        <v>-42608.32000000001</v>
      </c>
      <c r="M8" s="34">
        <f>H8/E8*100</f>
        <v>82.18894425308497</v>
      </c>
    </row>
    <row r="9" spans="1:13" ht="31.5">
      <c r="A9" s="102"/>
      <c r="B9" s="78"/>
      <c r="C9" s="21" t="s">
        <v>12</v>
      </c>
      <c r="D9" s="43" t="s">
        <v>13</v>
      </c>
      <c r="E9" s="34">
        <v>3362.2</v>
      </c>
      <c r="F9" s="34">
        <v>10932.8</v>
      </c>
      <c r="G9" s="34">
        <v>10932.8</v>
      </c>
      <c r="H9" s="34">
        <v>10932.82</v>
      </c>
      <c r="I9" s="34">
        <f t="shared" si="0"/>
        <v>0.020000000000436557</v>
      </c>
      <c r="J9" s="34">
        <f>H9/G9*100</f>
        <v>100.00018293575297</v>
      </c>
      <c r="K9" s="34">
        <f>H9/F9*100</f>
        <v>100.00018293575297</v>
      </c>
      <c r="L9" s="34">
        <f t="shared" si="1"/>
        <v>7570.62</v>
      </c>
      <c r="M9" s="34">
        <f>H9/E9*100</f>
        <v>325.1686395812266</v>
      </c>
    </row>
    <row r="10" spans="1:13" ht="31.5">
      <c r="A10" s="102"/>
      <c r="B10" s="78"/>
      <c r="C10" s="21" t="s">
        <v>14</v>
      </c>
      <c r="D10" s="44" t="s">
        <v>15</v>
      </c>
      <c r="E10" s="34">
        <v>3738.9</v>
      </c>
      <c r="F10" s="34">
        <v>510</v>
      </c>
      <c r="G10" s="34">
        <v>425</v>
      </c>
      <c r="H10" s="34">
        <v>655.74</v>
      </c>
      <c r="I10" s="34">
        <f t="shared" si="0"/>
        <v>230.74</v>
      </c>
      <c r="J10" s="34">
        <f>H10/G10*100</f>
        <v>154.29176470588234</v>
      </c>
      <c r="K10" s="34">
        <f>H10/F10*100</f>
        <v>128.57647058823528</v>
      </c>
      <c r="L10" s="34">
        <f t="shared" si="1"/>
        <v>-3083.16</v>
      </c>
      <c r="M10" s="34">
        <f>H10/E10*100</f>
        <v>17.538313407686754</v>
      </c>
    </row>
    <row r="11" spans="1:13" ht="47.25">
      <c r="A11" s="102"/>
      <c r="B11" s="78"/>
      <c r="C11" s="63" t="s">
        <v>221</v>
      </c>
      <c r="D11" s="64" t="s">
        <v>222</v>
      </c>
      <c r="E11" s="34"/>
      <c r="F11" s="34"/>
      <c r="G11" s="34"/>
      <c r="H11" s="34">
        <v>415.31</v>
      </c>
      <c r="I11" s="34">
        <f t="shared" si="0"/>
        <v>415.31</v>
      </c>
      <c r="J11" s="34"/>
      <c r="K11" s="34"/>
      <c r="L11" s="34">
        <f t="shared" si="1"/>
        <v>415.31</v>
      </c>
      <c r="M11" s="34"/>
    </row>
    <row r="12" spans="1:13" ht="31.5">
      <c r="A12" s="102"/>
      <c r="B12" s="78"/>
      <c r="C12" s="21" t="s">
        <v>209</v>
      </c>
      <c r="D12" s="32" t="s">
        <v>210</v>
      </c>
      <c r="E12" s="34">
        <v>74</v>
      </c>
      <c r="F12" s="34"/>
      <c r="G12" s="34"/>
      <c r="H12" s="34">
        <v>611.16</v>
      </c>
      <c r="I12" s="34">
        <f t="shared" si="0"/>
        <v>611.16</v>
      </c>
      <c r="J12" s="34"/>
      <c r="K12" s="34"/>
      <c r="L12" s="34">
        <f t="shared" si="1"/>
        <v>537.16</v>
      </c>
      <c r="M12" s="34">
        <f>H12/E12*100</f>
        <v>825.8918918918919</v>
      </c>
    </row>
    <row r="13" spans="1:13" ht="31.5" customHeight="1" hidden="1">
      <c r="A13" s="102"/>
      <c r="B13" s="78"/>
      <c r="C13" s="21" t="s">
        <v>16</v>
      </c>
      <c r="D13" s="32" t="s">
        <v>17</v>
      </c>
      <c r="E13" s="34"/>
      <c r="F13" s="34"/>
      <c r="G13" s="34"/>
      <c r="H13" s="34"/>
      <c r="I13" s="34">
        <f t="shared" si="0"/>
        <v>0</v>
      </c>
      <c r="J13" s="34" t="e">
        <f>H13/G13*100</f>
        <v>#DIV/0!</v>
      </c>
      <c r="K13" s="34" t="e">
        <f>H13/F13*100</f>
        <v>#DIV/0!</v>
      </c>
      <c r="L13" s="34">
        <f t="shared" si="1"/>
        <v>0</v>
      </c>
      <c r="M13" s="34" t="e">
        <f>H13/E13*100</f>
        <v>#DIV/0!</v>
      </c>
    </row>
    <row r="14" spans="1:13" ht="94.5" hidden="1">
      <c r="A14" s="102"/>
      <c r="B14" s="78"/>
      <c r="C14" s="62" t="s">
        <v>207</v>
      </c>
      <c r="D14" s="64" t="s">
        <v>227</v>
      </c>
      <c r="E14" s="34"/>
      <c r="F14" s="34"/>
      <c r="G14" s="34"/>
      <c r="H14" s="34"/>
      <c r="I14" s="34">
        <f t="shared" si="0"/>
        <v>0</v>
      </c>
      <c r="J14" s="34" t="e">
        <f>H14/G14*100</f>
        <v>#DIV/0!</v>
      </c>
      <c r="K14" s="34" t="e">
        <f>H14/F14*100</f>
        <v>#DIV/0!</v>
      </c>
      <c r="L14" s="34">
        <f t="shared" si="1"/>
        <v>0</v>
      </c>
      <c r="M14" s="34" t="e">
        <f>H14/E14*100</f>
        <v>#DIV/0!</v>
      </c>
    </row>
    <row r="15" spans="1:13" ht="94.5">
      <c r="A15" s="102"/>
      <c r="B15" s="78"/>
      <c r="C15" s="20" t="s">
        <v>198</v>
      </c>
      <c r="D15" s="45" t="s">
        <v>199</v>
      </c>
      <c r="E15" s="34">
        <v>630019.2</v>
      </c>
      <c r="F15" s="34">
        <v>975859.1</v>
      </c>
      <c r="G15" s="34">
        <v>771300.65</v>
      </c>
      <c r="H15" s="34">
        <v>775083.87</v>
      </c>
      <c r="I15" s="34">
        <f t="shared" si="0"/>
        <v>3783.219999999972</v>
      </c>
      <c r="J15" s="34">
        <f>H15/G15*100</f>
        <v>100.49049874390745</v>
      </c>
      <c r="K15" s="34">
        <f>H15/F15*100</f>
        <v>79.42579722830888</v>
      </c>
      <c r="L15" s="34">
        <f t="shared" si="1"/>
        <v>145064.67000000004</v>
      </c>
      <c r="M15" s="34">
        <f>H15/E15*100</f>
        <v>123.02543636765357</v>
      </c>
    </row>
    <row r="16" spans="1:13" ht="94.5">
      <c r="A16" s="102"/>
      <c r="B16" s="78"/>
      <c r="C16" s="62" t="s">
        <v>225</v>
      </c>
      <c r="D16" s="69" t="s">
        <v>206</v>
      </c>
      <c r="E16" s="34"/>
      <c r="F16" s="34"/>
      <c r="G16" s="34"/>
      <c r="H16" s="34">
        <v>188.03</v>
      </c>
      <c r="I16" s="34">
        <f t="shared" si="0"/>
        <v>188.03</v>
      </c>
      <c r="J16" s="34"/>
      <c r="K16" s="34"/>
      <c r="L16" s="34">
        <f t="shared" si="1"/>
        <v>188.03</v>
      </c>
      <c r="M16" s="34"/>
    </row>
    <row r="17" spans="1:13" ht="47.25" customHeight="1" hidden="1">
      <c r="A17" s="102"/>
      <c r="B17" s="78"/>
      <c r="C17" s="62" t="s">
        <v>224</v>
      </c>
      <c r="D17" s="44" t="s">
        <v>18</v>
      </c>
      <c r="E17" s="34"/>
      <c r="F17" s="34"/>
      <c r="G17" s="34"/>
      <c r="H17" s="34"/>
      <c r="I17" s="34">
        <f t="shared" si="0"/>
        <v>0</v>
      </c>
      <c r="J17" s="34"/>
      <c r="K17" s="34"/>
      <c r="L17" s="34">
        <f t="shared" si="1"/>
        <v>0</v>
      </c>
      <c r="M17" s="34" t="e">
        <f aca="true" t="shared" si="2" ref="M17:M38">H17/E17*100</f>
        <v>#DIV/0!</v>
      </c>
    </row>
    <row r="18" spans="1:13" ht="15.75">
      <c r="A18" s="102"/>
      <c r="B18" s="78"/>
      <c r="C18" s="21" t="s">
        <v>19</v>
      </c>
      <c r="D18" s="43" t="s">
        <v>20</v>
      </c>
      <c r="E18" s="34">
        <f>SUM(E19:E20)</f>
        <v>104.6</v>
      </c>
      <c r="F18" s="34">
        <f>SUM(F19:F20)</f>
        <v>0</v>
      </c>
      <c r="G18" s="34">
        <f>SUM(G19:G20)</f>
        <v>0</v>
      </c>
      <c r="H18" s="34">
        <f>SUM(H19:H20)</f>
        <v>104.88</v>
      </c>
      <c r="I18" s="34">
        <f t="shared" si="0"/>
        <v>104.88</v>
      </c>
      <c r="J18" s="34"/>
      <c r="K18" s="34"/>
      <c r="L18" s="34">
        <f t="shared" si="1"/>
        <v>0.28000000000000114</v>
      </c>
      <c r="M18" s="34">
        <f t="shared" si="2"/>
        <v>100.26768642447419</v>
      </c>
    </row>
    <row r="19" spans="1:13" ht="47.25" customHeight="1" hidden="1">
      <c r="A19" s="102"/>
      <c r="B19" s="78"/>
      <c r="C19" s="20" t="s">
        <v>213</v>
      </c>
      <c r="D19" s="44" t="s">
        <v>214</v>
      </c>
      <c r="E19" s="34">
        <v>89.3</v>
      </c>
      <c r="F19" s="34"/>
      <c r="G19" s="34"/>
      <c r="H19" s="34"/>
      <c r="I19" s="34">
        <f t="shared" si="0"/>
        <v>0</v>
      </c>
      <c r="J19" s="34"/>
      <c r="K19" s="34"/>
      <c r="L19" s="34">
        <f t="shared" si="1"/>
        <v>-89.3</v>
      </c>
      <c r="M19" s="34">
        <f t="shared" si="2"/>
        <v>0</v>
      </c>
    </row>
    <row r="20" spans="1:13" ht="47.25" customHeight="1" hidden="1">
      <c r="A20" s="102"/>
      <c r="B20" s="78"/>
      <c r="C20" s="20" t="s">
        <v>21</v>
      </c>
      <c r="D20" s="44" t="s">
        <v>22</v>
      </c>
      <c r="E20" s="34">
        <v>15.3</v>
      </c>
      <c r="F20" s="34"/>
      <c r="G20" s="34"/>
      <c r="H20" s="34">
        <v>104.88</v>
      </c>
      <c r="I20" s="34">
        <f t="shared" si="0"/>
        <v>104.88</v>
      </c>
      <c r="J20" s="34"/>
      <c r="K20" s="34"/>
      <c r="L20" s="34">
        <f t="shared" si="1"/>
        <v>89.58</v>
      </c>
      <c r="M20" s="34">
        <f t="shared" si="2"/>
        <v>685.4901960784314</v>
      </c>
    </row>
    <row r="21" spans="1:13" ht="15.75">
      <c r="A21" s="102"/>
      <c r="B21" s="78"/>
      <c r="C21" s="21" t="s">
        <v>23</v>
      </c>
      <c r="D21" s="43" t="s">
        <v>24</v>
      </c>
      <c r="E21" s="34">
        <v>-5108.4</v>
      </c>
      <c r="F21" s="34"/>
      <c r="G21" s="34"/>
      <c r="H21" s="34">
        <v>97.03</v>
      </c>
      <c r="I21" s="34">
        <f t="shared" si="0"/>
        <v>97.03</v>
      </c>
      <c r="J21" s="34"/>
      <c r="K21" s="34"/>
      <c r="L21" s="34">
        <f t="shared" si="1"/>
        <v>5205.429999999999</v>
      </c>
      <c r="M21" s="34">
        <f t="shared" si="2"/>
        <v>-1.89942056221126</v>
      </c>
    </row>
    <row r="22" spans="1:13" ht="15.75">
      <c r="A22" s="102"/>
      <c r="B22" s="78"/>
      <c r="C22" s="21" t="s">
        <v>25</v>
      </c>
      <c r="D22" s="43" t="s">
        <v>26</v>
      </c>
      <c r="E22" s="34">
        <v>427.2</v>
      </c>
      <c r="F22" s="34">
        <v>252.25</v>
      </c>
      <c r="G22" s="34">
        <v>252.25</v>
      </c>
      <c r="H22" s="34">
        <v>729.53</v>
      </c>
      <c r="I22" s="34">
        <f t="shared" si="0"/>
        <v>477.28</v>
      </c>
      <c r="J22" s="34">
        <f>H22/G22*100</f>
        <v>289.209117938553</v>
      </c>
      <c r="K22" s="34">
        <f>H22/F22*100</f>
        <v>289.209117938553</v>
      </c>
      <c r="L22" s="34">
        <f t="shared" si="1"/>
        <v>302.33</v>
      </c>
      <c r="M22" s="34">
        <f t="shared" si="2"/>
        <v>170.77013108614233</v>
      </c>
    </row>
    <row r="23" spans="1:13" ht="15.75">
      <c r="A23" s="102"/>
      <c r="B23" s="78"/>
      <c r="C23" s="21" t="s">
        <v>28</v>
      </c>
      <c r="D23" s="43" t="s">
        <v>29</v>
      </c>
      <c r="E23" s="34">
        <v>5030.2</v>
      </c>
      <c r="F23" s="34"/>
      <c r="G23" s="34"/>
      <c r="H23" s="34"/>
      <c r="I23" s="34">
        <f t="shared" si="0"/>
        <v>0</v>
      </c>
      <c r="J23" s="34"/>
      <c r="K23" s="34"/>
      <c r="L23" s="34">
        <f t="shared" si="1"/>
        <v>-5030.2</v>
      </c>
      <c r="M23" s="34">
        <f t="shared" si="2"/>
        <v>0</v>
      </c>
    </row>
    <row r="24" spans="1:13" ht="15.75" customHeight="1" hidden="1">
      <c r="A24" s="102"/>
      <c r="B24" s="78"/>
      <c r="C24" s="21" t="s">
        <v>30</v>
      </c>
      <c r="D24" s="43" t="s">
        <v>31</v>
      </c>
      <c r="E24" s="34"/>
      <c r="F24" s="34"/>
      <c r="G24" s="34"/>
      <c r="H24" s="34"/>
      <c r="I24" s="34">
        <f t="shared" si="0"/>
        <v>0</v>
      </c>
      <c r="J24" s="34" t="e">
        <f aca="true" t="shared" si="3" ref="J24:J32">H24/G24*100</f>
        <v>#DIV/0!</v>
      </c>
      <c r="K24" s="34" t="e">
        <f aca="true" t="shared" si="4" ref="K24:K32">H24/F24*100</f>
        <v>#DIV/0!</v>
      </c>
      <c r="L24" s="34">
        <f t="shared" si="1"/>
        <v>0</v>
      </c>
      <c r="M24" s="34" t="e">
        <f t="shared" si="2"/>
        <v>#DIV/0!</v>
      </c>
    </row>
    <row r="25" spans="1:13" ht="15.75" customHeight="1" hidden="1">
      <c r="A25" s="102"/>
      <c r="B25" s="78"/>
      <c r="C25" s="21" t="s">
        <v>32</v>
      </c>
      <c r="D25" s="43" t="s">
        <v>27</v>
      </c>
      <c r="E25" s="34"/>
      <c r="F25" s="34"/>
      <c r="G25" s="34"/>
      <c r="H25" s="34"/>
      <c r="I25" s="34">
        <f t="shared" si="0"/>
        <v>0</v>
      </c>
      <c r="J25" s="34" t="e">
        <f t="shared" si="3"/>
        <v>#DIV/0!</v>
      </c>
      <c r="K25" s="34" t="e">
        <f t="shared" si="4"/>
        <v>#DIV/0!</v>
      </c>
      <c r="L25" s="34">
        <f t="shared" si="1"/>
        <v>0</v>
      </c>
      <c r="M25" s="34" t="e">
        <f t="shared" si="2"/>
        <v>#DIV/0!</v>
      </c>
    </row>
    <row r="26" spans="1:13" s="5" customFormat="1" ht="15.75" hidden="1">
      <c r="A26" s="102"/>
      <c r="B26" s="78"/>
      <c r="C26" s="22"/>
      <c r="D26" s="3" t="s">
        <v>33</v>
      </c>
      <c r="E26" s="4">
        <f>SUM(E6:E18,E21:E25)</f>
        <v>911505.5999999999</v>
      </c>
      <c r="F26" s="4">
        <f>SUM(F6:F18,F21:F25)</f>
        <v>1238785.15</v>
      </c>
      <c r="G26" s="4">
        <f>SUM(G6:G18,G21:G25)</f>
        <v>991536.31</v>
      </c>
      <c r="H26" s="4">
        <f>SUM(H6:H18,H21:H25)</f>
        <v>997667.04</v>
      </c>
      <c r="I26" s="4">
        <f t="shared" si="0"/>
        <v>6130.729999999981</v>
      </c>
      <c r="J26" s="4">
        <f t="shared" si="3"/>
        <v>100.61830615159218</v>
      </c>
      <c r="K26" s="4">
        <f t="shared" si="4"/>
        <v>80.53592182631509</v>
      </c>
      <c r="L26" s="4">
        <f t="shared" si="1"/>
        <v>86161.44000000018</v>
      </c>
      <c r="M26" s="4">
        <f t="shared" si="2"/>
        <v>109.45265064745628</v>
      </c>
    </row>
    <row r="27" spans="1:13" ht="15.75" customHeight="1" hidden="1">
      <c r="A27" s="102"/>
      <c r="B27" s="78"/>
      <c r="C27" s="21" t="s">
        <v>34</v>
      </c>
      <c r="D27" s="47" t="s">
        <v>35</v>
      </c>
      <c r="E27" s="34"/>
      <c r="F27" s="34"/>
      <c r="G27" s="34"/>
      <c r="H27" s="34"/>
      <c r="I27" s="34">
        <f t="shared" si="0"/>
        <v>0</v>
      </c>
      <c r="J27" s="34" t="e">
        <f t="shared" si="3"/>
        <v>#DIV/0!</v>
      </c>
      <c r="K27" s="34" t="e">
        <f t="shared" si="4"/>
        <v>#DIV/0!</v>
      </c>
      <c r="L27" s="34">
        <f t="shared" si="1"/>
        <v>0</v>
      </c>
      <c r="M27" s="34" t="e">
        <f t="shared" si="2"/>
        <v>#DIV/0!</v>
      </c>
    </row>
    <row r="28" spans="1:13" s="5" customFormat="1" ht="15.75" customHeight="1" hidden="1">
      <c r="A28" s="102"/>
      <c r="B28" s="78"/>
      <c r="C28" s="22"/>
      <c r="D28" s="3" t="s">
        <v>36</v>
      </c>
      <c r="E28" s="4">
        <f>SUM(E27)</f>
        <v>0</v>
      </c>
      <c r="F28" s="4">
        <f>SUM(F27)</f>
        <v>0</v>
      </c>
      <c r="G28" s="4">
        <f>SUM(G27)</f>
        <v>0</v>
      </c>
      <c r="H28" s="4">
        <f>SUM(H27)</f>
        <v>0</v>
      </c>
      <c r="I28" s="4">
        <f t="shared" si="0"/>
        <v>0</v>
      </c>
      <c r="J28" s="4" t="e">
        <f t="shared" si="3"/>
        <v>#DIV/0!</v>
      </c>
      <c r="K28" s="4" t="e">
        <f t="shared" si="4"/>
        <v>#DIV/0!</v>
      </c>
      <c r="L28" s="4">
        <f t="shared" si="1"/>
        <v>0</v>
      </c>
      <c r="M28" s="4" t="e">
        <f t="shared" si="2"/>
        <v>#DIV/0!</v>
      </c>
    </row>
    <row r="29" spans="1:13" s="5" customFormat="1" ht="31.5" customHeight="1" hidden="1">
      <c r="A29" s="102"/>
      <c r="B29" s="78"/>
      <c r="C29" s="22"/>
      <c r="D29" s="3" t="s">
        <v>37</v>
      </c>
      <c r="E29" s="4">
        <f>E30-E25</f>
        <v>911505.5999999999</v>
      </c>
      <c r="F29" s="4">
        <f>F30-F25</f>
        <v>1238785.15</v>
      </c>
      <c r="G29" s="4">
        <f>G30-G25</f>
        <v>991536.31</v>
      </c>
      <c r="H29" s="4">
        <f>H30-H25</f>
        <v>997667.04</v>
      </c>
      <c r="I29" s="4">
        <f t="shared" si="0"/>
        <v>6130.729999999981</v>
      </c>
      <c r="J29" s="4">
        <f t="shared" si="3"/>
        <v>100.61830615159218</v>
      </c>
      <c r="K29" s="4">
        <f t="shared" si="4"/>
        <v>80.53592182631509</v>
      </c>
      <c r="L29" s="4">
        <f t="shared" si="1"/>
        <v>86161.44000000018</v>
      </c>
      <c r="M29" s="4">
        <f t="shared" si="2"/>
        <v>109.45265064745628</v>
      </c>
    </row>
    <row r="30" spans="1:13" s="5" customFormat="1" ht="15.75">
      <c r="A30" s="103"/>
      <c r="B30" s="79"/>
      <c r="C30" s="22"/>
      <c r="D30" s="3" t="s">
        <v>38</v>
      </c>
      <c r="E30" s="4">
        <f>E26+E28</f>
        <v>911505.5999999999</v>
      </c>
      <c r="F30" s="4">
        <f>F26+F28</f>
        <v>1238785.15</v>
      </c>
      <c r="G30" s="4">
        <f>G26+G28</f>
        <v>991536.31</v>
      </c>
      <c r="H30" s="4">
        <f>H26+H28</f>
        <v>997667.04</v>
      </c>
      <c r="I30" s="4">
        <f t="shared" si="0"/>
        <v>6130.729999999981</v>
      </c>
      <c r="J30" s="4">
        <f t="shared" si="3"/>
        <v>100.61830615159218</v>
      </c>
      <c r="K30" s="4">
        <f t="shared" si="4"/>
        <v>80.53592182631509</v>
      </c>
      <c r="L30" s="4">
        <f t="shared" si="1"/>
        <v>86161.44000000018</v>
      </c>
      <c r="M30" s="4">
        <f t="shared" si="2"/>
        <v>109.45265064745628</v>
      </c>
    </row>
    <row r="31" spans="1:13" ht="31.5" customHeight="1" hidden="1">
      <c r="A31" s="101" t="s">
        <v>39</v>
      </c>
      <c r="B31" s="77" t="s">
        <v>40</v>
      </c>
      <c r="C31" s="21" t="s">
        <v>14</v>
      </c>
      <c r="D31" s="44" t="s">
        <v>15</v>
      </c>
      <c r="E31" s="34"/>
      <c r="F31" s="34"/>
      <c r="G31" s="34"/>
      <c r="H31" s="34"/>
      <c r="I31" s="34">
        <f t="shared" si="0"/>
        <v>0</v>
      </c>
      <c r="J31" s="34" t="e">
        <f t="shared" si="3"/>
        <v>#DIV/0!</v>
      </c>
      <c r="K31" s="34" t="e">
        <f t="shared" si="4"/>
        <v>#DIV/0!</v>
      </c>
      <c r="L31" s="34">
        <f t="shared" si="1"/>
        <v>0</v>
      </c>
      <c r="M31" s="34" t="e">
        <f t="shared" si="2"/>
        <v>#DIV/0!</v>
      </c>
    </row>
    <row r="32" spans="1:13" ht="31.5">
      <c r="A32" s="102"/>
      <c r="B32" s="78"/>
      <c r="C32" s="21" t="s">
        <v>209</v>
      </c>
      <c r="D32" s="32" t="s">
        <v>210</v>
      </c>
      <c r="E32" s="34">
        <v>8184</v>
      </c>
      <c r="F32" s="34">
        <v>8431.8</v>
      </c>
      <c r="G32" s="34">
        <v>5931.8</v>
      </c>
      <c r="H32" s="34">
        <v>7144.16</v>
      </c>
      <c r="I32" s="34">
        <f t="shared" si="0"/>
        <v>1212.3599999999997</v>
      </c>
      <c r="J32" s="34">
        <f t="shared" si="3"/>
        <v>120.43831551974105</v>
      </c>
      <c r="K32" s="34">
        <f t="shared" si="4"/>
        <v>84.7287649137788</v>
      </c>
      <c r="L32" s="34">
        <f t="shared" si="1"/>
        <v>-1039.8400000000001</v>
      </c>
      <c r="M32" s="34">
        <f t="shared" si="2"/>
        <v>87.29423264907136</v>
      </c>
    </row>
    <row r="33" spans="1:13" ht="15.75">
      <c r="A33" s="102"/>
      <c r="B33" s="78"/>
      <c r="C33" s="21" t="s">
        <v>19</v>
      </c>
      <c r="D33" s="43" t="s">
        <v>20</v>
      </c>
      <c r="E33" s="34">
        <f>SUM(E34:E36)</f>
        <v>9.5</v>
      </c>
      <c r="F33" s="34">
        <f>SUM(F34:F36)</f>
        <v>0</v>
      </c>
      <c r="G33" s="34">
        <f>SUM(G34:G36)</f>
        <v>0</v>
      </c>
      <c r="H33" s="34">
        <f>SUM(H34:H36)</f>
        <v>5.5</v>
      </c>
      <c r="I33" s="34">
        <f t="shared" si="0"/>
        <v>5.5</v>
      </c>
      <c r="J33" s="34"/>
      <c r="K33" s="34"/>
      <c r="L33" s="34">
        <f t="shared" si="1"/>
        <v>-4</v>
      </c>
      <c r="M33" s="34">
        <f t="shared" si="2"/>
        <v>57.89473684210527</v>
      </c>
    </row>
    <row r="34" spans="1:13" ht="31.5" customHeight="1" hidden="1">
      <c r="A34" s="102"/>
      <c r="B34" s="78"/>
      <c r="C34" s="20" t="s">
        <v>41</v>
      </c>
      <c r="D34" s="44" t="s">
        <v>42</v>
      </c>
      <c r="E34" s="34"/>
      <c r="F34" s="34"/>
      <c r="G34" s="34"/>
      <c r="H34" s="34"/>
      <c r="I34" s="34">
        <f t="shared" si="0"/>
        <v>0</v>
      </c>
      <c r="J34" s="34"/>
      <c r="K34" s="34"/>
      <c r="L34" s="34">
        <f t="shared" si="1"/>
        <v>0</v>
      </c>
      <c r="M34" s="34" t="e">
        <f t="shared" si="2"/>
        <v>#DIV/0!</v>
      </c>
    </row>
    <row r="35" spans="1:13" ht="47.25" customHeight="1" hidden="1">
      <c r="A35" s="102"/>
      <c r="B35" s="78"/>
      <c r="C35" s="20" t="s">
        <v>43</v>
      </c>
      <c r="D35" s="46" t="s">
        <v>44</v>
      </c>
      <c r="E35" s="34"/>
      <c r="F35" s="34"/>
      <c r="G35" s="34"/>
      <c r="H35" s="34"/>
      <c r="I35" s="34">
        <f t="shared" si="0"/>
        <v>0</v>
      </c>
      <c r="J35" s="34"/>
      <c r="K35" s="34"/>
      <c r="L35" s="34">
        <f t="shared" si="1"/>
        <v>0</v>
      </c>
      <c r="M35" s="34" t="e">
        <f t="shared" si="2"/>
        <v>#DIV/0!</v>
      </c>
    </row>
    <row r="36" spans="1:13" ht="47.25" customHeight="1" hidden="1">
      <c r="A36" s="102"/>
      <c r="B36" s="78"/>
      <c r="C36" s="20" t="s">
        <v>21</v>
      </c>
      <c r="D36" s="44" t="s">
        <v>22</v>
      </c>
      <c r="E36" s="34">
        <v>9.5</v>
      </c>
      <c r="F36" s="34"/>
      <c r="G36" s="34"/>
      <c r="H36" s="34">
        <v>5.5</v>
      </c>
      <c r="I36" s="34">
        <f t="shared" si="0"/>
        <v>5.5</v>
      </c>
      <c r="J36" s="34"/>
      <c r="K36" s="34"/>
      <c r="L36" s="34">
        <f t="shared" si="1"/>
        <v>-4</v>
      </c>
      <c r="M36" s="34">
        <f t="shared" si="2"/>
        <v>57.89473684210527</v>
      </c>
    </row>
    <row r="37" spans="1:13" ht="15.75">
      <c r="A37" s="102"/>
      <c r="B37" s="78"/>
      <c r="C37" s="21" t="s">
        <v>23</v>
      </c>
      <c r="D37" s="43" t="s">
        <v>24</v>
      </c>
      <c r="E37" s="34">
        <v>983.3</v>
      </c>
      <c r="F37" s="34"/>
      <c r="G37" s="34"/>
      <c r="H37" s="34">
        <v>-525.4</v>
      </c>
      <c r="I37" s="34">
        <f t="shared" si="0"/>
        <v>-525.4</v>
      </c>
      <c r="J37" s="34"/>
      <c r="K37" s="34"/>
      <c r="L37" s="34">
        <f t="shared" si="1"/>
        <v>-1508.6999999999998</v>
      </c>
      <c r="M37" s="34">
        <f t="shared" si="2"/>
        <v>-53.432319739652186</v>
      </c>
    </row>
    <row r="38" spans="1:13" ht="15.75" customHeight="1" hidden="1">
      <c r="A38" s="102"/>
      <c r="B38" s="78"/>
      <c r="C38" s="21" t="s">
        <v>25</v>
      </c>
      <c r="D38" s="43" t="s">
        <v>26</v>
      </c>
      <c r="E38" s="34"/>
      <c r="F38" s="34"/>
      <c r="G38" s="34"/>
      <c r="H38" s="34"/>
      <c r="I38" s="34">
        <f t="shared" si="0"/>
        <v>0</v>
      </c>
      <c r="J38" s="34" t="e">
        <f>H38/G38*100</f>
        <v>#DIV/0!</v>
      </c>
      <c r="K38" s="34" t="e">
        <f aca="true" t="shared" si="5" ref="K38:K44">H38/F38*100</f>
        <v>#DIV/0!</v>
      </c>
      <c r="L38" s="34">
        <f t="shared" si="1"/>
        <v>0</v>
      </c>
      <c r="M38" s="34" t="e">
        <f t="shared" si="2"/>
        <v>#DIV/0!</v>
      </c>
    </row>
    <row r="39" spans="1:13" ht="31.5">
      <c r="A39" s="102"/>
      <c r="B39" s="78"/>
      <c r="C39" s="21" t="s">
        <v>45</v>
      </c>
      <c r="D39" s="43" t="s">
        <v>46</v>
      </c>
      <c r="E39" s="34"/>
      <c r="F39" s="34">
        <v>200714.5</v>
      </c>
      <c r="G39" s="34">
        <v>167262.1</v>
      </c>
      <c r="H39" s="34">
        <v>200714.5</v>
      </c>
      <c r="I39" s="34">
        <f t="shared" si="0"/>
        <v>33452.399999999994</v>
      </c>
      <c r="J39" s="34">
        <f>H39/G39*100</f>
        <v>119.99998804271858</v>
      </c>
      <c r="K39" s="34">
        <f t="shared" si="5"/>
        <v>100</v>
      </c>
      <c r="L39" s="34">
        <f t="shared" si="1"/>
        <v>200714.5</v>
      </c>
      <c r="M39" s="34"/>
    </row>
    <row r="40" spans="1:13" ht="15.75">
      <c r="A40" s="102"/>
      <c r="B40" s="78"/>
      <c r="C40" s="21" t="s">
        <v>28</v>
      </c>
      <c r="D40" s="43" t="s">
        <v>47</v>
      </c>
      <c r="E40" s="34"/>
      <c r="F40" s="34">
        <v>112532.93</v>
      </c>
      <c r="G40" s="34"/>
      <c r="H40" s="34"/>
      <c r="I40" s="34">
        <f t="shared" si="0"/>
        <v>0</v>
      </c>
      <c r="J40" s="34"/>
      <c r="K40" s="34">
        <f t="shared" si="5"/>
        <v>0</v>
      </c>
      <c r="L40" s="34">
        <f t="shared" si="1"/>
        <v>0</v>
      </c>
      <c r="M40" s="34"/>
    </row>
    <row r="41" spans="1:13" ht="15.75" customHeight="1" hidden="1">
      <c r="A41" s="102"/>
      <c r="B41" s="78"/>
      <c r="C41" s="21" t="s">
        <v>30</v>
      </c>
      <c r="D41" s="43" t="s">
        <v>31</v>
      </c>
      <c r="E41" s="34"/>
      <c r="F41" s="34"/>
      <c r="G41" s="34"/>
      <c r="H41" s="34"/>
      <c r="I41" s="34">
        <f t="shared" si="0"/>
        <v>0</v>
      </c>
      <c r="J41" s="34" t="e">
        <f>H41/G41*100</f>
        <v>#DIV/0!</v>
      </c>
      <c r="K41" s="34" t="e">
        <f t="shared" si="5"/>
        <v>#DIV/0!</v>
      </c>
      <c r="L41" s="34">
        <f t="shared" si="1"/>
        <v>0</v>
      </c>
      <c r="M41" s="34" t="e">
        <f aca="true" t="shared" si="6" ref="M41:M56">H41/E41*100</f>
        <v>#DIV/0!</v>
      </c>
    </row>
    <row r="42" spans="1:13" ht="15.75" customHeight="1" hidden="1">
      <c r="A42" s="102"/>
      <c r="B42" s="78"/>
      <c r="C42" s="21" t="s">
        <v>48</v>
      </c>
      <c r="D42" s="44" t="s">
        <v>49</v>
      </c>
      <c r="E42" s="34"/>
      <c r="F42" s="34"/>
      <c r="G42" s="34"/>
      <c r="H42" s="34"/>
      <c r="I42" s="34">
        <f t="shared" si="0"/>
        <v>0</v>
      </c>
      <c r="J42" s="34" t="e">
        <f>H42/G42*100</f>
        <v>#DIV/0!</v>
      </c>
      <c r="K42" s="34" t="e">
        <f t="shared" si="5"/>
        <v>#DIV/0!</v>
      </c>
      <c r="L42" s="34">
        <f t="shared" si="1"/>
        <v>0</v>
      </c>
      <c r="M42" s="34" t="e">
        <f t="shared" si="6"/>
        <v>#DIV/0!</v>
      </c>
    </row>
    <row r="43" spans="1:13" ht="15.75" customHeight="1" hidden="1">
      <c r="A43" s="102"/>
      <c r="B43" s="78"/>
      <c r="C43" s="21" t="s">
        <v>32</v>
      </c>
      <c r="D43" s="43" t="s">
        <v>27</v>
      </c>
      <c r="E43" s="34"/>
      <c r="F43" s="34"/>
      <c r="G43" s="34"/>
      <c r="H43" s="34"/>
      <c r="I43" s="34">
        <f t="shared" si="0"/>
        <v>0</v>
      </c>
      <c r="J43" s="34" t="e">
        <f>H43/G43*100</f>
        <v>#DIV/0!</v>
      </c>
      <c r="K43" s="34" t="e">
        <f t="shared" si="5"/>
        <v>#DIV/0!</v>
      </c>
      <c r="L43" s="34">
        <f t="shared" si="1"/>
        <v>0</v>
      </c>
      <c r="M43" s="34" t="e">
        <f t="shared" si="6"/>
        <v>#DIV/0!</v>
      </c>
    </row>
    <row r="44" spans="1:13" s="5" customFormat="1" ht="15.75">
      <c r="A44" s="102"/>
      <c r="B44" s="78"/>
      <c r="C44" s="23"/>
      <c r="D44" s="3" t="s">
        <v>33</v>
      </c>
      <c r="E44" s="4">
        <f>SUM(E31:E33,E37:E43)</f>
        <v>9176.8</v>
      </c>
      <c r="F44" s="4">
        <f>SUM(F31:F33,F37:F43)</f>
        <v>321679.23</v>
      </c>
      <c r="G44" s="4">
        <f>SUM(G31:G33,G37:G43)</f>
        <v>173193.9</v>
      </c>
      <c r="H44" s="4">
        <f>SUM(H31:H33,H37:H43)</f>
        <v>207338.76</v>
      </c>
      <c r="I44" s="4">
        <f t="shared" si="0"/>
        <v>34144.860000000015</v>
      </c>
      <c r="J44" s="4">
        <f>H44/G44*100</f>
        <v>119.71481674585537</v>
      </c>
      <c r="K44" s="4">
        <f t="shared" si="5"/>
        <v>64.45512817224787</v>
      </c>
      <c r="L44" s="4">
        <f t="shared" si="1"/>
        <v>198161.96000000002</v>
      </c>
      <c r="M44" s="4">
        <f t="shared" si="6"/>
        <v>2259.379740214454</v>
      </c>
    </row>
    <row r="45" spans="1:13" s="5" customFormat="1" ht="47.25">
      <c r="A45" s="102"/>
      <c r="B45" s="78"/>
      <c r="C45" s="21" t="s">
        <v>189</v>
      </c>
      <c r="D45" s="48" t="s">
        <v>190</v>
      </c>
      <c r="E45" s="34">
        <v>5.8</v>
      </c>
      <c r="F45" s="4"/>
      <c r="G45" s="4"/>
      <c r="H45" s="34">
        <v>0.7</v>
      </c>
      <c r="I45" s="34">
        <f t="shared" si="0"/>
        <v>0.7</v>
      </c>
      <c r="J45" s="34"/>
      <c r="K45" s="34"/>
      <c r="L45" s="34">
        <f t="shared" si="1"/>
        <v>-5.1</v>
      </c>
      <c r="M45" s="34">
        <f t="shared" si="6"/>
        <v>12.068965517241379</v>
      </c>
    </row>
    <row r="46" spans="1:13" ht="110.25">
      <c r="A46" s="102"/>
      <c r="B46" s="78"/>
      <c r="C46" s="24" t="s">
        <v>50</v>
      </c>
      <c r="D46" s="48" t="s">
        <v>51</v>
      </c>
      <c r="E46" s="34">
        <v>844.2</v>
      </c>
      <c r="F46" s="34">
        <v>865</v>
      </c>
      <c r="G46" s="34">
        <v>734.2</v>
      </c>
      <c r="H46" s="34">
        <v>842.51</v>
      </c>
      <c r="I46" s="34">
        <f t="shared" si="0"/>
        <v>108.30999999999995</v>
      </c>
      <c r="J46" s="34">
        <f>H46/G46*100</f>
        <v>114.75211114137835</v>
      </c>
      <c r="K46" s="34">
        <f>H46/F46*100</f>
        <v>97.39999999999999</v>
      </c>
      <c r="L46" s="34">
        <f t="shared" si="1"/>
        <v>-1.6900000000000546</v>
      </c>
      <c r="M46" s="34">
        <f t="shared" si="6"/>
        <v>99.79981047145226</v>
      </c>
    </row>
    <row r="47" spans="1:13" ht="15.75">
      <c r="A47" s="102"/>
      <c r="B47" s="78"/>
      <c r="C47" s="21" t="s">
        <v>52</v>
      </c>
      <c r="D47" s="47" t="s">
        <v>53</v>
      </c>
      <c r="E47" s="49">
        <v>191.7</v>
      </c>
      <c r="F47" s="6"/>
      <c r="G47" s="6"/>
      <c r="H47" s="49">
        <v>3.38</v>
      </c>
      <c r="I47" s="49">
        <f t="shared" si="0"/>
        <v>3.38</v>
      </c>
      <c r="J47" s="34"/>
      <c r="K47" s="34"/>
      <c r="L47" s="34">
        <f t="shared" si="1"/>
        <v>-188.32</v>
      </c>
      <c r="M47" s="34">
        <f t="shared" si="6"/>
        <v>1.763171622326552</v>
      </c>
    </row>
    <row r="48" spans="1:13" ht="15.75">
      <c r="A48" s="102"/>
      <c r="B48" s="78"/>
      <c r="C48" s="21" t="s">
        <v>19</v>
      </c>
      <c r="D48" s="43" t="s">
        <v>20</v>
      </c>
      <c r="E48" s="34">
        <f>SUM(E49:E52)</f>
        <v>188.8</v>
      </c>
      <c r="F48" s="34">
        <f>SUM(F49:F52)</f>
        <v>86.4</v>
      </c>
      <c r="G48" s="34">
        <f>SUM(G49:G52)</f>
        <v>74.4</v>
      </c>
      <c r="H48" s="34">
        <f>SUM(H49:H52)</f>
        <v>225</v>
      </c>
      <c r="I48" s="34">
        <f t="shared" si="0"/>
        <v>150.6</v>
      </c>
      <c r="J48" s="34">
        <f aca="true" t="shared" si="7" ref="J48:J57">H48/G48*100</f>
        <v>302.41935483870964</v>
      </c>
      <c r="K48" s="34">
        <f aca="true" t="shared" si="8" ref="K48:K57">H48/F48*100</f>
        <v>260.41666666666663</v>
      </c>
      <c r="L48" s="34">
        <f t="shared" si="1"/>
        <v>36.19999999999999</v>
      </c>
      <c r="M48" s="34">
        <f t="shared" si="6"/>
        <v>119.17372881355932</v>
      </c>
    </row>
    <row r="49" spans="1:13" ht="63" customHeight="1" hidden="1">
      <c r="A49" s="102"/>
      <c r="B49" s="78"/>
      <c r="C49" s="21" t="s">
        <v>54</v>
      </c>
      <c r="D49" s="50" t="s">
        <v>55</v>
      </c>
      <c r="E49" s="34">
        <v>188.8</v>
      </c>
      <c r="F49" s="34">
        <v>86.4</v>
      </c>
      <c r="G49" s="34">
        <v>74.4</v>
      </c>
      <c r="H49" s="34">
        <v>221</v>
      </c>
      <c r="I49" s="34">
        <f t="shared" si="0"/>
        <v>146.6</v>
      </c>
      <c r="J49" s="34">
        <f t="shared" si="7"/>
        <v>297.04301075268813</v>
      </c>
      <c r="K49" s="34">
        <f t="shared" si="8"/>
        <v>255.787037037037</v>
      </c>
      <c r="L49" s="34">
        <f t="shared" si="1"/>
        <v>32.19999999999999</v>
      </c>
      <c r="M49" s="34">
        <f t="shared" si="6"/>
        <v>117.0550847457627</v>
      </c>
    </row>
    <row r="50" spans="1:13" ht="47.25" customHeight="1" hidden="1">
      <c r="A50" s="102"/>
      <c r="B50" s="78"/>
      <c r="C50" s="21" t="s">
        <v>211</v>
      </c>
      <c r="D50" s="50" t="s">
        <v>212</v>
      </c>
      <c r="E50" s="34"/>
      <c r="F50" s="34"/>
      <c r="G50" s="34"/>
      <c r="H50" s="34"/>
      <c r="I50" s="34">
        <f t="shared" si="0"/>
        <v>0</v>
      </c>
      <c r="J50" s="34" t="e">
        <f t="shared" si="7"/>
        <v>#DIV/0!</v>
      </c>
      <c r="K50" s="34" t="e">
        <f t="shared" si="8"/>
        <v>#DIV/0!</v>
      </c>
      <c r="L50" s="34">
        <f t="shared" si="1"/>
        <v>0</v>
      </c>
      <c r="M50" s="34" t="e">
        <f t="shared" si="6"/>
        <v>#DIV/0!</v>
      </c>
    </row>
    <row r="51" spans="1:13" ht="78.75" customHeight="1" hidden="1">
      <c r="A51" s="102"/>
      <c r="B51" s="78"/>
      <c r="C51" s="21" t="s">
        <v>204</v>
      </c>
      <c r="D51" s="50" t="s">
        <v>205</v>
      </c>
      <c r="E51" s="34"/>
      <c r="F51" s="34"/>
      <c r="G51" s="34"/>
      <c r="H51" s="34"/>
      <c r="I51" s="34">
        <f t="shared" si="0"/>
        <v>0</v>
      </c>
      <c r="J51" s="34" t="e">
        <f t="shared" si="7"/>
        <v>#DIV/0!</v>
      </c>
      <c r="K51" s="34" t="e">
        <f t="shared" si="8"/>
        <v>#DIV/0!</v>
      </c>
      <c r="L51" s="34">
        <f t="shared" si="1"/>
        <v>0</v>
      </c>
      <c r="M51" s="34" t="e">
        <f t="shared" si="6"/>
        <v>#DIV/0!</v>
      </c>
    </row>
    <row r="52" spans="1:13" ht="47.25" customHeight="1" hidden="1">
      <c r="A52" s="102"/>
      <c r="B52" s="78"/>
      <c r="C52" s="20" t="s">
        <v>21</v>
      </c>
      <c r="D52" s="44" t="s">
        <v>22</v>
      </c>
      <c r="E52" s="34"/>
      <c r="F52" s="34"/>
      <c r="G52" s="34"/>
      <c r="H52" s="34">
        <v>4</v>
      </c>
      <c r="I52" s="34">
        <f t="shared" si="0"/>
        <v>4</v>
      </c>
      <c r="J52" s="34" t="e">
        <f t="shared" si="7"/>
        <v>#DIV/0!</v>
      </c>
      <c r="K52" s="34" t="e">
        <f t="shared" si="8"/>
        <v>#DIV/0!</v>
      </c>
      <c r="L52" s="34">
        <f t="shared" si="1"/>
        <v>4</v>
      </c>
      <c r="M52" s="34" t="e">
        <f t="shared" si="6"/>
        <v>#DIV/0!</v>
      </c>
    </row>
    <row r="53" spans="1:13" s="5" customFormat="1" ht="15.75">
      <c r="A53" s="102"/>
      <c r="B53" s="78"/>
      <c r="C53" s="23"/>
      <c r="D53" s="3" t="s">
        <v>36</v>
      </c>
      <c r="E53" s="6">
        <f>SUM(E45:E48)</f>
        <v>1230.5</v>
      </c>
      <c r="F53" s="6">
        <f>SUM(F45:F48)</f>
        <v>951.4</v>
      </c>
      <c r="G53" s="6">
        <f>SUM(G45:G48)</f>
        <v>808.6</v>
      </c>
      <c r="H53" s="6">
        <f>SUM(H45:H48)</f>
        <v>1071.5900000000001</v>
      </c>
      <c r="I53" s="6">
        <f t="shared" si="0"/>
        <v>262.9900000000001</v>
      </c>
      <c r="J53" s="6">
        <f t="shared" si="7"/>
        <v>132.524115755627</v>
      </c>
      <c r="K53" s="6">
        <f t="shared" si="8"/>
        <v>112.63296195080936</v>
      </c>
      <c r="L53" s="6">
        <f t="shared" si="1"/>
        <v>-158.90999999999985</v>
      </c>
      <c r="M53" s="6">
        <f t="shared" si="6"/>
        <v>87.08573750507925</v>
      </c>
    </row>
    <row r="54" spans="1:13" s="5" customFormat="1" ht="31.5" hidden="1">
      <c r="A54" s="102"/>
      <c r="B54" s="78"/>
      <c r="C54" s="23"/>
      <c r="D54" s="3" t="s">
        <v>37</v>
      </c>
      <c r="E54" s="6">
        <f>E55-E43</f>
        <v>10407.3</v>
      </c>
      <c r="F54" s="6">
        <f>F55-F43</f>
        <v>322630.63</v>
      </c>
      <c r="G54" s="6">
        <f>G55-G43</f>
        <v>174002.5</v>
      </c>
      <c r="H54" s="6">
        <f>H55-H43</f>
        <v>208410.35</v>
      </c>
      <c r="I54" s="6">
        <f t="shared" si="0"/>
        <v>34407.850000000006</v>
      </c>
      <c r="J54" s="6">
        <f t="shared" si="7"/>
        <v>119.77434232266776</v>
      </c>
      <c r="K54" s="6">
        <f t="shared" si="8"/>
        <v>64.59719897022796</v>
      </c>
      <c r="L54" s="6">
        <f t="shared" si="1"/>
        <v>198003.05000000002</v>
      </c>
      <c r="M54" s="6">
        <f t="shared" si="6"/>
        <v>2002.5400440075719</v>
      </c>
    </row>
    <row r="55" spans="1:13" s="5" customFormat="1" ht="15.75">
      <c r="A55" s="103"/>
      <c r="B55" s="79"/>
      <c r="C55" s="23"/>
      <c r="D55" s="3" t="s">
        <v>56</v>
      </c>
      <c r="E55" s="4">
        <f>E44+E53</f>
        <v>10407.3</v>
      </c>
      <c r="F55" s="4">
        <f>F44+F53</f>
        <v>322630.63</v>
      </c>
      <c r="G55" s="4">
        <f>G44+G53</f>
        <v>174002.5</v>
      </c>
      <c r="H55" s="4">
        <f>H44+H53</f>
        <v>208410.35</v>
      </c>
      <c r="I55" s="4">
        <f t="shared" si="0"/>
        <v>34407.850000000006</v>
      </c>
      <c r="J55" s="4">
        <f t="shared" si="7"/>
        <v>119.77434232266776</v>
      </c>
      <c r="K55" s="4">
        <f t="shared" si="8"/>
        <v>64.59719897022796</v>
      </c>
      <c r="L55" s="4">
        <f t="shared" si="1"/>
        <v>198003.05000000002</v>
      </c>
      <c r="M55" s="4">
        <f t="shared" si="6"/>
        <v>2002.5400440075719</v>
      </c>
    </row>
    <row r="56" spans="1:13" ht="63" customHeight="1" hidden="1">
      <c r="A56" s="101" t="s">
        <v>197</v>
      </c>
      <c r="B56" s="77" t="s">
        <v>196</v>
      </c>
      <c r="C56" s="20" t="s">
        <v>8</v>
      </c>
      <c r="D56" s="41" t="s">
        <v>9</v>
      </c>
      <c r="E56" s="49"/>
      <c r="F56" s="34"/>
      <c r="G56" s="49"/>
      <c r="H56" s="49"/>
      <c r="I56" s="49">
        <f t="shared" si="0"/>
        <v>0</v>
      </c>
      <c r="J56" s="49" t="e">
        <f t="shared" si="7"/>
        <v>#DIV/0!</v>
      </c>
      <c r="K56" s="49" t="e">
        <f t="shared" si="8"/>
        <v>#DIV/0!</v>
      </c>
      <c r="L56" s="49">
        <f t="shared" si="1"/>
        <v>0</v>
      </c>
      <c r="M56" s="49" t="e">
        <f t="shared" si="6"/>
        <v>#DIV/0!</v>
      </c>
    </row>
    <row r="57" spans="1:13" ht="31.5">
      <c r="A57" s="102"/>
      <c r="B57" s="78"/>
      <c r="C57" s="21" t="s">
        <v>215</v>
      </c>
      <c r="D57" s="32" t="s">
        <v>216</v>
      </c>
      <c r="E57" s="49"/>
      <c r="F57" s="49">
        <v>130</v>
      </c>
      <c r="G57" s="49">
        <v>110</v>
      </c>
      <c r="H57" s="49">
        <v>137.4</v>
      </c>
      <c r="I57" s="49">
        <f t="shared" si="0"/>
        <v>27.400000000000006</v>
      </c>
      <c r="J57" s="34">
        <f t="shared" si="7"/>
        <v>124.90909090909092</v>
      </c>
      <c r="K57" s="34">
        <f t="shared" si="8"/>
        <v>105.69230769230771</v>
      </c>
      <c r="L57" s="34">
        <f t="shared" si="1"/>
        <v>137.4</v>
      </c>
      <c r="M57" s="34"/>
    </row>
    <row r="58" spans="1:13" ht="31.5">
      <c r="A58" s="102"/>
      <c r="B58" s="78"/>
      <c r="C58" s="21" t="s">
        <v>209</v>
      </c>
      <c r="D58" s="32" t="s">
        <v>210</v>
      </c>
      <c r="E58" s="49">
        <v>358.4</v>
      </c>
      <c r="F58" s="49"/>
      <c r="G58" s="49"/>
      <c r="H58" s="49">
        <v>202.08</v>
      </c>
      <c r="I58" s="49">
        <f t="shared" si="0"/>
        <v>202.08</v>
      </c>
      <c r="J58" s="34"/>
      <c r="K58" s="34"/>
      <c r="L58" s="34">
        <f t="shared" si="1"/>
        <v>-156.31999999999996</v>
      </c>
      <c r="M58" s="34">
        <f>H58/E58*100</f>
        <v>56.38392857142858</v>
      </c>
    </row>
    <row r="59" spans="1:13" ht="47.25" customHeight="1" hidden="1">
      <c r="A59" s="102"/>
      <c r="B59" s="78"/>
      <c r="C59" s="62" t="s">
        <v>224</v>
      </c>
      <c r="D59" s="44" t="s">
        <v>18</v>
      </c>
      <c r="E59" s="49"/>
      <c r="F59" s="49"/>
      <c r="G59" s="49"/>
      <c r="H59" s="49"/>
      <c r="I59" s="49">
        <f t="shared" si="0"/>
        <v>0</v>
      </c>
      <c r="J59" s="49"/>
      <c r="K59" s="49"/>
      <c r="L59" s="49">
        <f t="shared" si="1"/>
        <v>0</v>
      </c>
      <c r="M59" s="49" t="e">
        <f>H59/E59*100</f>
        <v>#DIV/0!</v>
      </c>
    </row>
    <row r="60" spans="1:13" ht="15.75">
      <c r="A60" s="102"/>
      <c r="B60" s="78"/>
      <c r="C60" s="21" t="s">
        <v>19</v>
      </c>
      <c r="D60" s="43" t="s">
        <v>20</v>
      </c>
      <c r="E60" s="34">
        <f>E61</f>
        <v>-187</v>
      </c>
      <c r="F60" s="34">
        <f>F61</f>
        <v>0</v>
      </c>
      <c r="G60" s="34">
        <f>G61</f>
        <v>0</v>
      </c>
      <c r="H60" s="34">
        <f>H61</f>
        <v>9.35</v>
      </c>
      <c r="I60" s="34">
        <f t="shared" si="0"/>
        <v>9.35</v>
      </c>
      <c r="J60" s="34"/>
      <c r="K60" s="34"/>
      <c r="L60" s="34">
        <f t="shared" si="1"/>
        <v>196.35</v>
      </c>
      <c r="M60" s="34">
        <f>H60/E60*100</f>
        <v>-5</v>
      </c>
    </row>
    <row r="61" spans="1:13" ht="47.25" customHeight="1" hidden="1">
      <c r="A61" s="102"/>
      <c r="B61" s="78"/>
      <c r="C61" s="20" t="s">
        <v>21</v>
      </c>
      <c r="D61" s="44" t="s">
        <v>22</v>
      </c>
      <c r="E61" s="34">
        <f>-282+95</f>
        <v>-187</v>
      </c>
      <c r="F61" s="34"/>
      <c r="G61" s="34"/>
      <c r="H61" s="34">
        <v>9.35</v>
      </c>
      <c r="I61" s="34">
        <f t="shared" si="0"/>
        <v>9.35</v>
      </c>
      <c r="J61" s="34"/>
      <c r="K61" s="34"/>
      <c r="L61" s="34">
        <f t="shared" si="1"/>
        <v>196.35</v>
      </c>
      <c r="M61" s="34">
        <f>H61/E61*100</f>
        <v>-5</v>
      </c>
    </row>
    <row r="62" spans="1:13" ht="15.75" customHeight="1">
      <c r="A62" s="102"/>
      <c r="B62" s="78"/>
      <c r="C62" s="21" t="s">
        <v>23</v>
      </c>
      <c r="D62" s="43" t="s">
        <v>24</v>
      </c>
      <c r="E62" s="49">
        <v>0.2</v>
      </c>
      <c r="F62" s="49"/>
      <c r="G62" s="49"/>
      <c r="H62" s="49"/>
      <c r="I62" s="49">
        <f t="shared" si="0"/>
        <v>0</v>
      </c>
      <c r="J62" s="34"/>
      <c r="K62" s="34"/>
      <c r="L62" s="34">
        <f t="shared" si="1"/>
        <v>-0.2</v>
      </c>
      <c r="M62" s="34">
        <f>H62/E62*100</f>
        <v>0</v>
      </c>
    </row>
    <row r="63" spans="1:13" ht="15.75" customHeight="1" hidden="1">
      <c r="A63" s="102"/>
      <c r="B63" s="78"/>
      <c r="C63" s="21" t="s">
        <v>28</v>
      </c>
      <c r="D63" s="43" t="s">
        <v>47</v>
      </c>
      <c r="E63" s="49"/>
      <c r="F63" s="49"/>
      <c r="G63" s="49"/>
      <c r="H63" s="49"/>
      <c r="I63" s="49">
        <f t="shared" si="0"/>
        <v>0</v>
      </c>
      <c r="J63" s="49"/>
      <c r="K63" s="49" t="e">
        <f>H63/F63*100</f>
        <v>#DIV/0!</v>
      </c>
      <c r="L63" s="49">
        <f t="shared" si="1"/>
        <v>0</v>
      </c>
      <c r="M63" s="49"/>
    </row>
    <row r="64" spans="1:13" ht="15.75" customHeight="1" hidden="1">
      <c r="A64" s="102"/>
      <c r="B64" s="78"/>
      <c r="C64" s="21" t="s">
        <v>30</v>
      </c>
      <c r="D64" s="43" t="s">
        <v>31</v>
      </c>
      <c r="E64" s="49"/>
      <c r="F64" s="49"/>
      <c r="G64" s="49"/>
      <c r="H64" s="49"/>
      <c r="I64" s="49">
        <f t="shared" si="0"/>
        <v>0</v>
      </c>
      <c r="J64" s="49"/>
      <c r="K64" s="49" t="e">
        <f>H64/F64*100</f>
        <v>#DIV/0!</v>
      </c>
      <c r="L64" s="49">
        <f t="shared" si="1"/>
        <v>0</v>
      </c>
      <c r="M64" s="49"/>
    </row>
    <row r="65" spans="1:13" ht="15.75" customHeight="1">
      <c r="A65" s="102"/>
      <c r="B65" s="78"/>
      <c r="C65" s="21" t="s">
        <v>48</v>
      </c>
      <c r="D65" s="44" t="s">
        <v>49</v>
      </c>
      <c r="E65" s="49"/>
      <c r="F65" s="49">
        <v>9943.62</v>
      </c>
      <c r="G65" s="49"/>
      <c r="H65" s="49">
        <v>9943.62</v>
      </c>
      <c r="I65" s="49">
        <f t="shared" si="0"/>
        <v>9943.62</v>
      </c>
      <c r="J65" s="34"/>
      <c r="K65" s="34">
        <f>H65/F65*100</f>
        <v>100</v>
      </c>
      <c r="L65" s="34">
        <f t="shared" si="1"/>
        <v>9943.62</v>
      </c>
      <c r="M65" s="34"/>
    </row>
    <row r="66" spans="1:13" ht="15.75" customHeight="1">
      <c r="A66" s="102"/>
      <c r="B66" s="78"/>
      <c r="C66" s="21" t="s">
        <v>57</v>
      </c>
      <c r="D66" s="43" t="s">
        <v>58</v>
      </c>
      <c r="E66" s="34"/>
      <c r="F66" s="49"/>
      <c r="G66" s="34"/>
      <c r="H66" s="34">
        <v>1200</v>
      </c>
      <c r="I66" s="34">
        <f t="shared" si="0"/>
        <v>1200</v>
      </c>
      <c r="J66" s="34"/>
      <c r="K66" s="34"/>
      <c r="L66" s="34">
        <f t="shared" si="1"/>
        <v>1200</v>
      </c>
      <c r="M66" s="34"/>
    </row>
    <row r="67" spans="1:13" ht="15.75" customHeight="1">
      <c r="A67" s="102"/>
      <c r="B67" s="78"/>
      <c r="C67" s="21" t="s">
        <v>200</v>
      </c>
      <c r="D67" s="42" t="s">
        <v>203</v>
      </c>
      <c r="E67" s="34"/>
      <c r="F67" s="49"/>
      <c r="G67" s="34"/>
      <c r="H67" s="34">
        <v>4550.76</v>
      </c>
      <c r="I67" s="34">
        <f t="shared" si="0"/>
        <v>4550.76</v>
      </c>
      <c r="J67" s="34"/>
      <c r="K67" s="34"/>
      <c r="L67" s="34">
        <f t="shared" si="1"/>
        <v>4550.76</v>
      </c>
      <c r="M67" s="34"/>
    </row>
    <row r="68" spans="1:13" ht="15.75" customHeight="1" hidden="1">
      <c r="A68" s="102"/>
      <c r="B68" s="78"/>
      <c r="C68" s="21" t="s">
        <v>32</v>
      </c>
      <c r="D68" s="43" t="s">
        <v>27</v>
      </c>
      <c r="E68" s="34"/>
      <c r="F68" s="49"/>
      <c r="G68" s="34"/>
      <c r="H68" s="34"/>
      <c r="I68" s="34">
        <f t="shared" si="0"/>
        <v>0</v>
      </c>
      <c r="J68" s="34" t="e">
        <f aca="true" t="shared" si="9" ref="J68:J74">H68/G68*100</f>
        <v>#DIV/0!</v>
      </c>
      <c r="K68" s="34" t="e">
        <f aca="true" t="shared" si="10" ref="K68:K74">H68/F68*100</f>
        <v>#DIV/0!</v>
      </c>
      <c r="L68" s="34">
        <f t="shared" si="1"/>
        <v>0</v>
      </c>
      <c r="M68" s="34" t="e">
        <f aca="true" t="shared" si="11" ref="M68:M74">H68/E68*100</f>
        <v>#DIV/0!</v>
      </c>
    </row>
    <row r="69" spans="1:13" s="5" customFormat="1" ht="15.75">
      <c r="A69" s="102"/>
      <c r="B69" s="78"/>
      <c r="C69" s="22"/>
      <c r="D69" s="3" t="s">
        <v>33</v>
      </c>
      <c r="E69" s="4">
        <f>SUM(E56:E60,E62:E68)</f>
        <v>171.59999999999997</v>
      </c>
      <c r="F69" s="4">
        <f>SUM(F56:F60,F62:F68)</f>
        <v>10073.62</v>
      </c>
      <c r="G69" s="4">
        <f>SUM(G56:G60,G62:G68)</f>
        <v>110</v>
      </c>
      <c r="H69" s="4">
        <f>SUM(H56:H60,H62:H68)</f>
        <v>16043.210000000001</v>
      </c>
      <c r="I69" s="4">
        <f t="shared" si="0"/>
        <v>15933.210000000001</v>
      </c>
      <c r="J69" s="4">
        <f t="shared" si="9"/>
        <v>14584.736363636364</v>
      </c>
      <c r="K69" s="4">
        <f t="shared" si="10"/>
        <v>159.25963059952628</v>
      </c>
      <c r="L69" s="4">
        <f t="shared" si="1"/>
        <v>15871.61</v>
      </c>
      <c r="M69" s="4">
        <f t="shared" si="11"/>
        <v>9349.189976689979</v>
      </c>
    </row>
    <row r="70" spans="1:13" ht="15.75">
      <c r="A70" s="102"/>
      <c r="B70" s="78"/>
      <c r="C70" s="21" t="s">
        <v>19</v>
      </c>
      <c r="D70" s="43" t="s">
        <v>20</v>
      </c>
      <c r="E70" s="34">
        <f>E71</f>
        <v>4835.7</v>
      </c>
      <c r="F70" s="34">
        <f>F71</f>
        <v>2000</v>
      </c>
      <c r="G70" s="34">
        <f>G71</f>
        <v>1650</v>
      </c>
      <c r="H70" s="34">
        <f>H71</f>
        <v>2374.8</v>
      </c>
      <c r="I70" s="34">
        <f aca="true" t="shared" si="12" ref="I70:I133">H70-G70</f>
        <v>724.8000000000002</v>
      </c>
      <c r="J70" s="34">
        <f t="shared" si="9"/>
        <v>143.92727272727274</v>
      </c>
      <c r="K70" s="34">
        <f t="shared" si="10"/>
        <v>118.74</v>
      </c>
      <c r="L70" s="34">
        <f aca="true" t="shared" si="13" ref="L70:L133">H70-E70</f>
        <v>-2460.8999999999996</v>
      </c>
      <c r="M70" s="34">
        <f t="shared" si="11"/>
        <v>49.10974626217508</v>
      </c>
    </row>
    <row r="71" spans="1:13" ht="47.25" customHeight="1">
      <c r="A71" s="102"/>
      <c r="B71" s="78"/>
      <c r="C71" s="20" t="s">
        <v>21</v>
      </c>
      <c r="D71" s="44" t="s">
        <v>22</v>
      </c>
      <c r="E71" s="34">
        <v>4835.7</v>
      </c>
      <c r="F71" s="34">
        <v>2000</v>
      </c>
      <c r="G71" s="34">
        <v>1650</v>
      </c>
      <c r="H71" s="34">
        <v>2374.8</v>
      </c>
      <c r="I71" s="34">
        <f t="shared" si="12"/>
        <v>724.8000000000002</v>
      </c>
      <c r="J71" s="34">
        <f t="shared" si="9"/>
        <v>143.92727272727274</v>
      </c>
      <c r="K71" s="34">
        <f t="shared" si="10"/>
        <v>118.74</v>
      </c>
      <c r="L71" s="34">
        <f t="shared" si="13"/>
        <v>-2460.8999999999996</v>
      </c>
      <c r="M71" s="34">
        <f t="shared" si="11"/>
        <v>49.10974626217508</v>
      </c>
    </row>
    <row r="72" spans="1:13" s="5" customFormat="1" ht="15.75">
      <c r="A72" s="102"/>
      <c r="B72" s="78"/>
      <c r="C72" s="22"/>
      <c r="D72" s="3" t="s">
        <v>36</v>
      </c>
      <c r="E72" s="4">
        <f>SUM(E70)</f>
        <v>4835.7</v>
      </c>
      <c r="F72" s="4">
        <f>SUM(F70)</f>
        <v>2000</v>
      </c>
      <c r="G72" s="4">
        <f>SUM(G70)</f>
        <v>1650</v>
      </c>
      <c r="H72" s="4">
        <f>SUM(H70)</f>
        <v>2374.8</v>
      </c>
      <c r="I72" s="4">
        <f t="shared" si="12"/>
        <v>724.8000000000002</v>
      </c>
      <c r="J72" s="4">
        <f t="shared" si="9"/>
        <v>143.92727272727274</v>
      </c>
      <c r="K72" s="4">
        <f t="shared" si="10"/>
        <v>118.74</v>
      </c>
      <c r="L72" s="4">
        <f t="shared" si="13"/>
        <v>-2460.8999999999996</v>
      </c>
      <c r="M72" s="4">
        <f t="shared" si="11"/>
        <v>49.10974626217508</v>
      </c>
    </row>
    <row r="73" spans="1:13" s="5" customFormat="1" ht="31.5">
      <c r="A73" s="102"/>
      <c r="B73" s="78"/>
      <c r="C73" s="22"/>
      <c r="D73" s="3" t="s">
        <v>37</v>
      </c>
      <c r="E73" s="4">
        <f>E74-E68</f>
        <v>5007.3</v>
      </c>
      <c r="F73" s="4">
        <f>F74-F68</f>
        <v>12073.62</v>
      </c>
      <c r="G73" s="4">
        <f>G74-G68</f>
        <v>1760</v>
      </c>
      <c r="H73" s="4">
        <f>H74-H68</f>
        <v>18418.010000000002</v>
      </c>
      <c r="I73" s="4">
        <f t="shared" si="12"/>
        <v>16658.010000000002</v>
      </c>
      <c r="J73" s="4">
        <f t="shared" si="9"/>
        <v>1046.477840909091</v>
      </c>
      <c r="K73" s="4">
        <f t="shared" si="10"/>
        <v>152.5475375239572</v>
      </c>
      <c r="L73" s="4">
        <f t="shared" si="13"/>
        <v>13410.710000000003</v>
      </c>
      <c r="M73" s="4">
        <f t="shared" si="11"/>
        <v>367.8231781598866</v>
      </c>
    </row>
    <row r="74" spans="1:13" s="5" customFormat="1" ht="15.75">
      <c r="A74" s="103"/>
      <c r="B74" s="79"/>
      <c r="C74" s="22"/>
      <c r="D74" s="3" t="s">
        <v>56</v>
      </c>
      <c r="E74" s="4">
        <f>E69+E72</f>
        <v>5007.3</v>
      </c>
      <c r="F74" s="4">
        <f>F69+F72</f>
        <v>12073.62</v>
      </c>
      <c r="G74" s="4">
        <f>G69+G72</f>
        <v>1760</v>
      </c>
      <c r="H74" s="4">
        <f>H69+H72</f>
        <v>18418.010000000002</v>
      </c>
      <c r="I74" s="4">
        <f t="shared" si="12"/>
        <v>16658.010000000002</v>
      </c>
      <c r="J74" s="4">
        <f t="shared" si="9"/>
        <v>1046.477840909091</v>
      </c>
      <c r="K74" s="4">
        <f t="shared" si="10"/>
        <v>152.5475375239572</v>
      </c>
      <c r="L74" s="4">
        <f t="shared" si="13"/>
        <v>13410.710000000003</v>
      </c>
      <c r="M74" s="4">
        <f t="shared" si="11"/>
        <v>367.8231781598866</v>
      </c>
    </row>
    <row r="75" spans="1:13" s="5" customFormat="1" ht="15.75" customHeight="1">
      <c r="A75" s="101" t="s">
        <v>59</v>
      </c>
      <c r="B75" s="77" t="s">
        <v>60</v>
      </c>
      <c r="C75" s="21" t="s">
        <v>10</v>
      </c>
      <c r="D75" s="42" t="s">
        <v>11</v>
      </c>
      <c r="E75" s="4"/>
      <c r="F75" s="4"/>
      <c r="G75" s="4"/>
      <c r="H75" s="34">
        <v>52.15</v>
      </c>
      <c r="I75" s="34">
        <f t="shared" si="12"/>
        <v>52.15</v>
      </c>
      <c r="J75" s="34"/>
      <c r="K75" s="34"/>
      <c r="L75" s="34">
        <f t="shared" si="13"/>
        <v>52.15</v>
      </c>
      <c r="M75" s="34"/>
    </row>
    <row r="76" spans="1:13" ht="31.5" customHeight="1">
      <c r="A76" s="102"/>
      <c r="B76" s="78"/>
      <c r="C76" s="21" t="s">
        <v>209</v>
      </c>
      <c r="D76" s="32" t="s">
        <v>210</v>
      </c>
      <c r="E76" s="34">
        <v>5.8</v>
      </c>
      <c r="F76" s="34"/>
      <c r="G76" s="34"/>
      <c r="H76" s="34">
        <v>0.14</v>
      </c>
      <c r="I76" s="34">
        <f t="shared" si="12"/>
        <v>0.14</v>
      </c>
      <c r="J76" s="34"/>
      <c r="K76" s="34"/>
      <c r="L76" s="34">
        <f t="shared" si="13"/>
        <v>-5.66</v>
      </c>
      <c r="M76" s="34">
        <f>H76/E76*100</f>
        <v>2.4137931034482762</v>
      </c>
    </row>
    <row r="77" spans="1:13" ht="15.75">
      <c r="A77" s="102"/>
      <c r="B77" s="78"/>
      <c r="C77" s="21" t="s">
        <v>19</v>
      </c>
      <c r="D77" s="43" t="s">
        <v>20</v>
      </c>
      <c r="E77" s="34">
        <f>E79</f>
        <v>85</v>
      </c>
      <c r="F77" s="34">
        <f>F79</f>
        <v>0</v>
      </c>
      <c r="G77" s="34">
        <f>G79</f>
        <v>0</v>
      </c>
      <c r="H77" s="34">
        <f>H79+H78</f>
        <v>743.49</v>
      </c>
      <c r="I77" s="34">
        <f t="shared" si="12"/>
        <v>743.49</v>
      </c>
      <c r="J77" s="34"/>
      <c r="K77" s="34"/>
      <c r="L77" s="34">
        <f t="shared" si="13"/>
        <v>658.49</v>
      </c>
      <c r="M77" s="34">
        <f>H77/E77*100</f>
        <v>874.6941176470589</v>
      </c>
    </row>
    <row r="78" spans="1:13" ht="47.25" customHeight="1" hidden="1">
      <c r="A78" s="102"/>
      <c r="B78" s="78"/>
      <c r="C78" s="20" t="s">
        <v>213</v>
      </c>
      <c r="D78" s="44" t="s">
        <v>214</v>
      </c>
      <c r="E78" s="34"/>
      <c r="F78" s="34"/>
      <c r="G78" s="34"/>
      <c r="H78" s="34">
        <v>3</v>
      </c>
      <c r="I78" s="34">
        <f t="shared" si="12"/>
        <v>3</v>
      </c>
      <c r="J78" s="34" t="e">
        <f aca="true" t="shared" si="14" ref="J78:J96">H78/G78*100</f>
        <v>#DIV/0!</v>
      </c>
      <c r="K78" s="34" t="e">
        <f aca="true" t="shared" si="15" ref="K78:K96">H78/F78*100</f>
        <v>#DIV/0!</v>
      </c>
      <c r="L78" s="34">
        <f t="shared" si="13"/>
        <v>3</v>
      </c>
      <c r="M78" s="34" t="e">
        <f>H78/E78*100</f>
        <v>#DIV/0!</v>
      </c>
    </row>
    <row r="79" spans="1:13" ht="47.25" customHeight="1" hidden="1">
      <c r="A79" s="102"/>
      <c r="B79" s="78"/>
      <c r="C79" s="20" t="s">
        <v>21</v>
      </c>
      <c r="D79" s="44" t="s">
        <v>22</v>
      </c>
      <c r="E79" s="34">
        <v>85</v>
      </c>
      <c r="F79" s="34"/>
      <c r="G79" s="34"/>
      <c r="H79" s="34">
        <v>740.49</v>
      </c>
      <c r="I79" s="34">
        <f t="shared" si="12"/>
        <v>740.49</v>
      </c>
      <c r="J79" s="34" t="e">
        <f t="shared" si="14"/>
        <v>#DIV/0!</v>
      </c>
      <c r="K79" s="34" t="e">
        <f t="shared" si="15"/>
        <v>#DIV/0!</v>
      </c>
      <c r="L79" s="34">
        <f t="shared" si="13"/>
        <v>655.49</v>
      </c>
      <c r="M79" s="34">
        <f>H79/E79*100</f>
        <v>871.164705882353</v>
      </c>
    </row>
    <row r="80" spans="1:13" ht="15.75" hidden="1">
      <c r="A80" s="102"/>
      <c r="B80" s="78"/>
      <c r="C80" s="21" t="s">
        <v>23</v>
      </c>
      <c r="D80" s="43" t="s">
        <v>24</v>
      </c>
      <c r="E80" s="34"/>
      <c r="F80" s="34"/>
      <c r="G80" s="34"/>
      <c r="H80" s="34"/>
      <c r="I80" s="34">
        <f t="shared" si="12"/>
        <v>0</v>
      </c>
      <c r="J80" s="34" t="e">
        <f t="shared" si="14"/>
        <v>#DIV/0!</v>
      </c>
      <c r="K80" s="34" t="e">
        <f t="shared" si="15"/>
        <v>#DIV/0!</v>
      </c>
      <c r="L80" s="34">
        <f t="shared" si="13"/>
        <v>0</v>
      </c>
      <c r="M80" s="34" t="e">
        <f>H80/E80*100</f>
        <v>#DIV/0!</v>
      </c>
    </row>
    <row r="81" spans="1:13" ht="15.75">
      <c r="A81" s="102"/>
      <c r="B81" s="78"/>
      <c r="C81" s="21" t="s">
        <v>25</v>
      </c>
      <c r="D81" s="43" t="s">
        <v>26</v>
      </c>
      <c r="E81" s="34"/>
      <c r="F81" s="34">
        <v>249.5</v>
      </c>
      <c r="G81" s="34">
        <v>249.5</v>
      </c>
      <c r="H81" s="34">
        <v>249.5</v>
      </c>
      <c r="I81" s="34">
        <f t="shared" si="12"/>
        <v>0</v>
      </c>
      <c r="J81" s="34">
        <f t="shared" si="14"/>
        <v>100</v>
      </c>
      <c r="K81" s="34">
        <f t="shared" si="15"/>
        <v>100</v>
      </c>
      <c r="L81" s="34">
        <f t="shared" si="13"/>
        <v>249.5</v>
      </c>
      <c r="M81" s="34"/>
    </row>
    <row r="82" spans="1:13" ht="15.75" customHeight="1" hidden="1">
      <c r="A82" s="102"/>
      <c r="B82" s="78"/>
      <c r="C82" s="21" t="s">
        <v>30</v>
      </c>
      <c r="D82" s="43" t="s">
        <v>31</v>
      </c>
      <c r="E82" s="34"/>
      <c r="F82" s="34"/>
      <c r="G82" s="34"/>
      <c r="H82" s="34"/>
      <c r="I82" s="34">
        <f t="shared" si="12"/>
        <v>0</v>
      </c>
      <c r="J82" s="34" t="e">
        <f t="shared" si="14"/>
        <v>#DIV/0!</v>
      </c>
      <c r="K82" s="34" t="e">
        <f t="shared" si="15"/>
        <v>#DIV/0!</v>
      </c>
      <c r="L82" s="34">
        <f t="shared" si="13"/>
        <v>0</v>
      </c>
      <c r="M82" s="34" t="e">
        <f aca="true" t="shared" si="16" ref="M82:M102">H82/E82*100</f>
        <v>#DIV/0!</v>
      </c>
    </row>
    <row r="83" spans="1:13" s="5" customFormat="1" ht="15.75">
      <c r="A83" s="102"/>
      <c r="B83" s="78"/>
      <c r="C83" s="17"/>
      <c r="D83" s="3" t="s">
        <v>33</v>
      </c>
      <c r="E83" s="4">
        <f>SUM(E75:E77,E80:E82)</f>
        <v>90.8</v>
      </c>
      <c r="F83" s="4">
        <f>SUM(F75:F77,F80:F82)</f>
        <v>249.5</v>
      </c>
      <c r="G83" s="4">
        <f>SUM(G75:G77,G80:G82)</f>
        <v>249.5</v>
      </c>
      <c r="H83" s="4">
        <f>SUM(H75:H77,H80:H82)</f>
        <v>1045.28</v>
      </c>
      <c r="I83" s="4">
        <f t="shared" si="12"/>
        <v>795.78</v>
      </c>
      <c r="J83" s="4">
        <f t="shared" si="14"/>
        <v>418.9498997995992</v>
      </c>
      <c r="K83" s="4">
        <f t="shared" si="15"/>
        <v>418.9498997995992</v>
      </c>
      <c r="L83" s="4">
        <f t="shared" si="13"/>
        <v>954.48</v>
      </c>
      <c r="M83" s="4">
        <f t="shared" si="16"/>
        <v>1151.1894273127753</v>
      </c>
    </row>
    <row r="84" spans="1:13" ht="15.75">
      <c r="A84" s="102"/>
      <c r="B84" s="78"/>
      <c r="C84" s="21" t="s">
        <v>61</v>
      </c>
      <c r="D84" s="43" t="s">
        <v>62</v>
      </c>
      <c r="E84" s="34">
        <v>12849.4</v>
      </c>
      <c r="F84" s="34">
        <v>17935.9</v>
      </c>
      <c r="G84" s="34">
        <v>14348.7</v>
      </c>
      <c r="H84" s="34">
        <v>16035.58</v>
      </c>
      <c r="I84" s="34">
        <f t="shared" si="12"/>
        <v>1686.8799999999992</v>
      </c>
      <c r="J84" s="34">
        <f t="shared" si="14"/>
        <v>111.75632635709158</v>
      </c>
      <c r="K84" s="34">
        <f t="shared" si="15"/>
        <v>89.40493646820063</v>
      </c>
      <c r="L84" s="34">
        <f t="shared" si="13"/>
        <v>3186.1800000000003</v>
      </c>
      <c r="M84" s="34">
        <f t="shared" si="16"/>
        <v>124.79633290270363</v>
      </c>
    </row>
    <row r="85" spans="1:13" ht="15.75">
      <c r="A85" s="102"/>
      <c r="B85" s="78"/>
      <c r="C85" s="21" t="s">
        <v>19</v>
      </c>
      <c r="D85" s="43" t="s">
        <v>20</v>
      </c>
      <c r="E85" s="34">
        <f>SUM(E86:E94)</f>
        <v>11150.8</v>
      </c>
      <c r="F85" s="34">
        <f>SUM(F86:F94)</f>
        <v>8305.4</v>
      </c>
      <c r="G85" s="34">
        <f>SUM(G86:G94)</f>
        <v>6522.3</v>
      </c>
      <c r="H85" s="34">
        <f>SUM(H86:H94)</f>
        <v>16645.230000000003</v>
      </c>
      <c r="I85" s="34">
        <f t="shared" si="12"/>
        <v>10122.930000000004</v>
      </c>
      <c r="J85" s="34">
        <f t="shared" si="14"/>
        <v>255.20491237753555</v>
      </c>
      <c r="K85" s="34">
        <f t="shared" si="15"/>
        <v>200.4145495701592</v>
      </c>
      <c r="L85" s="34">
        <f t="shared" si="13"/>
        <v>5494.430000000004</v>
      </c>
      <c r="M85" s="34">
        <f t="shared" si="16"/>
        <v>149.27386375865413</v>
      </c>
    </row>
    <row r="86" spans="1:13" s="5" customFormat="1" ht="31.5" customHeight="1" hidden="1">
      <c r="A86" s="102"/>
      <c r="B86" s="78"/>
      <c r="C86" s="20" t="s">
        <v>63</v>
      </c>
      <c r="D86" s="44" t="s">
        <v>64</v>
      </c>
      <c r="E86" s="34">
        <v>2090.2</v>
      </c>
      <c r="F86" s="34">
        <v>1200</v>
      </c>
      <c r="G86" s="34">
        <v>924</v>
      </c>
      <c r="H86" s="34">
        <v>2786.9</v>
      </c>
      <c r="I86" s="34">
        <f t="shared" si="12"/>
        <v>1862.9</v>
      </c>
      <c r="J86" s="34">
        <f t="shared" si="14"/>
        <v>301.61255411255416</v>
      </c>
      <c r="K86" s="34">
        <f t="shared" si="15"/>
        <v>232.24166666666667</v>
      </c>
      <c r="L86" s="34">
        <f t="shared" si="13"/>
        <v>696.7000000000003</v>
      </c>
      <c r="M86" s="34">
        <f t="shared" si="16"/>
        <v>133.33173858960868</v>
      </c>
    </row>
    <row r="87" spans="1:13" s="5" customFormat="1" ht="47.25" customHeight="1" hidden="1">
      <c r="A87" s="102"/>
      <c r="B87" s="78"/>
      <c r="C87" s="20" t="s">
        <v>175</v>
      </c>
      <c r="D87" s="44" t="s">
        <v>176</v>
      </c>
      <c r="E87" s="34">
        <v>2</v>
      </c>
      <c r="F87" s="34"/>
      <c r="G87" s="34"/>
      <c r="H87" s="34"/>
      <c r="I87" s="34">
        <f t="shared" si="12"/>
        <v>0</v>
      </c>
      <c r="J87" s="34" t="e">
        <f t="shared" si="14"/>
        <v>#DIV/0!</v>
      </c>
      <c r="K87" s="34" t="e">
        <f t="shared" si="15"/>
        <v>#DIV/0!</v>
      </c>
      <c r="L87" s="34">
        <f t="shared" si="13"/>
        <v>-2</v>
      </c>
      <c r="M87" s="34">
        <f t="shared" si="16"/>
        <v>0</v>
      </c>
    </row>
    <row r="88" spans="1:13" s="5" customFormat="1" ht="47.25" customHeight="1" hidden="1">
      <c r="A88" s="102"/>
      <c r="B88" s="78"/>
      <c r="C88" s="20" t="s">
        <v>65</v>
      </c>
      <c r="D88" s="44" t="s">
        <v>66</v>
      </c>
      <c r="E88" s="34">
        <v>613.3</v>
      </c>
      <c r="F88" s="34">
        <v>740.4</v>
      </c>
      <c r="G88" s="34">
        <v>597.3</v>
      </c>
      <c r="H88" s="34">
        <v>254.54</v>
      </c>
      <c r="I88" s="34">
        <f t="shared" si="12"/>
        <v>-342.76</v>
      </c>
      <c r="J88" s="34">
        <f t="shared" si="14"/>
        <v>42.61510128913444</v>
      </c>
      <c r="K88" s="34">
        <f t="shared" si="15"/>
        <v>34.378714208535925</v>
      </c>
      <c r="L88" s="34">
        <f t="shared" si="13"/>
        <v>-358.76</v>
      </c>
      <c r="M88" s="34">
        <f t="shared" si="16"/>
        <v>41.50334257296592</v>
      </c>
    </row>
    <row r="89" spans="1:13" s="5" customFormat="1" ht="31.5" customHeight="1" hidden="1">
      <c r="A89" s="102"/>
      <c r="B89" s="78"/>
      <c r="C89" s="20" t="s">
        <v>67</v>
      </c>
      <c r="D89" s="44" t="s">
        <v>68</v>
      </c>
      <c r="E89" s="34"/>
      <c r="F89" s="34"/>
      <c r="G89" s="34"/>
      <c r="H89" s="34"/>
      <c r="I89" s="34">
        <f t="shared" si="12"/>
        <v>0</v>
      </c>
      <c r="J89" s="34" t="e">
        <f t="shared" si="14"/>
        <v>#DIV/0!</v>
      </c>
      <c r="K89" s="34" t="e">
        <f t="shared" si="15"/>
        <v>#DIV/0!</v>
      </c>
      <c r="L89" s="34">
        <f t="shared" si="13"/>
        <v>0</v>
      </c>
      <c r="M89" s="34" t="e">
        <f t="shared" si="16"/>
        <v>#DIV/0!</v>
      </c>
    </row>
    <row r="90" spans="1:13" s="5" customFormat="1" ht="31.5" customHeight="1" hidden="1">
      <c r="A90" s="102"/>
      <c r="B90" s="78"/>
      <c r="C90" s="20" t="s">
        <v>69</v>
      </c>
      <c r="D90" s="44" t="s">
        <v>70</v>
      </c>
      <c r="E90" s="34">
        <v>3004.5</v>
      </c>
      <c r="F90" s="34">
        <v>2500</v>
      </c>
      <c r="G90" s="34">
        <v>2025</v>
      </c>
      <c r="H90" s="34">
        <v>3911.01</v>
      </c>
      <c r="I90" s="34">
        <f t="shared" si="12"/>
        <v>1886.0100000000002</v>
      </c>
      <c r="J90" s="34">
        <f t="shared" si="14"/>
        <v>193.1362962962963</v>
      </c>
      <c r="K90" s="34">
        <f t="shared" si="15"/>
        <v>156.4404</v>
      </c>
      <c r="L90" s="34">
        <f t="shared" si="13"/>
        <v>906.5100000000002</v>
      </c>
      <c r="M90" s="34">
        <f t="shared" si="16"/>
        <v>130.17174238642036</v>
      </c>
    </row>
    <row r="91" spans="1:13" s="5" customFormat="1" ht="31.5" customHeight="1" hidden="1">
      <c r="A91" s="102"/>
      <c r="B91" s="78"/>
      <c r="C91" s="20" t="s">
        <v>71</v>
      </c>
      <c r="D91" s="44" t="s">
        <v>72</v>
      </c>
      <c r="E91" s="34"/>
      <c r="F91" s="34"/>
      <c r="G91" s="34"/>
      <c r="H91" s="34"/>
      <c r="I91" s="34">
        <f t="shared" si="12"/>
        <v>0</v>
      </c>
      <c r="J91" s="34" t="e">
        <f t="shared" si="14"/>
        <v>#DIV/0!</v>
      </c>
      <c r="K91" s="34" t="e">
        <f t="shared" si="15"/>
        <v>#DIV/0!</v>
      </c>
      <c r="L91" s="34">
        <f t="shared" si="13"/>
        <v>0</v>
      </c>
      <c r="M91" s="34" t="e">
        <f t="shared" si="16"/>
        <v>#DIV/0!</v>
      </c>
    </row>
    <row r="92" spans="1:13" s="5" customFormat="1" ht="31.5" customHeight="1" hidden="1">
      <c r="A92" s="102"/>
      <c r="B92" s="78"/>
      <c r="C92" s="20" t="s">
        <v>73</v>
      </c>
      <c r="D92" s="44" t="s">
        <v>74</v>
      </c>
      <c r="E92" s="34"/>
      <c r="F92" s="34"/>
      <c r="G92" s="34"/>
      <c r="H92" s="34"/>
      <c r="I92" s="34">
        <f t="shared" si="12"/>
        <v>0</v>
      </c>
      <c r="J92" s="34" t="e">
        <f t="shared" si="14"/>
        <v>#DIV/0!</v>
      </c>
      <c r="K92" s="34" t="e">
        <f t="shared" si="15"/>
        <v>#DIV/0!</v>
      </c>
      <c r="L92" s="34">
        <f t="shared" si="13"/>
        <v>0</v>
      </c>
      <c r="M92" s="34" t="e">
        <f t="shared" si="16"/>
        <v>#DIV/0!</v>
      </c>
    </row>
    <row r="93" spans="1:13" s="5" customFormat="1" ht="47.25" hidden="1">
      <c r="A93" s="102"/>
      <c r="B93" s="78"/>
      <c r="C93" s="62" t="s">
        <v>231</v>
      </c>
      <c r="D93" s="44" t="s">
        <v>232</v>
      </c>
      <c r="E93" s="34"/>
      <c r="F93" s="34"/>
      <c r="G93" s="34"/>
      <c r="H93" s="34">
        <v>22</v>
      </c>
      <c r="I93" s="34">
        <f t="shared" si="12"/>
        <v>22</v>
      </c>
      <c r="J93" s="34" t="e">
        <f t="shared" si="14"/>
        <v>#DIV/0!</v>
      </c>
      <c r="K93" s="34" t="e">
        <f t="shared" si="15"/>
        <v>#DIV/0!</v>
      </c>
      <c r="L93" s="34">
        <f t="shared" si="13"/>
        <v>22</v>
      </c>
      <c r="M93" s="34" t="e">
        <f t="shared" si="16"/>
        <v>#DIV/0!</v>
      </c>
    </row>
    <row r="94" spans="1:13" ht="47.25" customHeight="1" hidden="1">
      <c r="A94" s="102"/>
      <c r="B94" s="78"/>
      <c r="C94" s="20" t="s">
        <v>21</v>
      </c>
      <c r="D94" s="44" t="s">
        <v>22</v>
      </c>
      <c r="E94" s="34">
        <v>5440.8</v>
      </c>
      <c r="F94" s="34">
        <v>3865</v>
      </c>
      <c r="G94" s="34">
        <v>2976</v>
      </c>
      <c r="H94" s="34">
        <v>9670.78</v>
      </c>
      <c r="I94" s="34">
        <f t="shared" si="12"/>
        <v>6694.780000000001</v>
      </c>
      <c r="J94" s="34">
        <f t="shared" si="14"/>
        <v>324.9590053763441</v>
      </c>
      <c r="K94" s="34">
        <f t="shared" si="15"/>
        <v>250.21423027166884</v>
      </c>
      <c r="L94" s="34">
        <f t="shared" si="13"/>
        <v>4229.9800000000005</v>
      </c>
      <c r="M94" s="34">
        <f t="shared" si="16"/>
        <v>177.74555212468755</v>
      </c>
    </row>
    <row r="95" spans="1:13" s="5" customFormat="1" ht="15.75">
      <c r="A95" s="102"/>
      <c r="B95" s="78"/>
      <c r="C95" s="23"/>
      <c r="D95" s="3" t="s">
        <v>36</v>
      </c>
      <c r="E95" s="4">
        <f>SUM(E84:E85)</f>
        <v>24000.199999999997</v>
      </c>
      <c r="F95" s="4">
        <f>SUM(F84:F85)</f>
        <v>26241.300000000003</v>
      </c>
      <c r="G95" s="4">
        <f>SUM(G84:G85)</f>
        <v>20871</v>
      </c>
      <c r="H95" s="4">
        <f>SUM(H84:H85)</f>
        <v>32680.810000000005</v>
      </c>
      <c r="I95" s="4">
        <f t="shared" si="12"/>
        <v>11809.810000000005</v>
      </c>
      <c r="J95" s="4">
        <f t="shared" si="14"/>
        <v>156.58478271285517</v>
      </c>
      <c r="K95" s="4">
        <f t="shared" si="15"/>
        <v>124.53959979116888</v>
      </c>
      <c r="L95" s="4">
        <f t="shared" si="13"/>
        <v>8680.610000000008</v>
      </c>
      <c r="M95" s="4">
        <f t="shared" si="16"/>
        <v>136.16890692577564</v>
      </c>
    </row>
    <row r="96" spans="1:13" s="5" customFormat="1" ht="15.75">
      <c r="A96" s="103"/>
      <c r="B96" s="79"/>
      <c r="C96" s="23"/>
      <c r="D96" s="3" t="s">
        <v>56</v>
      </c>
      <c r="E96" s="4">
        <f>E83+E95</f>
        <v>24090.999999999996</v>
      </c>
      <c r="F96" s="4">
        <f>F83+F95</f>
        <v>26490.800000000003</v>
      </c>
      <c r="G96" s="4">
        <f>G83+G95</f>
        <v>21120.5</v>
      </c>
      <c r="H96" s="4">
        <f>H83+H95</f>
        <v>33726.090000000004</v>
      </c>
      <c r="I96" s="4">
        <f t="shared" si="12"/>
        <v>12605.590000000004</v>
      </c>
      <c r="J96" s="4">
        <f t="shared" si="14"/>
        <v>159.6841457351862</v>
      </c>
      <c r="K96" s="4">
        <f t="shared" si="15"/>
        <v>127.31246319476949</v>
      </c>
      <c r="L96" s="4">
        <f t="shared" si="13"/>
        <v>9635.090000000007</v>
      </c>
      <c r="M96" s="4">
        <f t="shared" si="16"/>
        <v>139.99456228467068</v>
      </c>
    </row>
    <row r="97" spans="1:13" ht="15.75" customHeight="1">
      <c r="A97" s="101" t="s">
        <v>75</v>
      </c>
      <c r="B97" s="77" t="s">
        <v>76</v>
      </c>
      <c r="C97" s="21" t="s">
        <v>10</v>
      </c>
      <c r="D97" s="42" t="s">
        <v>11</v>
      </c>
      <c r="E97" s="49">
        <v>15805.3</v>
      </c>
      <c r="F97" s="49"/>
      <c r="G97" s="49"/>
      <c r="H97" s="49"/>
      <c r="I97" s="34">
        <f t="shared" si="12"/>
        <v>0</v>
      </c>
      <c r="J97" s="34"/>
      <c r="K97" s="34"/>
      <c r="L97" s="34">
        <f t="shared" si="13"/>
        <v>-15805.3</v>
      </c>
      <c r="M97" s="34">
        <f t="shared" si="16"/>
        <v>0</v>
      </c>
    </row>
    <row r="98" spans="1:13" ht="31.5">
      <c r="A98" s="102"/>
      <c r="B98" s="78"/>
      <c r="C98" s="21" t="s">
        <v>209</v>
      </c>
      <c r="D98" s="32" t="s">
        <v>210</v>
      </c>
      <c r="E98" s="49">
        <v>657</v>
      </c>
      <c r="F98" s="49"/>
      <c r="G98" s="49"/>
      <c r="H98" s="49">
        <v>719.89</v>
      </c>
      <c r="I98" s="34">
        <f t="shared" si="12"/>
        <v>719.89</v>
      </c>
      <c r="J98" s="34"/>
      <c r="K98" s="34"/>
      <c r="L98" s="34">
        <f t="shared" si="13"/>
        <v>62.889999999999986</v>
      </c>
      <c r="M98" s="34">
        <f t="shared" si="16"/>
        <v>109.57229832572297</v>
      </c>
    </row>
    <row r="99" spans="1:13" ht="94.5">
      <c r="A99" s="102"/>
      <c r="B99" s="78"/>
      <c r="C99" s="20" t="s">
        <v>207</v>
      </c>
      <c r="D99" s="64" t="s">
        <v>227</v>
      </c>
      <c r="E99" s="49">
        <v>35.9</v>
      </c>
      <c r="F99" s="49"/>
      <c r="G99" s="49"/>
      <c r="H99" s="49">
        <v>12.86</v>
      </c>
      <c r="I99" s="34">
        <f t="shared" si="12"/>
        <v>12.86</v>
      </c>
      <c r="J99" s="34"/>
      <c r="K99" s="34"/>
      <c r="L99" s="34">
        <f t="shared" si="13"/>
        <v>-23.04</v>
      </c>
      <c r="M99" s="34">
        <f t="shared" si="16"/>
        <v>35.8217270194986</v>
      </c>
    </row>
    <row r="100" spans="1:13" ht="15.75">
      <c r="A100" s="102"/>
      <c r="B100" s="78"/>
      <c r="C100" s="21" t="s">
        <v>19</v>
      </c>
      <c r="D100" s="43" t="s">
        <v>20</v>
      </c>
      <c r="E100" s="34">
        <f>E101</f>
        <v>120.1</v>
      </c>
      <c r="F100" s="34">
        <f>F101</f>
        <v>0</v>
      </c>
      <c r="G100" s="34">
        <f>G101</f>
        <v>0</v>
      </c>
      <c r="H100" s="34">
        <f>H101</f>
        <v>2062.39</v>
      </c>
      <c r="I100" s="34">
        <f t="shared" si="12"/>
        <v>2062.39</v>
      </c>
      <c r="J100" s="34"/>
      <c r="K100" s="34"/>
      <c r="L100" s="34">
        <f t="shared" si="13"/>
        <v>1942.29</v>
      </c>
      <c r="M100" s="34">
        <f t="shared" si="16"/>
        <v>1717.2273105745212</v>
      </c>
    </row>
    <row r="101" spans="1:13" ht="47.25" customHeight="1" hidden="1">
      <c r="A101" s="102"/>
      <c r="B101" s="78"/>
      <c r="C101" s="20" t="s">
        <v>21</v>
      </c>
      <c r="D101" s="44" t="s">
        <v>22</v>
      </c>
      <c r="E101" s="34">
        <v>120.1</v>
      </c>
      <c r="F101" s="34"/>
      <c r="G101" s="34"/>
      <c r="H101" s="34">
        <v>2062.39</v>
      </c>
      <c r="I101" s="34">
        <f t="shared" si="12"/>
        <v>2062.39</v>
      </c>
      <c r="J101" s="34"/>
      <c r="K101" s="34"/>
      <c r="L101" s="34">
        <f t="shared" si="13"/>
        <v>1942.29</v>
      </c>
      <c r="M101" s="34">
        <f t="shared" si="16"/>
        <v>1717.2273105745212</v>
      </c>
    </row>
    <row r="102" spans="1:13" ht="15.75" customHeight="1" hidden="1">
      <c r="A102" s="102"/>
      <c r="B102" s="78"/>
      <c r="C102" s="21" t="s">
        <v>23</v>
      </c>
      <c r="D102" s="43" t="s">
        <v>24</v>
      </c>
      <c r="E102" s="51"/>
      <c r="F102" s="49"/>
      <c r="G102" s="49"/>
      <c r="H102" s="49"/>
      <c r="I102" s="49">
        <f t="shared" si="12"/>
        <v>0</v>
      </c>
      <c r="J102" s="49"/>
      <c r="K102" s="49"/>
      <c r="L102" s="49">
        <f t="shared" si="13"/>
        <v>0</v>
      </c>
      <c r="M102" s="49" t="e">
        <f t="shared" si="16"/>
        <v>#DIV/0!</v>
      </c>
    </row>
    <row r="103" spans="1:13" ht="15.75">
      <c r="A103" s="102"/>
      <c r="B103" s="78"/>
      <c r="C103" s="21" t="s">
        <v>25</v>
      </c>
      <c r="D103" s="43" t="s">
        <v>26</v>
      </c>
      <c r="E103" s="51"/>
      <c r="F103" s="49">
        <v>23.97</v>
      </c>
      <c r="G103" s="49">
        <v>23.97</v>
      </c>
      <c r="H103" s="49">
        <v>207.25</v>
      </c>
      <c r="I103" s="34">
        <f t="shared" si="12"/>
        <v>183.28</v>
      </c>
      <c r="J103" s="34">
        <f>H103/G103*100</f>
        <v>864.6224447225699</v>
      </c>
      <c r="K103" s="34">
        <f>H103/F103*100</f>
        <v>864.6224447225699</v>
      </c>
      <c r="L103" s="34">
        <f t="shared" si="13"/>
        <v>207.25</v>
      </c>
      <c r="M103" s="34"/>
    </row>
    <row r="104" spans="1:13" ht="15.75">
      <c r="A104" s="102"/>
      <c r="B104" s="78"/>
      <c r="C104" s="21" t="s">
        <v>28</v>
      </c>
      <c r="D104" s="43" t="s">
        <v>29</v>
      </c>
      <c r="E104" s="49">
        <v>68784.2</v>
      </c>
      <c r="F104" s="66">
        <v>107989.15</v>
      </c>
      <c r="G104" s="66">
        <v>107989.14</v>
      </c>
      <c r="H104" s="49">
        <v>107989.15</v>
      </c>
      <c r="I104" s="34">
        <f t="shared" si="12"/>
        <v>0.00999999999476131</v>
      </c>
      <c r="J104" s="34">
        <f>H104/G104*100</f>
        <v>100.00000926019041</v>
      </c>
      <c r="K104" s="34">
        <f>H104/F104*100</f>
        <v>100</v>
      </c>
      <c r="L104" s="34">
        <f t="shared" si="13"/>
        <v>39204.95</v>
      </c>
      <c r="M104" s="34">
        <f>H104/E104*100</f>
        <v>156.99702838733313</v>
      </c>
    </row>
    <row r="105" spans="1:13" ht="15.75">
      <c r="A105" s="102"/>
      <c r="B105" s="78"/>
      <c r="C105" s="21" t="s">
        <v>30</v>
      </c>
      <c r="D105" s="43" t="s">
        <v>77</v>
      </c>
      <c r="E105" s="49">
        <v>83929.9</v>
      </c>
      <c r="F105" s="66">
        <v>1251903.5</v>
      </c>
      <c r="G105" s="66">
        <v>1020935.11</v>
      </c>
      <c r="H105" s="66">
        <v>1016154.24</v>
      </c>
      <c r="I105" s="34">
        <f t="shared" si="12"/>
        <v>-4780.869999999995</v>
      </c>
      <c r="J105" s="34">
        <f>H105/G105*100</f>
        <v>99.53171656521833</v>
      </c>
      <c r="K105" s="34">
        <f>H105/F105*100</f>
        <v>81.16873544965726</v>
      </c>
      <c r="L105" s="34">
        <f t="shared" si="13"/>
        <v>932224.34</v>
      </c>
      <c r="M105" s="34">
        <f>H105/E105*100</f>
        <v>1210.717801403314</v>
      </c>
    </row>
    <row r="106" spans="1:13" ht="15.75">
      <c r="A106" s="102"/>
      <c r="B106" s="78"/>
      <c r="C106" s="21" t="s">
        <v>48</v>
      </c>
      <c r="D106" s="44" t="s">
        <v>49</v>
      </c>
      <c r="E106" s="49">
        <v>119289.2</v>
      </c>
      <c r="F106" s="66">
        <v>227304.91</v>
      </c>
      <c r="G106" s="66">
        <v>218277.1</v>
      </c>
      <c r="H106" s="49">
        <v>200221.5</v>
      </c>
      <c r="I106" s="34">
        <f t="shared" si="12"/>
        <v>-18055.600000000006</v>
      </c>
      <c r="J106" s="34">
        <f>H106/G106*100</f>
        <v>91.7281290616377</v>
      </c>
      <c r="K106" s="34">
        <f>H106/F106*100</f>
        <v>88.08498681352725</v>
      </c>
      <c r="L106" s="34">
        <f t="shared" si="13"/>
        <v>80932.3</v>
      </c>
      <c r="M106" s="34">
        <f>H106/E106*100</f>
        <v>167.84545457593813</v>
      </c>
    </row>
    <row r="107" spans="1:13" ht="31.5">
      <c r="A107" s="102"/>
      <c r="B107" s="78"/>
      <c r="C107" s="21" t="s">
        <v>200</v>
      </c>
      <c r="D107" s="42" t="s">
        <v>203</v>
      </c>
      <c r="E107" s="49"/>
      <c r="F107" s="49"/>
      <c r="G107" s="49"/>
      <c r="H107" s="49">
        <v>53352.73</v>
      </c>
      <c r="I107" s="34">
        <f t="shared" si="12"/>
        <v>53352.73</v>
      </c>
      <c r="J107" s="34"/>
      <c r="K107" s="34"/>
      <c r="L107" s="34">
        <f t="shared" si="13"/>
        <v>53352.73</v>
      </c>
      <c r="M107" s="34"/>
    </row>
    <row r="108" spans="1:13" ht="15.75">
      <c r="A108" s="102"/>
      <c r="B108" s="78"/>
      <c r="C108" s="21" t="s">
        <v>32</v>
      </c>
      <c r="D108" s="43" t="s">
        <v>27</v>
      </c>
      <c r="E108" s="49">
        <v>-349.3</v>
      </c>
      <c r="F108" s="49"/>
      <c r="G108" s="49"/>
      <c r="H108" s="49">
        <v>-72125.7</v>
      </c>
      <c r="I108" s="34">
        <f t="shared" si="12"/>
        <v>-72125.7</v>
      </c>
      <c r="J108" s="34"/>
      <c r="K108" s="34"/>
      <c r="L108" s="34">
        <f t="shared" si="13"/>
        <v>-71776.4</v>
      </c>
      <c r="M108" s="34">
        <f aca="true" t="shared" si="17" ref="M108:M121">H108/E108*100</f>
        <v>20648.640137417693</v>
      </c>
    </row>
    <row r="109" spans="1:13" s="5" customFormat="1" ht="15.75">
      <c r="A109" s="102"/>
      <c r="B109" s="78"/>
      <c r="C109" s="22"/>
      <c r="D109" s="3" t="s">
        <v>33</v>
      </c>
      <c r="E109" s="4">
        <f>SUM(E97:E100,E102:E108)</f>
        <v>288272.3</v>
      </c>
      <c r="F109" s="4">
        <f>SUM(F97:F100,F102:F108)</f>
        <v>1587221.53</v>
      </c>
      <c r="G109" s="4">
        <f>SUM(G97:G100,G102:G108)</f>
        <v>1347225.32</v>
      </c>
      <c r="H109" s="4">
        <f>SUM(H97:H100,H102:H108)</f>
        <v>1308594.31</v>
      </c>
      <c r="I109" s="4">
        <f t="shared" si="12"/>
        <v>-38631.01000000001</v>
      </c>
      <c r="J109" s="4">
        <f aca="true" t="shared" si="18" ref="J109:J114">H109/G109*100</f>
        <v>97.13255018098977</v>
      </c>
      <c r="K109" s="4">
        <f aca="true" t="shared" si="19" ref="K109:K114">H109/F109*100</f>
        <v>82.44559976451428</v>
      </c>
      <c r="L109" s="4">
        <f t="shared" si="13"/>
        <v>1020322.01</v>
      </c>
      <c r="M109" s="4">
        <f t="shared" si="17"/>
        <v>453.94382672216517</v>
      </c>
    </row>
    <row r="110" spans="1:13" ht="15.75">
      <c r="A110" s="102"/>
      <c r="B110" s="78"/>
      <c r="C110" s="21" t="s">
        <v>19</v>
      </c>
      <c r="D110" s="43" t="s">
        <v>20</v>
      </c>
      <c r="E110" s="34">
        <f>E111</f>
        <v>410</v>
      </c>
      <c r="F110" s="34">
        <f>F111</f>
        <v>300</v>
      </c>
      <c r="G110" s="34">
        <f>G111</f>
        <v>270</v>
      </c>
      <c r="H110" s="34">
        <f>H111</f>
        <v>1477.91</v>
      </c>
      <c r="I110" s="34">
        <f t="shared" si="12"/>
        <v>1207.91</v>
      </c>
      <c r="J110" s="34">
        <f t="shared" si="18"/>
        <v>547.3740740740741</v>
      </c>
      <c r="K110" s="34">
        <f t="shared" si="19"/>
        <v>492.63666666666666</v>
      </c>
      <c r="L110" s="34">
        <f t="shared" si="13"/>
        <v>1067.91</v>
      </c>
      <c r="M110" s="34">
        <f t="shared" si="17"/>
        <v>360.4658536585366</v>
      </c>
    </row>
    <row r="111" spans="1:13" ht="47.25" customHeight="1" hidden="1">
      <c r="A111" s="102"/>
      <c r="B111" s="78"/>
      <c r="C111" s="20" t="s">
        <v>21</v>
      </c>
      <c r="D111" s="44" t="s">
        <v>22</v>
      </c>
      <c r="E111" s="34">
        <v>410</v>
      </c>
      <c r="F111" s="34">
        <v>300</v>
      </c>
      <c r="G111" s="34">
        <v>270</v>
      </c>
      <c r="H111" s="34">
        <v>1477.91</v>
      </c>
      <c r="I111" s="34">
        <f t="shared" si="12"/>
        <v>1207.91</v>
      </c>
      <c r="J111" s="34">
        <f t="shared" si="18"/>
        <v>547.3740740740741</v>
      </c>
      <c r="K111" s="34">
        <f t="shared" si="19"/>
        <v>492.63666666666666</v>
      </c>
      <c r="L111" s="34">
        <f t="shared" si="13"/>
        <v>1067.91</v>
      </c>
      <c r="M111" s="34">
        <f t="shared" si="17"/>
        <v>360.4658536585366</v>
      </c>
    </row>
    <row r="112" spans="1:13" s="5" customFormat="1" ht="15.75">
      <c r="A112" s="102"/>
      <c r="B112" s="78"/>
      <c r="C112" s="22"/>
      <c r="D112" s="3" t="s">
        <v>36</v>
      </c>
      <c r="E112" s="4">
        <f>SUM(E110)</f>
        <v>410</v>
      </c>
      <c r="F112" s="4">
        <f>SUM(F110)</f>
        <v>300</v>
      </c>
      <c r="G112" s="4">
        <f>SUM(G110)</f>
        <v>270</v>
      </c>
      <c r="H112" s="4">
        <f>SUM(H110)</f>
        <v>1477.91</v>
      </c>
      <c r="I112" s="4">
        <f t="shared" si="12"/>
        <v>1207.91</v>
      </c>
      <c r="J112" s="4">
        <f t="shared" si="18"/>
        <v>547.3740740740741</v>
      </c>
      <c r="K112" s="4">
        <f t="shared" si="19"/>
        <v>492.63666666666666</v>
      </c>
      <c r="L112" s="4">
        <f t="shared" si="13"/>
        <v>1067.91</v>
      </c>
      <c r="M112" s="4">
        <f t="shared" si="17"/>
        <v>360.4658536585366</v>
      </c>
    </row>
    <row r="113" spans="1:13" s="5" customFormat="1" ht="31.5">
      <c r="A113" s="102"/>
      <c r="B113" s="78"/>
      <c r="C113" s="22"/>
      <c r="D113" s="3" t="s">
        <v>37</v>
      </c>
      <c r="E113" s="4">
        <f>E114-E108</f>
        <v>289031.6</v>
      </c>
      <c r="F113" s="4">
        <f>F114-F108</f>
        <v>1587521.53</v>
      </c>
      <c r="G113" s="4">
        <f>G114-G108</f>
        <v>1347495.32</v>
      </c>
      <c r="H113" s="4">
        <f>H114-H108</f>
        <v>1382197.92</v>
      </c>
      <c r="I113" s="4">
        <f t="shared" si="12"/>
        <v>34702.59999999986</v>
      </c>
      <c r="J113" s="4">
        <f t="shared" si="18"/>
        <v>102.57534104088761</v>
      </c>
      <c r="K113" s="4">
        <f t="shared" si="19"/>
        <v>87.06640469940587</v>
      </c>
      <c r="L113" s="4">
        <f t="shared" si="13"/>
        <v>1093166.3199999998</v>
      </c>
      <c r="M113" s="4">
        <f t="shared" si="17"/>
        <v>478.2168870116624</v>
      </c>
    </row>
    <row r="114" spans="1:13" s="5" customFormat="1" ht="15.75">
      <c r="A114" s="103"/>
      <c r="B114" s="79"/>
      <c r="C114" s="22"/>
      <c r="D114" s="3" t="s">
        <v>56</v>
      </c>
      <c r="E114" s="4">
        <f>E109+E112</f>
        <v>288682.3</v>
      </c>
      <c r="F114" s="4">
        <f>F109+F112</f>
        <v>1587521.53</v>
      </c>
      <c r="G114" s="4">
        <f>G109+G112</f>
        <v>1347495.32</v>
      </c>
      <c r="H114" s="4">
        <f>H109+H112</f>
        <v>1310072.22</v>
      </c>
      <c r="I114" s="4">
        <f t="shared" si="12"/>
        <v>-37423.10000000009</v>
      </c>
      <c r="J114" s="4">
        <f t="shared" si="18"/>
        <v>97.22276586459684</v>
      </c>
      <c r="K114" s="4">
        <f t="shared" si="19"/>
        <v>82.52311513532669</v>
      </c>
      <c r="L114" s="4">
        <f t="shared" si="13"/>
        <v>1021389.9199999999</v>
      </c>
      <c r="M114" s="4">
        <f t="shared" si="17"/>
        <v>453.81106496657395</v>
      </c>
    </row>
    <row r="115" spans="1:13" s="5" customFormat="1" ht="15.75" customHeight="1">
      <c r="A115" s="101" t="s">
        <v>233</v>
      </c>
      <c r="B115" s="77" t="s">
        <v>236</v>
      </c>
      <c r="C115" s="21" t="s">
        <v>10</v>
      </c>
      <c r="D115" s="42" t="s">
        <v>11</v>
      </c>
      <c r="E115" s="34">
        <v>543.6</v>
      </c>
      <c r="F115" s="4"/>
      <c r="G115" s="4"/>
      <c r="H115" s="34"/>
      <c r="I115" s="34">
        <f t="shared" si="12"/>
        <v>0</v>
      </c>
      <c r="J115" s="34"/>
      <c r="K115" s="34"/>
      <c r="L115" s="34">
        <f t="shared" si="13"/>
        <v>-543.6</v>
      </c>
      <c r="M115" s="34">
        <f t="shared" si="17"/>
        <v>0</v>
      </c>
    </row>
    <row r="116" spans="1:13" s="5" customFormat="1" ht="31.5">
      <c r="A116" s="102"/>
      <c r="B116" s="78"/>
      <c r="C116" s="21" t="s">
        <v>209</v>
      </c>
      <c r="D116" s="32" t="s">
        <v>210</v>
      </c>
      <c r="E116" s="34">
        <v>118.3</v>
      </c>
      <c r="F116" s="4"/>
      <c r="G116" s="4"/>
      <c r="H116" s="34">
        <v>65.26</v>
      </c>
      <c r="I116" s="34">
        <f t="shared" si="12"/>
        <v>65.26</v>
      </c>
      <c r="J116" s="34"/>
      <c r="K116" s="34"/>
      <c r="L116" s="34">
        <f t="shared" si="13"/>
        <v>-53.03999999999999</v>
      </c>
      <c r="M116" s="34">
        <f t="shared" si="17"/>
        <v>55.16483516483517</v>
      </c>
    </row>
    <row r="117" spans="1:13" s="5" customFormat="1" ht="94.5">
      <c r="A117" s="102"/>
      <c r="B117" s="78"/>
      <c r="C117" s="20" t="s">
        <v>207</v>
      </c>
      <c r="D117" s="64" t="s">
        <v>227</v>
      </c>
      <c r="E117" s="34">
        <v>15.7</v>
      </c>
      <c r="F117" s="4"/>
      <c r="G117" s="4"/>
      <c r="H117" s="34"/>
      <c r="I117" s="34">
        <f t="shared" si="12"/>
        <v>0</v>
      </c>
      <c r="J117" s="34"/>
      <c r="K117" s="34"/>
      <c r="L117" s="34">
        <f t="shared" si="13"/>
        <v>-15.7</v>
      </c>
      <c r="M117" s="34">
        <f t="shared" si="17"/>
        <v>0</v>
      </c>
    </row>
    <row r="118" spans="1:13" ht="15.75" customHeight="1" hidden="1">
      <c r="A118" s="102"/>
      <c r="B118" s="78"/>
      <c r="C118" s="21" t="s">
        <v>19</v>
      </c>
      <c r="D118" s="43" t="s">
        <v>20</v>
      </c>
      <c r="E118" s="34">
        <f>SUM(E119:E120)</f>
        <v>0</v>
      </c>
      <c r="F118" s="34">
        <f>SUM(F119:F120)</f>
        <v>0</v>
      </c>
      <c r="G118" s="34">
        <f>SUM(G119:G120)</f>
        <v>0</v>
      </c>
      <c r="H118" s="34">
        <f>SUM(H119:H120)</f>
        <v>0</v>
      </c>
      <c r="I118" s="34">
        <f t="shared" si="12"/>
        <v>0</v>
      </c>
      <c r="J118" s="34" t="e">
        <f aca="true" t="shared" si="20" ref="J118:J125">H118/G118*100</f>
        <v>#DIV/0!</v>
      </c>
      <c r="K118" s="34" t="e">
        <f aca="true" t="shared" si="21" ref="K118:K125">H118/F118*100</f>
        <v>#DIV/0!</v>
      </c>
      <c r="L118" s="34">
        <f t="shared" si="13"/>
        <v>0</v>
      </c>
      <c r="M118" s="34" t="e">
        <f t="shared" si="17"/>
        <v>#DIV/0!</v>
      </c>
    </row>
    <row r="119" spans="1:13" ht="31.5" customHeight="1" hidden="1">
      <c r="A119" s="102"/>
      <c r="B119" s="78"/>
      <c r="C119" s="20" t="s">
        <v>41</v>
      </c>
      <c r="D119" s="44" t="s">
        <v>42</v>
      </c>
      <c r="E119" s="34"/>
      <c r="F119" s="34"/>
      <c r="G119" s="34"/>
      <c r="H119" s="34"/>
      <c r="I119" s="34">
        <f t="shared" si="12"/>
        <v>0</v>
      </c>
      <c r="J119" s="34" t="e">
        <f t="shared" si="20"/>
        <v>#DIV/0!</v>
      </c>
      <c r="K119" s="34" t="e">
        <f t="shared" si="21"/>
        <v>#DIV/0!</v>
      </c>
      <c r="L119" s="34">
        <f t="shared" si="13"/>
        <v>0</v>
      </c>
      <c r="M119" s="34" t="e">
        <f t="shared" si="17"/>
        <v>#DIV/0!</v>
      </c>
    </row>
    <row r="120" spans="1:13" ht="47.25" customHeight="1" hidden="1">
      <c r="A120" s="102"/>
      <c r="B120" s="78"/>
      <c r="C120" s="20" t="s">
        <v>21</v>
      </c>
      <c r="D120" s="44" t="s">
        <v>22</v>
      </c>
      <c r="E120" s="34"/>
      <c r="F120" s="34"/>
      <c r="G120" s="34"/>
      <c r="H120" s="34"/>
      <c r="I120" s="34">
        <f t="shared" si="12"/>
        <v>0</v>
      </c>
      <c r="J120" s="34" t="e">
        <f t="shared" si="20"/>
        <v>#DIV/0!</v>
      </c>
      <c r="K120" s="34" t="e">
        <f t="shared" si="21"/>
        <v>#DIV/0!</v>
      </c>
      <c r="L120" s="34">
        <f t="shared" si="13"/>
        <v>0</v>
      </c>
      <c r="M120" s="34" t="e">
        <f t="shared" si="17"/>
        <v>#DIV/0!</v>
      </c>
    </row>
    <row r="121" spans="1:13" ht="15.75" customHeight="1" hidden="1">
      <c r="A121" s="102"/>
      <c r="B121" s="78"/>
      <c r="C121" s="21" t="s">
        <v>23</v>
      </c>
      <c r="D121" s="43" t="s">
        <v>24</v>
      </c>
      <c r="E121" s="34"/>
      <c r="F121" s="34"/>
      <c r="G121" s="34"/>
      <c r="H121" s="34"/>
      <c r="I121" s="34">
        <f t="shared" si="12"/>
        <v>0</v>
      </c>
      <c r="J121" s="34" t="e">
        <f t="shared" si="20"/>
        <v>#DIV/0!</v>
      </c>
      <c r="K121" s="34" t="e">
        <f t="shared" si="21"/>
        <v>#DIV/0!</v>
      </c>
      <c r="L121" s="34">
        <f t="shared" si="13"/>
        <v>0</v>
      </c>
      <c r="M121" s="34" t="e">
        <f t="shared" si="17"/>
        <v>#DIV/0!</v>
      </c>
    </row>
    <row r="122" spans="1:13" ht="15.75">
      <c r="A122" s="102"/>
      <c r="B122" s="78"/>
      <c r="C122" s="21" t="s">
        <v>25</v>
      </c>
      <c r="D122" s="43" t="s">
        <v>26</v>
      </c>
      <c r="E122" s="34"/>
      <c r="F122" s="34">
        <v>730</v>
      </c>
      <c r="G122" s="34">
        <v>730</v>
      </c>
      <c r="H122" s="34">
        <v>730</v>
      </c>
      <c r="I122" s="34">
        <f t="shared" si="12"/>
        <v>0</v>
      </c>
      <c r="J122" s="34">
        <f t="shared" si="20"/>
        <v>100</v>
      </c>
      <c r="K122" s="34">
        <f t="shared" si="21"/>
        <v>100</v>
      </c>
      <c r="L122" s="34">
        <f t="shared" si="13"/>
        <v>730</v>
      </c>
      <c r="M122" s="34"/>
    </row>
    <row r="123" spans="1:13" ht="15.75">
      <c r="A123" s="102"/>
      <c r="B123" s="78"/>
      <c r="C123" s="21" t="s">
        <v>28</v>
      </c>
      <c r="D123" s="43" t="s">
        <v>29</v>
      </c>
      <c r="E123" s="34">
        <v>803.3</v>
      </c>
      <c r="F123" s="34">
        <v>580.7</v>
      </c>
      <c r="G123" s="34">
        <v>580.68</v>
      </c>
      <c r="H123" s="34">
        <v>580.63</v>
      </c>
      <c r="I123" s="34">
        <f t="shared" si="12"/>
        <v>-0.049999999999954525</v>
      </c>
      <c r="J123" s="34">
        <f t="shared" si="20"/>
        <v>99.99138940552457</v>
      </c>
      <c r="K123" s="34">
        <f t="shared" si="21"/>
        <v>99.98794558291716</v>
      </c>
      <c r="L123" s="34">
        <f t="shared" si="13"/>
        <v>-222.66999999999996</v>
      </c>
      <c r="M123" s="34">
        <f>H123/E123*100</f>
        <v>72.28059255570771</v>
      </c>
    </row>
    <row r="124" spans="1:13" ht="15.75" customHeight="1" hidden="1">
      <c r="A124" s="102"/>
      <c r="B124" s="78"/>
      <c r="C124" s="21" t="s">
        <v>30</v>
      </c>
      <c r="D124" s="43" t="s">
        <v>77</v>
      </c>
      <c r="E124" s="34"/>
      <c r="F124" s="34"/>
      <c r="G124" s="34"/>
      <c r="H124" s="34"/>
      <c r="I124" s="34">
        <f t="shared" si="12"/>
        <v>0</v>
      </c>
      <c r="J124" s="34" t="e">
        <f t="shared" si="20"/>
        <v>#DIV/0!</v>
      </c>
      <c r="K124" s="34" t="e">
        <f t="shared" si="21"/>
        <v>#DIV/0!</v>
      </c>
      <c r="L124" s="34">
        <f t="shared" si="13"/>
        <v>0</v>
      </c>
      <c r="M124" s="34" t="e">
        <f>H124/E124*100</f>
        <v>#DIV/0!</v>
      </c>
    </row>
    <row r="125" spans="1:13" ht="15.75">
      <c r="A125" s="102"/>
      <c r="B125" s="78"/>
      <c r="C125" s="21" t="s">
        <v>48</v>
      </c>
      <c r="D125" s="44" t="s">
        <v>49</v>
      </c>
      <c r="E125" s="34">
        <v>2433.9</v>
      </c>
      <c r="F125" s="34">
        <v>3696.2</v>
      </c>
      <c r="G125" s="34">
        <v>843.37</v>
      </c>
      <c r="H125" s="34">
        <v>3101.28</v>
      </c>
      <c r="I125" s="34">
        <f t="shared" si="12"/>
        <v>2257.9100000000003</v>
      </c>
      <c r="J125" s="34">
        <f t="shared" si="20"/>
        <v>367.7247234309971</v>
      </c>
      <c r="K125" s="34">
        <f t="shared" si="21"/>
        <v>83.90455061955522</v>
      </c>
      <c r="L125" s="34">
        <f t="shared" si="13"/>
        <v>667.3800000000001</v>
      </c>
      <c r="M125" s="34">
        <f>H125/E125*100</f>
        <v>127.42018981880932</v>
      </c>
    </row>
    <row r="126" spans="1:13" ht="31.5">
      <c r="A126" s="102"/>
      <c r="B126" s="78"/>
      <c r="C126" s="21" t="s">
        <v>200</v>
      </c>
      <c r="D126" s="42" t="s">
        <v>203</v>
      </c>
      <c r="E126" s="34"/>
      <c r="F126" s="34"/>
      <c r="G126" s="34"/>
      <c r="H126" s="34">
        <v>2918.36</v>
      </c>
      <c r="I126" s="34">
        <f t="shared" si="12"/>
        <v>2918.36</v>
      </c>
      <c r="J126" s="34"/>
      <c r="K126" s="34"/>
      <c r="L126" s="34">
        <f t="shared" si="13"/>
        <v>2918.36</v>
      </c>
      <c r="M126" s="34"/>
    </row>
    <row r="127" spans="1:13" ht="15.75" customHeight="1" hidden="1">
      <c r="A127" s="102"/>
      <c r="B127" s="78"/>
      <c r="C127" s="21" t="s">
        <v>32</v>
      </c>
      <c r="D127" s="43" t="s">
        <v>27</v>
      </c>
      <c r="E127" s="34"/>
      <c r="F127" s="34"/>
      <c r="G127" s="34"/>
      <c r="H127" s="34"/>
      <c r="I127" s="34">
        <f t="shared" si="12"/>
        <v>0</v>
      </c>
      <c r="J127" s="34" t="e">
        <f aca="true" t="shared" si="22" ref="J127:J133">H127/G127*100</f>
        <v>#DIV/0!</v>
      </c>
      <c r="K127" s="34" t="e">
        <f aca="true" t="shared" si="23" ref="K127:K133">H127/F127*100</f>
        <v>#DIV/0!</v>
      </c>
      <c r="L127" s="34">
        <f t="shared" si="13"/>
        <v>0</v>
      </c>
      <c r="M127" s="34" t="e">
        <f aca="true" t="shared" si="24" ref="M127:M140">H127/E127*100</f>
        <v>#DIV/0!</v>
      </c>
    </row>
    <row r="128" spans="1:13" s="5" customFormat="1" ht="15.75">
      <c r="A128" s="102"/>
      <c r="B128" s="78"/>
      <c r="C128" s="23"/>
      <c r="D128" s="3" t="s">
        <v>33</v>
      </c>
      <c r="E128" s="4">
        <f>SUM(E115:E118,E121:E127)</f>
        <v>3914.8</v>
      </c>
      <c r="F128" s="4">
        <f>SUM(F115:F118,F121:F127)</f>
        <v>5006.9</v>
      </c>
      <c r="G128" s="4">
        <f>SUM(G115:G118,G121:G127)</f>
        <v>2154.0499999999997</v>
      </c>
      <c r="H128" s="4">
        <f>SUM(H115:H118,H121:H127)</f>
        <v>7395.530000000001</v>
      </c>
      <c r="I128" s="4">
        <f t="shared" si="12"/>
        <v>5241.480000000001</v>
      </c>
      <c r="J128" s="4">
        <f t="shared" si="22"/>
        <v>343.33139899259544</v>
      </c>
      <c r="K128" s="4">
        <f t="shared" si="23"/>
        <v>147.70676466476266</v>
      </c>
      <c r="L128" s="4">
        <f t="shared" si="13"/>
        <v>3480.7300000000005</v>
      </c>
      <c r="M128" s="4">
        <f t="shared" si="24"/>
        <v>188.91207724532543</v>
      </c>
    </row>
    <row r="129" spans="1:13" ht="15.75">
      <c r="A129" s="102"/>
      <c r="B129" s="78"/>
      <c r="C129" s="21" t="s">
        <v>19</v>
      </c>
      <c r="D129" s="43" t="s">
        <v>20</v>
      </c>
      <c r="E129" s="34">
        <f>E130</f>
        <v>16</v>
      </c>
      <c r="F129" s="34">
        <f>F130</f>
        <v>12</v>
      </c>
      <c r="G129" s="34">
        <f>G130</f>
        <v>12</v>
      </c>
      <c r="H129" s="34">
        <f>H130</f>
        <v>46</v>
      </c>
      <c r="I129" s="34">
        <f t="shared" si="12"/>
        <v>34</v>
      </c>
      <c r="J129" s="34">
        <f t="shared" si="22"/>
        <v>383.33333333333337</v>
      </c>
      <c r="K129" s="34">
        <f t="shared" si="23"/>
        <v>383.33333333333337</v>
      </c>
      <c r="L129" s="34">
        <f t="shared" si="13"/>
        <v>30</v>
      </c>
      <c r="M129" s="34">
        <f t="shared" si="24"/>
        <v>287.5</v>
      </c>
    </row>
    <row r="130" spans="1:13" ht="47.25" customHeight="1" hidden="1">
      <c r="A130" s="102"/>
      <c r="B130" s="78"/>
      <c r="C130" s="20" t="s">
        <v>21</v>
      </c>
      <c r="D130" s="44" t="s">
        <v>22</v>
      </c>
      <c r="E130" s="34">
        <v>16</v>
      </c>
      <c r="F130" s="34">
        <v>12</v>
      </c>
      <c r="G130" s="34">
        <v>12</v>
      </c>
      <c r="H130" s="34">
        <v>46</v>
      </c>
      <c r="I130" s="34">
        <f t="shared" si="12"/>
        <v>34</v>
      </c>
      <c r="J130" s="34">
        <f t="shared" si="22"/>
        <v>383.33333333333337</v>
      </c>
      <c r="K130" s="34">
        <f t="shared" si="23"/>
        <v>383.33333333333337</v>
      </c>
      <c r="L130" s="34">
        <f t="shared" si="13"/>
        <v>30</v>
      </c>
      <c r="M130" s="34">
        <f t="shared" si="24"/>
        <v>287.5</v>
      </c>
    </row>
    <row r="131" spans="1:13" s="5" customFormat="1" ht="15.75">
      <c r="A131" s="102"/>
      <c r="B131" s="78"/>
      <c r="C131" s="25"/>
      <c r="D131" s="3" t="s">
        <v>36</v>
      </c>
      <c r="E131" s="4">
        <f>E129</f>
        <v>16</v>
      </c>
      <c r="F131" s="4">
        <f>F129</f>
        <v>12</v>
      </c>
      <c r="G131" s="4">
        <f>G129</f>
        <v>12</v>
      </c>
      <c r="H131" s="4">
        <f>H129</f>
        <v>46</v>
      </c>
      <c r="I131" s="4">
        <f t="shared" si="12"/>
        <v>34</v>
      </c>
      <c r="J131" s="4">
        <f t="shared" si="22"/>
        <v>383.33333333333337</v>
      </c>
      <c r="K131" s="4">
        <f t="shared" si="23"/>
        <v>383.33333333333337</v>
      </c>
      <c r="L131" s="4">
        <f t="shared" si="13"/>
        <v>30</v>
      </c>
      <c r="M131" s="4">
        <f t="shared" si="24"/>
        <v>287.5</v>
      </c>
    </row>
    <row r="132" spans="1:13" s="5" customFormat="1" ht="31.5" hidden="1">
      <c r="A132" s="102"/>
      <c r="B132" s="78"/>
      <c r="C132" s="23"/>
      <c r="D132" s="3" t="s">
        <v>37</v>
      </c>
      <c r="E132" s="4">
        <f>E133-E127</f>
        <v>3930.8</v>
      </c>
      <c r="F132" s="4">
        <f>F133-F127</f>
        <v>5018.9</v>
      </c>
      <c r="G132" s="4">
        <f>G133-G127</f>
        <v>2166.0499999999997</v>
      </c>
      <c r="H132" s="4">
        <f>H133-H127</f>
        <v>7441.530000000001</v>
      </c>
      <c r="I132" s="4">
        <f t="shared" si="12"/>
        <v>5275.480000000001</v>
      </c>
      <c r="J132" s="4">
        <f t="shared" si="22"/>
        <v>343.5530112416612</v>
      </c>
      <c r="K132" s="4">
        <f t="shared" si="23"/>
        <v>148.2701388750523</v>
      </c>
      <c r="L132" s="4">
        <f t="shared" si="13"/>
        <v>3510.7300000000005</v>
      </c>
      <c r="M132" s="4">
        <f t="shared" si="24"/>
        <v>189.31337132390354</v>
      </c>
    </row>
    <row r="133" spans="1:13" s="5" customFormat="1" ht="15.75">
      <c r="A133" s="103"/>
      <c r="B133" s="79"/>
      <c r="C133" s="17"/>
      <c r="D133" s="3" t="s">
        <v>56</v>
      </c>
      <c r="E133" s="4">
        <f>E128+E131</f>
        <v>3930.8</v>
      </c>
      <c r="F133" s="4">
        <f>F128+F131</f>
        <v>5018.9</v>
      </c>
      <c r="G133" s="4">
        <f>G128+G131</f>
        <v>2166.0499999999997</v>
      </c>
      <c r="H133" s="4">
        <f>H128+H131</f>
        <v>7441.530000000001</v>
      </c>
      <c r="I133" s="4">
        <f t="shared" si="12"/>
        <v>5275.480000000001</v>
      </c>
      <c r="J133" s="4">
        <f t="shared" si="22"/>
        <v>343.5530112416612</v>
      </c>
      <c r="K133" s="4">
        <f t="shared" si="23"/>
        <v>148.2701388750523</v>
      </c>
      <c r="L133" s="4">
        <f t="shared" si="13"/>
        <v>3510.7300000000005</v>
      </c>
      <c r="M133" s="4">
        <f t="shared" si="24"/>
        <v>189.31337132390354</v>
      </c>
    </row>
    <row r="134" spans="1:13" ht="15.75" customHeight="1">
      <c r="A134" s="101" t="s">
        <v>78</v>
      </c>
      <c r="B134" s="77" t="s">
        <v>79</v>
      </c>
      <c r="C134" s="21" t="s">
        <v>10</v>
      </c>
      <c r="D134" s="42" t="s">
        <v>11</v>
      </c>
      <c r="E134" s="49">
        <v>5559.5</v>
      </c>
      <c r="F134" s="49"/>
      <c r="G134" s="49"/>
      <c r="H134" s="49"/>
      <c r="I134" s="34">
        <f aca="true" t="shared" si="25" ref="I134:I197">H134-G134</f>
        <v>0</v>
      </c>
      <c r="J134" s="34"/>
      <c r="K134" s="34"/>
      <c r="L134" s="34">
        <f aca="true" t="shared" si="26" ref="L134:L197">H134-E134</f>
        <v>-5559.5</v>
      </c>
      <c r="M134" s="34">
        <f t="shared" si="24"/>
        <v>0</v>
      </c>
    </row>
    <row r="135" spans="1:13" ht="31.5">
      <c r="A135" s="102"/>
      <c r="B135" s="78"/>
      <c r="C135" s="21" t="s">
        <v>209</v>
      </c>
      <c r="D135" s="32" t="s">
        <v>210</v>
      </c>
      <c r="E135" s="49">
        <v>5233.3</v>
      </c>
      <c r="F135" s="49"/>
      <c r="G135" s="49"/>
      <c r="H135" s="66">
        <v>1718.25</v>
      </c>
      <c r="I135" s="34">
        <f t="shared" si="25"/>
        <v>1718.25</v>
      </c>
      <c r="J135" s="34"/>
      <c r="K135" s="34"/>
      <c r="L135" s="34">
        <f t="shared" si="26"/>
        <v>-3515.05</v>
      </c>
      <c r="M135" s="34">
        <f t="shared" si="24"/>
        <v>32.8330116752336</v>
      </c>
    </row>
    <row r="136" spans="1:13" ht="94.5">
      <c r="A136" s="102"/>
      <c r="B136" s="78"/>
      <c r="C136" s="62" t="s">
        <v>207</v>
      </c>
      <c r="D136" s="64" t="s">
        <v>227</v>
      </c>
      <c r="E136" s="49">
        <v>99.3</v>
      </c>
      <c r="F136" s="49"/>
      <c r="G136" s="49"/>
      <c r="H136" s="49">
        <v>75.9</v>
      </c>
      <c r="I136" s="34">
        <f t="shared" si="25"/>
        <v>75.9</v>
      </c>
      <c r="J136" s="34"/>
      <c r="K136" s="34"/>
      <c r="L136" s="34">
        <f t="shared" si="26"/>
        <v>-23.39999999999999</v>
      </c>
      <c r="M136" s="34">
        <f t="shared" si="24"/>
        <v>76.43504531722056</v>
      </c>
    </row>
    <row r="137" spans="1:13" ht="15.75">
      <c r="A137" s="102"/>
      <c r="B137" s="78"/>
      <c r="C137" s="21" t="s">
        <v>19</v>
      </c>
      <c r="D137" s="43" t="s">
        <v>20</v>
      </c>
      <c r="E137" s="49">
        <f>E139+E138</f>
        <v>580.8</v>
      </c>
      <c r="F137" s="49">
        <f>F139+F138</f>
        <v>0</v>
      </c>
      <c r="G137" s="49">
        <f>G139+G138</f>
        <v>0</v>
      </c>
      <c r="H137" s="49">
        <f>H139+H138</f>
        <v>11.020000000000001</v>
      </c>
      <c r="I137" s="34">
        <f t="shared" si="25"/>
        <v>11.020000000000001</v>
      </c>
      <c r="J137" s="34"/>
      <c r="K137" s="34"/>
      <c r="L137" s="34">
        <f t="shared" si="26"/>
        <v>-569.78</v>
      </c>
      <c r="M137" s="34">
        <f t="shared" si="24"/>
        <v>1.897382920110193</v>
      </c>
    </row>
    <row r="138" spans="1:13" ht="47.25" customHeight="1" hidden="1">
      <c r="A138" s="102"/>
      <c r="B138" s="78"/>
      <c r="C138" s="20" t="s">
        <v>213</v>
      </c>
      <c r="D138" s="44" t="s">
        <v>214</v>
      </c>
      <c r="E138" s="49"/>
      <c r="F138" s="49"/>
      <c r="G138" s="49"/>
      <c r="H138" s="49">
        <v>10.38</v>
      </c>
      <c r="I138" s="49">
        <f t="shared" si="25"/>
        <v>10.38</v>
      </c>
      <c r="J138" s="49"/>
      <c r="K138" s="49"/>
      <c r="L138" s="49">
        <f t="shared" si="26"/>
        <v>10.38</v>
      </c>
      <c r="M138" s="49" t="e">
        <f t="shared" si="24"/>
        <v>#DIV/0!</v>
      </c>
    </row>
    <row r="139" spans="1:13" ht="47.25" customHeight="1" hidden="1">
      <c r="A139" s="102"/>
      <c r="B139" s="78"/>
      <c r="C139" s="20" t="s">
        <v>21</v>
      </c>
      <c r="D139" s="44" t="s">
        <v>22</v>
      </c>
      <c r="E139" s="49">
        <v>580.8</v>
      </c>
      <c r="F139" s="49"/>
      <c r="G139" s="49"/>
      <c r="H139" s="49">
        <v>0.64</v>
      </c>
      <c r="I139" s="49">
        <f t="shared" si="25"/>
        <v>0.64</v>
      </c>
      <c r="J139" s="49"/>
      <c r="K139" s="49"/>
      <c r="L139" s="49">
        <f t="shared" si="26"/>
        <v>-580.16</v>
      </c>
      <c r="M139" s="49">
        <f t="shared" si="24"/>
        <v>0.11019283746556476</v>
      </c>
    </row>
    <row r="140" spans="1:13" ht="15.75">
      <c r="A140" s="102"/>
      <c r="B140" s="78"/>
      <c r="C140" s="21" t="s">
        <v>23</v>
      </c>
      <c r="D140" s="43" t="s">
        <v>24</v>
      </c>
      <c r="E140" s="49">
        <v>-7.3</v>
      </c>
      <c r="F140" s="49"/>
      <c r="G140" s="49"/>
      <c r="H140" s="49">
        <v>16.54</v>
      </c>
      <c r="I140" s="34">
        <f t="shared" si="25"/>
        <v>16.54</v>
      </c>
      <c r="J140" s="34"/>
      <c r="K140" s="34"/>
      <c r="L140" s="34">
        <f t="shared" si="26"/>
        <v>23.84</v>
      </c>
      <c r="M140" s="34">
        <f t="shared" si="24"/>
        <v>-226.5753424657534</v>
      </c>
    </row>
    <row r="141" spans="1:13" ht="15.75">
      <c r="A141" s="102"/>
      <c r="B141" s="78"/>
      <c r="C141" s="21" t="s">
        <v>25</v>
      </c>
      <c r="D141" s="43" t="s">
        <v>26</v>
      </c>
      <c r="E141" s="49"/>
      <c r="F141" s="66">
        <v>4.35</v>
      </c>
      <c r="G141" s="66">
        <v>4.35</v>
      </c>
      <c r="H141" s="49">
        <v>250.03</v>
      </c>
      <c r="I141" s="34">
        <f t="shared" si="25"/>
        <v>245.68</v>
      </c>
      <c r="J141" s="34">
        <f>H141/G141*100</f>
        <v>5747.816091954023</v>
      </c>
      <c r="K141" s="34">
        <f>H141/F141*100</f>
        <v>5747.816091954023</v>
      </c>
      <c r="L141" s="34">
        <f t="shared" si="26"/>
        <v>250.03</v>
      </c>
      <c r="M141" s="34"/>
    </row>
    <row r="142" spans="1:13" ht="15.75">
      <c r="A142" s="102"/>
      <c r="B142" s="78"/>
      <c r="C142" s="21" t="s">
        <v>28</v>
      </c>
      <c r="D142" s="43" t="s">
        <v>29</v>
      </c>
      <c r="E142" s="49">
        <v>138870.3</v>
      </c>
      <c r="F142" s="49">
        <v>432785.72</v>
      </c>
      <c r="G142" s="66">
        <v>300503.11</v>
      </c>
      <c r="H142" s="49">
        <v>281391.28</v>
      </c>
      <c r="I142" s="34">
        <f t="shared" si="25"/>
        <v>-19111.829999999958</v>
      </c>
      <c r="J142" s="34">
        <f>H142/G142*100</f>
        <v>93.64005583835723</v>
      </c>
      <c r="K142" s="34">
        <f>H142/F142*100</f>
        <v>65.01861475466428</v>
      </c>
      <c r="L142" s="34">
        <f t="shared" si="26"/>
        <v>142520.98000000004</v>
      </c>
      <c r="M142" s="34">
        <f>H142/E142*100</f>
        <v>202.62884144413894</v>
      </c>
    </row>
    <row r="143" spans="1:13" ht="15.75">
      <c r="A143" s="102"/>
      <c r="B143" s="78"/>
      <c r="C143" s="21" t="s">
        <v>30</v>
      </c>
      <c r="D143" s="43" t="s">
        <v>77</v>
      </c>
      <c r="E143" s="49">
        <v>2127627.6</v>
      </c>
      <c r="F143" s="49">
        <v>3073391.19</v>
      </c>
      <c r="G143" s="49">
        <v>2517906.13</v>
      </c>
      <c r="H143" s="49">
        <v>3044319.6</v>
      </c>
      <c r="I143" s="34">
        <f t="shared" si="25"/>
        <v>526413.4700000002</v>
      </c>
      <c r="J143" s="34">
        <f>H143/G143*100</f>
        <v>120.9067948851612</v>
      </c>
      <c r="K143" s="34">
        <f>H143/F143*100</f>
        <v>99.05408754685733</v>
      </c>
      <c r="L143" s="34">
        <f t="shared" si="26"/>
        <v>916692</v>
      </c>
      <c r="M143" s="34">
        <f>H143/E143*100</f>
        <v>143.08517148395705</v>
      </c>
    </row>
    <row r="144" spans="1:13" ht="15.75">
      <c r="A144" s="102"/>
      <c r="B144" s="78"/>
      <c r="C144" s="21" t="s">
        <v>48</v>
      </c>
      <c r="D144" s="44" t="s">
        <v>49</v>
      </c>
      <c r="E144" s="49">
        <v>9878.6</v>
      </c>
      <c r="F144" s="49">
        <v>10850.3</v>
      </c>
      <c r="G144" s="49">
        <v>9040.97</v>
      </c>
      <c r="H144" s="49">
        <v>10850.3</v>
      </c>
      <c r="I144" s="34">
        <f t="shared" si="25"/>
        <v>1809.33</v>
      </c>
      <c r="J144" s="34">
        <f>H144/G144*100</f>
        <v>120.01256502344329</v>
      </c>
      <c r="K144" s="34">
        <f>H144/F144*100</f>
        <v>100</v>
      </c>
      <c r="L144" s="34">
        <f t="shared" si="26"/>
        <v>971.6999999999989</v>
      </c>
      <c r="M144" s="34">
        <f>H144/E144*100</f>
        <v>109.83641406677059</v>
      </c>
    </row>
    <row r="145" spans="1:13" ht="31.5">
      <c r="A145" s="102"/>
      <c r="B145" s="78"/>
      <c r="C145" s="21" t="s">
        <v>200</v>
      </c>
      <c r="D145" s="42" t="s">
        <v>203</v>
      </c>
      <c r="E145" s="49"/>
      <c r="F145" s="49"/>
      <c r="G145" s="49"/>
      <c r="H145" s="49">
        <v>14932.34</v>
      </c>
      <c r="I145" s="34">
        <f t="shared" si="25"/>
        <v>14932.34</v>
      </c>
      <c r="J145" s="34"/>
      <c r="K145" s="34"/>
      <c r="L145" s="34">
        <f t="shared" si="26"/>
        <v>14932.34</v>
      </c>
      <c r="M145" s="34"/>
    </row>
    <row r="146" spans="1:13" ht="15.75">
      <c r="A146" s="102"/>
      <c r="B146" s="78"/>
      <c r="C146" s="21" t="s">
        <v>32</v>
      </c>
      <c r="D146" s="43" t="s">
        <v>27</v>
      </c>
      <c r="E146" s="49">
        <v>-20154.6</v>
      </c>
      <c r="F146" s="49"/>
      <c r="G146" s="49"/>
      <c r="H146" s="49">
        <v>-29972.45</v>
      </c>
      <c r="I146" s="34">
        <f t="shared" si="25"/>
        <v>-29972.45</v>
      </c>
      <c r="J146" s="34"/>
      <c r="K146" s="34"/>
      <c r="L146" s="34">
        <f t="shared" si="26"/>
        <v>-9817.850000000002</v>
      </c>
      <c r="M146" s="34">
        <f aca="true" t="shared" si="27" ref="M146:M165">H146/E146*100</f>
        <v>148.712700822641</v>
      </c>
    </row>
    <row r="147" spans="1:13" s="5" customFormat="1" ht="31.5">
      <c r="A147" s="102"/>
      <c r="B147" s="78"/>
      <c r="C147" s="23"/>
      <c r="D147" s="3" t="s">
        <v>37</v>
      </c>
      <c r="E147" s="6">
        <f>E148-E146</f>
        <v>2287842.1</v>
      </c>
      <c r="F147" s="6">
        <f>F148-F146</f>
        <v>3517031.5599999996</v>
      </c>
      <c r="G147" s="6">
        <f>G148-G146</f>
        <v>2827454.56</v>
      </c>
      <c r="H147" s="6">
        <f>H148-H146</f>
        <v>3353565.26</v>
      </c>
      <c r="I147" s="6">
        <f t="shared" si="25"/>
        <v>526110.6999999997</v>
      </c>
      <c r="J147" s="6">
        <f>H147/G147*100</f>
        <v>118.6072203402625</v>
      </c>
      <c r="K147" s="6">
        <f>H147/F147*100</f>
        <v>95.35215146036393</v>
      </c>
      <c r="L147" s="6">
        <f t="shared" si="26"/>
        <v>1065723.1599999997</v>
      </c>
      <c r="M147" s="6">
        <f t="shared" si="27"/>
        <v>146.58202417028693</v>
      </c>
    </row>
    <row r="148" spans="1:13" s="5" customFormat="1" ht="15.75">
      <c r="A148" s="103"/>
      <c r="B148" s="79"/>
      <c r="C148" s="17"/>
      <c r="D148" s="3" t="s">
        <v>56</v>
      </c>
      <c r="E148" s="4">
        <f>SUM(E134:E137,E140:E146)</f>
        <v>2267687.5</v>
      </c>
      <c r="F148" s="4">
        <f>SUM(F134:F137,F140:F146)</f>
        <v>3517031.5599999996</v>
      </c>
      <c r="G148" s="4">
        <f>SUM(G134:G137,G140:G146)</f>
        <v>2827454.56</v>
      </c>
      <c r="H148" s="4">
        <f>SUM(H134:H137,H140:H146)</f>
        <v>3323592.8099999996</v>
      </c>
      <c r="I148" s="4">
        <f t="shared" si="25"/>
        <v>496138.24999999953</v>
      </c>
      <c r="J148" s="4">
        <f>H148/G148*100</f>
        <v>117.54716970588555</v>
      </c>
      <c r="K148" s="4">
        <f>H148/F148*100</f>
        <v>94.499942730113</v>
      </c>
      <c r="L148" s="4">
        <f t="shared" si="26"/>
        <v>1055905.3099999996</v>
      </c>
      <c r="M148" s="4">
        <f t="shared" si="27"/>
        <v>146.5630872860568</v>
      </c>
    </row>
    <row r="149" spans="1:13" s="5" customFormat="1" ht="31.5" customHeight="1">
      <c r="A149" s="101" t="s">
        <v>80</v>
      </c>
      <c r="B149" s="77" t="s">
        <v>81</v>
      </c>
      <c r="C149" s="21" t="s">
        <v>209</v>
      </c>
      <c r="D149" s="32" t="s">
        <v>210</v>
      </c>
      <c r="E149" s="34">
        <v>14.9</v>
      </c>
      <c r="F149" s="4"/>
      <c r="G149" s="4"/>
      <c r="H149" s="34">
        <v>24.24</v>
      </c>
      <c r="I149" s="34">
        <f t="shared" si="25"/>
        <v>24.24</v>
      </c>
      <c r="J149" s="34"/>
      <c r="K149" s="34"/>
      <c r="L149" s="34">
        <f t="shared" si="26"/>
        <v>9.339999999999998</v>
      </c>
      <c r="M149" s="34">
        <f t="shared" si="27"/>
        <v>162.68456375838923</v>
      </c>
    </row>
    <row r="150" spans="1:13" ht="15.75">
      <c r="A150" s="102"/>
      <c r="B150" s="78"/>
      <c r="C150" s="21" t="s">
        <v>19</v>
      </c>
      <c r="D150" s="43" t="s">
        <v>20</v>
      </c>
      <c r="E150" s="34">
        <f>E152+E151</f>
        <v>9.5</v>
      </c>
      <c r="F150" s="34">
        <f>F152+F151</f>
        <v>16.2</v>
      </c>
      <c r="G150" s="34">
        <f>G152+G151</f>
        <v>11.43</v>
      </c>
      <c r="H150" s="34">
        <f>H152+H151</f>
        <v>210.39</v>
      </c>
      <c r="I150" s="34">
        <f t="shared" si="25"/>
        <v>198.95999999999998</v>
      </c>
      <c r="J150" s="34">
        <f>H150/G150*100</f>
        <v>1840.6824146981628</v>
      </c>
      <c r="K150" s="34">
        <f>H150/F150*100</f>
        <v>1298.7037037037037</v>
      </c>
      <c r="L150" s="34">
        <f t="shared" si="26"/>
        <v>200.89</v>
      </c>
      <c r="M150" s="34">
        <f t="shared" si="27"/>
        <v>2214.6315789473683</v>
      </c>
    </row>
    <row r="151" spans="1:13" ht="47.25" customHeight="1" hidden="1">
      <c r="A151" s="102"/>
      <c r="B151" s="78"/>
      <c r="C151" s="20" t="s">
        <v>213</v>
      </c>
      <c r="D151" s="44" t="s">
        <v>214</v>
      </c>
      <c r="E151" s="34"/>
      <c r="F151" s="34"/>
      <c r="G151" s="34"/>
      <c r="H151" s="34"/>
      <c r="I151" s="34">
        <f t="shared" si="25"/>
        <v>0</v>
      </c>
      <c r="J151" s="34" t="e">
        <f>H151/G151*100</f>
        <v>#DIV/0!</v>
      </c>
      <c r="K151" s="34" t="e">
        <f>H151/F151*100</f>
        <v>#DIV/0!</v>
      </c>
      <c r="L151" s="34">
        <f t="shared" si="26"/>
        <v>0</v>
      </c>
      <c r="M151" s="34" t="e">
        <f t="shared" si="27"/>
        <v>#DIV/0!</v>
      </c>
    </row>
    <row r="152" spans="1:13" ht="47.25" customHeight="1" hidden="1">
      <c r="A152" s="102"/>
      <c r="B152" s="78"/>
      <c r="C152" s="20" t="s">
        <v>21</v>
      </c>
      <c r="D152" s="44" t="s">
        <v>22</v>
      </c>
      <c r="E152" s="34">
        <v>9.5</v>
      </c>
      <c r="F152" s="34">
        <v>16.2</v>
      </c>
      <c r="G152" s="34">
        <v>11.43</v>
      </c>
      <c r="H152" s="34">
        <v>210.39</v>
      </c>
      <c r="I152" s="34">
        <f t="shared" si="25"/>
        <v>198.95999999999998</v>
      </c>
      <c r="J152" s="34">
        <f>H152/G152*100</f>
        <v>1840.6824146981628</v>
      </c>
      <c r="K152" s="34">
        <f>H152/F152*100</f>
        <v>1298.7037037037037</v>
      </c>
      <c r="L152" s="34">
        <f t="shared" si="26"/>
        <v>200.89</v>
      </c>
      <c r="M152" s="34">
        <f t="shared" si="27"/>
        <v>2214.6315789473683</v>
      </c>
    </row>
    <row r="153" spans="1:13" ht="15.75">
      <c r="A153" s="102"/>
      <c r="B153" s="78"/>
      <c r="C153" s="21" t="s">
        <v>23</v>
      </c>
      <c r="D153" s="43" t="s">
        <v>24</v>
      </c>
      <c r="E153" s="34">
        <v>11.3</v>
      </c>
      <c r="F153" s="34"/>
      <c r="G153" s="34"/>
      <c r="H153" s="34"/>
      <c r="I153" s="34">
        <f t="shared" si="25"/>
        <v>0</v>
      </c>
      <c r="J153" s="34"/>
      <c r="K153" s="34"/>
      <c r="L153" s="34">
        <f t="shared" si="26"/>
        <v>-11.3</v>
      </c>
      <c r="M153" s="34">
        <f t="shared" si="27"/>
        <v>0</v>
      </c>
    </row>
    <row r="154" spans="1:13" ht="15.75">
      <c r="A154" s="102"/>
      <c r="B154" s="78"/>
      <c r="C154" s="21" t="s">
        <v>25</v>
      </c>
      <c r="D154" s="43" t="s">
        <v>26</v>
      </c>
      <c r="E154" s="34">
        <v>1051</v>
      </c>
      <c r="F154" s="72"/>
      <c r="G154" s="72"/>
      <c r="H154" s="34"/>
      <c r="I154" s="34">
        <f t="shared" si="25"/>
        <v>0</v>
      </c>
      <c r="J154" s="34"/>
      <c r="K154" s="34"/>
      <c r="L154" s="34">
        <f t="shared" si="26"/>
        <v>-1051</v>
      </c>
      <c r="M154" s="34">
        <f t="shared" si="27"/>
        <v>0</v>
      </c>
    </row>
    <row r="155" spans="1:13" ht="15.75" customHeight="1" hidden="1">
      <c r="A155" s="102"/>
      <c r="B155" s="78"/>
      <c r="C155" s="21" t="s">
        <v>28</v>
      </c>
      <c r="D155" s="43" t="s">
        <v>29</v>
      </c>
      <c r="E155" s="51"/>
      <c r="F155" s="34"/>
      <c r="G155" s="34"/>
      <c r="H155" s="34"/>
      <c r="I155" s="34">
        <f t="shared" si="25"/>
        <v>0</v>
      </c>
      <c r="J155" s="34" t="e">
        <f>H155/G155*100</f>
        <v>#DIV/0!</v>
      </c>
      <c r="K155" s="34" t="e">
        <f>H155/F155*100</f>
        <v>#DIV/0!</v>
      </c>
      <c r="L155" s="34">
        <f t="shared" si="26"/>
        <v>0</v>
      </c>
      <c r="M155" s="34" t="e">
        <f t="shared" si="27"/>
        <v>#DIV/0!</v>
      </c>
    </row>
    <row r="156" spans="1:13" ht="15.75">
      <c r="A156" s="102"/>
      <c r="B156" s="78"/>
      <c r="C156" s="21" t="s">
        <v>30</v>
      </c>
      <c r="D156" s="43" t="s">
        <v>77</v>
      </c>
      <c r="E156" s="34">
        <v>3017.4</v>
      </c>
      <c r="F156" s="34">
        <v>3371.8</v>
      </c>
      <c r="G156" s="34">
        <v>2812.49</v>
      </c>
      <c r="H156" s="34">
        <v>3371.8</v>
      </c>
      <c r="I156" s="34">
        <f t="shared" si="25"/>
        <v>559.3100000000004</v>
      </c>
      <c r="J156" s="34">
        <f>H156/G156*100</f>
        <v>119.8866484858613</v>
      </c>
      <c r="K156" s="34">
        <f>H156/F156*100</f>
        <v>100</v>
      </c>
      <c r="L156" s="34">
        <f t="shared" si="26"/>
        <v>354.4000000000001</v>
      </c>
      <c r="M156" s="34">
        <f t="shared" si="27"/>
        <v>111.7452111089017</v>
      </c>
    </row>
    <row r="157" spans="1:13" ht="15.75" customHeight="1" hidden="1">
      <c r="A157" s="102"/>
      <c r="B157" s="78"/>
      <c r="C157" s="21" t="s">
        <v>48</v>
      </c>
      <c r="D157" s="44" t="s">
        <v>49</v>
      </c>
      <c r="E157" s="34"/>
      <c r="F157" s="34"/>
      <c r="G157" s="34"/>
      <c r="H157" s="34"/>
      <c r="I157" s="34">
        <f t="shared" si="25"/>
        <v>0</v>
      </c>
      <c r="J157" s="34" t="e">
        <f>H157/G157*100</f>
        <v>#DIV/0!</v>
      </c>
      <c r="K157" s="34" t="e">
        <f>H157/F157*100</f>
        <v>#DIV/0!</v>
      </c>
      <c r="L157" s="34">
        <f t="shared" si="26"/>
        <v>0</v>
      </c>
      <c r="M157" s="34" t="e">
        <f t="shared" si="27"/>
        <v>#DIV/0!</v>
      </c>
    </row>
    <row r="158" spans="1:13" ht="15.75">
      <c r="A158" s="102"/>
      <c r="B158" s="78"/>
      <c r="C158" s="21" t="s">
        <v>32</v>
      </c>
      <c r="D158" s="43" t="s">
        <v>27</v>
      </c>
      <c r="E158" s="34">
        <v>-25.7</v>
      </c>
      <c r="F158" s="34"/>
      <c r="G158" s="34"/>
      <c r="H158" s="34"/>
      <c r="I158" s="34">
        <f t="shared" si="25"/>
        <v>0</v>
      </c>
      <c r="J158" s="34"/>
      <c r="K158" s="34"/>
      <c r="L158" s="34">
        <f t="shared" si="26"/>
        <v>25.7</v>
      </c>
      <c r="M158" s="34">
        <f t="shared" si="27"/>
        <v>0</v>
      </c>
    </row>
    <row r="159" spans="1:13" s="5" customFormat="1" ht="31.5">
      <c r="A159" s="102"/>
      <c r="B159" s="78"/>
      <c r="C159" s="23"/>
      <c r="D159" s="3" t="s">
        <v>37</v>
      </c>
      <c r="E159" s="4">
        <f>E160-E158</f>
        <v>4104.1</v>
      </c>
      <c r="F159" s="4">
        <f>F160-F158</f>
        <v>3388</v>
      </c>
      <c r="G159" s="4">
        <f>G160-G158</f>
        <v>2823.9199999999996</v>
      </c>
      <c r="H159" s="4">
        <f>H160-H158</f>
        <v>3606.4300000000003</v>
      </c>
      <c r="I159" s="4">
        <f t="shared" si="25"/>
        <v>782.5100000000007</v>
      </c>
      <c r="J159" s="4">
        <f>H159/G159*100</f>
        <v>127.71006260800593</v>
      </c>
      <c r="K159" s="4">
        <f>H159/F159*100</f>
        <v>106.44716646989376</v>
      </c>
      <c r="L159" s="4">
        <f t="shared" si="26"/>
        <v>-497.6700000000001</v>
      </c>
      <c r="M159" s="4">
        <f t="shared" si="27"/>
        <v>87.87383348358958</v>
      </c>
    </row>
    <row r="160" spans="1:13" s="5" customFormat="1" ht="15.75">
      <c r="A160" s="103"/>
      <c r="B160" s="79"/>
      <c r="C160" s="29"/>
      <c r="D160" s="3" t="s">
        <v>56</v>
      </c>
      <c r="E160" s="6">
        <f>SUM(E149:E150,E153:E158)</f>
        <v>4078.4000000000005</v>
      </c>
      <c r="F160" s="6">
        <f>SUM(F149:F150,F153:F158)</f>
        <v>3388</v>
      </c>
      <c r="G160" s="6">
        <f>SUM(G149:G150,G153:G158)</f>
        <v>2823.9199999999996</v>
      </c>
      <c r="H160" s="6">
        <f>SUM(H149:H150,H153:H158)</f>
        <v>3606.4300000000003</v>
      </c>
      <c r="I160" s="6">
        <f t="shared" si="25"/>
        <v>782.5100000000007</v>
      </c>
      <c r="J160" s="6">
        <f>H160/G160*100</f>
        <v>127.71006260800593</v>
      </c>
      <c r="K160" s="6">
        <f>H160/F160*100</f>
        <v>106.44716646989376</v>
      </c>
      <c r="L160" s="6">
        <f t="shared" si="26"/>
        <v>-471.97000000000025</v>
      </c>
      <c r="M160" s="6">
        <f t="shared" si="27"/>
        <v>88.42756963515103</v>
      </c>
    </row>
    <row r="161" spans="1:13" ht="31.5" customHeight="1">
      <c r="A161" s="101" t="s">
        <v>82</v>
      </c>
      <c r="B161" s="77" t="s">
        <v>83</v>
      </c>
      <c r="C161" s="21" t="s">
        <v>209</v>
      </c>
      <c r="D161" s="32" t="s">
        <v>210</v>
      </c>
      <c r="E161" s="34">
        <v>109.6</v>
      </c>
      <c r="F161" s="34"/>
      <c r="G161" s="34"/>
      <c r="H161" s="34">
        <v>200.16</v>
      </c>
      <c r="I161" s="34">
        <f t="shared" si="25"/>
        <v>200.16</v>
      </c>
      <c r="J161" s="34"/>
      <c r="K161" s="34"/>
      <c r="L161" s="34">
        <f t="shared" si="26"/>
        <v>90.56</v>
      </c>
      <c r="M161" s="34">
        <f t="shared" si="27"/>
        <v>182.6277372262774</v>
      </c>
    </row>
    <row r="162" spans="1:13" ht="15.75" customHeight="1" hidden="1">
      <c r="A162" s="102"/>
      <c r="B162" s="78"/>
      <c r="C162" s="21" t="s">
        <v>84</v>
      </c>
      <c r="D162" s="43" t="s">
        <v>85</v>
      </c>
      <c r="E162" s="34"/>
      <c r="F162" s="34"/>
      <c r="G162" s="34"/>
      <c r="H162" s="34"/>
      <c r="I162" s="34">
        <f t="shared" si="25"/>
        <v>0</v>
      </c>
      <c r="J162" s="34" t="e">
        <f>H162/G162*100</f>
        <v>#DIV/0!</v>
      </c>
      <c r="K162" s="34" t="e">
        <f>H162/F162*100</f>
        <v>#DIV/0!</v>
      </c>
      <c r="L162" s="34">
        <f t="shared" si="26"/>
        <v>0</v>
      </c>
      <c r="M162" s="34" t="e">
        <f t="shared" si="27"/>
        <v>#DIV/0!</v>
      </c>
    </row>
    <row r="163" spans="1:13" ht="15.75">
      <c r="A163" s="102"/>
      <c r="B163" s="78"/>
      <c r="C163" s="21" t="s">
        <v>19</v>
      </c>
      <c r="D163" s="43" t="s">
        <v>20</v>
      </c>
      <c r="E163" s="34">
        <f>E165+E164</f>
        <v>538</v>
      </c>
      <c r="F163" s="34">
        <f>F165+F164</f>
        <v>51.4</v>
      </c>
      <c r="G163" s="34">
        <f>G165+G164</f>
        <v>37.2</v>
      </c>
      <c r="H163" s="34">
        <f>H165+H164</f>
        <v>134.63</v>
      </c>
      <c r="I163" s="34">
        <f t="shared" si="25"/>
        <v>97.42999999999999</v>
      </c>
      <c r="J163" s="34">
        <f>H163/G163*100</f>
        <v>361.9086021505376</v>
      </c>
      <c r="K163" s="34">
        <f>H163/F163*100</f>
        <v>261.9260700389105</v>
      </c>
      <c r="L163" s="34">
        <f t="shared" si="26"/>
        <v>-403.37</v>
      </c>
      <c r="M163" s="34">
        <f t="shared" si="27"/>
        <v>25.024163568773233</v>
      </c>
    </row>
    <row r="164" spans="1:13" ht="47.25" customHeight="1" hidden="1">
      <c r="A164" s="102"/>
      <c r="B164" s="78"/>
      <c r="C164" s="20" t="s">
        <v>213</v>
      </c>
      <c r="D164" s="44" t="s">
        <v>214</v>
      </c>
      <c r="E164" s="34">
        <v>510</v>
      </c>
      <c r="F164" s="34"/>
      <c r="G164" s="34"/>
      <c r="H164" s="34"/>
      <c r="I164" s="34">
        <f t="shared" si="25"/>
        <v>0</v>
      </c>
      <c r="J164" s="34" t="e">
        <f>H164/G164*100</f>
        <v>#DIV/0!</v>
      </c>
      <c r="K164" s="34" t="e">
        <f>H164/F164*100</f>
        <v>#DIV/0!</v>
      </c>
      <c r="L164" s="34">
        <f t="shared" si="26"/>
        <v>-510</v>
      </c>
      <c r="M164" s="34">
        <f t="shared" si="27"/>
        <v>0</v>
      </c>
    </row>
    <row r="165" spans="1:13" ht="47.25" customHeight="1" hidden="1">
      <c r="A165" s="102"/>
      <c r="B165" s="78"/>
      <c r="C165" s="20" t="s">
        <v>21</v>
      </c>
      <c r="D165" s="44" t="s">
        <v>22</v>
      </c>
      <c r="E165" s="34">
        <v>28</v>
      </c>
      <c r="F165" s="34">
        <v>51.4</v>
      </c>
      <c r="G165" s="34">
        <v>37.2</v>
      </c>
      <c r="H165" s="34">
        <v>134.63</v>
      </c>
      <c r="I165" s="34">
        <f t="shared" si="25"/>
        <v>97.42999999999999</v>
      </c>
      <c r="J165" s="34">
        <f>H165/G165*100</f>
        <v>361.9086021505376</v>
      </c>
      <c r="K165" s="34">
        <f>H165/F165*100</f>
        <v>261.9260700389105</v>
      </c>
      <c r="L165" s="34">
        <f t="shared" si="26"/>
        <v>106.63</v>
      </c>
      <c r="M165" s="34">
        <f t="shared" si="27"/>
        <v>480.82142857142856</v>
      </c>
    </row>
    <row r="166" spans="1:13" ht="15.75" customHeight="1">
      <c r="A166" s="102"/>
      <c r="B166" s="78"/>
      <c r="C166" s="21" t="s">
        <v>23</v>
      </c>
      <c r="D166" s="43" t="s">
        <v>24</v>
      </c>
      <c r="E166" s="34"/>
      <c r="F166" s="34"/>
      <c r="G166" s="34"/>
      <c r="H166" s="34">
        <v>-87.92</v>
      </c>
      <c r="I166" s="34">
        <f t="shared" si="25"/>
        <v>-87.92</v>
      </c>
      <c r="J166" s="34"/>
      <c r="K166" s="34"/>
      <c r="L166" s="34">
        <f t="shared" si="26"/>
        <v>-87.92</v>
      </c>
      <c r="M166" s="34"/>
    </row>
    <row r="167" spans="1:13" ht="15.75">
      <c r="A167" s="102"/>
      <c r="B167" s="78"/>
      <c r="C167" s="21" t="s">
        <v>25</v>
      </c>
      <c r="D167" s="43" t="s">
        <v>26</v>
      </c>
      <c r="E167" s="34">
        <v>814.3</v>
      </c>
      <c r="F167" s="34"/>
      <c r="G167" s="34"/>
      <c r="H167" s="34"/>
      <c r="I167" s="34">
        <f t="shared" si="25"/>
        <v>0</v>
      </c>
      <c r="J167" s="34"/>
      <c r="K167" s="34"/>
      <c r="L167" s="34">
        <f t="shared" si="26"/>
        <v>-814.3</v>
      </c>
      <c r="M167" s="34">
        <f aca="true" t="shared" si="28" ref="M167:M177">H167/E167*100</f>
        <v>0</v>
      </c>
    </row>
    <row r="168" spans="1:13" ht="15.75" customHeight="1" hidden="1">
      <c r="A168" s="102"/>
      <c r="B168" s="78"/>
      <c r="C168" s="21" t="s">
        <v>28</v>
      </c>
      <c r="D168" s="43" t="s">
        <v>29</v>
      </c>
      <c r="E168" s="34"/>
      <c r="F168" s="34"/>
      <c r="G168" s="34"/>
      <c r="H168" s="34"/>
      <c r="I168" s="34">
        <f t="shared" si="25"/>
        <v>0</v>
      </c>
      <c r="J168" s="34" t="e">
        <f>H168/G168*100</f>
        <v>#DIV/0!</v>
      </c>
      <c r="K168" s="34" t="e">
        <f>H168/F168*100</f>
        <v>#DIV/0!</v>
      </c>
      <c r="L168" s="34">
        <f t="shared" si="26"/>
        <v>0</v>
      </c>
      <c r="M168" s="34" t="e">
        <f t="shared" si="28"/>
        <v>#DIV/0!</v>
      </c>
    </row>
    <row r="169" spans="1:13" ht="15.75">
      <c r="A169" s="102"/>
      <c r="B169" s="78"/>
      <c r="C169" s="21" t="s">
        <v>30</v>
      </c>
      <c r="D169" s="43" t="s">
        <v>77</v>
      </c>
      <c r="E169" s="34">
        <v>5269.6</v>
      </c>
      <c r="F169" s="34">
        <v>6083.4</v>
      </c>
      <c r="G169" s="34">
        <v>5092.84</v>
      </c>
      <c r="H169" s="34">
        <v>6083.4</v>
      </c>
      <c r="I169" s="34">
        <f t="shared" si="25"/>
        <v>990.5599999999995</v>
      </c>
      <c r="J169" s="34">
        <f>H169/G169*100</f>
        <v>119.45005144477344</v>
      </c>
      <c r="K169" s="34">
        <f>H169/F169*100</f>
        <v>100</v>
      </c>
      <c r="L169" s="34">
        <f t="shared" si="26"/>
        <v>813.7999999999993</v>
      </c>
      <c r="M169" s="34">
        <f t="shared" si="28"/>
        <v>115.44329740397752</v>
      </c>
    </row>
    <row r="170" spans="1:13" ht="15.75" customHeight="1" hidden="1">
      <c r="A170" s="102"/>
      <c r="B170" s="78"/>
      <c r="C170" s="21" t="s">
        <v>48</v>
      </c>
      <c r="D170" s="44" t="s">
        <v>49</v>
      </c>
      <c r="E170" s="34"/>
      <c r="F170" s="34"/>
      <c r="G170" s="34"/>
      <c r="H170" s="34"/>
      <c r="I170" s="34">
        <f t="shared" si="25"/>
        <v>0</v>
      </c>
      <c r="J170" s="34" t="e">
        <f>H170/G170*100</f>
        <v>#DIV/0!</v>
      </c>
      <c r="K170" s="34" t="e">
        <f>H170/F170*100</f>
        <v>#DIV/0!</v>
      </c>
      <c r="L170" s="34">
        <f t="shared" si="26"/>
        <v>0</v>
      </c>
      <c r="M170" s="34" t="e">
        <f t="shared" si="28"/>
        <v>#DIV/0!</v>
      </c>
    </row>
    <row r="171" spans="1:13" ht="15.75">
      <c r="A171" s="102"/>
      <c r="B171" s="78"/>
      <c r="C171" s="21" t="s">
        <v>32</v>
      </c>
      <c r="D171" s="43" t="s">
        <v>27</v>
      </c>
      <c r="E171" s="34">
        <v>-247.4</v>
      </c>
      <c r="F171" s="34"/>
      <c r="G171" s="34"/>
      <c r="H171" s="34">
        <v>-44.57</v>
      </c>
      <c r="I171" s="34">
        <f t="shared" si="25"/>
        <v>-44.57</v>
      </c>
      <c r="J171" s="34"/>
      <c r="K171" s="34"/>
      <c r="L171" s="34">
        <f t="shared" si="26"/>
        <v>202.83</v>
      </c>
      <c r="M171" s="34">
        <f t="shared" si="28"/>
        <v>18.01535974130962</v>
      </c>
    </row>
    <row r="172" spans="1:13" s="5" customFormat="1" ht="31.5">
      <c r="A172" s="102"/>
      <c r="B172" s="78"/>
      <c r="C172" s="23"/>
      <c r="D172" s="3" t="s">
        <v>37</v>
      </c>
      <c r="E172" s="4">
        <f>E173-E171</f>
        <v>6731.5</v>
      </c>
      <c r="F172" s="4">
        <f>F173-F171</f>
        <v>6134.799999999999</v>
      </c>
      <c r="G172" s="4">
        <f>G173-G171</f>
        <v>5130.04</v>
      </c>
      <c r="H172" s="4">
        <f>H173-H171</f>
        <v>6330.2699999999995</v>
      </c>
      <c r="I172" s="4">
        <f t="shared" si="25"/>
        <v>1200.2299999999996</v>
      </c>
      <c r="J172" s="4">
        <f>H172/G172*100</f>
        <v>123.39611387045714</v>
      </c>
      <c r="K172" s="4">
        <f>H172/F172*100</f>
        <v>103.18624894047078</v>
      </c>
      <c r="L172" s="4">
        <f t="shared" si="26"/>
        <v>-401.2300000000005</v>
      </c>
      <c r="M172" s="4">
        <f t="shared" si="28"/>
        <v>94.03951570972295</v>
      </c>
    </row>
    <row r="173" spans="1:13" s="5" customFormat="1" ht="15.75">
      <c r="A173" s="103"/>
      <c r="B173" s="79"/>
      <c r="C173" s="29"/>
      <c r="D173" s="3" t="s">
        <v>56</v>
      </c>
      <c r="E173" s="6">
        <f>SUM(E161:E163,E166:E171)</f>
        <v>6484.1</v>
      </c>
      <c r="F173" s="6">
        <f>SUM(F161:F163,F166:F171)</f>
        <v>6134.799999999999</v>
      </c>
      <c r="G173" s="6">
        <f>SUM(G161:G163,G166:G171)</f>
        <v>5130.04</v>
      </c>
      <c r="H173" s="6">
        <f>SUM(H161:H163,H166:H171)</f>
        <v>6285.7</v>
      </c>
      <c r="I173" s="6">
        <f t="shared" si="25"/>
        <v>1155.6599999999999</v>
      </c>
      <c r="J173" s="6">
        <f>H173/G173*100</f>
        <v>122.5273097285791</v>
      </c>
      <c r="K173" s="6">
        <f>H173/F173*100</f>
        <v>102.45973788876574</v>
      </c>
      <c r="L173" s="6">
        <f t="shared" si="26"/>
        <v>-198.40000000000055</v>
      </c>
      <c r="M173" s="6">
        <f t="shared" si="28"/>
        <v>96.9402075847072</v>
      </c>
    </row>
    <row r="174" spans="1:13" ht="31.5" customHeight="1">
      <c r="A174" s="101" t="s">
        <v>86</v>
      </c>
      <c r="B174" s="77" t="s">
        <v>87</v>
      </c>
      <c r="C174" s="21" t="s">
        <v>209</v>
      </c>
      <c r="D174" s="32" t="s">
        <v>210</v>
      </c>
      <c r="E174" s="34">
        <v>76.2</v>
      </c>
      <c r="F174" s="34"/>
      <c r="G174" s="34"/>
      <c r="H174" s="34">
        <v>42.14</v>
      </c>
      <c r="I174" s="34">
        <f t="shared" si="25"/>
        <v>42.14</v>
      </c>
      <c r="J174" s="34"/>
      <c r="K174" s="34"/>
      <c r="L174" s="34">
        <f t="shared" si="26"/>
        <v>-34.06</v>
      </c>
      <c r="M174" s="34">
        <f t="shared" si="28"/>
        <v>55.3018372703412</v>
      </c>
    </row>
    <row r="175" spans="1:13" ht="15.75" customHeight="1" hidden="1">
      <c r="A175" s="102"/>
      <c r="B175" s="78"/>
      <c r="C175" s="21" t="s">
        <v>84</v>
      </c>
      <c r="D175" s="43" t="s">
        <v>85</v>
      </c>
      <c r="E175" s="34"/>
      <c r="F175" s="34"/>
      <c r="G175" s="34"/>
      <c r="H175" s="34"/>
      <c r="I175" s="34">
        <f t="shared" si="25"/>
        <v>0</v>
      </c>
      <c r="J175" s="34" t="e">
        <f>H175/G175*100</f>
        <v>#DIV/0!</v>
      </c>
      <c r="K175" s="34" t="e">
        <f>H175/F175*100</f>
        <v>#DIV/0!</v>
      </c>
      <c r="L175" s="34">
        <f t="shared" si="26"/>
        <v>0</v>
      </c>
      <c r="M175" s="34" t="e">
        <f t="shared" si="28"/>
        <v>#DIV/0!</v>
      </c>
    </row>
    <row r="176" spans="1:13" ht="15.75">
      <c r="A176" s="102"/>
      <c r="B176" s="78"/>
      <c r="C176" s="21" t="s">
        <v>19</v>
      </c>
      <c r="D176" s="43" t="s">
        <v>20</v>
      </c>
      <c r="E176" s="34">
        <f>E177</f>
        <v>841.6</v>
      </c>
      <c r="F176" s="34">
        <f>F177</f>
        <v>39.6</v>
      </c>
      <c r="G176" s="34">
        <f>G177</f>
        <v>30</v>
      </c>
      <c r="H176" s="34">
        <f>H177</f>
        <v>468.16</v>
      </c>
      <c r="I176" s="34">
        <f t="shared" si="25"/>
        <v>438.16</v>
      </c>
      <c r="J176" s="34">
        <f>H176/G176*100</f>
        <v>1560.5333333333333</v>
      </c>
      <c r="K176" s="34">
        <f>H176/F176*100</f>
        <v>1182.2222222222222</v>
      </c>
      <c r="L176" s="34">
        <f t="shared" si="26"/>
        <v>-373.44</v>
      </c>
      <c r="M176" s="34">
        <f t="shared" si="28"/>
        <v>55.627376425855516</v>
      </c>
    </row>
    <row r="177" spans="1:13" ht="47.25" customHeight="1" hidden="1">
      <c r="A177" s="102"/>
      <c r="B177" s="78"/>
      <c r="C177" s="20" t="s">
        <v>21</v>
      </c>
      <c r="D177" s="44" t="s">
        <v>22</v>
      </c>
      <c r="E177" s="34">
        <v>841.6</v>
      </c>
      <c r="F177" s="34">
        <v>39.6</v>
      </c>
      <c r="G177" s="34">
        <v>30</v>
      </c>
      <c r="H177" s="34">
        <v>468.16</v>
      </c>
      <c r="I177" s="34">
        <f t="shared" si="25"/>
        <v>438.16</v>
      </c>
      <c r="J177" s="34">
        <f>H177/G177*100</f>
        <v>1560.5333333333333</v>
      </c>
      <c r="K177" s="34">
        <f>H177/F177*100</f>
        <v>1182.2222222222222</v>
      </c>
      <c r="L177" s="34">
        <f t="shared" si="26"/>
        <v>-373.44</v>
      </c>
      <c r="M177" s="34">
        <f t="shared" si="28"/>
        <v>55.627376425855516</v>
      </c>
    </row>
    <row r="178" spans="1:13" ht="15.75" customHeight="1">
      <c r="A178" s="102"/>
      <c r="B178" s="78"/>
      <c r="C178" s="21" t="s">
        <v>23</v>
      </c>
      <c r="D178" s="43" t="s">
        <v>24</v>
      </c>
      <c r="E178" s="34"/>
      <c r="F178" s="34"/>
      <c r="G178" s="34"/>
      <c r="H178" s="34">
        <v>2.3</v>
      </c>
      <c r="I178" s="34">
        <f t="shared" si="25"/>
        <v>2.3</v>
      </c>
      <c r="J178" s="34"/>
      <c r="K178" s="34"/>
      <c r="L178" s="34">
        <f t="shared" si="26"/>
        <v>2.3</v>
      </c>
      <c r="M178" s="34"/>
    </row>
    <row r="179" spans="1:13" ht="15.75">
      <c r="A179" s="102"/>
      <c r="B179" s="78"/>
      <c r="C179" s="21" t="s">
        <v>25</v>
      </c>
      <c r="D179" s="43" t="s">
        <v>26</v>
      </c>
      <c r="E179" s="34">
        <v>246.7</v>
      </c>
      <c r="F179" s="34"/>
      <c r="G179" s="34"/>
      <c r="H179" s="34"/>
      <c r="I179" s="34">
        <f t="shared" si="25"/>
        <v>0</v>
      </c>
      <c r="J179" s="34"/>
      <c r="K179" s="34"/>
      <c r="L179" s="34">
        <f t="shared" si="26"/>
        <v>-246.7</v>
      </c>
      <c r="M179" s="34">
        <f aca="true" t="shared" si="29" ref="M179:M198">H179/E179*100</f>
        <v>0</v>
      </c>
    </row>
    <row r="180" spans="1:13" ht="15.75" customHeight="1" hidden="1">
      <c r="A180" s="102"/>
      <c r="B180" s="78"/>
      <c r="C180" s="21" t="s">
        <v>28</v>
      </c>
      <c r="D180" s="43" t="s">
        <v>29</v>
      </c>
      <c r="E180" s="34"/>
      <c r="F180" s="34"/>
      <c r="G180" s="34"/>
      <c r="H180" s="34"/>
      <c r="I180" s="34">
        <f t="shared" si="25"/>
        <v>0</v>
      </c>
      <c r="J180" s="34" t="e">
        <f>H180/G180*100</f>
        <v>#DIV/0!</v>
      </c>
      <c r="K180" s="34" t="e">
        <f>H180/F180*100</f>
        <v>#DIV/0!</v>
      </c>
      <c r="L180" s="34">
        <f t="shared" si="26"/>
        <v>0</v>
      </c>
      <c r="M180" s="34" t="e">
        <f t="shared" si="29"/>
        <v>#DIV/0!</v>
      </c>
    </row>
    <row r="181" spans="1:13" ht="15.75">
      <c r="A181" s="102"/>
      <c r="B181" s="78"/>
      <c r="C181" s="21" t="s">
        <v>30</v>
      </c>
      <c r="D181" s="43" t="s">
        <v>77</v>
      </c>
      <c r="E181" s="34">
        <v>5271.8</v>
      </c>
      <c r="F181" s="34">
        <v>5783.4</v>
      </c>
      <c r="G181" s="34">
        <v>4986.16</v>
      </c>
      <c r="H181" s="34">
        <v>5783.4</v>
      </c>
      <c r="I181" s="34">
        <f t="shared" si="25"/>
        <v>797.2399999999998</v>
      </c>
      <c r="J181" s="34">
        <f>H181/G181*100</f>
        <v>115.9890577117461</v>
      </c>
      <c r="K181" s="34">
        <f>H181/F181*100</f>
        <v>100</v>
      </c>
      <c r="L181" s="34">
        <f t="shared" si="26"/>
        <v>511.59999999999945</v>
      </c>
      <c r="M181" s="34">
        <f t="shared" si="29"/>
        <v>109.70446526802988</v>
      </c>
    </row>
    <row r="182" spans="1:13" ht="15.75" customHeight="1" hidden="1">
      <c r="A182" s="102"/>
      <c r="B182" s="78"/>
      <c r="C182" s="21" t="s">
        <v>48</v>
      </c>
      <c r="D182" s="44" t="s">
        <v>49</v>
      </c>
      <c r="E182" s="34"/>
      <c r="F182" s="34"/>
      <c r="G182" s="34"/>
      <c r="H182" s="34"/>
      <c r="I182" s="34">
        <f t="shared" si="25"/>
        <v>0</v>
      </c>
      <c r="J182" s="34" t="e">
        <f>H182/G182*100</f>
        <v>#DIV/0!</v>
      </c>
      <c r="K182" s="34" t="e">
        <f>H182/F182*100</f>
        <v>#DIV/0!</v>
      </c>
      <c r="L182" s="34">
        <f t="shared" si="26"/>
        <v>0</v>
      </c>
      <c r="M182" s="34" t="e">
        <f t="shared" si="29"/>
        <v>#DIV/0!</v>
      </c>
    </row>
    <row r="183" spans="1:13" ht="15.75">
      <c r="A183" s="102"/>
      <c r="B183" s="78"/>
      <c r="C183" s="21" t="s">
        <v>32</v>
      </c>
      <c r="D183" s="43" t="s">
        <v>27</v>
      </c>
      <c r="E183" s="34">
        <v>-2047.2</v>
      </c>
      <c r="F183" s="34"/>
      <c r="G183" s="34"/>
      <c r="H183" s="34">
        <v>-4.03</v>
      </c>
      <c r="I183" s="34">
        <f t="shared" si="25"/>
        <v>-4.03</v>
      </c>
      <c r="J183" s="34"/>
      <c r="K183" s="34"/>
      <c r="L183" s="34">
        <f t="shared" si="26"/>
        <v>2043.17</v>
      </c>
      <c r="M183" s="34">
        <f t="shared" si="29"/>
        <v>0.19685423993747558</v>
      </c>
    </row>
    <row r="184" spans="1:13" s="5" customFormat="1" ht="31.5">
      <c r="A184" s="102"/>
      <c r="B184" s="78"/>
      <c r="C184" s="23"/>
      <c r="D184" s="3" t="s">
        <v>37</v>
      </c>
      <c r="E184" s="4">
        <f>E185-E183</f>
        <v>6436.3</v>
      </c>
      <c r="F184" s="4">
        <f>F185-F183</f>
        <v>5823</v>
      </c>
      <c r="G184" s="4">
        <f>G185-G183</f>
        <v>5016.16</v>
      </c>
      <c r="H184" s="4">
        <f>H185-H183</f>
        <v>6296</v>
      </c>
      <c r="I184" s="4">
        <f t="shared" si="25"/>
        <v>1279.8400000000001</v>
      </c>
      <c r="J184" s="4">
        <f>H184/G184*100</f>
        <v>125.51433766068068</v>
      </c>
      <c r="K184" s="4">
        <f>H184/F184*100</f>
        <v>108.12296067319251</v>
      </c>
      <c r="L184" s="4">
        <f t="shared" si="26"/>
        <v>-140.30000000000018</v>
      </c>
      <c r="M184" s="4">
        <f t="shared" si="29"/>
        <v>97.82017618818266</v>
      </c>
    </row>
    <row r="185" spans="1:13" s="5" customFormat="1" ht="15.75">
      <c r="A185" s="103"/>
      <c r="B185" s="79"/>
      <c r="C185" s="29"/>
      <c r="D185" s="3" t="s">
        <v>56</v>
      </c>
      <c r="E185" s="6">
        <f>SUM(E174:E176,E178:E183)</f>
        <v>4389.1</v>
      </c>
      <c r="F185" s="6">
        <f>SUM(F174:F176,F178:F183)</f>
        <v>5823</v>
      </c>
      <c r="G185" s="6">
        <f>SUM(G174:G176,G178:G183)</f>
        <v>5016.16</v>
      </c>
      <c r="H185" s="6">
        <f>SUM(H174:H176,H178:H183)</f>
        <v>6291.97</v>
      </c>
      <c r="I185" s="6">
        <f t="shared" si="25"/>
        <v>1275.8100000000004</v>
      </c>
      <c r="J185" s="6">
        <f>H185/G185*100</f>
        <v>125.43399732065963</v>
      </c>
      <c r="K185" s="6">
        <f>H185/F185*100</f>
        <v>108.05375236132578</v>
      </c>
      <c r="L185" s="6">
        <f t="shared" si="26"/>
        <v>1902.87</v>
      </c>
      <c r="M185" s="6">
        <f t="shared" si="29"/>
        <v>143.35444624182634</v>
      </c>
    </row>
    <row r="186" spans="1:13" ht="31.5" customHeight="1">
      <c r="A186" s="101" t="s">
        <v>88</v>
      </c>
      <c r="B186" s="77" t="s">
        <v>89</v>
      </c>
      <c r="C186" s="21" t="s">
        <v>209</v>
      </c>
      <c r="D186" s="32" t="s">
        <v>210</v>
      </c>
      <c r="E186" s="34">
        <v>186.9</v>
      </c>
      <c r="F186" s="34"/>
      <c r="G186" s="34"/>
      <c r="H186" s="34">
        <v>83.25</v>
      </c>
      <c r="I186" s="34">
        <f t="shared" si="25"/>
        <v>83.25</v>
      </c>
      <c r="J186" s="34"/>
      <c r="K186" s="34"/>
      <c r="L186" s="34">
        <f t="shared" si="26"/>
        <v>-103.65</v>
      </c>
      <c r="M186" s="34">
        <f t="shared" si="29"/>
        <v>44.54253611556982</v>
      </c>
    </row>
    <row r="187" spans="1:13" ht="15.75" customHeight="1" hidden="1">
      <c r="A187" s="102"/>
      <c r="B187" s="78"/>
      <c r="C187" s="21" t="s">
        <v>84</v>
      </c>
      <c r="D187" s="43" t="s">
        <v>85</v>
      </c>
      <c r="E187" s="34"/>
      <c r="F187" s="34"/>
      <c r="G187" s="34"/>
      <c r="H187" s="34"/>
      <c r="I187" s="34">
        <f t="shared" si="25"/>
        <v>0</v>
      </c>
      <c r="J187" s="34" t="e">
        <f>H187/G187*100</f>
        <v>#DIV/0!</v>
      </c>
      <c r="K187" s="34" t="e">
        <f>H187/F187*100</f>
        <v>#DIV/0!</v>
      </c>
      <c r="L187" s="34">
        <f t="shared" si="26"/>
        <v>0</v>
      </c>
      <c r="M187" s="34" t="e">
        <f t="shared" si="29"/>
        <v>#DIV/0!</v>
      </c>
    </row>
    <row r="188" spans="1:13" ht="15.75">
      <c r="A188" s="102"/>
      <c r="B188" s="78"/>
      <c r="C188" s="21" t="s">
        <v>19</v>
      </c>
      <c r="D188" s="43" t="s">
        <v>20</v>
      </c>
      <c r="E188" s="34">
        <f>SUM(E189:E190)</f>
        <v>39.2</v>
      </c>
      <c r="F188" s="34">
        <f>SUM(F189:F190)</f>
        <v>35.7</v>
      </c>
      <c r="G188" s="34">
        <f>SUM(G189:G190)</f>
        <v>30.31</v>
      </c>
      <c r="H188" s="34">
        <f>SUM(H189:H190)</f>
        <v>47.71</v>
      </c>
      <c r="I188" s="34">
        <f t="shared" si="25"/>
        <v>17.400000000000002</v>
      </c>
      <c r="J188" s="34">
        <f>H188/G188*100</f>
        <v>157.40679643681955</v>
      </c>
      <c r="K188" s="34">
        <f>H188/F188*100</f>
        <v>133.64145658263305</v>
      </c>
      <c r="L188" s="34">
        <f t="shared" si="26"/>
        <v>8.509999999999998</v>
      </c>
      <c r="M188" s="34">
        <f t="shared" si="29"/>
        <v>121.7091836734694</v>
      </c>
    </row>
    <row r="189" spans="1:13" ht="47.25" customHeight="1" hidden="1">
      <c r="A189" s="102"/>
      <c r="B189" s="78"/>
      <c r="C189" s="20" t="s">
        <v>213</v>
      </c>
      <c r="D189" s="44" t="s">
        <v>214</v>
      </c>
      <c r="E189" s="34"/>
      <c r="F189" s="34"/>
      <c r="G189" s="34"/>
      <c r="H189" s="34"/>
      <c r="I189" s="34">
        <f t="shared" si="25"/>
        <v>0</v>
      </c>
      <c r="J189" s="34" t="e">
        <f>H189/G189*100</f>
        <v>#DIV/0!</v>
      </c>
      <c r="K189" s="34" t="e">
        <f>H189/F189*100</f>
        <v>#DIV/0!</v>
      </c>
      <c r="L189" s="34">
        <f t="shared" si="26"/>
        <v>0</v>
      </c>
      <c r="M189" s="34" t="e">
        <f t="shared" si="29"/>
        <v>#DIV/0!</v>
      </c>
    </row>
    <row r="190" spans="1:13" ht="47.25" customHeight="1" hidden="1">
      <c r="A190" s="102"/>
      <c r="B190" s="78"/>
      <c r="C190" s="20" t="s">
        <v>21</v>
      </c>
      <c r="D190" s="44" t="s">
        <v>22</v>
      </c>
      <c r="E190" s="34">
        <v>39.2</v>
      </c>
      <c r="F190" s="34">
        <v>35.7</v>
      </c>
      <c r="G190" s="34">
        <v>30.31</v>
      </c>
      <c r="H190" s="34">
        <v>47.71</v>
      </c>
      <c r="I190" s="34">
        <f t="shared" si="25"/>
        <v>17.400000000000002</v>
      </c>
      <c r="J190" s="34">
        <f>H190/G190*100</f>
        <v>157.40679643681955</v>
      </c>
      <c r="K190" s="34">
        <f>H190/F190*100</f>
        <v>133.64145658263305</v>
      </c>
      <c r="L190" s="34">
        <f t="shared" si="26"/>
        <v>8.509999999999998</v>
      </c>
      <c r="M190" s="34">
        <f t="shared" si="29"/>
        <v>121.7091836734694</v>
      </c>
    </row>
    <row r="191" spans="1:13" ht="15.75" customHeight="1" hidden="1">
      <c r="A191" s="102"/>
      <c r="B191" s="78"/>
      <c r="C191" s="21" t="s">
        <v>23</v>
      </c>
      <c r="D191" s="43" t="s">
        <v>24</v>
      </c>
      <c r="E191" s="34"/>
      <c r="F191" s="34"/>
      <c r="G191" s="34"/>
      <c r="H191" s="34"/>
      <c r="I191" s="34">
        <f t="shared" si="25"/>
        <v>0</v>
      </c>
      <c r="J191" s="34" t="e">
        <f>H191/G191*100</f>
        <v>#DIV/0!</v>
      </c>
      <c r="K191" s="34" t="e">
        <f>H191/F191*100</f>
        <v>#DIV/0!</v>
      </c>
      <c r="L191" s="34">
        <f t="shared" si="26"/>
        <v>0</v>
      </c>
      <c r="M191" s="34" t="e">
        <f t="shared" si="29"/>
        <v>#DIV/0!</v>
      </c>
    </row>
    <row r="192" spans="1:13" ht="15.75">
      <c r="A192" s="102"/>
      <c r="B192" s="78"/>
      <c r="C192" s="21" t="s">
        <v>25</v>
      </c>
      <c r="D192" s="43" t="s">
        <v>26</v>
      </c>
      <c r="E192" s="34">
        <v>811.9</v>
      </c>
      <c r="F192" s="34"/>
      <c r="G192" s="34"/>
      <c r="H192" s="34">
        <v>0.57</v>
      </c>
      <c r="I192" s="34">
        <f t="shared" si="25"/>
        <v>0.57</v>
      </c>
      <c r="J192" s="34"/>
      <c r="K192" s="34"/>
      <c r="L192" s="34">
        <f t="shared" si="26"/>
        <v>-811.3299999999999</v>
      </c>
      <c r="M192" s="34">
        <f t="shared" si="29"/>
        <v>0.07020569035595517</v>
      </c>
    </row>
    <row r="193" spans="1:13" ht="15.75" customHeight="1" hidden="1">
      <c r="A193" s="102"/>
      <c r="B193" s="78"/>
      <c r="C193" s="21" t="s">
        <v>28</v>
      </c>
      <c r="D193" s="43" t="s">
        <v>29</v>
      </c>
      <c r="E193" s="34"/>
      <c r="F193" s="34"/>
      <c r="G193" s="34"/>
      <c r="H193" s="34"/>
      <c r="I193" s="34">
        <f t="shared" si="25"/>
        <v>0</v>
      </c>
      <c r="J193" s="34" t="e">
        <f>H193/G193*100</f>
        <v>#DIV/0!</v>
      </c>
      <c r="K193" s="34" t="e">
        <f>H193/F193*100</f>
        <v>#DIV/0!</v>
      </c>
      <c r="L193" s="34">
        <f t="shared" si="26"/>
        <v>0</v>
      </c>
      <c r="M193" s="34" t="e">
        <f t="shared" si="29"/>
        <v>#DIV/0!</v>
      </c>
    </row>
    <row r="194" spans="1:13" ht="15.75">
      <c r="A194" s="102"/>
      <c r="B194" s="78"/>
      <c r="C194" s="21" t="s">
        <v>30</v>
      </c>
      <c r="D194" s="43" t="s">
        <v>77</v>
      </c>
      <c r="E194" s="34">
        <v>4207.2</v>
      </c>
      <c r="F194" s="34">
        <v>4643.2</v>
      </c>
      <c r="G194" s="34">
        <v>3667.68</v>
      </c>
      <c r="H194" s="34">
        <v>4643.2</v>
      </c>
      <c r="I194" s="34">
        <f t="shared" si="25"/>
        <v>975.52</v>
      </c>
      <c r="J194" s="34">
        <f>H194/G194*100</f>
        <v>126.59774026087337</v>
      </c>
      <c r="K194" s="34">
        <f>H194/F194*100</f>
        <v>100</v>
      </c>
      <c r="L194" s="34">
        <f t="shared" si="26"/>
        <v>436</v>
      </c>
      <c r="M194" s="34">
        <f t="shared" si="29"/>
        <v>110.36318691766496</v>
      </c>
    </row>
    <row r="195" spans="1:13" ht="15.75" customHeight="1" hidden="1">
      <c r="A195" s="102"/>
      <c r="B195" s="78"/>
      <c r="C195" s="21" t="s">
        <v>48</v>
      </c>
      <c r="D195" s="44" t="s">
        <v>49</v>
      </c>
      <c r="E195" s="34"/>
      <c r="F195" s="34"/>
      <c r="G195" s="34"/>
      <c r="H195" s="34"/>
      <c r="I195" s="34">
        <f t="shared" si="25"/>
        <v>0</v>
      </c>
      <c r="J195" s="34" t="e">
        <f>H195/G195*100</f>
        <v>#DIV/0!</v>
      </c>
      <c r="K195" s="34" t="e">
        <f>H195/F195*100</f>
        <v>#DIV/0!</v>
      </c>
      <c r="L195" s="34">
        <f t="shared" si="26"/>
        <v>0</v>
      </c>
      <c r="M195" s="34" t="e">
        <f t="shared" si="29"/>
        <v>#DIV/0!</v>
      </c>
    </row>
    <row r="196" spans="1:13" ht="15.75">
      <c r="A196" s="102"/>
      <c r="B196" s="78"/>
      <c r="C196" s="21" t="s">
        <v>32</v>
      </c>
      <c r="D196" s="43" t="s">
        <v>27</v>
      </c>
      <c r="E196" s="34">
        <v>-294.1</v>
      </c>
      <c r="F196" s="34"/>
      <c r="G196" s="34"/>
      <c r="H196" s="34">
        <v>-52.16</v>
      </c>
      <c r="I196" s="34">
        <f t="shared" si="25"/>
        <v>-52.16</v>
      </c>
      <c r="J196" s="34"/>
      <c r="K196" s="34"/>
      <c r="L196" s="34">
        <f t="shared" si="26"/>
        <v>241.94000000000003</v>
      </c>
      <c r="M196" s="34">
        <f t="shared" si="29"/>
        <v>17.73546412784767</v>
      </c>
    </row>
    <row r="197" spans="1:13" s="5" customFormat="1" ht="31.5">
      <c r="A197" s="102"/>
      <c r="B197" s="78"/>
      <c r="C197" s="23"/>
      <c r="D197" s="3" t="s">
        <v>37</v>
      </c>
      <c r="E197" s="4">
        <f>E198-E196</f>
        <v>5245.2</v>
      </c>
      <c r="F197" s="4">
        <f>F198-F196</f>
        <v>4678.9</v>
      </c>
      <c r="G197" s="4">
        <f>G198-G196</f>
        <v>3697.99</v>
      </c>
      <c r="H197" s="4">
        <f>H198-H196</f>
        <v>4774.73</v>
      </c>
      <c r="I197" s="4">
        <f t="shared" si="25"/>
        <v>1076.7399999999998</v>
      </c>
      <c r="J197" s="4">
        <f>H197/G197*100</f>
        <v>129.1168986395312</v>
      </c>
      <c r="K197" s="4">
        <f>H197/F197*100</f>
        <v>102.0481309709547</v>
      </c>
      <c r="L197" s="4">
        <f t="shared" si="26"/>
        <v>-470.47000000000025</v>
      </c>
      <c r="M197" s="4">
        <f t="shared" si="29"/>
        <v>91.03046594982078</v>
      </c>
    </row>
    <row r="198" spans="1:13" s="5" customFormat="1" ht="15.75">
      <c r="A198" s="103"/>
      <c r="B198" s="79"/>
      <c r="C198" s="29"/>
      <c r="D198" s="3" t="s">
        <v>56</v>
      </c>
      <c r="E198" s="6">
        <f>SUM(E186:E188,E191:E196)</f>
        <v>4951.099999999999</v>
      </c>
      <c r="F198" s="6">
        <f>SUM(F186:F188,F191:F196)</f>
        <v>4678.9</v>
      </c>
      <c r="G198" s="6">
        <f>SUM(G186:G188,G191:G196)</f>
        <v>3697.99</v>
      </c>
      <c r="H198" s="6">
        <f>SUM(H186:H188,H191:H196)</f>
        <v>4722.57</v>
      </c>
      <c r="I198" s="6">
        <f aca="true" t="shared" si="30" ref="I198:I261">H198-G198</f>
        <v>1024.58</v>
      </c>
      <c r="J198" s="6">
        <f>H198/G198*100</f>
        <v>127.706402667395</v>
      </c>
      <c r="K198" s="6">
        <f>H198/F198*100</f>
        <v>100.93333903267863</v>
      </c>
      <c r="L198" s="6">
        <f aca="true" t="shared" si="31" ref="L198:L261">H198-E198</f>
        <v>-228.52999999999975</v>
      </c>
      <c r="M198" s="6">
        <f t="shared" si="29"/>
        <v>95.38425804366707</v>
      </c>
    </row>
    <row r="199" spans="1:13" s="5" customFormat="1" ht="15.75" customHeight="1">
      <c r="A199" s="101" t="s">
        <v>90</v>
      </c>
      <c r="B199" s="77" t="s">
        <v>91</v>
      </c>
      <c r="C199" s="21" t="s">
        <v>10</v>
      </c>
      <c r="D199" s="42" t="s">
        <v>11</v>
      </c>
      <c r="E199" s="6"/>
      <c r="F199" s="6"/>
      <c r="G199" s="6"/>
      <c r="H199" s="66">
        <v>277.28</v>
      </c>
      <c r="I199" s="34">
        <f t="shared" si="30"/>
        <v>277.28</v>
      </c>
      <c r="J199" s="34"/>
      <c r="K199" s="34"/>
      <c r="L199" s="34">
        <f t="shared" si="31"/>
        <v>277.28</v>
      </c>
      <c r="M199" s="34"/>
    </row>
    <row r="200" spans="1:13" ht="31.5" customHeight="1">
      <c r="A200" s="102"/>
      <c r="B200" s="78"/>
      <c r="C200" s="21" t="s">
        <v>209</v>
      </c>
      <c r="D200" s="32" t="s">
        <v>210</v>
      </c>
      <c r="E200" s="34">
        <v>214.4</v>
      </c>
      <c r="F200" s="34"/>
      <c r="G200" s="34"/>
      <c r="H200" s="34">
        <v>90.7</v>
      </c>
      <c r="I200" s="34">
        <f t="shared" si="30"/>
        <v>90.7</v>
      </c>
      <c r="J200" s="34"/>
      <c r="K200" s="34"/>
      <c r="L200" s="34">
        <f t="shared" si="31"/>
        <v>-123.7</v>
      </c>
      <c r="M200" s="34">
        <f aca="true" t="shared" si="32" ref="M200:M223">H200/E200*100</f>
        <v>42.30410447761194</v>
      </c>
    </row>
    <row r="201" spans="1:13" ht="15.75" customHeight="1" hidden="1">
      <c r="A201" s="102"/>
      <c r="B201" s="78"/>
      <c r="C201" s="21" t="s">
        <v>84</v>
      </c>
      <c r="D201" s="43" t="s">
        <v>85</v>
      </c>
      <c r="E201" s="34"/>
      <c r="F201" s="34"/>
      <c r="G201" s="34"/>
      <c r="H201" s="34"/>
      <c r="I201" s="34">
        <f t="shared" si="30"/>
        <v>0</v>
      </c>
      <c r="J201" s="34" t="e">
        <f>H201/G201*100</f>
        <v>#DIV/0!</v>
      </c>
      <c r="K201" s="34" t="e">
        <f>H201/F201*100</f>
        <v>#DIV/0!</v>
      </c>
      <c r="L201" s="34">
        <f t="shared" si="31"/>
        <v>0</v>
      </c>
      <c r="M201" s="34" t="e">
        <f t="shared" si="32"/>
        <v>#DIV/0!</v>
      </c>
    </row>
    <row r="202" spans="1:13" ht="15.75">
      <c r="A202" s="102"/>
      <c r="B202" s="78"/>
      <c r="C202" s="21" t="s">
        <v>19</v>
      </c>
      <c r="D202" s="43" t="s">
        <v>20</v>
      </c>
      <c r="E202" s="34">
        <f>E203</f>
        <v>7.2</v>
      </c>
      <c r="F202" s="34">
        <f>F203</f>
        <v>62</v>
      </c>
      <c r="G202" s="34">
        <f>G203</f>
        <v>52.5</v>
      </c>
      <c r="H202" s="34">
        <f>H203</f>
        <v>98.62</v>
      </c>
      <c r="I202" s="34">
        <f t="shared" si="30"/>
        <v>46.120000000000005</v>
      </c>
      <c r="J202" s="34">
        <f>H202/G202*100</f>
        <v>187.84761904761908</v>
      </c>
      <c r="K202" s="34">
        <f>H202/F202*100</f>
        <v>159.06451612903228</v>
      </c>
      <c r="L202" s="34">
        <f t="shared" si="31"/>
        <v>91.42</v>
      </c>
      <c r="M202" s="34">
        <f t="shared" si="32"/>
        <v>1369.7222222222222</v>
      </c>
    </row>
    <row r="203" spans="1:13" ht="47.25" customHeight="1" hidden="1">
      <c r="A203" s="102"/>
      <c r="B203" s="78"/>
      <c r="C203" s="20" t="s">
        <v>21</v>
      </c>
      <c r="D203" s="44" t="s">
        <v>22</v>
      </c>
      <c r="E203" s="34">
        <v>7.2</v>
      </c>
      <c r="F203" s="34">
        <v>62</v>
      </c>
      <c r="G203" s="34">
        <v>52.5</v>
      </c>
      <c r="H203" s="34">
        <v>98.62</v>
      </c>
      <c r="I203" s="34">
        <f t="shared" si="30"/>
        <v>46.120000000000005</v>
      </c>
      <c r="J203" s="34">
        <f>H203/G203*100</f>
        <v>187.84761904761908</v>
      </c>
      <c r="K203" s="34">
        <f>H203/F203*100</f>
        <v>159.06451612903228</v>
      </c>
      <c r="L203" s="34">
        <f t="shared" si="31"/>
        <v>91.42</v>
      </c>
      <c r="M203" s="34">
        <f t="shared" si="32"/>
        <v>1369.7222222222222</v>
      </c>
    </row>
    <row r="204" spans="1:13" ht="15.75">
      <c r="A204" s="102"/>
      <c r="B204" s="78"/>
      <c r="C204" s="21" t="s">
        <v>23</v>
      </c>
      <c r="D204" s="43" t="s">
        <v>24</v>
      </c>
      <c r="E204" s="34">
        <v>-0.1</v>
      </c>
      <c r="F204" s="34"/>
      <c r="G204" s="34"/>
      <c r="H204" s="34">
        <v>149.07</v>
      </c>
      <c r="I204" s="34">
        <f t="shared" si="30"/>
        <v>149.07</v>
      </c>
      <c r="J204" s="34"/>
      <c r="K204" s="34"/>
      <c r="L204" s="34">
        <f t="shared" si="31"/>
        <v>149.17</v>
      </c>
      <c r="M204" s="34">
        <f t="shared" si="32"/>
        <v>-149069.99999999997</v>
      </c>
    </row>
    <row r="205" spans="1:13" ht="15.75">
      <c r="A205" s="102"/>
      <c r="B205" s="78"/>
      <c r="C205" s="21" t="s">
        <v>25</v>
      </c>
      <c r="D205" s="43" t="s">
        <v>26</v>
      </c>
      <c r="E205" s="34">
        <v>526.4</v>
      </c>
      <c r="F205" s="34"/>
      <c r="G205" s="34"/>
      <c r="H205" s="34"/>
      <c r="I205" s="34">
        <f t="shared" si="30"/>
        <v>0</v>
      </c>
      <c r="J205" s="34"/>
      <c r="K205" s="34"/>
      <c r="L205" s="34">
        <f t="shared" si="31"/>
        <v>-526.4</v>
      </c>
      <c r="M205" s="34">
        <f t="shared" si="32"/>
        <v>0</v>
      </c>
    </row>
    <row r="206" spans="1:13" ht="15.75" customHeight="1" hidden="1">
      <c r="A206" s="102"/>
      <c r="B206" s="78"/>
      <c r="C206" s="21" t="s">
        <v>28</v>
      </c>
      <c r="D206" s="43" t="s">
        <v>29</v>
      </c>
      <c r="E206" s="34"/>
      <c r="F206" s="34"/>
      <c r="G206" s="34"/>
      <c r="H206" s="34"/>
      <c r="I206" s="34">
        <f t="shared" si="30"/>
        <v>0</v>
      </c>
      <c r="J206" s="34" t="e">
        <f>H206/G206*100</f>
        <v>#DIV/0!</v>
      </c>
      <c r="K206" s="34" t="e">
        <f>H206/F206*100</f>
        <v>#DIV/0!</v>
      </c>
      <c r="L206" s="34">
        <f t="shared" si="31"/>
        <v>0</v>
      </c>
      <c r="M206" s="34" t="e">
        <f t="shared" si="32"/>
        <v>#DIV/0!</v>
      </c>
    </row>
    <row r="207" spans="1:13" ht="15.75">
      <c r="A207" s="102"/>
      <c r="B207" s="78"/>
      <c r="C207" s="21" t="s">
        <v>30</v>
      </c>
      <c r="D207" s="43" t="s">
        <v>77</v>
      </c>
      <c r="E207" s="34">
        <v>4163.2</v>
      </c>
      <c r="F207" s="34">
        <v>4643.2</v>
      </c>
      <c r="G207" s="34">
        <v>3661.02</v>
      </c>
      <c r="H207" s="34">
        <v>4643.2</v>
      </c>
      <c r="I207" s="34">
        <f t="shared" si="30"/>
        <v>982.1799999999998</v>
      </c>
      <c r="J207" s="34">
        <f>H207/G207*100</f>
        <v>126.82804245811276</v>
      </c>
      <c r="K207" s="34">
        <f>H207/F207*100</f>
        <v>100</v>
      </c>
      <c r="L207" s="34">
        <f t="shared" si="31"/>
        <v>480</v>
      </c>
      <c r="M207" s="34">
        <f t="shared" si="32"/>
        <v>111.52959262106073</v>
      </c>
    </row>
    <row r="208" spans="1:13" ht="15.75" customHeight="1" hidden="1">
      <c r="A208" s="102"/>
      <c r="B208" s="78"/>
      <c r="C208" s="21" t="s">
        <v>48</v>
      </c>
      <c r="D208" s="44" t="s">
        <v>49</v>
      </c>
      <c r="E208" s="34"/>
      <c r="F208" s="34"/>
      <c r="G208" s="34"/>
      <c r="H208" s="34"/>
      <c r="I208" s="34">
        <f t="shared" si="30"/>
        <v>0</v>
      </c>
      <c r="J208" s="34" t="e">
        <f>H208/G208*100</f>
        <v>#DIV/0!</v>
      </c>
      <c r="K208" s="34" t="e">
        <f>H208/F208*100</f>
        <v>#DIV/0!</v>
      </c>
      <c r="L208" s="34">
        <f t="shared" si="31"/>
        <v>0</v>
      </c>
      <c r="M208" s="34" t="e">
        <f t="shared" si="32"/>
        <v>#DIV/0!</v>
      </c>
    </row>
    <row r="209" spans="1:13" ht="15.75">
      <c r="A209" s="102"/>
      <c r="B209" s="78"/>
      <c r="C209" s="21" t="s">
        <v>32</v>
      </c>
      <c r="D209" s="43" t="s">
        <v>27</v>
      </c>
      <c r="E209" s="34">
        <v>-475.3</v>
      </c>
      <c r="F209" s="34"/>
      <c r="G209" s="34"/>
      <c r="H209" s="34"/>
      <c r="I209" s="34">
        <f t="shared" si="30"/>
        <v>0</v>
      </c>
      <c r="J209" s="34"/>
      <c r="K209" s="34"/>
      <c r="L209" s="34">
        <f t="shared" si="31"/>
        <v>475.3</v>
      </c>
      <c r="M209" s="34">
        <f t="shared" si="32"/>
        <v>0</v>
      </c>
    </row>
    <row r="210" spans="1:13" s="5" customFormat="1" ht="31.5">
      <c r="A210" s="102"/>
      <c r="B210" s="78"/>
      <c r="C210" s="23"/>
      <c r="D210" s="3" t="s">
        <v>37</v>
      </c>
      <c r="E210" s="4">
        <f>E211-E209</f>
        <v>4911.099999999999</v>
      </c>
      <c r="F210" s="4">
        <f>F211-F209</f>
        <v>4705.2</v>
      </c>
      <c r="G210" s="4">
        <f>G211-G209</f>
        <v>3713.52</v>
      </c>
      <c r="H210" s="4">
        <f>H211-H209</f>
        <v>5258.87</v>
      </c>
      <c r="I210" s="4">
        <f t="shared" si="30"/>
        <v>1545.35</v>
      </c>
      <c r="J210" s="4">
        <f>H210/G210*100</f>
        <v>141.61415584135807</v>
      </c>
      <c r="K210" s="4">
        <f>H210/F210*100</f>
        <v>111.76719374309275</v>
      </c>
      <c r="L210" s="4">
        <f t="shared" si="31"/>
        <v>347.77000000000044</v>
      </c>
      <c r="M210" s="4">
        <f t="shared" si="32"/>
        <v>107.08130561381361</v>
      </c>
    </row>
    <row r="211" spans="1:13" s="5" customFormat="1" ht="15.75">
      <c r="A211" s="103"/>
      <c r="B211" s="79"/>
      <c r="C211" s="29"/>
      <c r="D211" s="3" t="s">
        <v>56</v>
      </c>
      <c r="E211" s="6">
        <f>SUM(E200:E202,E204:E209)</f>
        <v>4435.799999999999</v>
      </c>
      <c r="F211" s="6">
        <f>SUM(F199:F202,F204:F209)</f>
        <v>4705.2</v>
      </c>
      <c r="G211" s="6">
        <f>SUM(G199:G202,G204:G209)</f>
        <v>3713.52</v>
      </c>
      <c r="H211" s="6">
        <f>SUM(H199:H202,H204:H209)</f>
        <v>5258.87</v>
      </c>
      <c r="I211" s="6">
        <f t="shared" si="30"/>
        <v>1545.35</v>
      </c>
      <c r="J211" s="6">
        <f>H211/G211*100</f>
        <v>141.61415584135807</v>
      </c>
      <c r="K211" s="6">
        <f>H211/F211*100</f>
        <v>111.76719374309275</v>
      </c>
      <c r="L211" s="6">
        <f t="shared" si="31"/>
        <v>823.0700000000006</v>
      </c>
      <c r="M211" s="6">
        <f t="shared" si="32"/>
        <v>118.55516479552732</v>
      </c>
    </row>
    <row r="212" spans="1:13" ht="31.5" customHeight="1">
      <c r="A212" s="77">
        <v>936</v>
      </c>
      <c r="B212" s="77" t="s">
        <v>92</v>
      </c>
      <c r="C212" s="21" t="s">
        <v>209</v>
      </c>
      <c r="D212" s="32" t="s">
        <v>210</v>
      </c>
      <c r="E212" s="35">
        <v>13.7</v>
      </c>
      <c r="F212" s="35"/>
      <c r="G212" s="35"/>
      <c r="H212" s="35">
        <v>9.06</v>
      </c>
      <c r="I212" s="34">
        <f t="shared" si="30"/>
        <v>9.06</v>
      </c>
      <c r="J212" s="34"/>
      <c r="K212" s="34"/>
      <c r="L212" s="34">
        <f t="shared" si="31"/>
        <v>-4.639999999999999</v>
      </c>
      <c r="M212" s="34">
        <f t="shared" si="32"/>
        <v>66.13138686131389</v>
      </c>
    </row>
    <row r="213" spans="1:13" s="5" customFormat="1" ht="15.75">
      <c r="A213" s="78"/>
      <c r="B213" s="78"/>
      <c r="C213" s="21" t="s">
        <v>19</v>
      </c>
      <c r="D213" s="43" t="s">
        <v>20</v>
      </c>
      <c r="E213" s="34">
        <f>E214</f>
        <v>113.9</v>
      </c>
      <c r="F213" s="34">
        <f>F214</f>
        <v>27.6</v>
      </c>
      <c r="G213" s="34">
        <f>G214</f>
        <v>22.5</v>
      </c>
      <c r="H213" s="34">
        <f>H214</f>
        <v>257.22</v>
      </c>
      <c r="I213" s="34">
        <f t="shared" si="30"/>
        <v>234.72000000000003</v>
      </c>
      <c r="J213" s="34">
        <f>H213/G213*100</f>
        <v>1143.2</v>
      </c>
      <c r="K213" s="34">
        <f>H213/F213*100</f>
        <v>931.9565217391306</v>
      </c>
      <c r="L213" s="34">
        <f t="shared" si="31"/>
        <v>143.32000000000002</v>
      </c>
      <c r="M213" s="34">
        <f t="shared" si="32"/>
        <v>225.82967515364354</v>
      </c>
    </row>
    <row r="214" spans="1:13" s="5" customFormat="1" ht="47.25" customHeight="1" hidden="1">
      <c r="A214" s="78"/>
      <c r="B214" s="78"/>
      <c r="C214" s="20" t="s">
        <v>21</v>
      </c>
      <c r="D214" s="44" t="s">
        <v>22</v>
      </c>
      <c r="E214" s="34">
        <v>113.9</v>
      </c>
      <c r="F214" s="34">
        <v>27.6</v>
      </c>
      <c r="G214" s="34">
        <v>22.5</v>
      </c>
      <c r="H214" s="34">
        <v>257.22</v>
      </c>
      <c r="I214" s="34">
        <f t="shared" si="30"/>
        <v>234.72000000000003</v>
      </c>
      <c r="J214" s="34">
        <f>H214/G214*100</f>
        <v>1143.2</v>
      </c>
      <c r="K214" s="34">
        <f>H214/F214*100</f>
        <v>931.9565217391306</v>
      </c>
      <c r="L214" s="34">
        <f t="shared" si="31"/>
        <v>143.32000000000002</v>
      </c>
      <c r="M214" s="34">
        <f t="shared" si="32"/>
        <v>225.82967515364354</v>
      </c>
    </row>
    <row r="215" spans="1:13" ht="15.75" customHeight="1" hidden="1">
      <c r="A215" s="78"/>
      <c r="B215" s="78"/>
      <c r="C215" s="21" t="s">
        <v>23</v>
      </c>
      <c r="D215" s="43" t="s">
        <v>24</v>
      </c>
      <c r="E215" s="34"/>
      <c r="F215" s="34"/>
      <c r="G215" s="34"/>
      <c r="H215" s="34"/>
      <c r="I215" s="34">
        <f t="shared" si="30"/>
        <v>0</v>
      </c>
      <c r="J215" s="34" t="e">
        <f>H215/G215*100</f>
        <v>#DIV/0!</v>
      </c>
      <c r="K215" s="34" t="e">
        <f>H215/F215*100</f>
        <v>#DIV/0!</v>
      </c>
      <c r="L215" s="34">
        <f t="shared" si="31"/>
        <v>0</v>
      </c>
      <c r="M215" s="34" t="e">
        <f t="shared" si="32"/>
        <v>#DIV/0!</v>
      </c>
    </row>
    <row r="216" spans="1:13" ht="15.75">
      <c r="A216" s="78"/>
      <c r="B216" s="78"/>
      <c r="C216" s="21" t="s">
        <v>25</v>
      </c>
      <c r="D216" s="43" t="s">
        <v>26</v>
      </c>
      <c r="E216" s="34">
        <v>91.8</v>
      </c>
      <c r="F216" s="34"/>
      <c r="G216" s="34"/>
      <c r="H216" s="34"/>
      <c r="I216" s="34">
        <f t="shared" si="30"/>
        <v>0</v>
      </c>
      <c r="J216" s="34"/>
      <c r="K216" s="34"/>
      <c r="L216" s="34">
        <f t="shared" si="31"/>
        <v>-91.8</v>
      </c>
      <c r="M216" s="34">
        <f t="shared" si="32"/>
        <v>0</v>
      </c>
    </row>
    <row r="217" spans="1:13" ht="15.75">
      <c r="A217" s="78"/>
      <c r="B217" s="78"/>
      <c r="C217" s="21" t="s">
        <v>28</v>
      </c>
      <c r="D217" s="43" t="s">
        <v>29</v>
      </c>
      <c r="E217" s="34">
        <v>600</v>
      </c>
      <c r="F217" s="34"/>
      <c r="G217" s="34"/>
      <c r="H217" s="34"/>
      <c r="I217" s="34">
        <f t="shared" si="30"/>
        <v>0</v>
      </c>
      <c r="J217" s="34"/>
      <c r="K217" s="34"/>
      <c r="L217" s="34">
        <f t="shared" si="31"/>
        <v>-600</v>
      </c>
      <c r="M217" s="34">
        <f t="shared" si="32"/>
        <v>0</v>
      </c>
    </row>
    <row r="218" spans="1:13" ht="15.75">
      <c r="A218" s="78"/>
      <c r="B218" s="78"/>
      <c r="C218" s="21" t="s">
        <v>30</v>
      </c>
      <c r="D218" s="43" t="s">
        <v>77</v>
      </c>
      <c r="E218" s="34">
        <v>3604.7</v>
      </c>
      <c r="F218" s="34">
        <v>4002.8</v>
      </c>
      <c r="G218" s="34">
        <v>3242.36</v>
      </c>
      <c r="H218" s="34">
        <v>4002.8</v>
      </c>
      <c r="I218" s="34">
        <f t="shared" si="30"/>
        <v>760.44</v>
      </c>
      <c r="J218" s="34">
        <f>H218/G218*100</f>
        <v>123.4532871118568</v>
      </c>
      <c r="K218" s="34">
        <f>H218/F218*100</f>
        <v>100</v>
      </c>
      <c r="L218" s="34">
        <f t="shared" si="31"/>
        <v>398.10000000000036</v>
      </c>
      <c r="M218" s="34">
        <f t="shared" si="32"/>
        <v>111.04391488889507</v>
      </c>
    </row>
    <row r="219" spans="1:13" ht="15.75" customHeight="1" hidden="1">
      <c r="A219" s="78"/>
      <c r="B219" s="78"/>
      <c r="C219" s="21" t="s">
        <v>48</v>
      </c>
      <c r="D219" s="44" t="s">
        <v>49</v>
      </c>
      <c r="E219" s="34"/>
      <c r="F219" s="34"/>
      <c r="G219" s="34"/>
      <c r="H219" s="34"/>
      <c r="I219" s="34">
        <f t="shared" si="30"/>
        <v>0</v>
      </c>
      <c r="J219" s="34" t="e">
        <f>H219/G219*100</f>
        <v>#DIV/0!</v>
      </c>
      <c r="K219" s="34" t="e">
        <f>H219/F219*100</f>
        <v>#DIV/0!</v>
      </c>
      <c r="L219" s="34">
        <f t="shared" si="31"/>
        <v>0</v>
      </c>
      <c r="M219" s="34" t="e">
        <f t="shared" si="32"/>
        <v>#DIV/0!</v>
      </c>
    </row>
    <row r="220" spans="1:13" ht="15.75">
      <c r="A220" s="78"/>
      <c r="B220" s="78"/>
      <c r="C220" s="21" t="s">
        <v>32</v>
      </c>
      <c r="D220" s="43" t="s">
        <v>27</v>
      </c>
      <c r="E220" s="34">
        <v>-273.8</v>
      </c>
      <c r="F220" s="34"/>
      <c r="G220" s="34"/>
      <c r="H220" s="34">
        <v>-3.3</v>
      </c>
      <c r="I220" s="34">
        <f t="shared" si="30"/>
        <v>-3.3</v>
      </c>
      <c r="J220" s="34"/>
      <c r="K220" s="34"/>
      <c r="L220" s="34">
        <f t="shared" si="31"/>
        <v>270.5</v>
      </c>
      <c r="M220" s="34">
        <f t="shared" si="32"/>
        <v>1.2052593133674214</v>
      </c>
    </row>
    <row r="221" spans="1:13" s="5" customFormat="1" ht="31.5">
      <c r="A221" s="78"/>
      <c r="B221" s="78"/>
      <c r="C221" s="23"/>
      <c r="D221" s="3" t="s">
        <v>37</v>
      </c>
      <c r="E221" s="4">
        <f>E222-E220</f>
        <v>4424.099999999999</v>
      </c>
      <c r="F221" s="4">
        <f>F222-F220</f>
        <v>4030.4</v>
      </c>
      <c r="G221" s="4">
        <f>G222-G220</f>
        <v>3264.86</v>
      </c>
      <c r="H221" s="4">
        <f>H222-H220</f>
        <v>4269.08</v>
      </c>
      <c r="I221" s="4">
        <f t="shared" si="30"/>
        <v>1004.2199999999998</v>
      </c>
      <c r="J221" s="4">
        <f>H221/G221*100</f>
        <v>130.7584398718475</v>
      </c>
      <c r="K221" s="4">
        <f>H221/F221*100</f>
        <v>105.92199285430726</v>
      </c>
      <c r="L221" s="4">
        <f t="shared" si="31"/>
        <v>-155.01999999999953</v>
      </c>
      <c r="M221" s="4">
        <f t="shared" si="32"/>
        <v>96.49601048800886</v>
      </c>
    </row>
    <row r="222" spans="1:13" s="5" customFormat="1" ht="15.75">
      <c r="A222" s="79"/>
      <c r="B222" s="79"/>
      <c r="C222" s="29"/>
      <c r="D222" s="3" t="s">
        <v>56</v>
      </c>
      <c r="E222" s="6">
        <f>SUM(E212,E213,E215:E220)</f>
        <v>4150.299999999999</v>
      </c>
      <c r="F222" s="6">
        <f>SUM(F212,F213,F215:F220)</f>
        <v>4030.4</v>
      </c>
      <c r="G222" s="6">
        <f>SUM(G212,G213,G215:G220)</f>
        <v>3264.86</v>
      </c>
      <c r="H222" s="6">
        <f>SUM(H212,H213,H215:H220)</f>
        <v>4265.78</v>
      </c>
      <c r="I222" s="6">
        <f t="shared" si="30"/>
        <v>1000.9199999999996</v>
      </c>
      <c r="J222" s="6">
        <f>H222/G222*100</f>
        <v>130.6573635622967</v>
      </c>
      <c r="K222" s="6">
        <f>H222/F222*100</f>
        <v>105.8401151250496</v>
      </c>
      <c r="L222" s="6">
        <f t="shared" si="31"/>
        <v>115.48000000000047</v>
      </c>
      <c r="M222" s="6">
        <f t="shared" si="32"/>
        <v>102.78244946148472</v>
      </c>
    </row>
    <row r="223" spans="1:13" ht="15.75" customHeight="1">
      <c r="A223" s="101" t="s">
        <v>93</v>
      </c>
      <c r="B223" s="77" t="s">
        <v>94</v>
      </c>
      <c r="C223" s="21" t="s">
        <v>10</v>
      </c>
      <c r="D223" s="42" t="s">
        <v>11</v>
      </c>
      <c r="E223" s="34">
        <v>677.7</v>
      </c>
      <c r="F223" s="34"/>
      <c r="G223" s="34"/>
      <c r="H223" s="34">
        <v>76.38</v>
      </c>
      <c r="I223" s="34">
        <f t="shared" si="30"/>
        <v>76.38</v>
      </c>
      <c r="J223" s="34"/>
      <c r="K223" s="34"/>
      <c r="L223" s="34">
        <f t="shared" si="31"/>
        <v>-601.32</v>
      </c>
      <c r="M223" s="34">
        <f t="shared" si="32"/>
        <v>11.270473660911906</v>
      </c>
    </row>
    <row r="224" spans="1:13" ht="15.75" customHeight="1">
      <c r="A224" s="102"/>
      <c r="B224" s="78"/>
      <c r="C224" s="63" t="s">
        <v>221</v>
      </c>
      <c r="D224" s="64" t="s">
        <v>222</v>
      </c>
      <c r="E224" s="34"/>
      <c r="F224" s="34"/>
      <c r="G224" s="34"/>
      <c r="H224" s="34">
        <v>14.19</v>
      </c>
      <c r="I224" s="34">
        <f t="shared" si="30"/>
        <v>14.19</v>
      </c>
      <c r="J224" s="34"/>
      <c r="K224" s="34"/>
      <c r="L224" s="34">
        <f t="shared" si="31"/>
        <v>14.19</v>
      </c>
      <c r="M224" s="34"/>
    </row>
    <row r="225" spans="1:13" ht="31.5">
      <c r="A225" s="102"/>
      <c r="B225" s="78"/>
      <c r="C225" s="21" t="s">
        <v>209</v>
      </c>
      <c r="D225" s="32" t="s">
        <v>210</v>
      </c>
      <c r="E225" s="34">
        <v>54.2</v>
      </c>
      <c r="F225" s="34"/>
      <c r="G225" s="34"/>
      <c r="H225" s="34">
        <v>89.99</v>
      </c>
      <c r="I225" s="34">
        <f t="shared" si="30"/>
        <v>89.99</v>
      </c>
      <c r="J225" s="34"/>
      <c r="K225" s="34"/>
      <c r="L225" s="34">
        <f t="shared" si="31"/>
        <v>35.78999999999999</v>
      </c>
      <c r="M225" s="34">
        <f aca="true" t="shared" si="33" ref="M225:M238">H225/E225*100</f>
        <v>166.0332103321033</v>
      </c>
    </row>
    <row r="226" spans="1:13" ht="15.75" customHeight="1" hidden="1">
      <c r="A226" s="102"/>
      <c r="B226" s="78"/>
      <c r="C226" s="21" t="s">
        <v>84</v>
      </c>
      <c r="D226" s="43" t="s">
        <v>85</v>
      </c>
      <c r="E226" s="34"/>
      <c r="F226" s="34"/>
      <c r="G226" s="34"/>
      <c r="H226" s="34"/>
      <c r="I226" s="34">
        <f t="shared" si="30"/>
        <v>0</v>
      </c>
      <c r="J226" s="34" t="e">
        <f>H226/G226*100</f>
        <v>#DIV/0!</v>
      </c>
      <c r="K226" s="34" t="e">
        <f>H226/F226*100</f>
        <v>#DIV/0!</v>
      </c>
      <c r="L226" s="34">
        <f t="shared" si="31"/>
        <v>0</v>
      </c>
      <c r="M226" s="34" t="e">
        <f t="shared" si="33"/>
        <v>#DIV/0!</v>
      </c>
    </row>
    <row r="227" spans="1:13" ht="15.75">
      <c r="A227" s="102"/>
      <c r="B227" s="78"/>
      <c r="C227" s="21" t="s">
        <v>19</v>
      </c>
      <c r="D227" s="43" t="s">
        <v>20</v>
      </c>
      <c r="E227" s="34">
        <f>E228</f>
        <v>34.7</v>
      </c>
      <c r="F227" s="34">
        <f>F228</f>
        <v>28.5</v>
      </c>
      <c r="G227" s="34">
        <f>G228</f>
        <v>18.7</v>
      </c>
      <c r="H227" s="34">
        <f>H228</f>
        <v>26.56</v>
      </c>
      <c r="I227" s="34">
        <f t="shared" si="30"/>
        <v>7.859999999999999</v>
      </c>
      <c r="J227" s="34">
        <f>H227/G227*100</f>
        <v>142.03208556149733</v>
      </c>
      <c r="K227" s="34">
        <f>H227/F227*100</f>
        <v>93.19298245614036</v>
      </c>
      <c r="L227" s="34">
        <f t="shared" si="31"/>
        <v>-8.140000000000004</v>
      </c>
      <c r="M227" s="34">
        <f t="shared" si="33"/>
        <v>76.54178674351584</v>
      </c>
    </row>
    <row r="228" spans="1:13" ht="47.25" customHeight="1" hidden="1">
      <c r="A228" s="102"/>
      <c r="B228" s="78"/>
      <c r="C228" s="20" t="s">
        <v>21</v>
      </c>
      <c r="D228" s="44" t="s">
        <v>22</v>
      </c>
      <c r="E228" s="34">
        <v>34.7</v>
      </c>
      <c r="F228" s="34">
        <v>28.5</v>
      </c>
      <c r="G228" s="34">
        <v>18.7</v>
      </c>
      <c r="H228" s="34">
        <v>26.56</v>
      </c>
      <c r="I228" s="34">
        <f t="shared" si="30"/>
        <v>7.859999999999999</v>
      </c>
      <c r="J228" s="34">
        <f>H228/G228*100</f>
        <v>142.03208556149733</v>
      </c>
      <c r="K228" s="34">
        <f>H228/F228*100</f>
        <v>93.19298245614036</v>
      </c>
      <c r="L228" s="34">
        <f t="shared" si="31"/>
        <v>-8.140000000000004</v>
      </c>
      <c r="M228" s="34">
        <f t="shared" si="33"/>
        <v>76.54178674351584</v>
      </c>
    </row>
    <row r="229" spans="1:13" ht="15.75" hidden="1">
      <c r="A229" s="102"/>
      <c r="B229" s="78"/>
      <c r="C229" s="21" t="s">
        <v>23</v>
      </c>
      <c r="D229" s="43" t="s">
        <v>24</v>
      </c>
      <c r="E229" s="34"/>
      <c r="F229" s="34"/>
      <c r="G229" s="34"/>
      <c r="H229" s="34"/>
      <c r="I229" s="34">
        <f t="shared" si="30"/>
        <v>0</v>
      </c>
      <c r="J229" s="34" t="e">
        <f>H229/G229*100</f>
        <v>#DIV/0!</v>
      </c>
      <c r="K229" s="34" t="e">
        <f>H229/F229*100</f>
        <v>#DIV/0!</v>
      </c>
      <c r="L229" s="34">
        <f t="shared" si="31"/>
        <v>0</v>
      </c>
      <c r="M229" s="34" t="e">
        <f t="shared" si="33"/>
        <v>#DIV/0!</v>
      </c>
    </row>
    <row r="230" spans="1:13" ht="15.75">
      <c r="A230" s="102"/>
      <c r="B230" s="78"/>
      <c r="C230" s="21" t="s">
        <v>25</v>
      </c>
      <c r="D230" s="43" t="s">
        <v>26</v>
      </c>
      <c r="E230" s="34">
        <v>203.4</v>
      </c>
      <c r="F230" s="34"/>
      <c r="G230" s="34"/>
      <c r="H230" s="34"/>
      <c r="I230" s="34">
        <f t="shared" si="30"/>
        <v>0</v>
      </c>
      <c r="J230" s="34"/>
      <c r="K230" s="34"/>
      <c r="L230" s="34">
        <f t="shared" si="31"/>
        <v>-203.4</v>
      </c>
      <c r="M230" s="34">
        <f t="shared" si="33"/>
        <v>0</v>
      </c>
    </row>
    <row r="231" spans="1:13" ht="15.75" customHeight="1" hidden="1">
      <c r="A231" s="102"/>
      <c r="B231" s="78"/>
      <c r="C231" s="21" t="s">
        <v>28</v>
      </c>
      <c r="D231" s="43" t="s">
        <v>29</v>
      </c>
      <c r="E231" s="34"/>
      <c r="F231" s="34"/>
      <c r="G231" s="34"/>
      <c r="H231" s="34"/>
      <c r="I231" s="34">
        <f t="shared" si="30"/>
        <v>0</v>
      </c>
      <c r="J231" s="34" t="e">
        <f>H231/G231*100</f>
        <v>#DIV/0!</v>
      </c>
      <c r="K231" s="34" t="e">
        <f>H231/F231*100</f>
        <v>#DIV/0!</v>
      </c>
      <c r="L231" s="34">
        <f t="shared" si="31"/>
        <v>0</v>
      </c>
      <c r="M231" s="34" t="e">
        <f t="shared" si="33"/>
        <v>#DIV/0!</v>
      </c>
    </row>
    <row r="232" spans="1:13" ht="15.75">
      <c r="A232" s="102"/>
      <c r="B232" s="78"/>
      <c r="C232" s="21" t="s">
        <v>30</v>
      </c>
      <c r="D232" s="43" t="s">
        <v>77</v>
      </c>
      <c r="E232" s="34">
        <v>3904.8</v>
      </c>
      <c r="F232" s="34">
        <v>4102.8</v>
      </c>
      <c r="G232" s="34">
        <v>3437.03</v>
      </c>
      <c r="H232" s="34">
        <v>4102.8</v>
      </c>
      <c r="I232" s="34">
        <f t="shared" si="30"/>
        <v>665.77</v>
      </c>
      <c r="J232" s="34">
        <f>H232/G232*100</f>
        <v>119.37050302150402</v>
      </c>
      <c r="K232" s="34">
        <f>H232/F232*100</f>
        <v>100</v>
      </c>
      <c r="L232" s="34">
        <f t="shared" si="31"/>
        <v>198</v>
      </c>
      <c r="M232" s="34">
        <f t="shared" si="33"/>
        <v>105.07068223724647</v>
      </c>
    </row>
    <row r="233" spans="1:13" ht="15.75" customHeight="1" hidden="1">
      <c r="A233" s="102"/>
      <c r="B233" s="78"/>
      <c r="C233" s="21" t="s">
        <v>48</v>
      </c>
      <c r="D233" s="44" t="s">
        <v>49</v>
      </c>
      <c r="E233" s="34"/>
      <c r="F233" s="34"/>
      <c r="G233" s="34"/>
      <c r="H233" s="34"/>
      <c r="I233" s="34">
        <f t="shared" si="30"/>
        <v>0</v>
      </c>
      <c r="J233" s="34" t="e">
        <f>H233/G233*100</f>
        <v>#DIV/0!</v>
      </c>
      <c r="K233" s="34" t="e">
        <f>H233/F233*100</f>
        <v>#DIV/0!</v>
      </c>
      <c r="L233" s="34">
        <f t="shared" si="31"/>
        <v>0</v>
      </c>
      <c r="M233" s="34" t="e">
        <f t="shared" si="33"/>
        <v>#DIV/0!</v>
      </c>
    </row>
    <row r="234" spans="1:13" ht="15.75">
      <c r="A234" s="102"/>
      <c r="B234" s="78"/>
      <c r="C234" s="21" t="s">
        <v>32</v>
      </c>
      <c r="D234" s="43" t="s">
        <v>27</v>
      </c>
      <c r="E234" s="34">
        <v>-293.8</v>
      </c>
      <c r="F234" s="34"/>
      <c r="G234" s="34"/>
      <c r="H234" s="34">
        <v>-60.37</v>
      </c>
      <c r="I234" s="34">
        <f t="shared" si="30"/>
        <v>-60.37</v>
      </c>
      <c r="J234" s="34"/>
      <c r="K234" s="34"/>
      <c r="L234" s="34">
        <f t="shared" si="31"/>
        <v>233.43</v>
      </c>
      <c r="M234" s="34">
        <f t="shared" si="33"/>
        <v>20.54799183117767</v>
      </c>
    </row>
    <row r="235" spans="1:13" s="5" customFormat="1" ht="31.5">
      <c r="A235" s="102"/>
      <c r="B235" s="78"/>
      <c r="C235" s="23"/>
      <c r="D235" s="3" t="s">
        <v>37</v>
      </c>
      <c r="E235" s="4">
        <f>E236-E234</f>
        <v>4874.8</v>
      </c>
      <c r="F235" s="4">
        <f>F236-F234</f>
        <v>4131.3</v>
      </c>
      <c r="G235" s="4">
        <f>G236-G234</f>
        <v>3455.73</v>
      </c>
      <c r="H235" s="4">
        <f>H236-H234</f>
        <v>4309.92</v>
      </c>
      <c r="I235" s="4">
        <f t="shared" si="30"/>
        <v>854.19</v>
      </c>
      <c r="J235" s="4">
        <f>H235/G235*100</f>
        <v>124.71807693309374</v>
      </c>
      <c r="K235" s="4">
        <f>H235/F235*100</f>
        <v>104.32357853460171</v>
      </c>
      <c r="L235" s="4">
        <f t="shared" si="31"/>
        <v>-564.8800000000001</v>
      </c>
      <c r="M235" s="4">
        <f t="shared" si="33"/>
        <v>88.41224255354065</v>
      </c>
    </row>
    <row r="236" spans="1:13" s="5" customFormat="1" ht="15.75">
      <c r="A236" s="103"/>
      <c r="B236" s="79"/>
      <c r="C236" s="33"/>
      <c r="D236" s="3" t="s">
        <v>56</v>
      </c>
      <c r="E236" s="6">
        <f>SUM(E223:E227,E229:E234)</f>
        <v>4581</v>
      </c>
      <c r="F236" s="6">
        <f>SUM(F223:F227,F229:F234)</f>
        <v>4131.3</v>
      </c>
      <c r="G236" s="6">
        <f>SUM(G223:G227,G229:G234)</f>
        <v>3455.73</v>
      </c>
      <c r="H236" s="6">
        <f>SUM(H223:H227,H229:H234)</f>
        <v>4249.55</v>
      </c>
      <c r="I236" s="6">
        <f t="shared" si="30"/>
        <v>793.8200000000002</v>
      </c>
      <c r="J236" s="6">
        <f>H236/G236*100</f>
        <v>122.9711233227133</v>
      </c>
      <c r="K236" s="6">
        <f>H236/F236*100</f>
        <v>102.86229516132937</v>
      </c>
      <c r="L236" s="6">
        <f t="shared" si="31"/>
        <v>-331.4499999999998</v>
      </c>
      <c r="M236" s="6">
        <f t="shared" si="33"/>
        <v>92.76468020082952</v>
      </c>
    </row>
    <row r="237" spans="1:13" ht="31.5">
      <c r="A237" s="101" t="s">
        <v>95</v>
      </c>
      <c r="B237" s="77" t="s">
        <v>96</v>
      </c>
      <c r="C237" s="21" t="s">
        <v>209</v>
      </c>
      <c r="D237" s="32" t="s">
        <v>210</v>
      </c>
      <c r="E237" s="34">
        <v>14</v>
      </c>
      <c r="F237" s="34"/>
      <c r="G237" s="34"/>
      <c r="H237" s="34">
        <v>12.12</v>
      </c>
      <c r="I237" s="34">
        <f t="shared" si="30"/>
        <v>12.12</v>
      </c>
      <c r="J237" s="34"/>
      <c r="K237" s="34"/>
      <c r="L237" s="34">
        <f t="shared" si="31"/>
        <v>-1.8800000000000008</v>
      </c>
      <c r="M237" s="34">
        <f t="shared" si="33"/>
        <v>86.57142857142857</v>
      </c>
    </row>
    <row r="238" spans="1:13" ht="15.75" customHeight="1" hidden="1">
      <c r="A238" s="102"/>
      <c r="B238" s="78"/>
      <c r="C238" s="21" t="s">
        <v>84</v>
      </c>
      <c r="D238" s="43" t="s">
        <v>85</v>
      </c>
      <c r="E238" s="34"/>
      <c r="F238" s="34"/>
      <c r="G238" s="34"/>
      <c r="H238" s="34"/>
      <c r="I238" s="34">
        <f t="shared" si="30"/>
        <v>0</v>
      </c>
      <c r="J238" s="34"/>
      <c r="K238" s="34"/>
      <c r="L238" s="34">
        <f t="shared" si="31"/>
        <v>0</v>
      </c>
      <c r="M238" s="34" t="e">
        <f t="shared" si="33"/>
        <v>#DIV/0!</v>
      </c>
    </row>
    <row r="239" spans="1:13" ht="15.75" customHeight="1">
      <c r="A239" s="102"/>
      <c r="B239" s="78"/>
      <c r="C239" s="21" t="s">
        <v>19</v>
      </c>
      <c r="D239" s="43" t="s">
        <v>20</v>
      </c>
      <c r="E239" s="34">
        <f>E240</f>
        <v>0</v>
      </c>
      <c r="F239" s="34">
        <f>F240</f>
        <v>0</v>
      </c>
      <c r="G239" s="34">
        <f>G240</f>
        <v>0</v>
      </c>
      <c r="H239" s="34">
        <f>H240</f>
        <v>0</v>
      </c>
      <c r="I239" s="34">
        <f t="shared" si="30"/>
        <v>0</v>
      </c>
      <c r="J239" s="34"/>
      <c r="K239" s="34"/>
      <c r="L239" s="34">
        <f t="shared" si="31"/>
        <v>0</v>
      </c>
      <c r="M239" s="34"/>
    </row>
    <row r="240" spans="1:13" ht="47.25" customHeight="1" hidden="1">
      <c r="A240" s="102"/>
      <c r="B240" s="78"/>
      <c r="C240" s="20" t="s">
        <v>21</v>
      </c>
      <c r="D240" s="44" t="s">
        <v>22</v>
      </c>
      <c r="E240" s="34"/>
      <c r="F240" s="34"/>
      <c r="G240" s="34"/>
      <c r="H240" s="34"/>
      <c r="I240" s="34">
        <f t="shared" si="30"/>
        <v>0</v>
      </c>
      <c r="J240" s="34"/>
      <c r="K240" s="34"/>
      <c r="L240" s="34">
        <f t="shared" si="31"/>
        <v>0</v>
      </c>
      <c r="M240" s="34" t="e">
        <f aca="true" t="shared" si="34" ref="M240:M250">H240/E240*100</f>
        <v>#DIV/0!</v>
      </c>
    </row>
    <row r="241" spans="1:13" ht="15.75">
      <c r="A241" s="102"/>
      <c r="B241" s="78"/>
      <c r="C241" s="21" t="s">
        <v>23</v>
      </c>
      <c r="D241" s="43" t="s">
        <v>24</v>
      </c>
      <c r="E241" s="38">
        <v>-2.8</v>
      </c>
      <c r="F241" s="34"/>
      <c r="G241" s="34"/>
      <c r="H241" s="34">
        <v>-2.15</v>
      </c>
      <c r="I241" s="34">
        <f t="shared" si="30"/>
        <v>-2.15</v>
      </c>
      <c r="J241" s="34"/>
      <c r="K241" s="34"/>
      <c r="L241" s="34">
        <f t="shared" si="31"/>
        <v>0.6499999999999999</v>
      </c>
      <c r="M241" s="34">
        <f t="shared" si="34"/>
        <v>76.78571428571429</v>
      </c>
    </row>
    <row r="242" spans="1:13" ht="15.75">
      <c r="A242" s="102"/>
      <c r="B242" s="78"/>
      <c r="C242" s="21" t="s">
        <v>25</v>
      </c>
      <c r="D242" s="43" t="s">
        <v>26</v>
      </c>
      <c r="E242" s="34">
        <v>0.5</v>
      </c>
      <c r="F242" s="34"/>
      <c r="G242" s="34"/>
      <c r="H242" s="34"/>
      <c r="I242" s="34">
        <f t="shared" si="30"/>
        <v>0</v>
      </c>
      <c r="J242" s="34"/>
      <c r="K242" s="34"/>
      <c r="L242" s="34">
        <f t="shared" si="31"/>
        <v>-0.5</v>
      </c>
      <c r="M242" s="34">
        <f t="shared" si="34"/>
        <v>0</v>
      </c>
    </row>
    <row r="243" spans="1:13" ht="15.75" customHeight="1" hidden="1">
      <c r="A243" s="102"/>
      <c r="B243" s="78"/>
      <c r="C243" s="21" t="s">
        <v>28</v>
      </c>
      <c r="D243" s="43" t="s">
        <v>29</v>
      </c>
      <c r="E243" s="34"/>
      <c r="F243" s="34"/>
      <c r="G243" s="34"/>
      <c r="H243" s="34"/>
      <c r="I243" s="34">
        <f t="shared" si="30"/>
        <v>0</v>
      </c>
      <c r="J243" s="34" t="e">
        <f>H243/G243*100</f>
        <v>#DIV/0!</v>
      </c>
      <c r="K243" s="34" t="e">
        <f>H243/F243*100</f>
        <v>#DIV/0!</v>
      </c>
      <c r="L243" s="34">
        <f t="shared" si="31"/>
        <v>0</v>
      </c>
      <c r="M243" s="34" t="e">
        <f t="shared" si="34"/>
        <v>#DIV/0!</v>
      </c>
    </row>
    <row r="244" spans="1:13" ht="15.75">
      <c r="A244" s="102"/>
      <c r="B244" s="78"/>
      <c r="C244" s="21" t="s">
        <v>30</v>
      </c>
      <c r="D244" s="43" t="s">
        <v>77</v>
      </c>
      <c r="E244" s="34">
        <v>850</v>
      </c>
      <c r="F244" s="34">
        <v>850</v>
      </c>
      <c r="G244" s="34">
        <v>705.33</v>
      </c>
      <c r="H244" s="34">
        <v>850</v>
      </c>
      <c r="I244" s="34">
        <f t="shared" si="30"/>
        <v>144.66999999999996</v>
      </c>
      <c r="J244" s="34">
        <f>H244/G244*100</f>
        <v>120.5109664979513</v>
      </c>
      <c r="K244" s="34">
        <f>H244/F244*100</f>
        <v>100</v>
      </c>
      <c r="L244" s="34">
        <f t="shared" si="31"/>
        <v>0</v>
      </c>
      <c r="M244" s="34">
        <f t="shared" si="34"/>
        <v>100</v>
      </c>
    </row>
    <row r="245" spans="1:13" ht="15.75" customHeight="1" hidden="1">
      <c r="A245" s="102"/>
      <c r="B245" s="78"/>
      <c r="C245" s="21" t="s">
        <v>48</v>
      </c>
      <c r="D245" s="44" t="s">
        <v>49</v>
      </c>
      <c r="E245" s="34"/>
      <c r="F245" s="34"/>
      <c r="G245" s="34"/>
      <c r="H245" s="34"/>
      <c r="I245" s="34">
        <f t="shared" si="30"/>
        <v>0</v>
      </c>
      <c r="J245" s="34" t="e">
        <f>H245/G245*100</f>
        <v>#DIV/0!</v>
      </c>
      <c r="K245" s="34" t="e">
        <f>H245/F245*100</f>
        <v>#DIV/0!</v>
      </c>
      <c r="L245" s="34">
        <f t="shared" si="31"/>
        <v>0</v>
      </c>
      <c r="M245" s="34" t="e">
        <f t="shared" si="34"/>
        <v>#DIV/0!</v>
      </c>
    </row>
    <row r="246" spans="1:13" ht="15.75">
      <c r="A246" s="102"/>
      <c r="B246" s="78"/>
      <c r="C246" s="21" t="s">
        <v>32</v>
      </c>
      <c r="D246" s="43" t="s">
        <v>27</v>
      </c>
      <c r="E246" s="34">
        <v>-0.8</v>
      </c>
      <c r="F246" s="34"/>
      <c r="G246" s="34"/>
      <c r="H246" s="34">
        <v>-6.53</v>
      </c>
      <c r="I246" s="34">
        <f t="shared" si="30"/>
        <v>-6.53</v>
      </c>
      <c r="J246" s="34"/>
      <c r="K246" s="34"/>
      <c r="L246" s="34">
        <f t="shared" si="31"/>
        <v>-5.73</v>
      </c>
      <c r="M246" s="34">
        <f t="shared" si="34"/>
        <v>816.25</v>
      </c>
    </row>
    <row r="247" spans="1:13" s="5" customFormat="1" ht="31.5">
      <c r="A247" s="102"/>
      <c r="B247" s="78"/>
      <c r="C247" s="23"/>
      <c r="D247" s="3" t="s">
        <v>37</v>
      </c>
      <c r="E247" s="4">
        <f>E248-E246</f>
        <v>861.7</v>
      </c>
      <c r="F247" s="4">
        <f>F248-F246</f>
        <v>850</v>
      </c>
      <c r="G247" s="4">
        <f>G248-G246</f>
        <v>705.33</v>
      </c>
      <c r="H247" s="4">
        <f>H248-H246</f>
        <v>859.97</v>
      </c>
      <c r="I247" s="4">
        <f t="shared" si="30"/>
        <v>154.64</v>
      </c>
      <c r="J247" s="4">
        <f>H247/G247*100</f>
        <v>121.92448924616845</v>
      </c>
      <c r="K247" s="4">
        <f>H247/F247*100</f>
        <v>101.1729411764706</v>
      </c>
      <c r="L247" s="4">
        <f t="shared" si="31"/>
        <v>-1.7300000000000182</v>
      </c>
      <c r="M247" s="4">
        <f t="shared" si="34"/>
        <v>99.7992340721829</v>
      </c>
    </row>
    <row r="248" spans="1:13" s="5" customFormat="1" ht="15.75">
      <c r="A248" s="103"/>
      <c r="B248" s="79"/>
      <c r="C248" s="33"/>
      <c r="D248" s="3" t="s">
        <v>56</v>
      </c>
      <c r="E248" s="6">
        <f>SUM(E237:E239,E241:E246)</f>
        <v>860.9000000000001</v>
      </c>
      <c r="F248" s="6">
        <f>SUM(F237:F239,F241:F246)</f>
        <v>850</v>
      </c>
      <c r="G248" s="6">
        <f>SUM(G237:G239,G241:G246)</f>
        <v>705.33</v>
      </c>
      <c r="H248" s="6">
        <f>SUM(H237:H239,H241:H246)</f>
        <v>853.44</v>
      </c>
      <c r="I248" s="6">
        <f t="shared" si="30"/>
        <v>148.11</v>
      </c>
      <c r="J248" s="6">
        <f>H248/G248*100</f>
        <v>120.9986814682489</v>
      </c>
      <c r="K248" s="6">
        <f>H248/F248*100</f>
        <v>100.40470588235296</v>
      </c>
      <c r="L248" s="6">
        <f t="shared" si="31"/>
        <v>-7.460000000000036</v>
      </c>
      <c r="M248" s="6">
        <f t="shared" si="34"/>
        <v>99.13346497851086</v>
      </c>
    </row>
    <row r="249" spans="1:13" ht="78.75">
      <c r="A249" s="101" t="s">
        <v>234</v>
      </c>
      <c r="B249" s="77" t="s">
        <v>235</v>
      </c>
      <c r="C249" s="20" t="s">
        <v>14</v>
      </c>
      <c r="D249" s="44" t="s">
        <v>97</v>
      </c>
      <c r="E249" s="34">
        <v>1207.3</v>
      </c>
      <c r="F249" s="34">
        <v>528.3</v>
      </c>
      <c r="G249" s="34">
        <v>418</v>
      </c>
      <c r="H249" s="34">
        <v>385.14</v>
      </c>
      <c r="I249" s="34">
        <f t="shared" si="30"/>
        <v>-32.860000000000014</v>
      </c>
      <c r="J249" s="34">
        <f>H249/G249*100</f>
        <v>92.13875598086125</v>
      </c>
      <c r="K249" s="34">
        <f>H249/F249*100</f>
        <v>72.90176036342987</v>
      </c>
      <c r="L249" s="34">
        <f t="shared" si="31"/>
        <v>-822.16</v>
      </c>
      <c r="M249" s="34">
        <f t="shared" si="34"/>
        <v>31.900935972831938</v>
      </c>
    </row>
    <row r="250" spans="1:13" ht="31.5">
      <c r="A250" s="102"/>
      <c r="B250" s="78"/>
      <c r="C250" s="21" t="s">
        <v>215</v>
      </c>
      <c r="D250" s="32" t="s">
        <v>216</v>
      </c>
      <c r="E250" s="49">
        <v>6273.5</v>
      </c>
      <c r="F250" s="34"/>
      <c r="G250" s="34"/>
      <c r="H250" s="49">
        <v>327.07</v>
      </c>
      <c r="I250" s="34">
        <f t="shared" si="30"/>
        <v>327.07</v>
      </c>
      <c r="J250" s="34"/>
      <c r="K250" s="34"/>
      <c r="L250" s="34">
        <f t="shared" si="31"/>
        <v>-5946.43</v>
      </c>
      <c r="M250" s="34">
        <f t="shared" si="34"/>
        <v>5.213517175420419</v>
      </c>
    </row>
    <row r="251" spans="1:13" ht="31.5">
      <c r="A251" s="102"/>
      <c r="B251" s="78"/>
      <c r="C251" s="21" t="s">
        <v>209</v>
      </c>
      <c r="D251" s="32" t="s">
        <v>210</v>
      </c>
      <c r="E251" s="49"/>
      <c r="F251" s="34"/>
      <c r="G251" s="34"/>
      <c r="H251" s="49">
        <v>14204.33</v>
      </c>
      <c r="I251" s="34">
        <f t="shared" si="30"/>
        <v>14204.33</v>
      </c>
      <c r="J251" s="34"/>
      <c r="K251" s="34"/>
      <c r="L251" s="34">
        <f t="shared" si="31"/>
        <v>14204.33</v>
      </c>
      <c r="M251" s="34"/>
    </row>
    <row r="252" spans="1:13" ht="94.5">
      <c r="A252" s="102"/>
      <c r="B252" s="78"/>
      <c r="C252" s="62" t="s">
        <v>207</v>
      </c>
      <c r="D252" s="64" t="s">
        <v>227</v>
      </c>
      <c r="E252" s="49"/>
      <c r="F252" s="34"/>
      <c r="G252" s="34"/>
      <c r="H252" s="49">
        <v>4.8</v>
      </c>
      <c r="I252" s="34">
        <f t="shared" si="30"/>
        <v>4.8</v>
      </c>
      <c r="J252" s="34"/>
      <c r="K252" s="34"/>
      <c r="L252" s="34">
        <f t="shared" si="31"/>
        <v>4.8</v>
      </c>
      <c r="M252" s="34"/>
    </row>
    <row r="253" spans="1:13" ht="15.75">
      <c r="A253" s="102"/>
      <c r="B253" s="78"/>
      <c r="C253" s="21" t="s">
        <v>19</v>
      </c>
      <c r="D253" s="43" t="s">
        <v>20</v>
      </c>
      <c r="E253" s="34">
        <f>SUM(E254:E255)</f>
        <v>161.6</v>
      </c>
      <c r="F253" s="34">
        <f>SUM(F254:F255)</f>
        <v>0</v>
      </c>
      <c r="G253" s="34">
        <f>SUM(G254:G255)</f>
        <v>0</v>
      </c>
      <c r="H253" s="34">
        <f>SUM(H254:H255)</f>
        <v>4859.97</v>
      </c>
      <c r="I253" s="34">
        <f t="shared" si="30"/>
        <v>4859.97</v>
      </c>
      <c r="J253" s="34"/>
      <c r="K253" s="34"/>
      <c r="L253" s="34">
        <f t="shared" si="31"/>
        <v>4698.37</v>
      </c>
      <c r="M253" s="34">
        <f>H253/E253*100</f>
        <v>3007.407178217822</v>
      </c>
    </row>
    <row r="254" spans="1:13" ht="47.25" customHeight="1" hidden="1">
      <c r="A254" s="102"/>
      <c r="B254" s="78"/>
      <c r="C254" s="20" t="s">
        <v>213</v>
      </c>
      <c r="D254" s="44" t="s">
        <v>214</v>
      </c>
      <c r="E254" s="34"/>
      <c r="F254" s="34"/>
      <c r="G254" s="34"/>
      <c r="H254" s="34"/>
      <c r="I254" s="34">
        <f t="shared" si="30"/>
        <v>0</v>
      </c>
      <c r="J254" s="34"/>
      <c r="K254" s="34"/>
      <c r="L254" s="34">
        <f t="shared" si="31"/>
        <v>0</v>
      </c>
      <c r="M254" s="34" t="e">
        <f>H254/E254*100</f>
        <v>#DIV/0!</v>
      </c>
    </row>
    <row r="255" spans="1:13" ht="47.25" customHeight="1" hidden="1">
      <c r="A255" s="102"/>
      <c r="B255" s="78"/>
      <c r="C255" s="20" t="s">
        <v>21</v>
      </c>
      <c r="D255" s="44" t="s">
        <v>22</v>
      </c>
      <c r="E255" s="34">
        <v>161.6</v>
      </c>
      <c r="F255" s="34"/>
      <c r="G255" s="34"/>
      <c r="H255" s="34">
        <v>4859.97</v>
      </c>
      <c r="I255" s="34">
        <f t="shared" si="30"/>
        <v>4859.97</v>
      </c>
      <c r="J255" s="34"/>
      <c r="K255" s="34"/>
      <c r="L255" s="34">
        <f t="shared" si="31"/>
        <v>4698.37</v>
      </c>
      <c r="M255" s="34">
        <f>H255/E255*100</f>
        <v>3007.407178217822</v>
      </c>
    </row>
    <row r="256" spans="1:13" ht="15.75">
      <c r="A256" s="102"/>
      <c r="B256" s="78"/>
      <c r="C256" s="21" t="s">
        <v>23</v>
      </c>
      <c r="D256" s="43" t="s">
        <v>24</v>
      </c>
      <c r="E256" s="34"/>
      <c r="F256" s="34"/>
      <c r="G256" s="34"/>
      <c r="H256" s="34">
        <v>-303.08</v>
      </c>
      <c r="I256" s="34">
        <f t="shared" si="30"/>
        <v>-303.08</v>
      </c>
      <c r="J256" s="34"/>
      <c r="K256" s="34"/>
      <c r="L256" s="34">
        <f t="shared" si="31"/>
        <v>-303.08</v>
      </c>
      <c r="M256" s="34"/>
    </row>
    <row r="257" spans="1:13" ht="15.75">
      <c r="A257" s="102"/>
      <c r="B257" s="78"/>
      <c r="C257" s="21" t="s">
        <v>25</v>
      </c>
      <c r="D257" s="43" t="s">
        <v>208</v>
      </c>
      <c r="E257" s="34"/>
      <c r="F257" s="34">
        <v>14879.17</v>
      </c>
      <c r="G257" s="34">
        <v>14879.17</v>
      </c>
      <c r="H257" s="34">
        <v>14936.7</v>
      </c>
      <c r="I257" s="34">
        <f t="shared" si="30"/>
        <v>57.530000000000655</v>
      </c>
      <c r="J257" s="34">
        <f>H257/G257*100</f>
        <v>100.3866479111402</v>
      </c>
      <c r="K257" s="34">
        <f>H257/F257*100</f>
        <v>100.3866479111402</v>
      </c>
      <c r="L257" s="34">
        <f t="shared" si="31"/>
        <v>14936.7</v>
      </c>
      <c r="M257" s="34"/>
    </row>
    <row r="258" spans="1:13" ht="15.75">
      <c r="A258" s="102"/>
      <c r="B258" s="78"/>
      <c r="C258" s="21" t="s">
        <v>28</v>
      </c>
      <c r="D258" s="43" t="s">
        <v>29</v>
      </c>
      <c r="E258" s="34">
        <v>22076.9</v>
      </c>
      <c r="F258" s="49">
        <v>416038.24</v>
      </c>
      <c r="G258" s="49">
        <v>372268.92</v>
      </c>
      <c r="H258" s="34">
        <v>372268.9</v>
      </c>
      <c r="I258" s="34">
        <f t="shared" si="30"/>
        <v>-0.01999999996041879</v>
      </c>
      <c r="J258" s="34">
        <f>H258/G258*100</f>
        <v>99.99999462753969</v>
      </c>
      <c r="K258" s="34">
        <f>H258/F258*100</f>
        <v>89.47949111600896</v>
      </c>
      <c r="L258" s="34">
        <f t="shared" si="31"/>
        <v>350192</v>
      </c>
      <c r="M258" s="34">
        <f aca="true" t="shared" si="35" ref="M258:M268">H258/E258*100</f>
        <v>1686.23719815735</v>
      </c>
    </row>
    <row r="259" spans="1:13" ht="15.75" customHeight="1" hidden="1">
      <c r="A259" s="102"/>
      <c r="B259" s="78"/>
      <c r="C259" s="21" t="s">
        <v>30</v>
      </c>
      <c r="D259" s="43" t="s">
        <v>77</v>
      </c>
      <c r="E259" s="34"/>
      <c r="F259" s="49"/>
      <c r="G259" s="49"/>
      <c r="H259" s="34"/>
      <c r="I259" s="34">
        <f t="shared" si="30"/>
        <v>0</v>
      </c>
      <c r="J259" s="34" t="e">
        <f>H259/G259*100</f>
        <v>#DIV/0!</v>
      </c>
      <c r="K259" s="34" t="e">
        <f>H259/F259*100</f>
        <v>#DIV/0!</v>
      </c>
      <c r="L259" s="34">
        <f t="shared" si="31"/>
        <v>0</v>
      </c>
      <c r="M259" s="34" t="e">
        <f t="shared" si="35"/>
        <v>#DIV/0!</v>
      </c>
    </row>
    <row r="260" spans="1:13" ht="15.75" customHeight="1" hidden="1">
      <c r="A260" s="102"/>
      <c r="B260" s="78"/>
      <c r="C260" s="21" t="s">
        <v>57</v>
      </c>
      <c r="D260" s="43" t="s">
        <v>58</v>
      </c>
      <c r="E260" s="34"/>
      <c r="F260" s="49"/>
      <c r="G260" s="49"/>
      <c r="H260" s="34"/>
      <c r="I260" s="34">
        <f t="shared" si="30"/>
        <v>0</v>
      </c>
      <c r="J260" s="34" t="e">
        <f>H260/G260*100</f>
        <v>#DIV/0!</v>
      </c>
      <c r="K260" s="34" t="e">
        <f>H260/F260*100</f>
        <v>#DIV/0!</v>
      </c>
      <c r="L260" s="34">
        <f t="shared" si="31"/>
        <v>0</v>
      </c>
      <c r="M260" s="34" t="e">
        <f t="shared" si="35"/>
        <v>#DIV/0!</v>
      </c>
    </row>
    <row r="261" spans="1:13" ht="15.75">
      <c r="A261" s="102"/>
      <c r="B261" s="78"/>
      <c r="C261" s="21" t="s">
        <v>32</v>
      </c>
      <c r="D261" s="43" t="s">
        <v>27</v>
      </c>
      <c r="E261" s="34">
        <v>-7342.3</v>
      </c>
      <c r="F261" s="49"/>
      <c r="G261" s="49"/>
      <c r="H261" s="34"/>
      <c r="I261" s="34">
        <f t="shared" si="30"/>
        <v>0</v>
      </c>
      <c r="J261" s="34"/>
      <c r="K261" s="34"/>
      <c r="L261" s="34">
        <f t="shared" si="31"/>
        <v>7342.3</v>
      </c>
      <c r="M261" s="34">
        <f t="shared" si="35"/>
        <v>0</v>
      </c>
    </row>
    <row r="262" spans="1:13" s="5" customFormat="1" ht="15.75">
      <c r="A262" s="102"/>
      <c r="B262" s="78"/>
      <c r="C262" s="22"/>
      <c r="D262" s="3" t="s">
        <v>33</v>
      </c>
      <c r="E262" s="6">
        <f>SUM(E249:E253,E256:E261)</f>
        <v>22377.000000000004</v>
      </c>
      <c r="F262" s="6">
        <f>SUM(F249:F253,F256:F261)</f>
        <v>431445.70999999996</v>
      </c>
      <c r="G262" s="6">
        <f>SUM(G249:G253,G256:G261)</f>
        <v>387566.08999999997</v>
      </c>
      <c r="H262" s="6">
        <f>SUM(H249:H253,H256:H261)</f>
        <v>406683.83</v>
      </c>
      <c r="I262" s="6">
        <f aca="true" t="shared" si="36" ref="I262:I325">H262-G262</f>
        <v>19117.74000000005</v>
      </c>
      <c r="J262" s="6">
        <f aca="true" t="shared" si="37" ref="J262:J267">H262/G262*100</f>
        <v>104.93276901495692</v>
      </c>
      <c r="K262" s="6">
        <f aca="true" t="shared" si="38" ref="K262:K267">H262/F262*100</f>
        <v>94.26071938460115</v>
      </c>
      <c r="L262" s="6">
        <f aca="true" t="shared" si="39" ref="L262:L325">H262-E262</f>
        <v>384306.83</v>
      </c>
      <c r="M262" s="6">
        <f t="shared" si="35"/>
        <v>1817.4189122759974</v>
      </c>
    </row>
    <row r="263" spans="1:13" ht="15.75">
      <c r="A263" s="102"/>
      <c r="B263" s="78"/>
      <c r="C263" s="21" t="s">
        <v>19</v>
      </c>
      <c r="D263" s="43" t="s">
        <v>20</v>
      </c>
      <c r="E263" s="34">
        <f>E264</f>
        <v>6053.4</v>
      </c>
      <c r="F263" s="34">
        <f>F264</f>
        <v>6990</v>
      </c>
      <c r="G263" s="34">
        <f>G264</f>
        <v>5434</v>
      </c>
      <c r="H263" s="34">
        <f>H264</f>
        <v>15262.66</v>
      </c>
      <c r="I263" s="34">
        <f t="shared" si="36"/>
        <v>9828.66</v>
      </c>
      <c r="J263" s="34">
        <f t="shared" si="37"/>
        <v>280.8733897681266</v>
      </c>
      <c r="K263" s="34">
        <f t="shared" si="38"/>
        <v>218.34992846924175</v>
      </c>
      <c r="L263" s="34">
        <f t="shared" si="39"/>
        <v>9209.26</v>
      </c>
      <c r="M263" s="34">
        <f t="shared" si="35"/>
        <v>252.13367694188392</v>
      </c>
    </row>
    <row r="264" spans="1:13" ht="47.25" customHeight="1" hidden="1">
      <c r="A264" s="102"/>
      <c r="B264" s="78"/>
      <c r="C264" s="20" t="s">
        <v>21</v>
      </c>
      <c r="D264" s="44" t="s">
        <v>22</v>
      </c>
      <c r="E264" s="34">
        <v>6053.4</v>
      </c>
      <c r="F264" s="34">
        <v>6990</v>
      </c>
      <c r="G264" s="34">
        <v>5434</v>
      </c>
      <c r="H264" s="34">
        <v>15262.66</v>
      </c>
      <c r="I264" s="34">
        <f t="shared" si="36"/>
        <v>9828.66</v>
      </c>
      <c r="J264" s="34">
        <f t="shared" si="37"/>
        <v>280.8733897681266</v>
      </c>
      <c r="K264" s="34">
        <f t="shared" si="38"/>
        <v>218.34992846924175</v>
      </c>
      <c r="L264" s="34">
        <f t="shared" si="39"/>
        <v>9209.26</v>
      </c>
      <c r="M264" s="34">
        <f t="shared" si="35"/>
        <v>252.13367694188392</v>
      </c>
    </row>
    <row r="265" spans="1:13" s="5" customFormat="1" ht="15.75">
      <c r="A265" s="102"/>
      <c r="B265" s="78"/>
      <c r="C265" s="22"/>
      <c r="D265" s="3" t="s">
        <v>36</v>
      </c>
      <c r="E265" s="6">
        <f>E263</f>
        <v>6053.4</v>
      </c>
      <c r="F265" s="6">
        <f>F263</f>
        <v>6990</v>
      </c>
      <c r="G265" s="6">
        <f>G263</f>
        <v>5434</v>
      </c>
      <c r="H265" s="6">
        <f>H263</f>
        <v>15262.66</v>
      </c>
      <c r="I265" s="6">
        <f t="shared" si="36"/>
        <v>9828.66</v>
      </c>
      <c r="J265" s="6">
        <f t="shared" si="37"/>
        <v>280.8733897681266</v>
      </c>
      <c r="K265" s="6">
        <f t="shared" si="38"/>
        <v>218.34992846924175</v>
      </c>
      <c r="L265" s="6">
        <f t="shared" si="39"/>
        <v>9209.26</v>
      </c>
      <c r="M265" s="6">
        <f t="shared" si="35"/>
        <v>252.13367694188392</v>
      </c>
    </row>
    <row r="266" spans="1:13" s="5" customFormat="1" ht="31.5">
      <c r="A266" s="102"/>
      <c r="B266" s="78"/>
      <c r="C266" s="22"/>
      <c r="D266" s="3" t="s">
        <v>37</v>
      </c>
      <c r="E266" s="6">
        <f>E267-E261</f>
        <v>35772.700000000004</v>
      </c>
      <c r="F266" s="6">
        <f>F267-F261</f>
        <v>438435.70999999996</v>
      </c>
      <c r="G266" s="6">
        <f>G267-G261</f>
        <v>393000.08999999997</v>
      </c>
      <c r="H266" s="6">
        <f>H267-H261</f>
        <v>421946.49</v>
      </c>
      <c r="I266" s="6">
        <f t="shared" si="36"/>
        <v>28946.400000000023</v>
      </c>
      <c r="J266" s="6">
        <f t="shared" si="37"/>
        <v>107.36549449645165</v>
      </c>
      <c r="K266" s="6">
        <f t="shared" si="38"/>
        <v>96.23907915712432</v>
      </c>
      <c r="L266" s="6">
        <f t="shared" si="39"/>
        <v>386173.79</v>
      </c>
      <c r="M266" s="6">
        <f t="shared" si="35"/>
        <v>1179.5209475382064</v>
      </c>
    </row>
    <row r="267" spans="1:13" s="5" customFormat="1" ht="15.75">
      <c r="A267" s="103"/>
      <c r="B267" s="79"/>
      <c r="C267" s="22"/>
      <c r="D267" s="3" t="s">
        <v>56</v>
      </c>
      <c r="E267" s="6">
        <f>E262+E265</f>
        <v>28430.4</v>
      </c>
      <c r="F267" s="6">
        <f>F262+F265</f>
        <v>438435.70999999996</v>
      </c>
      <c r="G267" s="6">
        <f>G262+G265</f>
        <v>393000.08999999997</v>
      </c>
      <c r="H267" s="6">
        <f>H262+H265</f>
        <v>421946.49</v>
      </c>
      <c r="I267" s="6">
        <f t="shared" si="36"/>
        <v>28946.400000000023</v>
      </c>
      <c r="J267" s="6">
        <f t="shared" si="37"/>
        <v>107.36549449645165</v>
      </c>
      <c r="K267" s="6">
        <f t="shared" si="38"/>
        <v>96.23907915712432</v>
      </c>
      <c r="L267" s="6">
        <f t="shared" si="39"/>
        <v>393516.08999999997</v>
      </c>
      <c r="M267" s="6">
        <f t="shared" si="35"/>
        <v>1484.138422252237</v>
      </c>
    </row>
    <row r="268" spans="1:13" ht="31.5" customHeight="1">
      <c r="A268" s="101" t="s">
        <v>98</v>
      </c>
      <c r="B268" s="77" t="s">
        <v>99</v>
      </c>
      <c r="C268" s="21" t="s">
        <v>209</v>
      </c>
      <c r="D268" s="32" t="s">
        <v>210</v>
      </c>
      <c r="E268" s="34">
        <v>485.2</v>
      </c>
      <c r="F268" s="34"/>
      <c r="G268" s="34"/>
      <c r="H268" s="34">
        <v>35.49</v>
      </c>
      <c r="I268" s="34">
        <f t="shared" si="36"/>
        <v>35.49</v>
      </c>
      <c r="J268" s="34"/>
      <c r="K268" s="34"/>
      <c r="L268" s="34">
        <f t="shared" si="39"/>
        <v>-449.71</v>
      </c>
      <c r="M268" s="34">
        <f t="shared" si="35"/>
        <v>7.314509480626547</v>
      </c>
    </row>
    <row r="269" spans="1:13" ht="94.5">
      <c r="A269" s="102"/>
      <c r="B269" s="78"/>
      <c r="C269" s="62" t="s">
        <v>223</v>
      </c>
      <c r="D269" s="68" t="s">
        <v>226</v>
      </c>
      <c r="E269" s="34"/>
      <c r="F269" s="34"/>
      <c r="G269" s="34"/>
      <c r="H269" s="34">
        <v>119.98</v>
      </c>
      <c r="I269" s="34">
        <f t="shared" si="36"/>
        <v>119.98</v>
      </c>
      <c r="J269" s="34"/>
      <c r="K269" s="34"/>
      <c r="L269" s="34">
        <f t="shared" si="39"/>
        <v>119.98</v>
      </c>
      <c r="M269" s="34"/>
    </row>
    <row r="270" spans="1:13" ht="15.75">
      <c r="A270" s="102"/>
      <c r="B270" s="78"/>
      <c r="C270" s="21" t="s">
        <v>19</v>
      </c>
      <c r="D270" s="43" t="s">
        <v>20</v>
      </c>
      <c r="E270" s="34">
        <f>SUM(E271:E272)</f>
        <v>812.3</v>
      </c>
      <c r="F270" s="34">
        <f>SUM(F271:F272)</f>
        <v>0</v>
      </c>
      <c r="G270" s="34">
        <f>SUM(G271:G272)</f>
        <v>0</v>
      </c>
      <c r="H270" s="34">
        <f>SUM(H271:H272)</f>
        <v>356.23</v>
      </c>
      <c r="I270" s="34">
        <f t="shared" si="36"/>
        <v>356.23</v>
      </c>
      <c r="J270" s="34"/>
      <c r="K270" s="34"/>
      <c r="L270" s="34">
        <f t="shared" si="39"/>
        <v>-456.06999999999994</v>
      </c>
      <c r="M270" s="34">
        <f aca="true" t="shared" si="40" ref="M270:M276">H270/E270*100</f>
        <v>43.854487258402074</v>
      </c>
    </row>
    <row r="271" spans="1:13" ht="31.5" customHeight="1" hidden="1">
      <c r="A271" s="102"/>
      <c r="B271" s="78"/>
      <c r="C271" s="20" t="s">
        <v>41</v>
      </c>
      <c r="D271" s="44" t="s">
        <v>42</v>
      </c>
      <c r="E271" s="34"/>
      <c r="F271" s="34"/>
      <c r="G271" s="34"/>
      <c r="H271" s="34"/>
      <c r="I271" s="34">
        <f t="shared" si="36"/>
        <v>0</v>
      </c>
      <c r="J271" s="34"/>
      <c r="K271" s="34"/>
      <c r="L271" s="34">
        <f t="shared" si="39"/>
        <v>0</v>
      </c>
      <c r="M271" s="34" t="e">
        <f t="shared" si="40"/>
        <v>#DIV/0!</v>
      </c>
    </row>
    <row r="272" spans="1:13" ht="47.25" customHeight="1" hidden="1">
      <c r="A272" s="102"/>
      <c r="B272" s="78"/>
      <c r="C272" s="20" t="s">
        <v>21</v>
      </c>
      <c r="D272" s="44" t="s">
        <v>22</v>
      </c>
      <c r="E272" s="34">
        <v>812.3</v>
      </c>
      <c r="F272" s="34"/>
      <c r="G272" s="34"/>
      <c r="H272" s="34">
        <v>356.23</v>
      </c>
      <c r="I272" s="34">
        <f t="shared" si="36"/>
        <v>356.23</v>
      </c>
      <c r="J272" s="34"/>
      <c r="K272" s="34"/>
      <c r="L272" s="34">
        <f t="shared" si="39"/>
        <v>-456.06999999999994</v>
      </c>
      <c r="M272" s="34">
        <f t="shared" si="40"/>
        <v>43.854487258402074</v>
      </c>
    </row>
    <row r="273" spans="1:13" ht="15.75" customHeight="1" hidden="1">
      <c r="A273" s="102"/>
      <c r="B273" s="78"/>
      <c r="C273" s="21" t="s">
        <v>23</v>
      </c>
      <c r="D273" s="43" t="s">
        <v>24</v>
      </c>
      <c r="E273" s="34"/>
      <c r="F273" s="34"/>
      <c r="G273" s="34"/>
      <c r="H273" s="34"/>
      <c r="I273" s="34">
        <f t="shared" si="36"/>
        <v>0</v>
      </c>
      <c r="J273" s="34"/>
      <c r="K273" s="34"/>
      <c r="L273" s="34">
        <f t="shared" si="39"/>
        <v>0</v>
      </c>
      <c r="M273" s="34" t="e">
        <f t="shared" si="40"/>
        <v>#DIV/0!</v>
      </c>
    </row>
    <row r="274" spans="1:13" ht="15.75">
      <c r="A274" s="102"/>
      <c r="B274" s="78"/>
      <c r="C274" s="21" t="s">
        <v>25</v>
      </c>
      <c r="D274" s="43" t="s">
        <v>26</v>
      </c>
      <c r="E274" s="34">
        <v>11.4</v>
      </c>
      <c r="F274" s="34"/>
      <c r="G274" s="34"/>
      <c r="H274" s="34"/>
      <c r="I274" s="34">
        <f t="shared" si="36"/>
        <v>0</v>
      </c>
      <c r="J274" s="34"/>
      <c r="K274" s="34"/>
      <c r="L274" s="34">
        <f t="shared" si="39"/>
        <v>-11.4</v>
      </c>
      <c r="M274" s="34">
        <f t="shared" si="40"/>
        <v>0</v>
      </c>
    </row>
    <row r="275" spans="1:13" ht="15.75">
      <c r="A275" s="102"/>
      <c r="B275" s="78"/>
      <c r="C275" s="21" t="s">
        <v>28</v>
      </c>
      <c r="D275" s="43" t="s">
        <v>100</v>
      </c>
      <c r="E275" s="34">
        <v>757955.7</v>
      </c>
      <c r="F275" s="34">
        <v>615861.06</v>
      </c>
      <c r="G275" s="34">
        <v>155895.17</v>
      </c>
      <c r="H275" s="34">
        <v>389182.01</v>
      </c>
      <c r="I275" s="34">
        <f t="shared" si="36"/>
        <v>233286.84</v>
      </c>
      <c r="J275" s="34">
        <f>H275/G275*100</f>
        <v>249.6434046032343</v>
      </c>
      <c r="K275" s="34">
        <f>H275/F275*100</f>
        <v>63.19315106559911</v>
      </c>
      <c r="L275" s="34">
        <f t="shared" si="39"/>
        <v>-368773.68999999994</v>
      </c>
      <c r="M275" s="34">
        <f t="shared" si="40"/>
        <v>51.34627393131288</v>
      </c>
    </row>
    <row r="276" spans="1:13" ht="15.75" customHeight="1" hidden="1">
      <c r="A276" s="102"/>
      <c r="B276" s="78"/>
      <c r="C276" s="21" t="s">
        <v>30</v>
      </c>
      <c r="D276" s="43" t="s">
        <v>77</v>
      </c>
      <c r="E276" s="34"/>
      <c r="F276" s="34"/>
      <c r="G276" s="34"/>
      <c r="H276" s="34"/>
      <c r="I276" s="34">
        <f t="shared" si="36"/>
        <v>0</v>
      </c>
      <c r="J276" s="34" t="e">
        <f>H276/G276*100</f>
        <v>#DIV/0!</v>
      </c>
      <c r="K276" s="34" t="e">
        <f>H276/F276*100</f>
        <v>#DIV/0!</v>
      </c>
      <c r="L276" s="34">
        <f t="shared" si="39"/>
        <v>0</v>
      </c>
      <c r="M276" s="34" t="e">
        <f t="shared" si="40"/>
        <v>#DIV/0!</v>
      </c>
    </row>
    <row r="277" spans="1:13" ht="15.75">
      <c r="A277" s="102"/>
      <c r="B277" s="78"/>
      <c r="C277" s="21" t="s">
        <v>48</v>
      </c>
      <c r="D277" s="44" t="s">
        <v>49</v>
      </c>
      <c r="E277" s="34"/>
      <c r="F277" s="34">
        <v>308945.9</v>
      </c>
      <c r="G277" s="34">
        <v>156981.97</v>
      </c>
      <c r="H277" s="34">
        <v>100852.91</v>
      </c>
      <c r="I277" s="34">
        <f t="shared" si="36"/>
        <v>-56129.06</v>
      </c>
      <c r="J277" s="34">
        <f>H277/G277*100</f>
        <v>64.24490022644001</v>
      </c>
      <c r="K277" s="34">
        <f>H277/F277*100</f>
        <v>32.644197576339415</v>
      </c>
      <c r="L277" s="34">
        <f t="shared" si="39"/>
        <v>100852.91</v>
      </c>
      <c r="M277" s="34"/>
    </row>
    <row r="278" spans="1:13" ht="15.75">
      <c r="A278" s="102"/>
      <c r="B278" s="78"/>
      <c r="C278" s="21" t="s">
        <v>32</v>
      </c>
      <c r="D278" s="43" t="s">
        <v>27</v>
      </c>
      <c r="E278" s="34">
        <v>-6334.2</v>
      </c>
      <c r="F278" s="34"/>
      <c r="G278" s="34"/>
      <c r="H278" s="34"/>
      <c r="I278" s="34">
        <f t="shared" si="36"/>
        <v>0</v>
      </c>
      <c r="J278" s="34"/>
      <c r="K278" s="34"/>
      <c r="L278" s="34">
        <f t="shared" si="39"/>
        <v>6334.2</v>
      </c>
      <c r="M278" s="34">
        <f>H278/E278*100</f>
        <v>0</v>
      </c>
    </row>
    <row r="279" spans="1:13" s="5" customFormat="1" ht="31.5">
      <c r="A279" s="102"/>
      <c r="B279" s="78"/>
      <c r="C279" s="23"/>
      <c r="D279" s="3" t="s">
        <v>37</v>
      </c>
      <c r="E279" s="4">
        <f>E280-E278</f>
        <v>759264.6</v>
      </c>
      <c r="F279" s="4">
        <f>F280-F278</f>
        <v>924806.9600000001</v>
      </c>
      <c r="G279" s="4">
        <f>G280-G278</f>
        <v>312877.14</v>
      </c>
      <c r="H279" s="4">
        <f>H280-H278</f>
        <v>490546.62</v>
      </c>
      <c r="I279" s="4">
        <f t="shared" si="36"/>
        <v>177669.47999999998</v>
      </c>
      <c r="J279" s="4">
        <f>H279/G279*100</f>
        <v>156.78570188924635</v>
      </c>
      <c r="K279" s="4">
        <f>H279/F279*100</f>
        <v>53.043136699576735</v>
      </c>
      <c r="L279" s="4">
        <f t="shared" si="39"/>
        <v>-268717.98</v>
      </c>
      <c r="M279" s="4">
        <f>H279/E279*100</f>
        <v>64.6081247565078</v>
      </c>
    </row>
    <row r="280" spans="1:13" s="5" customFormat="1" ht="15.75">
      <c r="A280" s="103"/>
      <c r="B280" s="79"/>
      <c r="C280" s="23"/>
      <c r="D280" s="3" t="s">
        <v>56</v>
      </c>
      <c r="E280" s="4">
        <f>SUM(E268:E270,E273:E278)</f>
        <v>752930.4</v>
      </c>
      <c r="F280" s="4">
        <f>SUM(F268:F270,F273:F278)</f>
        <v>924806.9600000001</v>
      </c>
      <c r="G280" s="4">
        <f>SUM(G268:G270,G273:G278)</f>
        <v>312877.14</v>
      </c>
      <c r="H280" s="4">
        <f>SUM(H268:H270,H273:H278)</f>
        <v>490546.62</v>
      </c>
      <c r="I280" s="4">
        <f t="shared" si="36"/>
        <v>177669.47999999998</v>
      </c>
      <c r="J280" s="4">
        <f>H280/G280*100</f>
        <v>156.78570188924635</v>
      </c>
      <c r="K280" s="4">
        <f>H280/F280*100</f>
        <v>53.043136699576735</v>
      </c>
      <c r="L280" s="4">
        <f t="shared" si="39"/>
        <v>-262383.78</v>
      </c>
      <c r="M280" s="4">
        <f>H280/E280*100</f>
        <v>65.15165545181864</v>
      </c>
    </row>
    <row r="281" spans="1:13" s="5" customFormat="1" ht="31.5" customHeight="1">
      <c r="A281" s="101" t="s">
        <v>101</v>
      </c>
      <c r="B281" s="77" t="s">
        <v>102</v>
      </c>
      <c r="C281" s="21" t="s">
        <v>209</v>
      </c>
      <c r="D281" s="32" t="s">
        <v>210</v>
      </c>
      <c r="E281" s="34">
        <v>499.8</v>
      </c>
      <c r="F281" s="34"/>
      <c r="G281" s="34"/>
      <c r="H281" s="34">
        <v>901.29</v>
      </c>
      <c r="I281" s="34">
        <f t="shared" si="36"/>
        <v>901.29</v>
      </c>
      <c r="J281" s="34"/>
      <c r="K281" s="34"/>
      <c r="L281" s="34">
        <f t="shared" si="39"/>
        <v>401.48999999999995</v>
      </c>
      <c r="M281" s="34">
        <f>H281/E281*100</f>
        <v>180.3301320528211</v>
      </c>
    </row>
    <row r="282" spans="1:13" s="5" customFormat="1" ht="31.5" customHeight="1">
      <c r="A282" s="102"/>
      <c r="B282" s="78"/>
      <c r="C282" s="21" t="s">
        <v>19</v>
      </c>
      <c r="D282" s="43" t="s">
        <v>20</v>
      </c>
      <c r="E282" s="34">
        <f>SUM(E283)</f>
        <v>0</v>
      </c>
      <c r="F282" s="34">
        <f>SUM(F283)</f>
        <v>0</v>
      </c>
      <c r="G282" s="34">
        <f>SUM(G283)</f>
        <v>0</v>
      </c>
      <c r="H282" s="34">
        <f>SUM(H283)</f>
        <v>505.8</v>
      </c>
      <c r="I282" s="34">
        <f t="shared" si="36"/>
        <v>505.8</v>
      </c>
      <c r="J282" s="34"/>
      <c r="K282" s="34"/>
      <c r="L282" s="34">
        <f t="shared" si="39"/>
        <v>505.8</v>
      </c>
      <c r="M282" s="34"/>
    </row>
    <row r="283" spans="1:13" s="5" customFormat="1" ht="31.5" customHeight="1" hidden="1">
      <c r="A283" s="102"/>
      <c r="B283" s="78"/>
      <c r="C283" s="20" t="s">
        <v>21</v>
      </c>
      <c r="D283" s="44" t="s">
        <v>22</v>
      </c>
      <c r="E283" s="34"/>
      <c r="F283" s="34"/>
      <c r="G283" s="34"/>
      <c r="H283" s="34">
        <v>505.8</v>
      </c>
      <c r="I283" s="34">
        <f t="shared" si="36"/>
        <v>505.8</v>
      </c>
      <c r="J283" s="34"/>
      <c r="K283" s="34"/>
      <c r="L283" s="34">
        <f t="shared" si="39"/>
        <v>505.8</v>
      </c>
      <c r="M283" s="34" t="e">
        <f>H283/E283*100</f>
        <v>#DIV/0!</v>
      </c>
    </row>
    <row r="284" spans="1:13" s="5" customFormat="1" ht="15.75">
      <c r="A284" s="102"/>
      <c r="B284" s="78"/>
      <c r="C284" s="21" t="s">
        <v>23</v>
      </c>
      <c r="D284" s="43" t="s">
        <v>24</v>
      </c>
      <c r="E284" s="34">
        <v>18019</v>
      </c>
      <c r="F284" s="34"/>
      <c r="G284" s="34"/>
      <c r="H284" s="34"/>
      <c r="I284" s="34">
        <f t="shared" si="36"/>
        <v>0</v>
      </c>
      <c r="J284" s="34"/>
      <c r="K284" s="34"/>
      <c r="L284" s="34">
        <f t="shared" si="39"/>
        <v>-18019</v>
      </c>
      <c r="M284" s="34">
        <f>H284/E284*100</f>
        <v>0</v>
      </c>
    </row>
    <row r="285" spans="1:13" s="5" customFormat="1" ht="78.75" customHeight="1">
      <c r="A285" s="102"/>
      <c r="B285" s="78"/>
      <c r="C285" s="21" t="s">
        <v>25</v>
      </c>
      <c r="D285" s="43" t="s">
        <v>103</v>
      </c>
      <c r="E285" s="34">
        <v>16251.7</v>
      </c>
      <c r="F285" s="34"/>
      <c r="G285" s="34"/>
      <c r="H285" s="34"/>
      <c r="I285" s="34">
        <f t="shared" si="36"/>
        <v>0</v>
      </c>
      <c r="J285" s="34"/>
      <c r="K285" s="34"/>
      <c r="L285" s="34">
        <f t="shared" si="39"/>
        <v>-16251.7</v>
      </c>
      <c r="M285" s="34">
        <f>H285/E285*100</f>
        <v>0</v>
      </c>
    </row>
    <row r="286" spans="1:13" s="5" customFormat="1" ht="15.75">
      <c r="A286" s="102"/>
      <c r="B286" s="78"/>
      <c r="C286" s="21" t="s">
        <v>30</v>
      </c>
      <c r="D286" s="43" t="s">
        <v>77</v>
      </c>
      <c r="E286" s="34">
        <v>25.7</v>
      </c>
      <c r="F286" s="34">
        <v>28.6</v>
      </c>
      <c r="G286" s="34">
        <v>28.59</v>
      </c>
      <c r="H286" s="34">
        <v>28.6</v>
      </c>
      <c r="I286" s="34">
        <f t="shared" si="36"/>
        <v>0.010000000000001563</v>
      </c>
      <c r="J286" s="34">
        <f>H286/G286*100</f>
        <v>100.03497726477791</v>
      </c>
      <c r="K286" s="34">
        <f>H286/F286*100</f>
        <v>100</v>
      </c>
      <c r="L286" s="34">
        <f t="shared" si="39"/>
        <v>2.900000000000002</v>
      </c>
      <c r="M286" s="34">
        <f>H286/E286*100</f>
        <v>111.284046692607</v>
      </c>
    </row>
    <row r="287" spans="1:13" s="5" customFormat="1" ht="15.75">
      <c r="A287" s="102"/>
      <c r="B287" s="78"/>
      <c r="C287" s="21" t="s">
        <v>48</v>
      </c>
      <c r="D287" s="44" t="s">
        <v>49</v>
      </c>
      <c r="E287" s="34"/>
      <c r="F287" s="34">
        <v>11297.55</v>
      </c>
      <c r="G287" s="34">
        <v>11297.55</v>
      </c>
      <c r="H287" s="34">
        <v>11297.55</v>
      </c>
      <c r="I287" s="34">
        <f t="shared" si="36"/>
        <v>0</v>
      </c>
      <c r="J287" s="34">
        <f>H287/G287*100</f>
        <v>100</v>
      </c>
      <c r="K287" s="34">
        <f>H287/F287*100</f>
        <v>100</v>
      </c>
      <c r="L287" s="34">
        <f t="shared" si="39"/>
        <v>11297.55</v>
      </c>
      <c r="M287" s="34"/>
    </row>
    <row r="288" spans="1:13" s="5" customFormat="1" ht="15.75">
      <c r="A288" s="102"/>
      <c r="B288" s="78"/>
      <c r="C288" s="21" t="s">
        <v>32</v>
      </c>
      <c r="D288" s="43" t="s">
        <v>27</v>
      </c>
      <c r="E288" s="34">
        <v>-14824.4</v>
      </c>
      <c r="F288" s="34"/>
      <c r="G288" s="34"/>
      <c r="H288" s="34">
        <v>-0.01</v>
      </c>
      <c r="I288" s="34">
        <f t="shared" si="36"/>
        <v>-0.01</v>
      </c>
      <c r="J288" s="34"/>
      <c r="K288" s="34"/>
      <c r="L288" s="34">
        <f t="shared" si="39"/>
        <v>14824.39</v>
      </c>
      <c r="M288" s="34">
        <f aca="true" t="shared" si="41" ref="M288:M300">H288/E288*100</f>
        <v>6.745635573783762E-05</v>
      </c>
    </row>
    <row r="289" spans="1:13" s="5" customFormat="1" ht="15.75">
      <c r="A289" s="102"/>
      <c r="B289" s="78"/>
      <c r="C289" s="23"/>
      <c r="D289" s="3" t="s">
        <v>33</v>
      </c>
      <c r="E289" s="4">
        <f>SUM(E281:E288)-E282</f>
        <v>19971.799999999996</v>
      </c>
      <c r="F289" s="4">
        <f>SUM(F281:F288)-F282</f>
        <v>11326.15</v>
      </c>
      <c r="G289" s="4">
        <f>SUM(G281:G288)-G282</f>
        <v>11326.14</v>
      </c>
      <c r="H289" s="4">
        <f>SUM(H281:H288)-H282</f>
        <v>12733.23</v>
      </c>
      <c r="I289" s="4">
        <f t="shared" si="36"/>
        <v>1407.0900000000001</v>
      </c>
      <c r="J289" s="4">
        <f aca="true" t="shared" si="42" ref="J289:J299">H289/G289*100</f>
        <v>112.42338519566242</v>
      </c>
      <c r="K289" s="4">
        <f aca="true" t="shared" si="43" ref="K289:K299">H289/F289*100</f>
        <v>112.4232859356445</v>
      </c>
      <c r="L289" s="4">
        <f t="shared" si="39"/>
        <v>-7238.569999999996</v>
      </c>
      <c r="M289" s="4">
        <f t="shared" si="41"/>
        <v>63.75604602489512</v>
      </c>
    </row>
    <row r="290" spans="1:13" ht="15.75">
      <c r="A290" s="102"/>
      <c r="B290" s="78"/>
      <c r="C290" s="21" t="s">
        <v>104</v>
      </c>
      <c r="D290" s="47" t="s">
        <v>105</v>
      </c>
      <c r="E290" s="34">
        <v>473494.8</v>
      </c>
      <c r="F290" s="34">
        <v>891854.4</v>
      </c>
      <c r="G290" s="34">
        <v>608261</v>
      </c>
      <c r="H290" s="34">
        <v>520377.81</v>
      </c>
      <c r="I290" s="34">
        <f t="shared" si="36"/>
        <v>-87883.19</v>
      </c>
      <c r="J290" s="34">
        <f t="shared" si="42"/>
        <v>85.55173026052961</v>
      </c>
      <c r="K290" s="34">
        <f t="shared" si="43"/>
        <v>58.34784354935066</v>
      </c>
      <c r="L290" s="34">
        <f t="shared" si="39"/>
        <v>46883.01000000001</v>
      </c>
      <c r="M290" s="34">
        <f t="shared" si="41"/>
        <v>109.90148360657814</v>
      </c>
    </row>
    <row r="291" spans="1:13" ht="15.75" customHeight="1" hidden="1">
      <c r="A291" s="102"/>
      <c r="B291" s="78"/>
      <c r="C291" s="21" t="s">
        <v>106</v>
      </c>
      <c r="D291" s="43" t="s">
        <v>107</v>
      </c>
      <c r="E291" s="34"/>
      <c r="F291" s="34"/>
      <c r="G291" s="34"/>
      <c r="H291" s="34"/>
      <c r="I291" s="34">
        <f t="shared" si="36"/>
        <v>0</v>
      </c>
      <c r="J291" s="34" t="e">
        <f t="shared" si="42"/>
        <v>#DIV/0!</v>
      </c>
      <c r="K291" s="34" t="e">
        <f t="shared" si="43"/>
        <v>#DIV/0!</v>
      </c>
      <c r="L291" s="34">
        <f t="shared" si="39"/>
        <v>0</v>
      </c>
      <c r="M291" s="34" t="e">
        <f t="shared" si="41"/>
        <v>#DIV/0!</v>
      </c>
    </row>
    <row r="292" spans="1:13" ht="15.75">
      <c r="A292" s="102"/>
      <c r="B292" s="78"/>
      <c r="C292" s="21" t="s">
        <v>19</v>
      </c>
      <c r="D292" s="43" t="s">
        <v>20</v>
      </c>
      <c r="E292" s="34">
        <f>E293+E294</f>
        <v>236.4</v>
      </c>
      <c r="F292" s="34">
        <f>F293+F294</f>
        <v>64</v>
      </c>
      <c r="G292" s="34">
        <f>G293+G294</f>
        <v>59</v>
      </c>
      <c r="H292" s="34">
        <f>H293+H294</f>
        <v>856.31</v>
      </c>
      <c r="I292" s="34">
        <f t="shared" si="36"/>
        <v>797.31</v>
      </c>
      <c r="J292" s="34">
        <f t="shared" si="42"/>
        <v>1451.3728813559321</v>
      </c>
      <c r="K292" s="34">
        <f t="shared" si="43"/>
        <v>1337.984375</v>
      </c>
      <c r="L292" s="34">
        <f t="shared" si="39"/>
        <v>619.91</v>
      </c>
      <c r="M292" s="34">
        <f t="shared" si="41"/>
        <v>362.2292724196277</v>
      </c>
    </row>
    <row r="293" spans="1:13" s="5" customFormat="1" ht="31.5" customHeight="1" hidden="1">
      <c r="A293" s="102"/>
      <c r="B293" s="78"/>
      <c r="C293" s="20" t="s">
        <v>108</v>
      </c>
      <c r="D293" s="44" t="s">
        <v>109</v>
      </c>
      <c r="E293" s="34"/>
      <c r="F293" s="34"/>
      <c r="G293" s="34"/>
      <c r="H293" s="67">
        <v>626.49</v>
      </c>
      <c r="I293" s="67">
        <f t="shared" si="36"/>
        <v>626.49</v>
      </c>
      <c r="J293" s="67" t="e">
        <f t="shared" si="42"/>
        <v>#DIV/0!</v>
      </c>
      <c r="K293" s="67" t="e">
        <f t="shared" si="43"/>
        <v>#DIV/0!</v>
      </c>
      <c r="L293" s="67">
        <f t="shared" si="39"/>
        <v>626.49</v>
      </c>
      <c r="M293" s="67" t="e">
        <f t="shared" si="41"/>
        <v>#DIV/0!</v>
      </c>
    </row>
    <row r="294" spans="1:13" s="5" customFormat="1" ht="47.25" customHeight="1" hidden="1">
      <c r="A294" s="102"/>
      <c r="B294" s="78"/>
      <c r="C294" s="20" t="s">
        <v>21</v>
      </c>
      <c r="D294" s="44" t="s">
        <v>22</v>
      </c>
      <c r="E294" s="34">
        <v>236.4</v>
      </c>
      <c r="F294" s="34">
        <v>64</v>
      </c>
      <c r="G294" s="34">
        <v>59</v>
      </c>
      <c r="H294" s="34">
        <v>229.82</v>
      </c>
      <c r="I294" s="34">
        <f t="shared" si="36"/>
        <v>170.82</v>
      </c>
      <c r="J294" s="34">
        <f t="shared" si="42"/>
        <v>389.5254237288135</v>
      </c>
      <c r="K294" s="34">
        <f t="shared" si="43"/>
        <v>359.09375</v>
      </c>
      <c r="L294" s="34">
        <f t="shared" si="39"/>
        <v>-6.5800000000000125</v>
      </c>
      <c r="M294" s="34">
        <f t="shared" si="41"/>
        <v>97.2165820642978</v>
      </c>
    </row>
    <row r="295" spans="1:13" s="5" customFormat="1" ht="15.75">
      <c r="A295" s="102"/>
      <c r="B295" s="78"/>
      <c r="C295" s="23"/>
      <c r="D295" s="3" t="s">
        <v>36</v>
      </c>
      <c r="E295" s="4">
        <f>SUM(E290:E292)</f>
        <v>473731.2</v>
      </c>
      <c r="F295" s="4">
        <f>SUM(F290:F292)</f>
        <v>891918.4</v>
      </c>
      <c r="G295" s="4">
        <f>SUM(G290:G292)</f>
        <v>608320</v>
      </c>
      <c r="H295" s="4">
        <f>SUM(H290:H292)</f>
        <v>521234.12</v>
      </c>
      <c r="I295" s="4">
        <f t="shared" si="36"/>
        <v>-87085.88</v>
      </c>
      <c r="J295" s="4">
        <f t="shared" si="42"/>
        <v>85.68419910573382</v>
      </c>
      <c r="K295" s="4">
        <f t="shared" si="43"/>
        <v>58.439664435670345</v>
      </c>
      <c r="L295" s="4">
        <f t="shared" si="39"/>
        <v>47502.919999999984</v>
      </c>
      <c r="M295" s="4">
        <f t="shared" si="41"/>
        <v>110.02739950419141</v>
      </c>
    </row>
    <row r="296" spans="1:13" s="5" customFormat="1" ht="31.5">
      <c r="A296" s="102"/>
      <c r="B296" s="78"/>
      <c r="C296" s="23"/>
      <c r="D296" s="3" t="s">
        <v>37</v>
      </c>
      <c r="E296" s="4">
        <f>E297-E288</f>
        <v>508527.4</v>
      </c>
      <c r="F296" s="4">
        <f>F297-F288</f>
        <v>903244.55</v>
      </c>
      <c r="G296" s="4">
        <f>G297-G288</f>
        <v>619646.14</v>
      </c>
      <c r="H296" s="4">
        <f>H297-H288</f>
        <v>533967.36</v>
      </c>
      <c r="I296" s="4">
        <f t="shared" si="36"/>
        <v>-85678.78000000003</v>
      </c>
      <c r="J296" s="4">
        <f t="shared" si="42"/>
        <v>86.17295025835229</v>
      </c>
      <c r="K296" s="4">
        <f t="shared" si="43"/>
        <v>59.11658808237481</v>
      </c>
      <c r="L296" s="4">
        <f t="shared" si="39"/>
        <v>25439.959999999963</v>
      </c>
      <c r="M296" s="4">
        <f t="shared" si="41"/>
        <v>105.00267242237094</v>
      </c>
    </row>
    <row r="297" spans="1:13" s="5" customFormat="1" ht="15.75">
      <c r="A297" s="103"/>
      <c r="B297" s="79"/>
      <c r="C297" s="23"/>
      <c r="D297" s="3" t="s">
        <v>56</v>
      </c>
      <c r="E297" s="4">
        <f>E289+E295</f>
        <v>493703</v>
      </c>
      <c r="F297" s="4">
        <f>F289+F295</f>
        <v>903244.55</v>
      </c>
      <c r="G297" s="4">
        <f>G289+G295</f>
        <v>619646.14</v>
      </c>
      <c r="H297" s="4">
        <f>H289+H295</f>
        <v>533967.35</v>
      </c>
      <c r="I297" s="4">
        <f t="shared" si="36"/>
        <v>-85678.79000000004</v>
      </c>
      <c r="J297" s="4">
        <f t="shared" si="42"/>
        <v>86.17294864452798</v>
      </c>
      <c r="K297" s="4">
        <f t="shared" si="43"/>
        <v>59.116586975254926</v>
      </c>
      <c r="L297" s="4">
        <f t="shared" si="39"/>
        <v>40264.34999999998</v>
      </c>
      <c r="M297" s="4">
        <f t="shared" si="41"/>
        <v>108.15558139205149</v>
      </c>
    </row>
    <row r="298" spans="1:13" s="5" customFormat="1" ht="31.5" customHeight="1" hidden="1">
      <c r="A298" s="101" t="s">
        <v>110</v>
      </c>
      <c r="B298" s="77" t="s">
        <v>111</v>
      </c>
      <c r="C298" s="21" t="s">
        <v>16</v>
      </c>
      <c r="D298" s="32" t="s">
        <v>17</v>
      </c>
      <c r="E298" s="34"/>
      <c r="F298" s="4"/>
      <c r="G298" s="4"/>
      <c r="H298" s="34"/>
      <c r="I298" s="34">
        <f t="shared" si="36"/>
        <v>0</v>
      </c>
      <c r="J298" s="34" t="e">
        <f t="shared" si="42"/>
        <v>#DIV/0!</v>
      </c>
      <c r="K298" s="34" t="e">
        <f t="shared" si="43"/>
        <v>#DIV/0!</v>
      </c>
      <c r="L298" s="34">
        <f t="shared" si="39"/>
        <v>0</v>
      </c>
      <c r="M298" s="34" t="e">
        <f t="shared" si="41"/>
        <v>#DIV/0!</v>
      </c>
    </row>
    <row r="299" spans="1:13" s="5" customFormat="1" ht="15.75" customHeight="1" hidden="1">
      <c r="A299" s="102"/>
      <c r="B299" s="78"/>
      <c r="C299" s="21" t="s">
        <v>23</v>
      </c>
      <c r="D299" s="43" t="s">
        <v>24</v>
      </c>
      <c r="E299" s="34"/>
      <c r="F299" s="4"/>
      <c r="G299" s="4"/>
      <c r="H299" s="34"/>
      <c r="I299" s="34">
        <f t="shared" si="36"/>
        <v>0</v>
      </c>
      <c r="J299" s="34" t="e">
        <f t="shared" si="42"/>
        <v>#DIV/0!</v>
      </c>
      <c r="K299" s="34" t="e">
        <f t="shared" si="43"/>
        <v>#DIV/0!</v>
      </c>
      <c r="L299" s="34">
        <f t="shared" si="39"/>
        <v>0</v>
      </c>
      <c r="M299" s="34" t="e">
        <f t="shared" si="41"/>
        <v>#DIV/0!</v>
      </c>
    </row>
    <row r="300" spans="1:13" s="5" customFormat="1" ht="15.75" customHeight="1">
      <c r="A300" s="102"/>
      <c r="B300" s="78"/>
      <c r="C300" s="21" t="s">
        <v>48</v>
      </c>
      <c r="D300" s="44" t="s">
        <v>49</v>
      </c>
      <c r="E300" s="34">
        <v>2279</v>
      </c>
      <c r="F300" s="34"/>
      <c r="G300" s="34"/>
      <c r="H300" s="34"/>
      <c r="I300" s="34">
        <f t="shared" si="36"/>
        <v>0</v>
      </c>
      <c r="J300" s="34"/>
      <c r="K300" s="34"/>
      <c r="L300" s="34">
        <f t="shared" si="39"/>
        <v>-2279</v>
      </c>
      <c r="M300" s="34">
        <f t="shared" si="41"/>
        <v>0</v>
      </c>
    </row>
    <row r="301" spans="1:13" s="5" customFormat="1" ht="15.75">
      <c r="A301" s="102"/>
      <c r="B301" s="78"/>
      <c r="C301" s="21" t="s">
        <v>32</v>
      </c>
      <c r="D301" s="43" t="s">
        <v>27</v>
      </c>
      <c r="E301" s="34"/>
      <c r="F301" s="34"/>
      <c r="G301" s="34"/>
      <c r="H301" s="34">
        <v>-13.15</v>
      </c>
      <c r="I301" s="34">
        <f t="shared" si="36"/>
        <v>-13.15</v>
      </c>
      <c r="J301" s="34"/>
      <c r="K301" s="34"/>
      <c r="L301" s="34">
        <f t="shared" si="39"/>
        <v>-13.15</v>
      </c>
      <c r="M301" s="34"/>
    </row>
    <row r="302" spans="1:13" s="5" customFormat="1" ht="15.75">
      <c r="A302" s="102"/>
      <c r="B302" s="78"/>
      <c r="C302" s="23"/>
      <c r="D302" s="3" t="s">
        <v>33</v>
      </c>
      <c r="E302" s="4">
        <f>SUM(E298:E301)</f>
        <v>2279</v>
      </c>
      <c r="F302" s="4">
        <f>SUM(F298:F301)</f>
        <v>0</v>
      </c>
      <c r="G302" s="4">
        <f>SUM(G298:G301)</f>
        <v>0</v>
      </c>
      <c r="H302" s="4">
        <f>SUM(H298:H301)</f>
        <v>-13.15</v>
      </c>
      <c r="I302" s="34">
        <f t="shared" si="36"/>
        <v>-13.15</v>
      </c>
      <c r="J302" s="34"/>
      <c r="K302" s="34"/>
      <c r="L302" s="34">
        <f t="shared" si="39"/>
        <v>-2292.15</v>
      </c>
      <c r="M302" s="34">
        <f aca="true" t="shared" si="44" ref="M302:M314">H302/E302*100</f>
        <v>-0.5770074594120229</v>
      </c>
    </row>
    <row r="303" spans="1:13" ht="15.75">
      <c r="A303" s="102"/>
      <c r="B303" s="78"/>
      <c r="C303" s="21" t="s">
        <v>112</v>
      </c>
      <c r="D303" s="43" t="s">
        <v>113</v>
      </c>
      <c r="E303" s="34">
        <f>5686661.4/45*40</f>
        <v>5054810.133333334</v>
      </c>
      <c r="F303" s="51">
        <v>7083862.6</v>
      </c>
      <c r="G303" s="34">
        <v>5499686</v>
      </c>
      <c r="H303" s="34">
        <v>5661279.19</v>
      </c>
      <c r="I303" s="34">
        <f t="shared" si="36"/>
        <v>161593.1900000004</v>
      </c>
      <c r="J303" s="34">
        <f aca="true" t="shared" si="45" ref="J303:J312">H303/G303*100</f>
        <v>102.93822574597895</v>
      </c>
      <c r="K303" s="34">
        <f aca="true" t="shared" si="46" ref="K303:K312">H303/F303*100</f>
        <v>79.91797003516133</v>
      </c>
      <c r="L303" s="34">
        <f t="shared" si="39"/>
        <v>606469.0566666666</v>
      </c>
      <c r="M303" s="34">
        <f t="shared" si="44"/>
        <v>111.99786026912028</v>
      </c>
    </row>
    <row r="304" spans="1:13" ht="15.75">
      <c r="A304" s="102"/>
      <c r="B304" s="78"/>
      <c r="C304" s="21" t="s">
        <v>187</v>
      </c>
      <c r="D304" s="43" t="s">
        <v>186</v>
      </c>
      <c r="E304" s="34">
        <v>467692.5</v>
      </c>
      <c r="F304" s="34">
        <v>551720.8</v>
      </c>
      <c r="G304" s="34">
        <v>530676.75</v>
      </c>
      <c r="H304" s="34">
        <v>548203.73</v>
      </c>
      <c r="I304" s="34">
        <f t="shared" si="36"/>
        <v>17526.97999999998</v>
      </c>
      <c r="J304" s="34">
        <f t="shared" si="45"/>
        <v>103.30276010773036</v>
      </c>
      <c r="K304" s="34">
        <f t="shared" si="46"/>
        <v>99.36252720578959</v>
      </c>
      <c r="L304" s="34">
        <f t="shared" si="39"/>
        <v>80511.22999999998</v>
      </c>
      <c r="M304" s="34">
        <f t="shared" si="44"/>
        <v>117.21456512558998</v>
      </c>
    </row>
    <row r="305" spans="1:13" ht="15.75">
      <c r="A305" s="102"/>
      <c r="B305" s="78"/>
      <c r="C305" s="21" t="s">
        <v>19</v>
      </c>
      <c r="D305" s="43" t="s">
        <v>20</v>
      </c>
      <c r="E305" s="34">
        <f>E306+E307+E309+E308</f>
        <v>6789.1</v>
      </c>
      <c r="F305" s="34">
        <f>F306+F307+F309+F308</f>
        <v>4857.6</v>
      </c>
      <c r="G305" s="34">
        <f>G306+G307+G309+G308</f>
        <v>4216.5</v>
      </c>
      <c r="H305" s="34">
        <f>H306+H307+H309+H308</f>
        <v>10658.26</v>
      </c>
      <c r="I305" s="34">
        <f t="shared" si="36"/>
        <v>6441.76</v>
      </c>
      <c r="J305" s="34">
        <f t="shared" si="45"/>
        <v>252.77505039724892</v>
      </c>
      <c r="K305" s="34">
        <f t="shared" si="46"/>
        <v>219.4141139657444</v>
      </c>
      <c r="L305" s="34">
        <f t="shared" si="39"/>
        <v>3869.16</v>
      </c>
      <c r="M305" s="34">
        <f t="shared" si="44"/>
        <v>156.99076460797454</v>
      </c>
    </row>
    <row r="306" spans="1:13" ht="78.75" customHeight="1" hidden="1">
      <c r="A306" s="102"/>
      <c r="B306" s="78"/>
      <c r="C306" s="20" t="s">
        <v>114</v>
      </c>
      <c r="D306" s="44" t="s">
        <v>115</v>
      </c>
      <c r="E306" s="34">
        <v>3493.8</v>
      </c>
      <c r="F306" s="34">
        <v>2200</v>
      </c>
      <c r="G306" s="34">
        <v>1925</v>
      </c>
      <c r="H306" s="34">
        <v>5848.35</v>
      </c>
      <c r="I306" s="34">
        <f t="shared" si="36"/>
        <v>3923.3500000000004</v>
      </c>
      <c r="J306" s="34">
        <f t="shared" si="45"/>
        <v>303.8103896103896</v>
      </c>
      <c r="K306" s="34">
        <f t="shared" si="46"/>
        <v>265.8340909090909</v>
      </c>
      <c r="L306" s="34">
        <f t="shared" si="39"/>
        <v>2354.55</v>
      </c>
      <c r="M306" s="34">
        <f t="shared" si="44"/>
        <v>167.39223767817276</v>
      </c>
    </row>
    <row r="307" spans="1:13" ht="63" customHeight="1" hidden="1">
      <c r="A307" s="102"/>
      <c r="B307" s="78"/>
      <c r="C307" s="20" t="s">
        <v>116</v>
      </c>
      <c r="D307" s="44" t="s">
        <v>117</v>
      </c>
      <c r="E307" s="34">
        <v>1135</v>
      </c>
      <c r="F307" s="34">
        <v>1223.8</v>
      </c>
      <c r="G307" s="34">
        <v>1111.8</v>
      </c>
      <c r="H307" s="34">
        <v>1192.6</v>
      </c>
      <c r="I307" s="34">
        <f t="shared" si="36"/>
        <v>80.79999999999995</v>
      </c>
      <c r="J307" s="34">
        <f t="shared" si="45"/>
        <v>107.26749415362475</v>
      </c>
      <c r="K307" s="34">
        <f t="shared" si="46"/>
        <v>97.45056381761725</v>
      </c>
      <c r="L307" s="34">
        <f t="shared" si="39"/>
        <v>57.59999999999991</v>
      </c>
      <c r="M307" s="34">
        <f t="shared" si="44"/>
        <v>105.07488986784139</v>
      </c>
    </row>
    <row r="308" spans="1:13" ht="78.75" customHeight="1" hidden="1">
      <c r="A308" s="102"/>
      <c r="B308" s="78"/>
      <c r="C308" s="20" t="s">
        <v>204</v>
      </c>
      <c r="D308" s="44" t="s">
        <v>205</v>
      </c>
      <c r="E308" s="34"/>
      <c r="F308" s="34"/>
      <c r="G308" s="34"/>
      <c r="H308" s="34"/>
      <c r="I308" s="34">
        <f t="shared" si="36"/>
        <v>0</v>
      </c>
      <c r="J308" s="34" t="e">
        <f t="shared" si="45"/>
        <v>#DIV/0!</v>
      </c>
      <c r="K308" s="34" t="e">
        <f t="shared" si="46"/>
        <v>#DIV/0!</v>
      </c>
      <c r="L308" s="34">
        <f t="shared" si="39"/>
        <v>0</v>
      </c>
      <c r="M308" s="34" t="e">
        <f t="shared" si="44"/>
        <v>#DIV/0!</v>
      </c>
    </row>
    <row r="309" spans="1:13" ht="47.25" customHeight="1" hidden="1">
      <c r="A309" s="102"/>
      <c r="B309" s="78"/>
      <c r="C309" s="20" t="s">
        <v>21</v>
      </c>
      <c r="D309" s="44" t="s">
        <v>22</v>
      </c>
      <c r="E309" s="34">
        <v>2160.3</v>
      </c>
      <c r="F309" s="34">
        <v>1433.8</v>
      </c>
      <c r="G309" s="34">
        <v>1179.7</v>
      </c>
      <c r="H309" s="34">
        <v>3617.31</v>
      </c>
      <c r="I309" s="34">
        <f t="shared" si="36"/>
        <v>2437.6099999999997</v>
      </c>
      <c r="J309" s="34">
        <f t="shared" si="45"/>
        <v>306.6296516063406</v>
      </c>
      <c r="K309" s="34">
        <f t="shared" si="46"/>
        <v>252.2883247314828</v>
      </c>
      <c r="L309" s="34">
        <f t="shared" si="39"/>
        <v>1457.0099999999998</v>
      </c>
      <c r="M309" s="34">
        <f t="shared" si="44"/>
        <v>167.4447993334259</v>
      </c>
    </row>
    <row r="310" spans="1:13" s="5" customFormat="1" ht="15.75">
      <c r="A310" s="102"/>
      <c r="B310" s="78"/>
      <c r="C310" s="25"/>
      <c r="D310" s="3" t="s">
        <v>36</v>
      </c>
      <c r="E310" s="4">
        <f>SUM(E303:E305)</f>
        <v>5529291.733333333</v>
      </c>
      <c r="F310" s="4">
        <f>SUM(F303:F305)</f>
        <v>7640440.999999999</v>
      </c>
      <c r="G310" s="4">
        <f>SUM(G303:G305)</f>
        <v>6034579.25</v>
      </c>
      <c r="H310" s="4">
        <f>SUM(H303:H305)</f>
        <v>6220141.18</v>
      </c>
      <c r="I310" s="4">
        <f t="shared" si="36"/>
        <v>185561.9299999997</v>
      </c>
      <c r="J310" s="4">
        <f t="shared" si="45"/>
        <v>103.0749770996876</v>
      </c>
      <c r="K310" s="4">
        <f t="shared" si="46"/>
        <v>81.41076123747308</v>
      </c>
      <c r="L310" s="4">
        <f t="shared" si="39"/>
        <v>690849.4466666663</v>
      </c>
      <c r="M310" s="4">
        <f t="shared" si="44"/>
        <v>112.49435696260844</v>
      </c>
    </row>
    <row r="311" spans="1:13" s="5" customFormat="1" ht="31.5">
      <c r="A311" s="102"/>
      <c r="B311" s="78"/>
      <c r="C311" s="25"/>
      <c r="D311" s="3" t="s">
        <v>37</v>
      </c>
      <c r="E311" s="4">
        <f>E312-E301</f>
        <v>5531570.733333333</v>
      </c>
      <c r="F311" s="4">
        <f>F312-F301</f>
        <v>7640440.999999999</v>
      </c>
      <c r="G311" s="4">
        <f>G312-G301</f>
        <v>6034579.25</v>
      </c>
      <c r="H311" s="4">
        <f>H312-H301</f>
        <v>6220141.18</v>
      </c>
      <c r="I311" s="4">
        <f t="shared" si="36"/>
        <v>185561.9299999997</v>
      </c>
      <c r="J311" s="4">
        <f t="shared" si="45"/>
        <v>103.0749770996876</v>
      </c>
      <c r="K311" s="4">
        <f t="shared" si="46"/>
        <v>81.41076123747308</v>
      </c>
      <c r="L311" s="4">
        <f t="shared" si="39"/>
        <v>688570.4466666663</v>
      </c>
      <c r="M311" s="4">
        <f t="shared" si="44"/>
        <v>112.44800943278787</v>
      </c>
    </row>
    <row r="312" spans="1:13" s="5" customFormat="1" ht="15.75">
      <c r="A312" s="103"/>
      <c r="B312" s="79"/>
      <c r="C312" s="23"/>
      <c r="D312" s="3" t="s">
        <v>56</v>
      </c>
      <c r="E312" s="4">
        <f>E302+E310</f>
        <v>5531570.733333333</v>
      </c>
      <c r="F312" s="4">
        <f>F302+F310</f>
        <v>7640440.999999999</v>
      </c>
      <c r="G312" s="4">
        <f>G302+G310</f>
        <v>6034579.25</v>
      </c>
      <c r="H312" s="4">
        <f>H302+H310</f>
        <v>6220128.029999999</v>
      </c>
      <c r="I312" s="4">
        <f t="shared" si="36"/>
        <v>185548.77999999933</v>
      </c>
      <c r="J312" s="4">
        <f t="shared" si="45"/>
        <v>103.07475918888626</v>
      </c>
      <c r="K312" s="4">
        <f t="shared" si="46"/>
        <v>81.41058912698888</v>
      </c>
      <c r="L312" s="4">
        <f t="shared" si="39"/>
        <v>688557.2966666659</v>
      </c>
      <c r="M312" s="4">
        <f t="shared" si="44"/>
        <v>112.44777170645959</v>
      </c>
    </row>
    <row r="313" spans="1:13" s="5" customFormat="1" ht="31.5" customHeight="1">
      <c r="A313" s="77">
        <v>955</v>
      </c>
      <c r="B313" s="77" t="s">
        <v>118</v>
      </c>
      <c r="C313" s="21" t="s">
        <v>209</v>
      </c>
      <c r="D313" s="32" t="s">
        <v>210</v>
      </c>
      <c r="E313" s="34">
        <v>1763.6</v>
      </c>
      <c r="F313" s="4"/>
      <c r="G313" s="4"/>
      <c r="H313" s="67">
        <v>-623.55</v>
      </c>
      <c r="I313" s="34">
        <f t="shared" si="36"/>
        <v>-623.55</v>
      </c>
      <c r="J313" s="34"/>
      <c r="K313" s="34"/>
      <c r="L313" s="34">
        <f t="shared" si="39"/>
        <v>-2387.1499999999996</v>
      </c>
      <c r="M313" s="34">
        <f t="shared" si="44"/>
        <v>-35.356656838285325</v>
      </c>
    </row>
    <row r="314" spans="1:13" s="5" customFormat="1" ht="15.75">
      <c r="A314" s="78"/>
      <c r="B314" s="78"/>
      <c r="C314" s="21" t="s">
        <v>23</v>
      </c>
      <c r="D314" s="43" t="s">
        <v>24</v>
      </c>
      <c r="E314" s="34">
        <v>2650.5</v>
      </c>
      <c r="F314" s="4"/>
      <c r="G314" s="4"/>
      <c r="H314" s="34">
        <v>-96.7</v>
      </c>
      <c r="I314" s="34">
        <f t="shared" si="36"/>
        <v>-96.7</v>
      </c>
      <c r="J314" s="34"/>
      <c r="K314" s="34"/>
      <c r="L314" s="34">
        <f t="shared" si="39"/>
        <v>-2747.2</v>
      </c>
      <c r="M314" s="34">
        <f t="shared" si="44"/>
        <v>-3.6483682324089792</v>
      </c>
    </row>
    <row r="315" spans="1:13" s="5" customFormat="1" ht="15.75">
      <c r="A315" s="78"/>
      <c r="B315" s="78"/>
      <c r="C315" s="21" t="s">
        <v>25</v>
      </c>
      <c r="D315" s="43" t="s">
        <v>26</v>
      </c>
      <c r="E315" s="34"/>
      <c r="F315" s="34">
        <v>138.6</v>
      </c>
      <c r="G315" s="34">
        <v>138.6</v>
      </c>
      <c r="H315" s="34">
        <v>1244.02</v>
      </c>
      <c r="I315" s="34">
        <f t="shared" si="36"/>
        <v>1105.42</v>
      </c>
      <c r="J315" s="34">
        <f>H315/G315*100</f>
        <v>897.5613275613275</v>
      </c>
      <c r="K315" s="34">
        <f>H315/F315*100</f>
        <v>897.5613275613275</v>
      </c>
      <c r="L315" s="34">
        <f t="shared" si="39"/>
        <v>1244.02</v>
      </c>
      <c r="M315" s="34"/>
    </row>
    <row r="316" spans="1:13" ht="15.75" customHeight="1" hidden="1">
      <c r="A316" s="78"/>
      <c r="B316" s="78"/>
      <c r="C316" s="21" t="s">
        <v>28</v>
      </c>
      <c r="D316" s="43" t="s">
        <v>100</v>
      </c>
      <c r="E316" s="49"/>
      <c r="F316" s="49"/>
      <c r="G316" s="49"/>
      <c r="H316" s="49"/>
      <c r="I316" s="49">
        <f t="shared" si="36"/>
        <v>0</v>
      </c>
      <c r="J316" s="49" t="e">
        <f>H316/G316*100</f>
        <v>#DIV/0!</v>
      </c>
      <c r="K316" s="49" t="e">
        <f>H316/F316*100</f>
        <v>#DIV/0!</v>
      </c>
      <c r="L316" s="49">
        <f t="shared" si="39"/>
        <v>0</v>
      </c>
      <c r="M316" s="49" t="e">
        <f aca="true" t="shared" si="47" ref="M316:M326">H316/E316*100</f>
        <v>#DIV/0!</v>
      </c>
    </row>
    <row r="317" spans="1:13" ht="15.75">
      <c r="A317" s="78"/>
      <c r="B317" s="78"/>
      <c r="C317" s="21" t="s">
        <v>30</v>
      </c>
      <c r="D317" s="43" t="s">
        <v>77</v>
      </c>
      <c r="E317" s="34">
        <v>97397.6</v>
      </c>
      <c r="F317" s="49">
        <v>94234</v>
      </c>
      <c r="G317" s="49">
        <v>94233.99</v>
      </c>
      <c r="H317" s="49">
        <v>94234</v>
      </c>
      <c r="I317" s="34">
        <f t="shared" si="36"/>
        <v>0.00999999999476131</v>
      </c>
      <c r="J317" s="34">
        <f>H317/G317*100</f>
        <v>100.00001061188217</v>
      </c>
      <c r="K317" s="34">
        <f>H317/F317*100</f>
        <v>100</v>
      </c>
      <c r="L317" s="34">
        <f t="shared" si="39"/>
        <v>-3163.600000000006</v>
      </c>
      <c r="M317" s="34">
        <f t="shared" si="47"/>
        <v>96.75187068264515</v>
      </c>
    </row>
    <row r="318" spans="1:13" ht="15.75" customHeight="1" hidden="1">
      <c r="A318" s="78"/>
      <c r="B318" s="78"/>
      <c r="C318" s="21" t="s">
        <v>48</v>
      </c>
      <c r="D318" s="44" t="s">
        <v>49</v>
      </c>
      <c r="E318" s="49"/>
      <c r="F318" s="49"/>
      <c r="G318" s="49"/>
      <c r="H318" s="49"/>
      <c r="I318" s="49">
        <f t="shared" si="36"/>
        <v>0</v>
      </c>
      <c r="J318" s="49" t="e">
        <f>H318/G318*100</f>
        <v>#DIV/0!</v>
      </c>
      <c r="K318" s="49" t="e">
        <f>H318/F318*100</f>
        <v>#DIV/0!</v>
      </c>
      <c r="L318" s="49">
        <f t="shared" si="39"/>
        <v>0</v>
      </c>
      <c r="M318" s="49" t="e">
        <f t="shared" si="47"/>
        <v>#DIV/0!</v>
      </c>
    </row>
    <row r="319" spans="1:13" ht="15.75">
      <c r="A319" s="78"/>
      <c r="B319" s="78"/>
      <c r="C319" s="21" t="s">
        <v>32</v>
      </c>
      <c r="D319" s="43" t="s">
        <v>27</v>
      </c>
      <c r="E319" s="49">
        <v>-3871.2</v>
      </c>
      <c r="F319" s="49"/>
      <c r="G319" s="49"/>
      <c r="H319" s="49">
        <v>-3171.77</v>
      </c>
      <c r="I319" s="34">
        <f t="shared" si="36"/>
        <v>-3171.77</v>
      </c>
      <c r="J319" s="34"/>
      <c r="K319" s="34"/>
      <c r="L319" s="34">
        <f t="shared" si="39"/>
        <v>699.4299999999998</v>
      </c>
      <c r="M319" s="34">
        <f t="shared" si="47"/>
        <v>81.93247571812358</v>
      </c>
    </row>
    <row r="320" spans="1:13" s="5" customFormat="1" ht="31.5">
      <c r="A320" s="78"/>
      <c r="B320" s="78"/>
      <c r="C320" s="23"/>
      <c r="D320" s="3" t="s">
        <v>37</v>
      </c>
      <c r="E320" s="6">
        <f>E321-E319</f>
        <v>101811.70000000001</v>
      </c>
      <c r="F320" s="6">
        <f>F321-F319</f>
        <v>94372.6</v>
      </c>
      <c r="G320" s="6">
        <f>G321-G319</f>
        <v>94372.59000000001</v>
      </c>
      <c r="H320" s="6">
        <f>H321-H319</f>
        <v>94757.77</v>
      </c>
      <c r="I320" s="6">
        <f t="shared" si="36"/>
        <v>385.179999999993</v>
      </c>
      <c r="J320" s="6">
        <f>H320/G320*100</f>
        <v>100.40814817098904</v>
      </c>
      <c r="K320" s="6">
        <f>H320/F320*100</f>
        <v>100.40813753144451</v>
      </c>
      <c r="L320" s="6">
        <f t="shared" si="39"/>
        <v>-7053.930000000008</v>
      </c>
      <c r="M320" s="6">
        <f t="shared" si="47"/>
        <v>93.07159196831012</v>
      </c>
    </row>
    <row r="321" spans="1:13" s="5" customFormat="1" ht="15.75">
      <c r="A321" s="79"/>
      <c r="B321" s="79"/>
      <c r="C321" s="22"/>
      <c r="D321" s="3" t="s">
        <v>56</v>
      </c>
      <c r="E321" s="6">
        <f>SUM(E313:E319)</f>
        <v>97940.50000000001</v>
      </c>
      <c r="F321" s="6">
        <f>SUM(F313:F319)</f>
        <v>94372.6</v>
      </c>
      <c r="G321" s="6">
        <f>SUM(G313:G319)</f>
        <v>94372.59000000001</v>
      </c>
      <c r="H321" s="6">
        <f>SUM(H313:H319)</f>
        <v>91586</v>
      </c>
      <c r="I321" s="6">
        <f t="shared" si="36"/>
        <v>-2786.590000000011</v>
      </c>
      <c r="J321" s="6">
        <f>H321/G321*100</f>
        <v>97.04724645153851</v>
      </c>
      <c r="K321" s="6">
        <f>H321/F321*100</f>
        <v>97.04723616812507</v>
      </c>
      <c r="L321" s="6">
        <f t="shared" si="39"/>
        <v>-6354.500000000015</v>
      </c>
      <c r="M321" s="6">
        <f t="shared" si="47"/>
        <v>93.5118771090611</v>
      </c>
    </row>
    <row r="322" spans="1:13" s="5" customFormat="1" ht="31.5" customHeight="1">
      <c r="A322" s="101" t="s">
        <v>119</v>
      </c>
      <c r="B322" s="77" t="s">
        <v>120</v>
      </c>
      <c r="C322" s="21" t="s">
        <v>215</v>
      </c>
      <c r="D322" s="32" t="s">
        <v>216</v>
      </c>
      <c r="E322" s="49">
        <v>345.6</v>
      </c>
      <c r="F322" s="49">
        <v>1380</v>
      </c>
      <c r="G322" s="49">
        <v>930</v>
      </c>
      <c r="H322" s="49">
        <v>767</v>
      </c>
      <c r="I322" s="34">
        <f t="shared" si="36"/>
        <v>-163</v>
      </c>
      <c r="J322" s="34">
        <f>H322/G322*100</f>
        <v>82.47311827956989</v>
      </c>
      <c r="K322" s="34">
        <f>H322/F322*100</f>
        <v>55.57971014492754</v>
      </c>
      <c r="L322" s="34">
        <f t="shared" si="39"/>
        <v>421.4</v>
      </c>
      <c r="M322" s="34">
        <f t="shared" si="47"/>
        <v>221.93287037037038</v>
      </c>
    </row>
    <row r="323" spans="1:13" s="5" customFormat="1" ht="94.5">
      <c r="A323" s="102"/>
      <c r="B323" s="78"/>
      <c r="C323" s="20" t="s">
        <v>207</v>
      </c>
      <c r="D323" s="64" t="s">
        <v>227</v>
      </c>
      <c r="E323" s="49">
        <v>176.4</v>
      </c>
      <c r="F323" s="6"/>
      <c r="G323" s="6"/>
      <c r="H323" s="49"/>
      <c r="I323" s="34">
        <f t="shared" si="36"/>
        <v>0</v>
      </c>
      <c r="J323" s="34"/>
      <c r="K323" s="34"/>
      <c r="L323" s="34">
        <f t="shared" si="39"/>
        <v>-176.4</v>
      </c>
      <c r="M323" s="34">
        <f t="shared" si="47"/>
        <v>0</v>
      </c>
    </row>
    <row r="324" spans="1:13" ht="15.75">
      <c r="A324" s="102"/>
      <c r="B324" s="78"/>
      <c r="C324" s="21" t="s">
        <v>19</v>
      </c>
      <c r="D324" s="43" t="s">
        <v>20</v>
      </c>
      <c r="E324" s="34">
        <f>E325</f>
        <v>75</v>
      </c>
      <c r="F324" s="34">
        <f>F325</f>
        <v>0</v>
      </c>
      <c r="G324" s="34">
        <f>G325</f>
        <v>0</v>
      </c>
      <c r="H324" s="34">
        <f>H325</f>
        <v>0</v>
      </c>
      <c r="I324" s="34">
        <f t="shared" si="36"/>
        <v>0</v>
      </c>
      <c r="J324" s="34"/>
      <c r="K324" s="34"/>
      <c r="L324" s="34">
        <f t="shared" si="39"/>
        <v>-75</v>
      </c>
      <c r="M324" s="34">
        <f t="shared" si="47"/>
        <v>0</v>
      </c>
    </row>
    <row r="325" spans="1:13" ht="47.25" customHeight="1" hidden="1">
      <c r="A325" s="102"/>
      <c r="B325" s="78"/>
      <c r="C325" s="20" t="s">
        <v>21</v>
      </c>
      <c r="D325" s="44" t="s">
        <v>22</v>
      </c>
      <c r="E325" s="34">
        <v>75</v>
      </c>
      <c r="F325" s="34"/>
      <c r="G325" s="34"/>
      <c r="H325" s="34"/>
      <c r="I325" s="34">
        <f t="shared" si="36"/>
        <v>0</v>
      </c>
      <c r="J325" s="34"/>
      <c r="K325" s="34"/>
      <c r="L325" s="34">
        <f t="shared" si="39"/>
        <v>-75</v>
      </c>
      <c r="M325" s="34">
        <f t="shared" si="47"/>
        <v>0</v>
      </c>
    </row>
    <row r="326" spans="1:13" ht="15.75" customHeight="1" hidden="1">
      <c r="A326" s="102"/>
      <c r="B326" s="78"/>
      <c r="C326" s="21" t="s">
        <v>23</v>
      </c>
      <c r="D326" s="43" t="s">
        <v>24</v>
      </c>
      <c r="E326" s="34"/>
      <c r="F326" s="34"/>
      <c r="G326" s="34"/>
      <c r="H326" s="34"/>
      <c r="I326" s="34">
        <f aca="true" t="shared" si="48" ref="I326:I389">H326-G326</f>
        <v>0</v>
      </c>
      <c r="J326" s="34"/>
      <c r="K326" s="34"/>
      <c r="L326" s="34">
        <f aca="true" t="shared" si="49" ref="L326:L389">H326-E326</f>
        <v>0</v>
      </c>
      <c r="M326" s="34" t="e">
        <f t="shared" si="47"/>
        <v>#DIV/0!</v>
      </c>
    </row>
    <row r="327" spans="1:13" ht="15.75">
      <c r="A327" s="102"/>
      <c r="B327" s="78"/>
      <c r="C327" s="21" t="s">
        <v>25</v>
      </c>
      <c r="D327" s="43" t="s">
        <v>26</v>
      </c>
      <c r="E327" s="34"/>
      <c r="F327" s="34">
        <v>240.83</v>
      </c>
      <c r="G327" s="34">
        <v>240.83</v>
      </c>
      <c r="H327" s="34">
        <v>240.83</v>
      </c>
      <c r="I327" s="34">
        <f t="shared" si="48"/>
        <v>0</v>
      </c>
      <c r="J327" s="34">
        <f>H327/G327*100</f>
        <v>100</v>
      </c>
      <c r="K327" s="34">
        <f>H327/F327*100</f>
        <v>100</v>
      </c>
      <c r="L327" s="34">
        <f t="shared" si="49"/>
        <v>240.83</v>
      </c>
      <c r="M327" s="34"/>
    </row>
    <row r="328" spans="1:13" ht="15.75">
      <c r="A328" s="102"/>
      <c r="B328" s="78"/>
      <c r="C328" s="21" t="s">
        <v>30</v>
      </c>
      <c r="D328" s="43" t="s">
        <v>77</v>
      </c>
      <c r="E328" s="34">
        <v>410.5</v>
      </c>
      <c r="F328" s="34">
        <v>602.4</v>
      </c>
      <c r="G328" s="34">
        <v>602.4</v>
      </c>
      <c r="H328" s="34">
        <v>180.3</v>
      </c>
      <c r="I328" s="34">
        <f t="shared" si="48"/>
        <v>-422.09999999999997</v>
      </c>
      <c r="J328" s="34">
        <f>H328/G328*100</f>
        <v>29.93027888446215</v>
      </c>
      <c r="K328" s="34">
        <f>H328/F328*100</f>
        <v>29.93027888446215</v>
      </c>
      <c r="L328" s="34">
        <f t="shared" si="49"/>
        <v>-230.2</v>
      </c>
      <c r="M328" s="34">
        <f aca="true" t="shared" si="50" ref="M328:M337">H328/E328*100</f>
        <v>43.922046285018276</v>
      </c>
    </row>
    <row r="329" spans="1:13" ht="15.75">
      <c r="A329" s="102"/>
      <c r="B329" s="78"/>
      <c r="C329" s="21" t="s">
        <v>48</v>
      </c>
      <c r="D329" s="44" t="s">
        <v>49</v>
      </c>
      <c r="E329" s="34">
        <v>151070.8</v>
      </c>
      <c r="F329" s="34"/>
      <c r="G329" s="34"/>
      <c r="H329" s="34"/>
      <c r="I329" s="34">
        <f t="shared" si="48"/>
        <v>0</v>
      </c>
      <c r="J329" s="34"/>
      <c r="K329" s="34"/>
      <c r="L329" s="34">
        <f t="shared" si="49"/>
        <v>-151070.8</v>
      </c>
      <c r="M329" s="34">
        <f t="shared" si="50"/>
        <v>0</v>
      </c>
    </row>
    <row r="330" spans="1:13" ht="15.75">
      <c r="A330" s="102"/>
      <c r="B330" s="78"/>
      <c r="C330" s="21" t="s">
        <v>32</v>
      </c>
      <c r="D330" s="43" t="s">
        <v>27</v>
      </c>
      <c r="E330" s="34">
        <v>-861.7</v>
      </c>
      <c r="F330" s="34"/>
      <c r="G330" s="34"/>
      <c r="H330" s="34"/>
      <c r="I330" s="34">
        <f t="shared" si="48"/>
        <v>0</v>
      </c>
      <c r="J330" s="34"/>
      <c r="K330" s="34"/>
      <c r="L330" s="34">
        <f t="shared" si="49"/>
        <v>861.7</v>
      </c>
      <c r="M330" s="34">
        <f t="shared" si="50"/>
        <v>0</v>
      </c>
    </row>
    <row r="331" spans="1:13" s="5" customFormat="1" ht="15.75">
      <c r="A331" s="102"/>
      <c r="B331" s="78"/>
      <c r="C331" s="17"/>
      <c r="D331" s="3" t="s">
        <v>33</v>
      </c>
      <c r="E331" s="6">
        <f>SUM(E322:E324,E326:E330)</f>
        <v>151216.59999999998</v>
      </c>
      <c r="F331" s="6">
        <f>SUM(F322:F324,F326:F330)</f>
        <v>2223.23</v>
      </c>
      <c r="G331" s="6">
        <f>SUM(G322:G324,G326:G330)</f>
        <v>1773.23</v>
      </c>
      <c r="H331" s="6">
        <f>SUM(H322:H324,H326:H330)</f>
        <v>1188.13</v>
      </c>
      <c r="I331" s="6">
        <f t="shared" si="48"/>
        <v>-585.0999999999999</v>
      </c>
      <c r="J331" s="6">
        <f aca="true" t="shared" si="51" ref="J331:J336">H331/G331*100</f>
        <v>67.00371638196964</v>
      </c>
      <c r="K331" s="6">
        <f aca="true" t="shared" si="52" ref="K331:K336">H331/F331*100</f>
        <v>53.44161422794763</v>
      </c>
      <c r="L331" s="6">
        <f t="shared" si="49"/>
        <v>-150028.46999999997</v>
      </c>
      <c r="M331" s="6">
        <f t="shared" si="50"/>
        <v>0.7857140022986896</v>
      </c>
    </row>
    <row r="332" spans="1:13" ht="15.75">
      <c r="A332" s="102"/>
      <c r="B332" s="78"/>
      <c r="C332" s="21" t="s">
        <v>121</v>
      </c>
      <c r="D332" s="43" t="s">
        <v>122</v>
      </c>
      <c r="E332" s="34">
        <v>96256.4</v>
      </c>
      <c r="F332" s="34">
        <v>140974.3</v>
      </c>
      <c r="G332" s="34">
        <v>115554.5</v>
      </c>
      <c r="H332" s="34">
        <v>84668.63</v>
      </c>
      <c r="I332" s="34">
        <f t="shared" si="48"/>
        <v>-30885.869999999995</v>
      </c>
      <c r="J332" s="34">
        <f t="shared" si="51"/>
        <v>73.27159911556885</v>
      </c>
      <c r="K332" s="34">
        <f t="shared" si="52"/>
        <v>60.05962079613093</v>
      </c>
      <c r="L332" s="34">
        <f t="shared" si="49"/>
        <v>-11587.76999999999</v>
      </c>
      <c r="M332" s="34">
        <f t="shared" si="50"/>
        <v>87.9615589197186</v>
      </c>
    </row>
    <row r="333" spans="1:13" ht="31.5" customHeight="1" hidden="1">
      <c r="A333" s="102"/>
      <c r="B333" s="78"/>
      <c r="C333" s="21" t="s">
        <v>16</v>
      </c>
      <c r="D333" s="32" t="s">
        <v>17</v>
      </c>
      <c r="E333" s="34"/>
      <c r="F333" s="34"/>
      <c r="G333" s="34"/>
      <c r="H333" s="34"/>
      <c r="I333" s="34">
        <f t="shared" si="48"/>
        <v>0</v>
      </c>
      <c r="J333" s="34" t="e">
        <f t="shared" si="51"/>
        <v>#DIV/0!</v>
      </c>
      <c r="K333" s="34" t="e">
        <f t="shared" si="52"/>
        <v>#DIV/0!</v>
      </c>
      <c r="L333" s="34">
        <f t="shared" si="49"/>
        <v>0</v>
      </c>
      <c r="M333" s="34" t="e">
        <f t="shared" si="50"/>
        <v>#DIV/0!</v>
      </c>
    </row>
    <row r="334" spans="1:13" ht="15.75">
      <c r="A334" s="102"/>
      <c r="B334" s="78"/>
      <c r="C334" s="21" t="s">
        <v>19</v>
      </c>
      <c r="D334" s="43" t="s">
        <v>20</v>
      </c>
      <c r="E334" s="34">
        <f>SUM(E335:E339)</f>
        <v>28758.699999999997</v>
      </c>
      <c r="F334" s="34">
        <f>SUM(F335:F339)</f>
        <v>29255.3</v>
      </c>
      <c r="G334" s="34">
        <f>SUM(G335:G339)</f>
        <v>25378</v>
      </c>
      <c r="H334" s="34">
        <f>SUM(H335:H339)</f>
        <v>30198.87</v>
      </c>
      <c r="I334" s="34">
        <f t="shared" si="48"/>
        <v>4820.869999999999</v>
      </c>
      <c r="J334" s="34">
        <f t="shared" si="51"/>
        <v>118.9962566002049</v>
      </c>
      <c r="K334" s="34">
        <f t="shared" si="52"/>
        <v>103.2252959292846</v>
      </c>
      <c r="L334" s="34">
        <f t="shared" si="49"/>
        <v>1440.170000000002</v>
      </c>
      <c r="M334" s="34">
        <f t="shared" si="50"/>
        <v>105.00777156130145</v>
      </c>
    </row>
    <row r="335" spans="1:13" s="5" customFormat="1" ht="63" customHeight="1" hidden="1">
      <c r="A335" s="102"/>
      <c r="B335" s="78"/>
      <c r="C335" s="20" t="s">
        <v>123</v>
      </c>
      <c r="D335" s="44" t="s">
        <v>124</v>
      </c>
      <c r="E335" s="34">
        <v>239.7</v>
      </c>
      <c r="F335" s="34">
        <v>450</v>
      </c>
      <c r="G335" s="34">
        <v>317</v>
      </c>
      <c r="H335" s="34">
        <v>239.04</v>
      </c>
      <c r="I335" s="34">
        <f t="shared" si="48"/>
        <v>-77.96000000000001</v>
      </c>
      <c r="J335" s="34">
        <f t="shared" si="51"/>
        <v>75.40694006309148</v>
      </c>
      <c r="K335" s="34">
        <f t="shared" si="52"/>
        <v>53.12</v>
      </c>
      <c r="L335" s="34">
        <f t="shared" si="49"/>
        <v>-0.6599999999999966</v>
      </c>
      <c r="M335" s="34">
        <f t="shared" si="50"/>
        <v>99.72465581977472</v>
      </c>
    </row>
    <row r="336" spans="1:13" s="5" customFormat="1" ht="63" customHeight="1" hidden="1">
      <c r="A336" s="102"/>
      <c r="B336" s="78"/>
      <c r="C336" s="20" t="s">
        <v>125</v>
      </c>
      <c r="D336" s="44" t="s">
        <v>126</v>
      </c>
      <c r="E336" s="34">
        <v>762</v>
      </c>
      <c r="F336" s="34">
        <v>900.5</v>
      </c>
      <c r="G336" s="34">
        <v>795</v>
      </c>
      <c r="H336" s="34">
        <v>567.9</v>
      </c>
      <c r="I336" s="34">
        <f t="shared" si="48"/>
        <v>-227.10000000000002</v>
      </c>
      <c r="J336" s="34">
        <f t="shared" si="51"/>
        <v>71.43396226415094</v>
      </c>
      <c r="K336" s="34">
        <f t="shared" si="52"/>
        <v>63.064963908939475</v>
      </c>
      <c r="L336" s="34">
        <f t="shared" si="49"/>
        <v>-194.10000000000002</v>
      </c>
      <c r="M336" s="34">
        <f t="shared" si="50"/>
        <v>74.5275590551181</v>
      </c>
    </row>
    <row r="337" spans="1:13" s="5" customFormat="1" ht="63" customHeight="1" hidden="1">
      <c r="A337" s="102"/>
      <c r="B337" s="78"/>
      <c r="C337" s="20" t="s">
        <v>127</v>
      </c>
      <c r="D337" s="44" t="s">
        <v>128</v>
      </c>
      <c r="E337" s="34">
        <v>12.9</v>
      </c>
      <c r="F337" s="34"/>
      <c r="G337" s="34"/>
      <c r="H337" s="34">
        <v>502.7</v>
      </c>
      <c r="I337" s="34">
        <f t="shared" si="48"/>
        <v>502.7</v>
      </c>
      <c r="J337" s="34"/>
      <c r="K337" s="34"/>
      <c r="L337" s="34">
        <f t="shared" si="49"/>
        <v>489.8</v>
      </c>
      <c r="M337" s="34">
        <f t="shared" si="50"/>
        <v>3896.8992248062013</v>
      </c>
    </row>
    <row r="338" spans="1:13" s="5" customFormat="1" ht="78.75" customHeight="1" hidden="1">
      <c r="A338" s="102"/>
      <c r="B338" s="78"/>
      <c r="C338" s="20" t="s">
        <v>204</v>
      </c>
      <c r="D338" s="44" t="s">
        <v>205</v>
      </c>
      <c r="E338" s="34"/>
      <c r="F338" s="34"/>
      <c r="G338" s="34"/>
      <c r="H338" s="34">
        <v>344.79</v>
      </c>
      <c r="I338" s="34">
        <f t="shared" si="48"/>
        <v>344.79</v>
      </c>
      <c r="J338" s="34"/>
      <c r="K338" s="34"/>
      <c r="L338" s="34">
        <f t="shared" si="49"/>
        <v>344.79</v>
      </c>
      <c r="M338" s="34"/>
    </row>
    <row r="339" spans="1:13" s="5" customFormat="1" ht="47.25" customHeight="1" hidden="1">
      <c r="A339" s="102"/>
      <c r="B339" s="78"/>
      <c r="C339" s="20" t="s">
        <v>21</v>
      </c>
      <c r="D339" s="44" t="s">
        <v>22</v>
      </c>
      <c r="E339" s="34">
        <v>27744.1</v>
      </c>
      <c r="F339" s="34">
        <v>27904.8</v>
      </c>
      <c r="G339" s="34">
        <v>24266</v>
      </c>
      <c r="H339" s="34">
        <v>28544.44</v>
      </c>
      <c r="I339" s="34">
        <f t="shared" si="48"/>
        <v>4278.439999999999</v>
      </c>
      <c r="J339" s="34">
        <f aca="true" t="shared" si="53" ref="J339:J345">H339/G339*100</f>
        <v>117.63141844556169</v>
      </c>
      <c r="K339" s="34">
        <f aca="true" t="shared" si="54" ref="K339:K345">H339/F339*100</f>
        <v>102.2922221266592</v>
      </c>
      <c r="L339" s="34">
        <f t="shared" si="49"/>
        <v>800.3400000000001</v>
      </c>
      <c r="M339" s="34">
        <f aca="true" t="shared" si="55" ref="M339:M346">H339/E339*100</f>
        <v>102.88472143626934</v>
      </c>
    </row>
    <row r="340" spans="1:13" s="5" customFormat="1" ht="15.75">
      <c r="A340" s="102"/>
      <c r="B340" s="78"/>
      <c r="C340" s="23"/>
      <c r="D340" s="3" t="s">
        <v>36</v>
      </c>
      <c r="E340" s="6">
        <f>SUM(E332:E334)</f>
        <v>125015.09999999999</v>
      </c>
      <c r="F340" s="6">
        <f>SUM(F332:F334)</f>
        <v>170229.59999999998</v>
      </c>
      <c r="G340" s="6">
        <f>SUM(G332:G334)</f>
        <v>140932.5</v>
      </c>
      <c r="H340" s="6">
        <f>SUM(H332:H334)</f>
        <v>114867.5</v>
      </c>
      <c r="I340" s="6">
        <f t="shared" si="48"/>
        <v>-26065</v>
      </c>
      <c r="J340" s="6">
        <f t="shared" si="53"/>
        <v>81.50533056605113</v>
      </c>
      <c r="K340" s="6">
        <f t="shared" si="54"/>
        <v>67.47798267751321</v>
      </c>
      <c r="L340" s="6">
        <f t="shared" si="49"/>
        <v>-10147.599999999991</v>
      </c>
      <c r="M340" s="6">
        <f t="shared" si="55"/>
        <v>91.88290054561409</v>
      </c>
    </row>
    <row r="341" spans="1:13" s="5" customFormat="1" ht="31.5">
      <c r="A341" s="102"/>
      <c r="B341" s="78"/>
      <c r="C341" s="23"/>
      <c r="D341" s="3" t="s">
        <v>37</v>
      </c>
      <c r="E341" s="6">
        <f>E342-E330</f>
        <v>277093.39999999997</v>
      </c>
      <c r="F341" s="6">
        <f>F342-F330</f>
        <v>172452.83</v>
      </c>
      <c r="G341" s="6">
        <f>G342-G330</f>
        <v>142705.73</v>
      </c>
      <c r="H341" s="6">
        <f>H342-H330</f>
        <v>116055.63</v>
      </c>
      <c r="I341" s="6">
        <f t="shared" si="48"/>
        <v>-26650.100000000006</v>
      </c>
      <c r="J341" s="6">
        <f t="shared" si="53"/>
        <v>81.32513669913605</v>
      </c>
      <c r="K341" s="6">
        <f t="shared" si="54"/>
        <v>67.29702841060944</v>
      </c>
      <c r="L341" s="6">
        <f t="shared" si="49"/>
        <v>-161037.76999999996</v>
      </c>
      <c r="M341" s="6">
        <f t="shared" si="55"/>
        <v>41.88321699470288</v>
      </c>
    </row>
    <row r="342" spans="1:13" s="5" customFormat="1" ht="15.75">
      <c r="A342" s="103"/>
      <c r="B342" s="79"/>
      <c r="C342" s="23"/>
      <c r="D342" s="3" t="s">
        <v>56</v>
      </c>
      <c r="E342" s="6">
        <f>E331+E340</f>
        <v>276231.69999999995</v>
      </c>
      <c r="F342" s="6">
        <f>F331+F340</f>
        <v>172452.83</v>
      </c>
      <c r="G342" s="6">
        <f>G331+G340</f>
        <v>142705.73</v>
      </c>
      <c r="H342" s="6">
        <f>H331+H340</f>
        <v>116055.63</v>
      </c>
      <c r="I342" s="6">
        <f t="shared" si="48"/>
        <v>-26650.100000000006</v>
      </c>
      <c r="J342" s="6">
        <f t="shared" si="53"/>
        <v>81.32513669913605</v>
      </c>
      <c r="K342" s="6">
        <f t="shared" si="54"/>
        <v>67.29702841060944</v>
      </c>
      <c r="L342" s="6">
        <f t="shared" si="49"/>
        <v>-160176.06999999995</v>
      </c>
      <c r="M342" s="6">
        <f t="shared" si="55"/>
        <v>42.0138709641218</v>
      </c>
    </row>
    <row r="343" spans="1:13" ht="31.5" customHeight="1">
      <c r="A343" s="77" t="s">
        <v>129</v>
      </c>
      <c r="B343" s="77" t="s">
        <v>130</v>
      </c>
      <c r="C343" s="21" t="s">
        <v>131</v>
      </c>
      <c r="D343" s="43" t="s">
        <v>132</v>
      </c>
      <c r="E343" s="34">
        <v>351.1</v>
      </c>
      <c r="F343" s="34">
        <v>126</v>
      </c>
      <c r="G343" s="34">
        <v>99</v>
      </c>
      <c r="H343" s="34">
        <v>1267.5</v>
      </c>
      <c r="I343" s="34">
        <f t="shared" si="48"/>
        <v>1168.5</v>
      </c>
      <c r="J343" s="34">
        <f t="shared" si="53"/>
        <v>1280.3030303030303</v>
      </c>
      <c r="K343" s="34">
        <f t="shared" si="54"/>
        <v>1005.952380952381</v>
      </c>
      <c r="L343" s="34">
        <f t="shared" si="49"/>
        <v>916.4</v>
      </c>
      <c r="M343" s="34">
        <f t="shared" si="55"/>
        <v>361.0082597550555</v>
      </c>
    </row>
    <row r="344" spans="1:13" ht="15.75" customHeight="1" hidden="1">
      <c r="A344" s="78"/>
      <c r="B344" s="78"/>
      <c r="C344" s="21" t="s">
        <v>10</v>
      </c>
      <c r="D344" s="42" t="s">
        <v>133</v>
      </c>
      <c r="E344" s="34"/>
      <c r="F344" s="34"/>
      <c r="G344" s="34"/>
      <c r="H344" s="34"/>
      <c r="I344" s="34">
        <f t="shared" si="48"/>
        <v>0</v>
      </c>
      <c r="J344" s="34" t="e">
        <f t="shared" si="53"/>
        <v>#DIV/0!</v>
      </c>
      <c r="K344" s="34" t="e">
        <f t="shared" si="54"/>
        <v>#DIV/0!</v>
      </c>
      <c r="L344" s="34">
        <f t="shared" si="49"/>
        <v>0</v>
      </c>
      <c r="M344" s="34" t="e">
        <f t="shared" si="55"/>
        <v>#DIV/0!</v>
      </c>
    </row>
    <row r="345" spans="1:13" ht="47.25">
      <c r="A345" s="78"/>
      <c r="B345" s="78"/>
      <c r="C345" s="20" t="s">
        <v>14</v>
      </c>
      <c r="D345" s="44" t="s">
        <v>134</v>
      </c>
      <c r="E345" s="34">
        <v>74849.5</v>
      </c>
      <c r="F345" s="34">
        <v>85071.4</v>
      </c>
      <c r="G345" s="34">
        <v>69000</v>
      </c>
      <c r="H345" s="34">
        <v>99749.02</v>
      </c>
      <c r="I345" s="34">
        <f t="shared" si="48"/>
        <v>30749.020000000004</v>
      </c>
      <c r="J345" s="34">
        <f t="shared" si="53"/>
        <v>144.5637971014493</v>
      </c>
      <c r="K345" s="34">
        <f t="shared" si="54"/>
        <v>117.25329546710176</v>
      </c>
      <c r="L345" s="34">
        <f t="shared" si="49"/>
        <v>24899.520000000004</v>
      </c>
      <c r="M345" s="34">
        <f t="shared" si="55"/>
        <v>133.26611400209757</v>
      </c>
    </row>
    <row r="346" spans="1:13" ht="31.5">
      <c r="A346" s="78"/>
      <c r="B346" s="78"/>
      <c r="C346" s="21" t="s">
        <v>16</v>
      </c>
      <c r="D346" s="32" t="s">
        <v>17</v>
      </c>
      <c r="E346" s="34">
        <v>5314</v>
      </c>
      <c r="F346" s="34"/>
      <c r="G346" s="34"/>
      <c r="H346" s="34"/>
      <c r="I346" s="34">
        <f t="shared" si="48"/>
        <v>0</v>
      </c>
      <c r="J346" s="34"/>
      <c r="K346" s="34"/>
      <c r="L346" s="34">
        <f t="shared" si="49"/>
        <v>-5314</v>
      </c>
      <c r="M346" s="34">
        <f t="shared" si="55"/>
        <v>0</v>
      </c>
    </row>
    <row r="347" spans="1:13" ht="94.5">
      <c r="A347" s="78"/>
      <c r="B347" s="78"/>
      <c r="C347" s="20" t="s">
        <v>207</v>
      </c>
      <c r="D347" s="64" t="s">
        <v>227</v>
      </c>
      <c r="E347" s="34"/>
      <c r="F347" s="34"/>
      <c r="G347" s="34"/>
      <c r="H347" s="34">
        <v>7865.65</v>
      </c>
      <c r="I347" s="34">
        <f t="shared" si="48"/>
        <v>7865.65</v>
      </c>
      <c r="J347" s="34"/>
      <c r="K347" s="34"/>
      <c r="L347" s="34">
        <f t="shared" si="49"/>
        <v>7865.65</v>
      </c>
      <c r="M347" s="34"/>
    </row>
    <row r="348" spans="1:13" ht="15.75">
      <c r="A348" s="78"/>
      <c r="B348" s="78"/>
      <c r="C348" s="21" t="s">
        <v>19</v>
      </c>
      <c r="D348" s="43" t="s">
        <v>20</v>
      </c>
      <c r="E348" s="34">
        <f>E349</f>
        <v>5</v>
      </c>
      <c r="F348" s="34">
        <f>F349</f>
        <v>0</v>
      </c>
      <c r="G348" s="34">
        <f>G349</f>
        <v>0</v>
      </c>
      <c r="H348" s="34">
        <f>H349</f>
        <v>262.88</v>
      </c>
      <c r="I348" s="34">
        <f t="shared" si="48"/>
        <v>262.88</v>
      </c>
      <c r="J348" s="34"/>
      <c r="K348" s="34"/>
      <c r="L348" s="34">
        <f t="shared" si="49"/>
        <v>257.88</v>
      </c>
      <c r="M348" s="34">
        <f>H348/E348*100</f>
        <v>5257.6</v>
      </c>
    </row>
    <row r="349" spans="1:13" ht="47.25" customHeight="1" hidden="1">
      <c r="A349" s="78"/>
      <c r="B349" s="78"/>
      <c r="C349" s="20" t="s">
        <v>21</v>
      </c>
      <c r="D349" s="44" t="s">
        <v>22</v>
      </c>
      <c r="E349" s="34">
        <v>5</v>
      </c>
      <c r="F349" s="34"/>
      <c r="G349" s="34"/>
      <c r="H349" s="34">
        <v>262.88</v>
      </c>
      <c r="I349" s="34">
        <f t="shared" si="48"/>
        <v>262.88</v>
      </c>
      <c r="J349" s="34"/>
      <c r="K349" s="34"/>
      <c r="L349" s="34">
        <f t="shared" si="49"/>
        <v>257.88</v>
      </c>
      <c r="M349" s="34">
        <f>H349/E349*100</f>
        <v>5257.6</v>
      </c>
    </row>
    <row r="350" spans="1:13" ht="15.75">
      <c r="A350" s="78"/>
      <c r="B350" s="78"/>
      <c r="C350" s="21" t="s">
        <v>23</v>
      </c>
      <c r="D350" s="43" t="s">
        <v>24</v>
      </c>
      <c r="E350" s="34">
        <v>-1.2</v>
      </c>
      <c r="F350" s="34"/>
      <c r="G350" s="34"/>
      <c r="H350" s="34"/>
      <c r="I350" s="34">
        <f t="shared" si="48"/>
        <v>0</v>
      </c>
      <c r="J350" s="34"/>
      <c r="K350" s="34"/>
      <c r="L350" s="34">
        <f t="shared" si="49"/>
        <v>1.2</v>
      </c>
      <c r="M350" s="34">
        <f>H350/E350*100</f>
        <v>0</v>
      </c>
    </row>
    <row r="351" spans="1:13" ht="15.75">
      <c r="A351" s="78"/>
      <c r="B351" s="78"/>
      <c r="C351" s="21" t="s">
        <v>25</v>
      </c>
      <c r="D351" s="43" t="s">
        <v>26</v>
      </c>
      <c r="E351" s="34"/>
      <c r="F351" s="34">
        <v>3093.1</v>
      </c>
      <c r="G351" s="34">
        <v>3093.1</v>
      </c>
      <c r="H351" s="34">
        <v>7691.66</v>
      </c>
      <c r="I351" s="34">
        <f t="shared" si="48"/>
        <v>4598.5599999999995</v>
      </c>
      <c r="J351" s="34">
        <f aca="true" t="shared" si="56" ref="J351:J361">H351/G351*100</f>
        <v>248.67155927710064</v>
      </c>
      <c r="K351" s="34">
        <f aca="true" t="shared" si="57" ref="K351:K361">H351/F351*100</f>
        <v>248.67155927710064</v>
      </c>
      <c r="L351" s="34">
        <f t="shared" si="49"/>
        <v>7691.66</v>
      </c>
      <c r="M351" s="34"/>
    </row>
    <row r="352" spans="1:13" ht="15.75" customHeight="1" hidden="1">
      <c r="A352" s="78"/>
      <c r="B352" s="78"/>
      <c r="C352" s="21" t="s">
        <v>30</v>
      </c>
      <c r="D352" s="43" t="s">
        <v>31</v>
      </c>
      <c r="E352" s="34"/>
      <c r="F352" s="34"/>
      <c r="G352" s="34"/>
      <c r="H352" s="34"/>
      <c r="I352" s="34">
        <f t="shared" si="48"/>
        <v>0</v>
      </c>
      <c r="J352" s="34" t="e">
        <f t="shared" si="56"/>
        <v>#DIV/0!</v>
      </c>
      <c r="K352" s="34" t="e">
        <f t="shared" si="57"/>
        <v>#DIV/0!</v>
      </c>
      <c r="L352" s="34">
        <f t="shared" si="49"/>
        <v>0</v>
      </c>
      <c r="M352" s="34" t="e">
        <f aca="true" t="shared" si="58" ref="M352:M362">H352/E352*100</f>
        <v>#DIV/0!</v>
      </c>
    </row>
    <row r="353" spans="1:13" ht="15.75" customHeight="1" hidden="1">
      <c r="A353" s="78"/>
      <c r="B353" s="78"/>
      <c r="C353" s="21" t="s">
        <v>32</v>
      </c>
      <c r="D353" s="43" t="s">
        <v>27</v>
      </c>
      <c r="E353" s="34"/>
      <c r="F353" s="34"/>
      <c r="G353" s="34"/>
      <c r="H353" s="34"/>
      <c r="I353" s="34">
        <f t="shared" si="48"/>
        <v>0</v>
      </c>
      <c r="J353" s="34" t="e">
        <f t="shared" si="56"/>
        <v>#DIV/0!</v>
      </c>
      <c r="K353" s="34" t="e">
        <f t="shared" si="57"/>
        <v>#DIV/0!</v>
      </c>
      <c r="L353" s="34">
        <f t="shared" si="49"/>
        <v>0</v>
      </c>
      <c r="M353" s="34" t="e">
        <f t="shared" si="58"/>
        <v>#DIV/0!</v>
      </c>
    </row>
    <row r="354" spans="1:13" s="5" customFormat="1" ht="15.75">
      <c r="A354" s="78"/>
      <c r="B354" s="78"/>
      <c r="C354" s="22"/>
      <c r="D354" s="3" t="s">
        <v>33</v>
      </c>
      <c r="E354" s="6">
        <f>SUM(E343:E348,E350:E353)</f>
        <v>80518.40000000001</v>
      </c>
      <c r="F354" s="6">
        <f>SUM(F343:F348,F350:F353)</f>
        <v>88290.5</v>
      </c>
      <c r="G354" s="6">
        <f>SUM(G343:G348,G350:G353)</f>
        <v>72192.1</v>
      </c>
      <c r="H354" s="6">
        <f>SUM(H343:H348,H350:H353)</f>
        <v>116836.71</v>
      </c>
      <c r="I354" s="6">
        <f t="shared" si="48"/>
        <v>44644.61</v>
      </c>
      <c r="J354" s="6">
        <f t="shared" si="56"/>
        <v>161.84140646968297</v>
      </c>
      <c r="K354" s="6">
        <f t="shared" si="57"/>
        <v>132.33214218970332</v>
      </c>
      <c r="L354" s="6">
        <f t="shared" si="49"/>
        <v>36318.31</v>
      </c>
      <c r="M354" s="6">
        <f t="shared" si="58"/>
        <v>145.10560319132026</v>
      </c>
    </row>
    <row r="355" spans="1:13" ht="15.75">
      <c r="A355" s="78"/>
      <c r="B355" s="78"/>
      <c r="C355" s="21" t="s">
        <v>188</v>
      </c>
      <c r="D355" s="43" t="s">
        <v>135</v>
      </c>
      <c r="E355" s="34">
        <v>812.4</v>
      </c>
      <c r="F355" s="34">
        <v>780</v>
      </c>
      <c r="G355" s="34">
        <v>780</v>
      </c>
      <c r="H355" s="34">
        <v>1981.98</v>
      </c>
      <c r="I355" s="34">
        <f t="shared" si="48"/>
        <v>1201.98</v>
      </c>
      <c r="J355" s="34">
        <f t="shared" si="56"/>
        <v>254.1</v>
      </c>
      <c r="K355" s="34">
        <f t="shared" si="57"/>
        <v>254.1</v>
      </c>
      <c r="L355" s="34">
        <f t="shared" si="49"/>
        <v>1169.58</v>
      </c>
      <c r="M355" s="34">
        <f t="shared" si="58"/>
        <v>243.96602658788774</v>
      </c>
    </row>
    <row r="356" spans="1:13" ht="15.75">
      <c r="A356" s="78"/>
      <c r="B356" s="78"/>
      <c r="C356" s="21" t="s">
        <v>19</v>
      </c>
      <c r="D356" s="43" t="s">
        <v>20</v>
      </c>
      <c r="E356" s="34">
        <f>SUM(E357:E358)</f>
        <v>12619.9</v>
      </c>
      <c r="F356" s="34">
        <f>SUM(F357:F358)</f>
        <v>15796.8</v>
      </c>
      <c r="G356" s="34">
        <f>SUM(G357:G358)</f>
        <v>12704.6</v>
      </c>
      <c r="H356" s="34">
        <f>SUM(H357:H358)</f>
        <v>14907.199999999999</v>
      </c>
      <c r="I356" s="34">
        <f t="shared" si="48"/>
        <v>2202.5999999999985</v>
      </c>
      <c r="J356" s="34">
        <f t="shared" si="56"/>
        <v>117.33702753333436</v>
      </c>
      <c r="K356" s="34">
        <f t="shared" si="57"/>
        <v>94.36847969208954</v>
      </c>
      <c r="L356" s="34">
        <f t="shared" si="49"/>
        <v>2287.2999999999993</v>
      </c>
      <c r="M356" s="34">
        <f t="shared" si="58"/>
        <v>118.12454932289478</v>
      </c>
    </row>
    <row r="357" spans="1:13" s="5" customFormat="1" ht="63" customHeight="1" hidden="1">
      <c r="A357" s="78"/>
      <c r="B357" s="78"/>
      <c r="C357" s="20" t="s">
        <v>136</v>
      </c>
      <c r="D357" s="44" t="s">
        <v>137</v>
      </c>
      <c r="E357" s="34">
        <v>10684.5</v>
      </c>
      <c r="F357" s="34">
        <v>13596.8</v>
      </c>
      <c r="G357" s="34">
        <v>10954.6</v>
      </c>
      <c r="H357" s="34">
        <v>13067.55</v>
      </c>
      <c r="I357" s="34">
        <f t="shared" si="48"/>
        <v>2112.949999999999</v>
      </c>
      <c r="J357" s="34">
        <f t="shared" si="56"/>
        <v>119.28824420791264</v>
      </c>
      <c r="K357" s="34">
        <f t="shared" si="57"/>
        <v>96.10754000941398</v>
      </c>
      <c r="L357" s="34">
        <f t="shared" si="49"/>
        <v>2383.0499999999993</v>
      </c>
      <c r="M357" s="34">
        <f t="shared" si="58"/>
        <v>122.30380457672328</v>
      </c>
    </row>
    <row r="358" spans="1:13" s="5" customFormat="1" ht="47.25" customHeight="1" hidden="1">
      <c r="A358" s="78"/>
      <c r="B358" s="78"/>
      <c r="C358" s="20" t="s">
        <v>21</v>
      </c>
      <c r="D358" s="44" t="s">
        <v>22</v>
      </c>
      <c r="E358" s="34">
        <v>1935.4</v>
      </c>
      <c r="F358" s="34">
        <v>2200</v>
      </c>
      <c r="G358" s="34">
        <v>1750</v>
      </c>
      <c r="H358" s="34">
        <v>1839.65</v>
      </c>
      <c r="I358" s="34">
        <f t="shared" si="48"/>
        <v>89.65000000000009</v>
      </c>
      <c r="J358" s="34">
        <f t="shared" si="56"/>
        <v>105.12285714285714</v>
      </c>
      <c r="K358" s="34">
        <f t="shared" si="57"/>
        <v>83.62045454545455</v>
      </c>
      <c r="L358" s="34">
        <f t="shared" si="49"/>
        <v>-95.75</v>
      </c>
      <c r="M358" s="34">
        <f t="shared" si="58"/>
        <v>95.05270228376563</v>
      </c>
    </row>
    <row r="359" spans="1:13" s="5" customFormat="1" ht="15.75">
      <c r="A359" s="78"/>
      <c r="B359" s="78"/>
      <c r="C359" s="23"/>
      <c r="D359" s="3" t="s">
        <v>36</v>
      </c>
      <c r="E359" s="6">
        <f>SUM(E355:E356)</f>
        <v>13432.3</v>
      </c>
      <c r="F359" s="6">
        <f>SUM(F355:F356)</f>
        <v>16576.8</v>
      </c>
      <c r="G359" s="6">
        <f>SUM(G355:G356)</f>
        <v>13484.6</v>
      </c>
      <c r="H359" s="6">
        <f>SUM(H355:H356)</f>
        <v>16889.18</v>
      </c>
      <c r="I359" s="6">
        <f t="shared" si="48"/>
        <v>3404.58</v>
      </c>
      <c r="J359" s="6">
        <f t="shared" si="56"/>
        <v>125.2479124334426</v>
      </c>
      <c r="K359" s="6">
        <f t="shared" si="57"/>
        <v>101.8844409053617</v>
      </c>
      <c r="L359" s="6">
        <f t="shared" si="49"/>
        <v>3456.880000000001</v>
      </c>
      <c r="M359" s="6">
        <f t="shared" si="58"/>
        <v>125.73557767470949</v>
      </c>
    </row>
    <row r="360" spans="1:13" s="5" customFormat="1" ht="31.5" hidden="1">
      <c r="A360" s="78"/>
      <c r="B360" s="78"/>
      <c r="C360" s="23"/>
      <c r="D360" s="3" t="s">
        <v>37</v>
      </c>
      <c r="E360" s="6">
        <f>E361-E353</f>
        <v>93950.70000000001</v>
      </c>
      <c r="F360" s="6">
        <f>F361-F353</f>
        <v>104867.3</v>
      </c>
      <c r="G360" s="6">
        <f>G361-G353</f>
        <v>85676.70000000001</v>
      </c>
      <c r="H360" s="6">
        <f>H361-H353</f>
        <v>133725.89</v>
      </c>
      <c r="I360" s="6">
        <f t="shared" si="48"/>
        <v>48049.19</v>
      </c>
      <c r="J360" s="6">
        <f t="shared" si="56"/>
        <v>156.08198028168684</v>
      </c>
      <c r="K360" s="6">
        <f t="shared" si="57"/>
        <v>127.51915039292516</v>
      </c>
      <c r="L360" s="6">
        <f t="shared" si="49"/>
        <v>39775.19</v>
      </c>
      <c r="M360" s="6">
        <f t="shared" si="58"/>
        <v>142.3362359194769</v>
      </c>
    </row>
    <row r="361" spans="1:13" s="5" customFormat="1" ht="15.75">
      <c r="A361" s="79"/>
      <c r="B361" s="79"/>
      <c r="C361" s="22"/>
      <c r="D361" s="3" t="s">
        <v>56</v>
      </c>
      <c r="E361" s="6">
        <f>E354+E359</f>
        <v>93950.70000000001</v>
      </c>
      <c r="F361" s="6">
        <f>F354+F359</f>
        <v>104867.3</v>
      </c>
      <c r="G361" s="6">
        <f>G354+G359</f>
        <v>85676.70000000001</v>
      </c>
      <c r="H361" s="6">
        <f>H354+H359</f>
        <v>133725.89</v>
      </c>
      <c r="I361" s="6">
        <f t="shared" si="48"/>
        <v>48049.19</v>
      </c>
      <c r="J361" s="6">
        <f t="shared" si="56"/>
        <v>156.08198028168684</v>
      </c>
      <c r="K361" s="6">
        <f t="shared" si="57"/>
        <v>127.51915039292516</v>
      </c>
      <c r="L361" s="6">
        <f t="shared" si="49"/>
        <v>39775.19</v>
      </c>
      <c r="M361" s="6">
        <f t="shared" si="58"/>
        <v>142.3362359194769</v>
      </c>
    </row>
    <row r="362" spans="1:13" ht="47.25">
      <c r="A362" s="101" t="s">
        <v>138</v>
      </c>
      <c r="B362" s="77" t="s">
        <v>139</v>
      </c>
      <c r="C362" s="63" t="s">
        <v>221</v>
      </c>
      <c r="D362" s="64" t="s">
        <v>222</v>
      </c>
      <c r="E362" s="34">
        <v>90704.3</v>
      </c>
      <c r="F362" s="34"/>
      <c r="G362" s="34"/>
      <c r="H362" s="34">
        <v>204.12</v>
      </c>
      <c r="I362" s="34">
        <f t="shared" si="48"/>
        <v>204.12</v>
      </c>
      <c r="J362" s="34"/>
      <c r="K362" s="34"/>
      <c r="L362" s="34">
        <f t="shared" si="49"/>
        <v>-90500.18000000001</v>
      </c>
      <c r="M362" s="34">
        <f t="shared" si="58"/>
        <v>0.22503894523192397</v>
      </c>
    </row>
    <row r="363" spans="1:13" ht="31.5">
      <c r="A363" s="102"/>
      <c r="B363" s="78"/>
      <c r="C363" s="21" t="s">
        <v>209</v>
      </c>
      <c r="D363" s="32" t="s">
        <v>210</v>
      </c>
      <c r="E363" s="34"/>
      <c r="F363" s="34"/>
      <c r="G363" s="34"/>
      <c r="H363" s="34">
        <v>25407.53</v>
      </c>
      <c r="I363" s="34">
        <f t="shared" si="48"/>
        <v>25407.53</v>
      </c>
      <c r="J363" s="34"/>
      <c r="K363" s="34"/>
      <c r="L363" s="34">
        <f t="shared" si="49"/>
        <v>25407.53</v>
      </c>
      <c r="M363" s="34"/>
    </row>
    <row r="364" spans="1:13" ht="94.5" customHeight="1" hidden="1">
      <c r="A364" s="102"/>
      <c r="B364" s="78"/>
      <c r="C364" s="62" t="s">
        <v>207</v>
      </c>
      <c r="D364" s="64" t="s">
        <v>227</v>
      </c>
      <c r="E364" s="34"/>
      <c r="F364" s="34"/>
      <c r="G364" s="34"/>
      <c r="H364" s="34"/>
      <c r="I364" s="34">
        <f t="shared" si="48"/>
        <v>0</v>
      </c>
      <c r="J364" s="34"/>
      <c r="K364" s="34"/>
      <c r="L364" s="34">
        <f t="shared" si="49"/>
        <v>0</v>
      </c>
      <c r="M364" s="34" t="e">
        <f>H364/E364*100</f>
        <v>#DIV/0!</v>
      </c>
    </row>
    <row r="365" spans="1:13" ht="15.75">
      <c r="A365" s="102"/>
      <c r="B365" s="78"/>
      <c r="C365" s="21" t="s">
        <v>19</v>
      </c>
      <c r="D365" s="43" t="s">
        <v>20</v>
      </c>
      <c r="E365" s="34">
        <f>E366</f>
        <v>11.7</v>
      </c>
      <c r="F365" s="34">
        <f>F366</f>
        <v>0</v>
      </c>
      <c r="G365" s="34">
        <f>G366</f>
        <v>0</v>
      </c>
      <c r="H365" s="34">
        <f>H366</f>
        <v>444.64</v>
      </c>
      <c r="I365" s="34">
        <f t="shared" si="48"/>
        <v>444.64</v>
      </c>
      <c r="J365" s="34"/>
      <c r="K365" s="34"/>
      <c r="L365" s="34">
        <f t="shared" si="49"/>
        <v>432.94</v>
      </c>
      <c r="M365" s="34">
        <f>H365/E365*100</f>
        <v>3800.3418803418804</v>
      </c>
    </row>
    <row r="366" spans="1:13" ht="47.25" customHeight="1" hidden="1">
      <c r="A366" s="102"/>
      <c r="B366" s="78"/>
      <c r="C366" s="20" t="s">
        <v>21</v>
      </c>
      <c r="D366" s="44" t="s">
        <v>22</v>
      </c>
      <c r="E366" s="34">
        <v>11.7</v>
      </c>
      <c r="F366" s="34"/>
      <c r="G366" s="34"/>
      <c r="H366" s="34">
        <v>444.64</v>
      </c>
      <c r="I366" s="34">
        <f t="shared" si="48"/>
        <v>444.64</v>
      </c>
      <c r="J366" s="34"/>
      <c r="K366" s="34"/>
      <c r="L366" s="34">
        <f t="shared" si="49"/>
        <v>432.94</v>
      </c>
      <c r="M366" s="34">
        <f>H366/E366*100</f>
        <v>3800.3418803418804</v>
      </c>
    </row>
    <row r="367" spans="1:13" ht="15.75">
      <c r="A367" s="102"/>
      <c r="B367" s="78"/>
      <c r="C367" s="21" t="s">
        <v>23</v>
      </c>
      <c r="D367" s="43" t="s">
        <v>24</v>
      </c>
      <c r="E367" s="34">
        <v>95.2</v>
      </c>
      <c r="F367" s="34"/>
      <c r="G367" s="34"/>
      <c r="H367" s="34"/>
      <c r="I367" s="34">
        <f t="shared" si="48"/>
        <v>0</v>
      </c>
      <c r="J367" s="34"/>
      <c r="K367" s="34"/>
      <c r="L367" s="34">
        <f t="shared" si="49"/>
        <v>-95.2</v>
      </c>
      <c r="M367" s="34">
        <f>H367/E367*100</f>
        <v>0</v>
      </c>
    </row>
    <row r="368" spans="1:13" ht="15.75">
      <c r="A368" s="102"/>
      <c r="B368" s="78"/>
      <c r="C368" s="21" t="s">
        <v>30</v>
      </c>
      <c r="D368" s="43" t="s">
        <v>31</v>
      </c>
      <c r="E368" s="34">
        <v>2550.8</v>
      </c>
      <c r="F368" s="34">
        <v>2526.6</v>
      </c>
      <c r="G368" s="34">
        <v>2261.23</v>
      </c>
      <c r="H368" s="34">
        <v>2526.6</v>
      </c>
      <c r="I368" s="34">
        <f t="shared" si="48"/>
        <v>265.3699999999999</v>
      </c>
      <c r="J368" s="34">
        <f>H368/G368*100</f>
        <v>111.73564829760794</v>
      </c>
      <c r="K368" s="34">
        <f>H368/F368*100</f>
        <v>100</v>
      </c>
      <c r="L368" s="34">
        <f t="shared" si="49"/>
        <v>-24.200000000000273</v>
      </c>
      <c r="M368" s="34">
        <f>H368/E368*100</f>
        <v>99.05127803042181</v>
      </c>
    </row>
    <row r="369" spans="1:13" ht="15.75" customHeight="1">
      <c r="A369" s="102"/>
      <c r="B369" s="78"/>
      <c r="C369" s="21" t="s">
        <v>48</v>
      </c>
      <c r="D369" s="44" t="s">
        <v>49</v>
      </c>
      <c r="E369" s="34"/>
      <c r="F369" s="34">
        <v>640</v>
      </c>
      <c r="G369" s="34"/>
      <c r="H369" s="34"/>
      <c r="I369" s="34">
        <f t="shared" si="48"/>
        <v>0</v>
      </c>
      <c r="J369" s="34"/>
      <c r="K369" s="34">
        <f>H369/F369*100</f>
        <v>0</v>
      </c>
      <c r="L369" s="34">
        <f t="shared" si="49"/>
        <v>0</v>
      </c>
      <c r="M369" s="34"/>
    </row>
    <row r="370" spans="1:13" ht="15.75">
      <c r="A370" s="102"/>
      <c r="B370" s="78"/>
      <c r="C370" s="21" t="s">
        <v>32</v>
      </c>
      <c r="D370" s="43" t="s">
        <v>27</v>
      </c>
      <c r="E370" s="34">
        <v>-0.3</v>
      </c>
      <c r="F370" s="34"/>
      <c r="G370" s="34"/>
      <c r="H370" s="34">
        <v>-391.01</v>
      </c>
      <c r="I370" s="34">
        <f t="shared" si="48"/>
        <v>-391.01</v>
      </c>
      <c r="J370" s="34"/>
      <c r="K370" s="34"/>
      <c r="L370" s="34">
        <f t="shared" si="49"/>
        <v>-390.71</v>
      </c>
      <c r="M370" s="34">
        <f aca="true" t="shared" si="59" ref="M370:M375">H370/E370*100</f>
        <v>130336.66666666669</v>
      </c>
    </row>
    <row r="371" spans="1:13" s="5" customFormat="1" ht="31.5">
      <c r="A371" s="102"/>
      <c r="B371" s="78"/>
      <c r="C371" s="23"/>
      <c r="D371" s="3" t="s">
        <v>37</v>
      </c>
      <c r="E371" s="4">
        <f>E372-E370</f>
        <v>93362</v>
      </c>
      <c r="F371" s="4">
        <f>F372-F370</f>
        <v>3166.6</v>
      </c>
      <c r="G371" s="4">
        <f>G372-G370</f>
        <v>2261.23</v>
      </c>
      <c r="H371" s="4">
        <f>H372-H370</f>
        <v>28582.889999999996</v>
      </c>
      <c r="I371" s="4">
        <f t="shared" si="48"/>
        <v>26321.659999999996</v>
      </c>
      <c r="J371" s="4">
        <f>H371/G371*100</f>
        <v>1264.0416941222254</v>
      </c>
      <c r="K371" s="4">
        <f>H371/F371*100</f>
        <v>902.636581822775</v>
      </c>
      <c r="L371" s="4">
        <f t="shared" si="49"/>
        <v>-64779.11</v>
      </c>
      <c r="M371" s="4">
        <f t="shared" si="59"/>
        <v>30.615121784023476</v>
      </c>
    </row>
    <row r="372" spans="1:13" s="5" customFormat="1" ht="15.75">
      <c r="A372" s="103"/>
      <c r="B372" s="79"/>
      <c r="C372" s="17"/>
      <c r="D372" s="3" t="s">
        <v>56</v>
      </c>
      <c r="E372" s="6">
        <f>SUM(E362:E365,E367:E370)</f>
        <v>93361.7</v>
      </c>
      <c r="F372" s="6">
        <f>SUM(F362:F365,F367:F370)</f>
        <v>3166.6</v>
      </c>
      <c r="G372" s="6">
        <f>SUM(G362:G365,G367:G370)</f>
        <v>2261.23</v>
      </c>
      <c r="H372" s="6">
        <f>SUM(H362:H365,H367:H370)</f>
        <v>28191.879999999997</v>
      </c>
      <c r="I372" s="6">
        <f t="shared" si="48"/>
        <v>25930.649999999998</v>
      </c>
      <c r="J372" s="6">
        <f>H372/G372*100</f>
        <v>1246.7497777758122</v>
      </c>
      <c r="K372" s="6">
        <f>H372/F372*100</f>
        <v>890.2886376555296</v>
      </c>
      <c r="L372" s="6">
        <f t="shared" si="49"/>
        <v>-65169.82</v>
      </c>
      <c r="M372" s="6">
        <f t="shared" si="59"/>
        <v>30.19640816309043</v>
      </c>
    </row>
    <row r="373" spans="1:13" s="5" customFormat="1" ht="15.75" customHeight="1">
      <c r="A373" s="101" t="s">
        <v>140</v>
      </c>
      <c r="B373" s="77" t="s">
        <v>141</v>
      </c>
      <c r="C373" s="21" t="s">
        <v>10</v>
      </c>
      <c r="D373" s="42" t="s">
        <v>133</v>
      </c>
      <c r="E373" s="49">
        <v>674.5</v>
      </c>
      <c r="F373" s="6"/>
      <c r="G373" s="6"/>
      <c r="H373" s="49"/>
      <c r="I373" s="34">
        <f t="shared" si="48"/>
        <v>0</v>
      </c>
      <c r="J373" s="34"/>
      <c r="K373" s="34"/>
      <c r="L373" s="34">
        <f t="shared" si="49"/>
        <v>-674.5</v>
      </c>
      <c r="M373" s="34">
        <f t="shared" si="59"/>
        <v>0</v>
      </c>
    </row>
    <row r="374" spans="1:13" s="5" customFormat="1" ht="31.5">
      <c r="A374" s="102"/>
      <c r="B374" s="78"/>
      <c r="C374" s="21" t="s">
        <v>209</v>
      </c>
      <c r="D374" s="32" t="s">
        <v>210</v>
      </c>
      <c r="E374" s="49">
        <v>1101.9</v>
      </c>
      <c r="F374" s="66">
        <v>6681.21</v>
      </c>
      <c r="G374" s="66">
        <v>6681.21</v>
      </c>
      <c r="H374" s="49">
        <v>6698.23</v>
      </c>
      <c r="I374" s="34">
        <f t="shared" si="48"/>
        <v>17.019999999999527</v>
      </c>
      <c r="J374" s="34">
        <f>H374/G374*100</f>
        <v>100.2547442753633</v>
      </c>
      <c r="K374" s="34">
        <f>H374/F374*100</f>
        <v>100.2547442753633</v>
      </c>
      <c r="L374" s="34">
        <f t="shared" si="49"/>
        <v>5596.33</v>
      </c>
      <c r="M374" s="34">
        <f t="shared" si="59"/>
        <v>607.8800254106542</v>
      </c>
    </row>
    <row r="375" spans="1:13" s="5" customFormat="1" ht="94.5" customHeight="1" hidden="1">
      <c r="A375" s="102"/>
      <c r="B375" s="78"/>
      <c r="C375" s="62" t="s">
        <v>207</v>
      </c>
      <c r="D375" s="64" t="s">
        <v>227</v>
      </c>
      <c r="E375" s="49"/>
      <c r="F375" s="6"/>
      <c r="G375" s="6"/>
      <c r="H375" s="49"/>
      <c r="I375" s="49">
        <f t="shared" si="48"/>
        <v>0</v>
      </c>
      <c r="J375" s="49" t="e">
        <f>H375/G375*100</f>
        <v>#DIV/0!</v>
      </c>
      <c r="K375" s="49" t="e">
        <f>H375/F375*100</f>
        <v>#DIV/0!</v>
      </c>
      <c r="L375" s="49">
        <f t="shared" si="49"/>
        <v>0</v>
      </c>
      <c r="M375" s="49" t="e">
        <f t="shared" si="59"/>
        <v>#DIV/0!</v>
      </c>
    </row>
    <row r="376" spans="1:13" s="5" customFormat="1" ht="15.75" customHeight="1">
      <c r="A376" s="102"/>
      <c r="B376" s="78"/>
      <c r="C376" s="21" t="s">
        <v>19</v>
      </c>
      <c r="D376" s="43" t="s">
        <v>20</v>
      </c>
      <c r="E376" s="49">
        <f>E377</f>
        <v>0</v>
      </c>
      <c r="F376" s="49">
        <f>F377</f>
        <v>0</v>
      </c>
      <c r="G376" s="49">
        <f>G377</f>
        <v>0</v>
      </c>
      <c r="H376" s="49">
        <f>H377</f>
        <v>5.28</v>
      </c>
      <c r="I376" s="34">
        <f t="shared" si="48"/>
        <v>5.28</v>
      </c>
      <c r="J376" s="34"/>
      <c r="K376" s="34"/>
      <c r="L376" s="34">
        <f t="shared" si="49"/>
        <v>5.28</v>
      </c>
      <c r="M376" s="34"/>
    </row>
    <row r="377" spans="1:13" s="5" customFormat="1" ht="47.25" customHeight="1" hidden="1">
      <c r="A377" s="102"/>
      <c r="B377" s="78"/>
      <c r="C377" s="20" t="s">
        <v>21</v>
      </c>
      <c r="D377" s="44" t="s">
        <v>22</v>
      </c>
      <c r="E377" s="34"/>
      <c r="F377" s="34"/>
      <c r="G377" s="34"/>
      <c r="H377" s="34">
        <v>5.28</v>
      </c>
      <c r="I377" s="34">
        <f t="shared" si="48"/>
        <v>5.28</v>
      </c>
      <c r="J377" s="34"/>
      <c r="K377" s="34"/>
      <c r="L377" s="34">
        <f t="shared" si="49"/>
        <v>5.28</v>
      </c>
      <c r="M377" s="34" t="e">
        <f>H377/E377*100</f>
        <v>#DIV/0!</v>
      </c>
    </row>
    <row r="378" spans="1:13" s="5" customFormat="1" ht="15.75">
      <c r="A378" s="102"/>
      <c r="B378" s="78"/>
      <c r="C378" s="21" t="s">
        <v>23</v>
      </c>
      <c r="D378" s="43" t="s">
        <v>24</v>
      </c>
      <c r="E378" s="49">
        <v>23.2</v>
      </c>
      <c r="F378" s="6"/>
      <c r="G378" s="6"/>
      <c r="H378" s="49">
        <v>-93.61</v>
      </c>
      <c r="I378" s="34">
        <f t="shared" si="48"/>
        <v>-93.61</v>
      </c>
      <c r="J378" s="34"/>
      <c r="K378" s="34"/>
      <c r="L378" s="34">
        <f t="shared" si="49"/>
        <v>-116.81</v>
      </c>
      <c r="M378" s="34">
        <f>H378/E378*100</f>
        <v>-403.4913793103448</v>
      </c>
    </row>
    <row r="379" spans="1:13" s="5" customFormat="1" ht="15.75" customHeight="1">
      <c r="A379" s="102"/>
      <c r="B379" s="78"/>
      <c r="C379" s="21" t="s">
        <v>25</v>
      </c>
      <c r="D379" s="43" t="s">
        <v>26</v>
      </c>
      <c r="E379" s="49"/>
      <c r="F379" s="6"/>
      <c r="G379" s="6"/>
      <c r="H379" s="49"/>
      <c r="I379" s="49">
        <f t="shared" si="48"/>
        <v>0</v>
      </c>
      <c r="J379" s="49" t="e">
        <f>H379/G379*100</f>
        <v>#DIV/0!</v>
      </c>
      <c r="K379" s="49" t="e">
        <f>H379/F379*100</f>
        <v>#DIV/0!</v>
      </c>
      <c r="L379" s="49">
        <f t="shared" si="49"/>
        <v>0</v>
      </c>
      <c r="M379" s="49" t="e">
        <f>H379/E379*100</f>
        <v>#DIV/0!</v>
      </c>
    </row>
    <row r="380" spans="1:13" ht="15.75">
      <c r="A380" s="102"/>
      <c r="B380" s="78"/>
      <c r="C380" s="21" t="s">
        <v>28</v>
      </c>
      <c r="D380" s="43" t="s">
        <v>100</v>
      </c>
      <c r="E380" s="49">
        <v>1641.6</v>
      </c>
      <c r="F380" s="49">
        <v>90366.04</v>
      </c>
      <c r="G380" s="49">
        <v>3656.28</v>
      </c>
      <c r="H380" s="49">
        <v>403.8</v>
      </c>
      <c r="I380" s="34">
        <f t="shared" si="48"/>
        <v>-3252.48</v>
      </c>
      <c r="J380" s="34">
        <f>H380/G380*100</f>
        <v>11.044011946568643</v>
      </c>
      <c r="K380" s="34">
        <f>H380/F380*100</f>
        <v>0.4468492809909564</v>
      </c>
      <c r="L380" s="34">
        <f t="shared" si="49"/>
        <v>-1237.8</v>
      </c>
      <c r="M380" s="34">
        <f>H380/E380*100</f>
        <v>24.597953216374272</v>
      </c>
    </row>
    <row r="381" spans="1:13" ht="15.75" customHeight="1" hidden="1">
      <c r="A381" s="102"/>
      <c r="B381" s="78"/>
      <c r="C381" s="21" t="s">
        <v>30</v>
      </c>
      <c r="D381" s="43" t="s">
        <v>31</v>
      </c>
      <c r="E381" s="49"/>
      <c r="F381" s="49"/>
      <c r="G381" s="49"/>
      <c r="H381" s="49"/>
      <c r="I381" s="49">
        <f t="shared" si="48"/>
        <v>0</v>
      </c>
      <c r="J381" s="49" t="e">
        <f>H381/G381*100</f>
        <v>#DIV/0!</v>
      </c>
      <c r="K381" s="49" t="e">
        <f>H381/F381*100</f>
        <v>#DIV/0!</v>
      </c>
      <c r="L381" s="49">
        <f t="shared" si="49"/>
        <v>0</v>
      </c>
      <c r="M381" s="49" t="e">
        <f>H381/E381*100</f>
        <v>#DIV/0!</v>
      </c>
    </row>
    <row r="382" spans="1:13" ht="15.75" customHeight="1">
      <c r="A382" s="102"/>
      <c r="B382" s="78"/>
      <c r="C382" s="21" t="s">
        <v>48</v>
      </c>
      <c r="D382" s="44" t="s">
        <v>49</v>
      </c>
      <c r="E382" s="49"/>
      <c r="F382" s="49">
        <v>780</v>
      </c>
      <c r="G382" s="49">
        <v>780</v>
      </c>
      <c r="H382" s="49">
        <v>780</v>
      </c>
      <c r="I382" s="34">
        <f t="shared" si="48"/>
        <v>0</v>
      </c>
      <c r="J382" s="34">
        <f>H382/G382*100</f>
        <v>100</v>
      </c>
      <c r="K382" s="34">
        <f>H382/F382*100</f>
        <v>100</v>
      </c>
      <c r="L382" s="34">
        <f t="shared" si="49"/>
        <v>780</v>
      </c>
      <c r="M382" s="34"/>
    </row>
    <row r="383" spans="1:13" ht="37.5" customHeight="1">
      <c r="A383" s="102"/>
      <c r="B383" s="78"/>
      <c r="C383" s="21" t="s">
        <v>201</v>
      </c>
      <c r="D383" s="42" t="s">
        <v>202</v>
      </c>
      <c r="E383" s="49"/>
      <c r="F383" s="49"/>
      <c r="G383" s="49"/>
      <c r="H383" s="49">
        <v>79.94</v>
      </c>
      <c r="I383" s="34">
        <f t="shared" si="48"/>
        <v>79.94</v>
      </c>
      <c r="J383" s="34"/>
      <c r="K383" s="34"/>
      <c r="L383" s="34">
        <f t="shared" si="49"/>
        <v>79.94</v>
      </c>
      <c r="M383" s="34"/>
    </row>
    <row r="384" spans="1:13" ht="31.5">
      <c r="A384" s="102"/>
      <c r="B384" s="78"/>
      <c r="C384" s="21" t="s">
        <v>200</v>
      </c>
      <c r="D384" s="42" t="s">
        <v>203</v>
      </c>
      <c r="E384" s="49"/>
      <c r="F384" s="49"/>
      <c r="G384" s="49"/>
      <c r="H384" s="49">
        <v>3171.66</v>
      </c>
      <c r="I384" s="34">
        <f t="shared" si="48"/>
        <v>3171.66</v>
      </c>
      <c r="J384" s="34"/>
      <c r="K384" s="34"/>
      <c r="L384" s="34">
        <f t="shared" si="49"/>
        <v>3171.66</v>
      </c>
      <c r="M384" s="34"/>
    </row>
    <row r="385" spans="1:13" ht="15.75">
      <c r="A385" s="102"/>
      <c r="B385" s="78"/>
      <c r="C385" s="21" t="s">
        <v>32</v>
      </c>
      <c r="D385" s="43" t="s">
        <v>27</v>
      </c>
      <c r="E385" s="49">
        <v>-2.6</v>
      </c>
      <c r="F385" s="49"/>
      <c r="G385" s="49"/>
      <c r="H385" s="49">
        <v>-35.9</v>
      </c>
      <c r="I385" s="34">
        <f t="shared" si="48"/>
        <v>-35.9</v>
      </c>
      <c r="J385" s="34"/>
      <c r="K385" s="34"/>
      <c r="L385" s="34">
        <f t="shared" si="49"/>
        <v>-33.3</v>
      </c>
      <c r="M385" s="34">
        <f aca="true" t="shared" si="60" ref="M385:M394">H385/E385*100</f>
        <v>1380.7692307692307</v>
      </c>
    </row>
    <row r="386" spans="1:13" s="5" customFormat="1" ht="31.5">
      <c r="A386" s="102"/>
      <c r="B386" s="78"/>
      <c r="C386" s="23"/>
      <c r="D386" s="3" t="s">
        <v>37</v>
      </c>
      <c r="E386" s="6">
        <f>E387-E385</f>
        <v>3441.2</v>
      </c>
      <c r="F386" s="6">
        <f>F387-F385</f>
        <v>97827.25</v>
      </c>
      <c r="G386" s="6">
        <f>G387-G385</f>
        <v>11117.49</v>
      </c>
      <c r="H386" s="6">
        <f>H387-H385</f>
        <v>11045.3</v>
      </c>
      <c r="I386" s="6">
        <f t="shared" si="48"/>
        <v>-72.19000000000051</v>
      </c>
      <c r="J386" s="6">
        <f>H386/G386*100</f>
        <v>99.35066278449541</v>
      </c>
      <c r="K386" s="6">
        <f>H386/F386*100</f>
        <v>11.290616878221558</v>
      </c>
      <c r="L386" s="6">
        <f t="shared" si="49"/>
        <v>7604.099999999999</v>
      </c>
      <c r="M386" s="6">
        <f t="shared" si="60"/>
        <v>320.97233523189584</v>
      </c>
    </row>
    <row r="387" spans="1:13" s="5" customFormat="1" ht="15.75">
      <c r="A387" s="103"/>
      <c r="B387" s="79"/>
      <c r="C387" s="17"/>
      <c r="D387" s="3" t="s">
        <v>56</v>
      </c>
      <c r="E387" s="6">
        <f>SUM(E373:E376,E378:E385)</f>
        <v>3438.6</v>
      </c>
      <c r="F387" s="6">
        <f>SUM(F373:F376,F378:F385)</f>
        <v>97827.25</v>
      </c>
      <c r="G387" s="6">
        <f>SUM(G373:G376,G378:G385)</f>
        <v>11117.49</v>
      </c>
      <c r="H387" s="6">
        <f>SUM(H373:H376,H378:H385)</f>
        <v>11009.4</v>
      </c>
      <c r="I387" s="6">
        <f t="shared" si="48"/>
        <v>-108.09000000000015</v>
      </c>
      <c r="J387" s="6">
        <f>H387/G387*100</f>
        <v>99.02774816977573</v>
      </c>
      <c r="K387" s="6">
        <f>H387/F387*100</f>
        <v>11.253919536734395</v>
      </c>
      <c r="L387" s="6">
        <f t="shared" si="49"/>
        <v>7570.799999999999</v>
      </c>
      <c r="M387" s="6">
        <f t="shared" si="60"/>
        <v>320.17099982551036</v>
      </c>
    </row>
    <row r="388" spans="1:13" s="5" customFormat="1" ht="31.5" customHeight="1" hidden="1">
      <c r="A388" s="77">
        <v>977</v>
      </c>
      <c r="B388" s="77" t="s">
        <v>142</v>
      </c>
      <c r="C388" s="21" t="s">
        <v>16</v>
      </c>
      <c r="D388" s="32" t="s">
        <v>17</v>
      </c>
      <c r="E388" s="49"/>
      <c r="F388" s="49"/>
      <c r="G388" s="49"/>
      <c r="H388" s="49"/>
      <c r="I388" s="49">
        <f t="shared" si="48"/>
        <v>0</v>
      </c>
      <c r="J388" s="49" t="e">
        <f>H388/G388*100</f>
        <v>#DIV/0!</v>
      </c>
      <c r="K388" s="49" t="e">
        <f>H388/F388*100</f>
        <v>#DIV/0!</v>
      </c>
      <c r="L388" s="49">
        <f t="shared" si="49"/>
        <v>0</v>
      </c>
      <c r="M388" s="49" t="e">
        <f t="shared" si="60"/>
        <v>#DIV/0!</v>
      </c>
    </row>
    <row r="389" spans="1:13" s="5" customFormat="1" ht="15.75">
      <c r="A389" s="78"/>
      <c r="B389" s="78"/>
      <c r="C389" s="21" t="s">
        <v>19</v>
      </c>
      <c r="D389" s="43" t="s">
        <v>20</v>
      </c>
      <c r="E389" s="49">
        <f>E390+E391</f>
        <v>479.1</v>
      </c>
      <c r="F389" s="49">
        <f>F390+F391</f>
        <v>0</v>
      </c>
      <c r="G389" s="49">
        <f>G390+G391</f>
        <v>0</v>
      </c>
      <c r="H389" s="49">
        <f>H390+H391</f>
        <v>1676.69</v>
      </c>
      <c r="I389" s="34">
        <f t="shared" si="48"/>
        <v>1676.69</v>
      </c>
      <c r="J389" s="34"/>
      <c r="K389" s="34"/>
      <c r="L389" s="34">
        <f t="shared" si="49"/>
        <v>1197.5900000000001</v>
      </c>
      <c r="M389" s="34">
        <f t="shared" si="60"/>
        <v>349.966604049259</v>
      </c>
    </row>
    <row r="390" spans="1:13" s="5" customFormat="1" ht="47.25" customHeight="1" hidden="1">
      <c r="A390" s="78"/>
      <c r="B390" s="78"/>
      <c r="C390" s="20" t="s">
        <v>43</v>
      </c>
      <c r="D390" s="50" t="s">
        <v>44</v>
      </c>
      <c r="E390" s="49">
        <v>365.8</v>
      </c>
      <c r="F390" s="49"/>
      <c r="G390" s="49"/>
      <c r="H390" s="49">
        <v>1676.69</v>
      </c>
      <c r="I390" s="49">
        <f aca="true" t="shared" si="61" ref="I390:I439">H390-G390</f>
        <v>1676.69</v>
      </c>
      <c r="J390" s="49"/>
      <c r="K390" s="49"/>
      <c r="L390" s="49">
        <f aca="true" t="shared" si="62" ref="L390:L439">H390-E390</f>
        <v>1310.89</v>
      </c>
      <c r="M390" s="49">
        <f t="shared" si="60"/>
        <v>458.36249316566426</v>
      </c>
    </row>
    <row r="391" spans="1:13" s="5" customFormat="1" ht="47.25" customHeight="1" hidden="1">
      <c r="A391" s="78"/>
      <c r="B391" s="78"/>
      <c r="C391" s="20" t="s">
        <v>21</v>
      </c>
      <c r="D391" s="44" t="s">
        <v>22</v>
      </c>
      <c r="E391" s="49">
        <v>113.3</v>
      </c>
      <c r="F391" s="49"/>
      <c r="G391" s="49"/>
      <c r="H391" s="49"/>
      <c r="I391" s="49">
        <f t="shared" si="61"/>
        <v>0</v>
      </c>
      <c r="J391" s="49"/>
      <c r="K391" s="49"/>
      <c r="L391" s="49">
        <f t="shared" si="62"/>
        <v>-113.3</v>
      </c>
      <c r="M391" s="49">
        <f t="shared" si="60"/>
        <v>0</v>
      </c>
    </row>
    <row r="392" spans="1:13" s="5" customFormat="1" ht="15.75">
      <c r="A392" s="78"/>
      <c r="B392" s="78"/>
      <c r="C392" s="21" t="s">
        <v>23</v>
      </c>
      <c r="D392" s="43" t="s">
        <v>24</v>
      </c>
      <c r="E392" s="49">
        <v>-6.3</v>
      </c>
      <c r="F392" s="49"/>
      <c r="G392" s="49"/>
      <c r="H392" s="49"/>
      <c r="I392" s="34">
        <f t="shared" si="61"/>
        <v>0</v>
      </c>
      <c r="J392" s="34"/>
      <c r="K392" s="34"/>
      <c r="L392" s="34">
        <f t="shared" si="62"/>
        <v>6.3</v>
      </c>
      <c r="M392" s="34">
        <f t="shared" si="60"/>
        <v>0</v>
      </c>
    </row>
    <row r="393" spans="1:13" s="5" customFormat="1" ht="15.75">
      <c r="A393" s="79"/>
      <c r="B393" s="79"/>
      <c r="C393" s="22"/>
      <c r="D393" s="3" t="s">
        <v>56</v>
      </c>
      <c r="E393" s="6">
        <f>E389+E388+E392</f>
        <v>472.8</v>
      </c>
      <c r="F393" s="6">
        <f>F389+F388+F392</f>
        <v>0</v>
      </c>
      <c r="G393" s="6">
        <f>G389+G388+G392</f>
        <v>0</v>
      </c>
      <c r="H393" s="6">
        <f>H389+H388+H392</f>
        <v>1676.69</v>
      </c>
      <c r="I393" s="6">
        <f t="shared" si="61"/>
        <v>1676.69</v>
      </c>
      <c r="J393" s="6"/>
      <c r="K393" s="6"/>
      <c r="L393" s="6">
        <f t="shared" si="62"/>
        <v>1203.89</v>
      </c>
      <c r="M393" s="6">
        <f t="shared" si="60"/>
        <v>354.62986463620985</v>
      </c>
    </row>
    <row r="394" spans="1:13" s="5" customFormat="1" ht="31.5">
      <c r="A394" s="77">
        <v>985</v>
      </c>
      <c r="B394" s="77" t="s">
        <v>144</v>
      </c>
      <c r="C394" s="21" t="s">
        <v>209</v>
      </c>
      <c r="D394" s="32" t="s">
        <v>210</v>
      </c>
      <c r="E394" s="49">
        <v>286.7</v>
      </c>
      <c r="F394" s="49"/>
      <c r="G394" s="49"/>
      <c r="H394" s="49">
        <v>86.88</v>
      </c>
      <c r="I394" s="34">
        <f t="shared" si="61"/>
        <v>86.88</v>
      </c>
      <c r="J394" s="34"/>
      <c r="K394" s="34"/>
      <c r="L394" s="34">
        <f t="shared" si="62"/>
        <v>-199.82</v>
      </c>
      <c r="M394" s="34">
        <f t="shared" si="60"/>
        <v>30.303453086850368</v>
      </c>
    </row>
    <row r="395" spans="1:13" s="5" customFormat="1" ht="15.75" customHeight="1">
      <c r="A395" s="78"/>
      <c r="B395" s="78"/>
      <c r="C395" s="21" t="s">
        <v>23</v>
      </c>
      <c r="D395" s="43" t="s">
        <v>24</v>
      </c>
      <c r="E395" s="49"/>
      <c r="F395" s="49"/>
      <c r="G395" s="49"/>
      <c r="H395" s="49">
        <v>557.08</v>
      </c>
      <c r="I395" s="34">
        <f t="shared" si="61"/>
        <v>557.08</v>
      </c>
      <c r="J395" s="34"/>
      <c r="K395" s="34"/>
      <c r="L395" s="34">
        <f t="shared" si="62"/>
        <v>557.08</v>
      </c>
      <c r="M395" s="34"/>
    </row>
    <row r="396" spans="1:13" s="5" customFormat="1" ht="15.75" customHeight="1" hidden="1">
      <c r="A396" s="78"/>
      <c r="B396" s="78"/>
      <c r="C396" s="21" t="s">
        <v>30</v>
      </c>
      <c r="D396" s="43" t="s">
        <v>31</v>
      </c>
      <c r="E396" s="49"/>
      <c r="F396" s="49"/>
      <c r="G396" s="49"/>
      <c r="H396" s="49"/>
      <c r="I396" s="49">
        <f t="shared" si="61"/>
        <v>0</v>
      </c>
      <c r="J396" s="49"/>
      <c r="K396" s="49"/>
      <c r="L396" s="49">
        <f t="shared" si="62"/>
        <v>0</v>
      </c>
      <c r="M396" s="49" t="e">
        <f>H396/E396*100</f>
        <v>#DIV/0!</v>
      </c>
    </row>
    <row r="397" spans="1:13" s="5" customFormat="1" ht="15.75">
      <c r="A397" s="79"/>
      <c r="B397" s="79"/>
      <c r="C397" s="22"/>
      <c r="D397" s="3" t="s">
        <v>56</v>
      </c>
      <c r="E397" s="6">
        <f>E394+E395+E396</f>
        <v>286.7</v>
      </c>
      <c r="F397" s="6">
        <f>F394+F395+F396</f>
        <v>0</v>
      </c>
      <c r="G397" s="6">
        <f>G394+G395+G396</f>
        <v>0</v>
      </c>
      <c r="H397" s="6">
        <f>H394+H395+H396</f>
        <v>643.96</v>
      </c>
      <c r="I397" s="6">
        <f t="shared" si="61"/>
        <v>643.96</v>
      </c>
      <c r="J397" s="6"/>
      <c r="K397" s="6"/>
      <c r="L397" s="6">
        <f t="shared" si="62"/>
        <v>357.26000000000005</v>
      </c>
      <c r="M397" s="6">
        <f>H397/E397*100</f>
        <v>224.61109173351937</v>
      </c>
    </row>
    <row r="398" spans="1:13" s="5" customFormat="1" ht="78.75">
      <c r="A398" s="101" t="s">
        <v>145</v>
      </c>
      <c r="B398" s="77" t="s">
        <v>146</v>
      </c>
      <c r="C398" s="20" t="s">
        <v>14</v>
      </c>
      <c r="D398" s="44" t="s">
        <v>97</v>
      </c>
      <c r="E398" s="49">
        <v>33955.1</v>
      </c>
      <c r="F398" s="49">
        <v>40512.9</v>
      </c>
      <c r="G398" s="49">
        <v>33254.3</v>
      </c>
      <c r="H398" s="49">
        <v>33967.43</v>
      </c>
      <c r="I398" s="34">
        <f t="shared" si="61"/>
        <v>713.1299999999974</v>
      </c>
      <c r="J398" s="34">
        <f>H398/G398*100</f>
        <v>102.14447454915604</v>
      </c>
      <c r="K398" s="34">
        <f>H398/F398*100</f>
        <v>83.84349182606033</v>
      </c>
      <c r="L398" s="34">
        <f t="shared" si="62"/>
        <v>12.330000000001746</v>
      </c>
      <c r="M398" s="34">
        <f>H398/E398*100</f>
        <v>100.03631265995388</v>
      </c>
    </row>
    <row r="399" spans="1:13" s="5" customFormat="1" ht="31.5">
      <c r="A399" s="102"/>
      <c r="B399" s="78"/>
      <c r="C399" s="21" t="s">
        <v>209</v>
      </c>
      <c r="D399" s="32" t="s">
        <v>210</v>
      </c>
      <c r="E399" s="49">
        <v>2243.2</v>
      </c>
      <c r="F399" s="49"/>
      <c r="G399" s="49"/>
      <c r="H399" s="49">
        <v>6915.41</v>
      </c>
      <c r="I399" s="34">
        <f t="shared" si="61"/>
        <v>6915.41</v>
      </c>
      <c r="J399" s="34"/>
      <c r="K399" s="34"/>
      <c r="L399" s="34">
        <f t="shared" si="62"/>
        <v>4672.21</v>
      </c>
      <c r="M399" s="34">
        <f>H399/E399*100</f>
        <v>308.28325606276746</v>
      </c>
    </row>
    <row r="400" spans="1:13" s="5" customFormat="1" ht="15.75">
      <c r="A400" s="102"/>
      <c r="B400" s="78"/>
      <c r="C400" s="21" t="s">
        <v>84</v>
      </c>
      <c r="D400" s="43" t="s">
        <v>85</v>
      </c>
      <c r="E400" s="49">
        <v>401.3</v>
      </c>
      <c r="F400" s="49">
        <v>389.3</v>
      </c>
      <c r="G400" s="49">
        <v>389.3</v>
      </c>
      <c r="H400" s="49"/>
      <c r="I400" s="34">
        <f t="shared" si="61"/>
        <v>-389.3</v>
      </c>
      <c r="J400" s="34">
        <f>H400/G400*100</f>
        <v>0</v>
      </c>
      <c r="K400" s="34">
        <f>H400/F400*100</f>
        <v>0</v>
      </c>
      <c r="L400" s="34">
        <f t="shared" si="62"/>
        <v>-401.3</v>
      </c>
      <c r="M400" s="34">
        <f>H400/E400*100</f>
        <v>0</v>
      </c>
    </row>
    <row r="401" spans="1:13" s="5" customFormat="1" ht="15.75">
      <c r="A401" s="102"/>
      <c r="B401" s="78"/>
      <c r="C401" s="21" t="s">
        <v>19</v>
      </c>
      <c r="D401" s="43" t="s">
        <v>20</v>
      </c>
      <c r="E401" s="49">
        <f>E403</f>
        <v>0</v>
      </c>
      <c r="F401" s="49">
        <f>F403</f>
        <v>0</v>
      </c>
      <c r="G401" s="49">
        <f>G403</f>
        <v>0</v>
      </c>
      <c r="H401" s="49">
        <f>SUM(H402:H403)</f>
        <v>913.83</v>
      </c>
      <c r="I401" s="34">
        <f t="shared" si="61"/>
        <v>913.83</v>
      </c>
      <c r="J401" s="34"/>
      <c r="K401" s="34"/>
      <c r="L401" s="34">
        <f t="shared" si="62"/>
        <v>913.83</v>
      </c>
      <c r="M401" s="34"/>
    </row>
    <row r="402" spans="1:13" s="5" customFormat="1" ht="47.25" customHeight="1" hidden="1">
      <c r="A402" s="102"/>
      <c r="B402" s="78"/>
      <c r="C402" s="21" t="s">
        <v>213</v>
      </c>
      <c r="D402" s="43" t="s">
        <v>214</v>
      </c>
      <c r="E402" s="49"/>
      <c r="F402" s="49"/>
      <c r="G402" s="49"/>
      <c r="H402" s="49"/>
      <c r="I402" s="49">
        <f t="shared" si="61"/>
        <v>0</v>
      </c>
      <c r="J402" s="49"/>
      <c r="K402" s="49"/>
      <c r="L402" s="49">
        <f t="shared" si="62"/>
        <v>0</v>
      </c>
      <c r="M402" s="49" t="e">
        <f>H402/E402*100</f>
        <v>#DIV/0!</v>
      </c>
    </row>
    <row r="403" spans="1:13" s="5" customFormat="1" ht="47.25" customHeight="1" hidden="1">
      <c r="A403" s="102"/>
      <c r="B403" s="78"/>
      <c r="C403" s="20" t="s">
        <v>21</v>
      </c>
      <c r="D403" s="44" t="s">
        <v>22</v>
      </c>
      <c r="E403" s="49"/>
      <c r="F403" s="49"/>
      <c r="G403" s="49"/>
      <c r="H403" s="49">
        <v>913.83</v>
      </c>
      <c r="I403" s="49">
        <f t="shared" si="61"/>
        <v>913.83</v>
      </c>
      <c r="J403" s="49"/>
      <c r="K403" s="49"/>
      <c r="L403" s="49">
        <f t="shared" si="62"/>
        <v>913.83</v>
      </c>
      <c r="M403" s="49"/>
    </row>
    <row r="404" spans="1:13" s="5" customFormat="1" ht="15.75" customHeight="1" hidden="1">
      <c r="A404" s="102"/>
      <c r="B404" s="78"/>
      <c r="C404" s="21" t="s">
        <v>23</v>
      </c>
      <c r="D404" s="43" t="s">
        <v>24</v>
      </c>
      <c r="E404" s="49"/>
      <c r="F404" s="49"/>
      <c r="G404" s="49"/>
      <c r="H404" s="49"/>
      <c r="I404" s="49">
        <f t="shared" si="61"/>
        <v>0</v>
      </c>
      <c r="J404" s="49"/>
      <c r="K404" s="49"/>
      <c r="L404" s="49">
        <f t="shared" si="62"/>
        <v>0</v>
      </c>
      <c r="M404" s="49" t="e">
        <f aca="true" t="shared" si="63" ref="M404:M415">H404/E404*100</f>
        <v>#DIV/0!</v>
      </c>
    </row>
    <row r="405" spans="1:13" s="5" customFormat="1" ht="47.25">
      <c r="A405" s="102"/>
      <c r="B405" s="78"/>
      <c r="C405" s="21" t="s">
        <v>25</v>
      </c>
      <c r="D405" s="43" t="s">
        <v>192</v>
      </c>
      <c r="E405" s="49">
        <v>15921.4</v>
      </c>
      <c r="F405" s="49">
        <v>4723.8</v>
      </c>
      <c r="G405" s="49">
        <v>4723.8</v>
      </c>
      <c r="H405" s="49">
        <v>4723.8</v>
      </c>
      <c r="I405" s="34">
        <f t="shared" si="61"/>
        <v>0</v>
      </c>
      <c r="J405" s="34">
        <f>H405/G405*100</f>
        <v>100</v>
      </c>
      <c r="K405" s="34">
        <f>H405/F405*100</f>
        <v>100</v>
      </c>
      <c r="L405" s="34">
        <f t="shared" si="62"/>
        <v>-11197.599999999999</v>
      </c>
      <c r="M405" s="34">
        <f t="shared" si="63"/>
        <v>29.66950142575402</v>
      </c>
    </row>
    <row r="406" spans="1:13" s="5" customFormat="1" ht="15.75">
      <c r="A406" s="102"/>
      <c r="B406" s="78"/>
      <c r="C406" s="21" t="s">
        <v>28</v>
      </c>
      <c r="D406" s="43" t="s">
        <v>29</v>
      </c>
      <c r="E406" s="34">
        <v>88660.4</v>
      </c>
      <c r="F406" s="34">
        <f>132007.3+24626</f>
        <v>156633.3</v>
      </c>
      <c r="G406" s="34">
        <v>106771.85</v>
      </c>
      <c r="H406" s="34">
        <v>106467.16</v>
      </c>
      <c r="I406" s="34">
        <f t="shared" si="61"/>
        <v>-304.6900000000023</v>
      </c>
      <c r="J406" s="34">
        <f>H406/G406*100</f>
        <v>99.71463452211421</v>
      </c>
      <c r="K406" s="34">
        <f>H406/F406*100</f>
        <v>67.97223834267682</v>
      </c>
      <c r="L406" s="34">
        <f t="shared" si="62"/>
        <v>17806.76000000001</v>
      </c>
      <c r="M406" s="34">
        <f t="shared" si="63"/>
        <v>120.08423151711476</v>
      </c>
    </row>
    <row r="407" spans="1:13" s="5" customFormat="1" ht="15.75">
      <c r="A407" s="102"/>
      <c r="B407" s="78"/>
      <c r="C407" s="21" t="s">
        <v>30</v>
      </c>
      <c r="D407" s="43" t="s">
        <v>31</v>
      </c>
      <c r="E407" s="49">
        <v>59759.4</v>
      </c>
      <c r="F407" s="66">
        <v>576041.06</v>
      </c>
      <c r="G407" s="49">
        <v>543213.07</v>
      </c>
      <c r="H407" s="49">
        <v>325606.6</v>
      </c>
      <c r="I407" s="34">
        <f t="shared" si="61"/>
        <v>-217606.46999999997</v>
      </c>
      <c r="J407" s="34">
        <f>H407/G407*100</f>
        <v>59.94086261584244</v>
      </c>
      <c r="K407" s="34">
        <f>H407/F407*100</f>
        <v>56.52489424972587</v>
      </c>
      <c r="L407" s="34">
        <f t="shared" si="62"/>
        <v>265847.19999999995</v>
      </c>
      <c r="M407" s="34">
        <f t="shared" si="63"/>
        <v>544.8625655545403</v>
      </c>
    </row>
    <row r="408" spans="1:13" s="5" customFormat="1" ht="15.75">
      <c r="A408" s="102"/>
      <c r="B408" s="78"/>
      <c r="C408" s="21" t="s">
        <v>48</v>
      </c>
      <c r="D408" s="44" t="s">
        <v>49</v>
      </c>
      <c r="E408" s="49">
        <v>281571.5</v>
      </c>
      <c r="F408" s="66">
        <v>140055.77</v>
      </c>
      <c r="G408" s="49">
        <v>140055.75</v>
      </c>
      <c r="H408" s="49">
        <v>140055.77</v>
      </c>
      <c r="I408" s="34">
        <f t="shared" si="61"/>
        <v>0.01999999998952262</v>
      </c>
      <c r="J408" s="34">
        <f>H408/G408*100</f>
        <v>100.00001428002776</v>
      </c>
      <c r="K408" s="34">
        <f>H408/F408*100</f>
        <v>100</v>
      </c>
      <c r="L408" s="34">
        <f t="shared" si="62"/>
        <v>-141515.73</v>
      </c>
      <c r="M408" s="34">
        <f t="shared" si="63"/>
        <v>49.74074790950078</v>
      </c>
    </row>
    <row r="409" spans="1:13" s="5" customFormat="1" ht="15.75">
      <c r="A409" s="102"/>
      <c r="B409" s="78"/>
      <c r="C409" s="21" t="s">
        <v>32</v>
      </c>
      <c r="D409" s="43" t="s">
        <v>27</v>
      </c>
      <c r="E409" s="49">
        <v>-60691.8</v>
      </c>
      <c r="F409" s="49"/>
      <c r="G409" s="49"/>
      <c r="H409" s="49">
        <v>-41574.26</v>
      </c>
      <c r="I409" s="34">
        <f t="shared" si="61"/>
        <v>-41574.26</v>
      </c>
      <c r="J409" s="34"/>
      <c r="K409" s="34"/>
      <c r="L409" s="34">
        <f t="shared" si="62"/>
        <v>19117.54</v>
      </c>
      <c r="M409" s="34">
        <f t="shared" si="63"/>
        <v>68.50062117122906</v>
      </c>
    </row>
    <row r="410" spans="1:13" s="5" customFormat="1" ht="31.5">
      <c r="A410" s="102"/>
      <c r="B410" s="78"/>
      <c r="C410" s="23"/>
      <c r="D410" s="3" t="s">
        <v>37</v>
      </c>
      <c r="E410" s="6">
        <f>E411-E409</f>
        <v>482512.3</v>
      </c>
      <c r="F410" s="6">
        <f>F411-F409</f>
        <v>918356.1300000001</v>
      </c>
      <c r="G410" s="6">
        <f>G411-G409</f>
        <v>828408.07</v>
      </c>
      <c r="H410" s="6">
        <f>H411-H409</f>
        <v>618650</v>
      </c>
      <c r="I410" s="6">
        <f t="shared" si="61"/>
        <v>-209758.06999999995</v>
      </c>
      <c r="J410" s="6">
        <f>H410/G410*100</f>
        <v>74.67937872696001</v>
      </c>
      <c r="K410" s="6">
        <f>H410/F410*100</f>
        <v>67.36493390641384</v>
      </c>
      <c r="L410" s="6">
        <f t="shared" si="62"/>
        <v>136137.7</v>
      </c>
      <c r="M410" s="6">
        <f t="shared" si="63"/>
        <v>128.21434811091862</v>
      </c>
    </row>
    <row r="411" spans="1:13" s="5" customFormat="1" ht="15.75">
      <c r="A411" s="103"/>
      <c r="B411" s="79"/>
      <c r="C411" s="17"/>
      <c r="D411" s="3" t="s">
        <v>56</v>
      </c>
      <c r="E411" s="6">
        <f>SUM(E398:E401,E404:E409)</f>
        <v>421820.5</v>
      </c>
      <c r="F411" s="6">
        <f>SUM(F398:F401,F404:F409)</f>
        <v>918356.1300000001</v>
      </c>
      <c r="G411" s="6">
        <f>SUM(G398:G401,G404:G409)</f>
        <v>828408.07</v>
      </c>
      <c r="H411" s="6">
        <f>SUM(H398:H401,H404:H409)</f>
        <v>577075.74</v>
      </c>
      <c r="I411" s="6">
        <f t="shared" si="61"/>
        <v>-251332.32999999996</v>
      </c>
      <c r="J411" s="6">
        <f>H411/G411*100</f>
        <v>69.66080617732273</v>
      </c>
      <c r="K411" s="6">
        <f>H411/F411*100</f>
        <v>62.837903635488324</v>
      </c>
      <c r="L411" s="6">
        <f t="shared" si="62"/>
        <v>155255.24</v>
      </c>
      <c r="M411" s="6">
        <f t="shared" si="63"/>
        <v>136.80599686359483</v>
      </c>
    </row>
    <row r="412" spans="1:13" ht="63">
      <c r="A412" s="101" t="s">
        <v>147</v>
      </c>
      <c r="B412" s="77" t="s">
        <v>148</v>
      </c>
      <c r="C412" s="62" t="s">
        <v>220</v>
      </c>
      <c r="D412" s="41" t="s">
        <v>9</v>
      </c>
      <c r="E412" s="34">
        <v>405541.6</v>
      </c>
      <c r="F412" s="34">
        <v>430490.2</v>
      </c>
      <c r="G412" s="34">
        <v>354535.56</v>
      </c>
      <c r="H412" s="34">
        <v>433873.88</v>
      </c>
      <c r="I412" s="34">
        <f t="shared" si="61"/>
        <v>79338.32</v>
      </c>
      <c r="J412" s="34">
        <f>H412/G412*100</f>
        <v>122.37809939290716</v>
      </c>
      <c r="K412" s="34">
        <f>H412/F412*100</f>
        <v>100.786006278424</v>
      </c>
      <c r="L412" s="34">
        <f t="shared" si="62"/>
        <v>28332.280000000028</v>
      </c>
      <c r="M412" s="34">
        <f t="shared" si="63"/>
        <v>106.98628204850009</v>
      </c>
    </row>
    <row r="413" spans="1:13" ht="31.5">
      <c r="A413" s="102"/>
      <c r="B413" s="78"/>
      <c r="C413" s="21" t="s">
        <v>149</v>
      </c>
      <c r="D413" s="43" t="s">
        <v>150</v>
      </c>
      <c r="E413" s="34">
        <v>24660.7</v>
      </c>
      <c r="F413" s="34">
        <v>52514.3</v>
      </c>
      <c r="G413" s="34">
        <v>37493.54</v>
      </c>
      <c r="H413" s="34">
        <v>34807.58</v>
      </c>
      <c r="I413" s="34">
        <f t="shared" si="61"/>
        <v>-2685.959999999999</v>
      </c>
      <c r="J413" s="34">
        <f>H413/G413*100</f>
        <v>92.83620591707265</v>
      </c>
      <c r="K413" s="34">
        <f>H413/F413*100</f>
        <v>66.28209839986442</v>
      </c>
      <c r="L413" s="34">
        <f t="shared" si="62"/>
        <v>10146.880000000001</v>
      </c>
      <c r="M413" s="34">
        <f t="shared" si="63"/>
        <v>141.14595287238402</v>
      </c>
    </row>
    <row r="414" spans="1:13" ht="31.5">
      <c r="A414" s="102"/>
      <c r="B414" s="78"/>
      <c r="C414" s="21" t="s">
        <v>209</v>
      </c>
      <c r="D414" s="32" t="s">
        <v>210</v>
      </c>
      <c r="E414" s="52">
        <v>36.9</v>
      </c>
      <c r="F414" s="34"/>
      <c r="G414" s="34"/>
      <c r="H414" s="34">
        <v>206.28</v>
      </c>
      <c r="I414" s="34">
        <f t="shared" si="61"/>
        <v>206.28</v>
      </c>
      <c r="J414" s="34"/>
      <c r="K414" s="34"/>
      <c r="L414" s="34">
        <f t="shared" si="62"/>
        <v>169.38</v>
      </c>
      <c r="M414" s="34">
        <f t="shared" si="63"/>
        <v>559.0243902439025</v>
      </c>
    </row>
    <row r="415" spans="1:13" ht="47.25">
      <c r="A415" s="102"/>
      <c r="B415" s="78"/>
      <c r="C415" s="62" t="s">
        <v>224</v>
      </c>
      <c r="D415" s="44" t="s">
        <v>18</v>
      </c>
      <c r="E415" s="34">
        <v>67233.6</v>
      </c>
      <c r="F415" s="34">
        <v>227314.4</v>
      </c>
      <c r="G415" s="34">
        <v>63570.6</v>
      </c>
      <c r="H415" s="34">
        <v>241945.84</v>
      </c>
      <c r="I415" s="34">
        <f t="shared" si="61"/>
        <v>178375.24</v>
      </c>
      <c r="J415" s="34">
        <f>H415/G415*100</f>
        <v>380.59392234775197</v>
      </c>
      <c r="K415" s="34">
        <f>H415/F415*100</f>
        <v>106.43665337523711</v>
      </c>
      <c r="L415" s="34">
        <f t="shared" si="62"/>
        <v>174712.24</v>
      </c>
      <c r="M415" s="34">
        <f t="shared" si="63"/>
        <v>359.85852311939266</v>
      </c>
    </row>
    <row r="416" spans="1:13" ht="63">
      <c r="A416" s="102"/>
      <c r="B416" s="78"/>
      <c r="C416" s="20" t="s">
        <v>217</v>
      </c>
      <c r="D416" s="44" t="s">
        <v>218</v>
      </c>
      <c r="E416" s="34"/>
      <c r="F416" s="34">
        <v>26044.8</v>
      </c>
      <c r="G416" s="34">
        <v>26044.8</v>
      </c>
      <c r="H416" s="34">
        <v>26044.77</v>
      </c>
      <c r="I416" s="34">
        <f t="shared" si="61"/>
        <v>-0.029999999998835847</v>
      </c>
      <c r="J416" s="34">
        <f>H416/G416*100</f>
        <v>99.9998848138592</v>
      </c>
      <c r="K416" s="34">
        <f>H416/F416*100</f>
        <v>99.9998848138592</v>
      </c>
      <c r="L416" s="34">
        <f t="shared" si="62"/>
        <v>26044.77</v>
      </c>
      <c r="M416" s="34"/>
    </row>
    <row r="417" spans="1:13" ht="15.75">
      <c r="A417" s="102"/>
      <c r="B417" s="78"/>
      <c r="C417" s="21" t="s">
        <v>19</v>
      </c>
      <c r="D417" s="43" t="s">
        <v>20</v>
      </c>
      <c r="E417" s="34">
        <f>SUM(E418)</f>
        <v>0</v>
      </c>
      <c r="F417" s="34">
        <f>SUM(F418)</f>
        <v>0</v>
      </c>
      <c r="G417" s="34">
        <f>SUM(G418)</f>
        <v>0</v>
      </c>
      <c r="H417" s="34">
        <f>SUM(H418)</f>
        <v>16.48</v>
      </c>
      <c r="I417" s="34">
        <f t="shared" si="61"/>
        <v>16.48</v>
      </c>
      <c r="J417" s="34"/>
      <c r="K417" s="34"/>
      <c r="L417" s="34">
        <f t="shared" si="62"/>
        <v>16.48</v>
      </c>
      <c r="M417" s="34"/>
    </row>
    <row r="418" spans="1:13" ht="47.25" customHeight="1" hidden="1">
      <c r="A418" s="102"/>
      <c r="B418" s="78"/>
      <c r="C418" s="20" t="s">
        <v>21</v>
      </c>
      <c r="D418" s="44" t="s">
        <v>22</v>
      </c>
      <c r="E418" s="34"/>
      <c r="F418" s="34"/>
      <c r="G418" s="34"/>
      <c r="H418" s="34">
        <v>16.48</v>
      </c>
      <c r="I418" s="34">
        <f t="shared" si="61"/>
        <v>16.48</v>
      </c>
      <c r="J418" s="34"/>
      <c r="K418" s="34"/>
      <c r="L418" s="34">
        <f t="shared" si="62"/>
        <v>16.48</v>
      </c>
      <c r="M418" s="34"/>
    </row>
    <row r="419" spans="1:13" ht="15.75">
      <c r="A419" s="102"/>
      <c r="B419" s="78"/>
      <c r="C419" s="21" t="s">
        <v>23</v>
      </c>
      <c r="D419" s="43" t="s">
        <v>24</v>
      </c>
      <c r="E419" s="34">
        <v>-11.2</v>
      </c>
      <c r="F419" s="34"/>
      <c r="G419" s="34"/>
      <c r="H419" s="34">
        <v>1068.7</v>
      </c>
      <c r="I419" s="34">
        <f t="shared" si="61"/>
        <v>1068.7</v>
      </c>
      <c r="J419" s="34"/>
      <c r="K419" s="34"/>
      <c r="L419" s="34">
        <f t="shared" si="62"/>
        <v>1079.9</v>
      </c>
      <c r="M419" s="34">
        <f aca="true" t="shared" si="64" ref="M419:M439">H419/E419*100</f>
        <v>-9541.964285714286</v>
      </c>
    </row>
    <row r="420" spans="1:13" ht="15.75">
      <c r="A420" s="102"/>
      <c r="B420" s="78"/>
      <c r="C420" s="21" t="s">
        <v>25</v>
      </c>
      <c r="D420" s="43" t="s">
        <v>143</v>
      </c>
      <c r="E420" s="34">
        <v>5.2</v>
      </c>
      <c r="F420" s="34"/>
      <c r="G420" s="34"/>
      <c r="H420" s="34"/>
      <c r="I420" s="34">
        <f t="shared" si="61"/>
        <v>0</v>
      </c>
      <c r="J420" s="34"/>
      <c r="K420" s="34"/>
      <c r="L420" s="34">
        <f t="shared" si="62"/>
        <v>-5.2</v>
      </c>
      <c r="M420" s="34">
        <f t="shared" si="64"/>
        <v>0</v>
      </c>
    </row>
    <row r="421" spans="1:13" ht="15.75" customHeight="1" hidden="1">
      <c r="A421" s="102"/>
      <c r="B421" s="78"/>
      <c r="C421" s="21" t="s">
        <v>30</v>
      </c>
      <c r="D421" s="43" t="s">
        <v>31</v>
      </c>
      <c r="E421" s="34"/>
      <c r="F421" s="34"/>
      <c r="G421" s="34"/>
      <c r="H421" s="34"/>
      <c r="I421" s="34">
        <f t="shared" si="61"/>
        <v>0</v>
      </c>
      <c r="J421" s="34" t="e">
        <f>H421/G421*100</f>
        <v>#DIV/0!</v>
      </c>
      <c r="K421" s="34" t="e">
        <f>H421/F421*100</f>
        <v>#DIV/0!</v>
      </c>
      <c r="L421" s="34">
        <f t="shared" si="62"/>
        <v>0</v>
      </c>
      <c r="M421" s="34" t="e">
        <f t="shared" si="64"/>
        <v>#DIV/0!</v>
      </c>
    </row>
    <row r="422" spans="1:13" s="5" customFormat="1" ht="15.75">
      <c r="A422" s="102"/>
      <c r="B422" s="78"/>
      <c r="C422" s="22"/>
      <c r="D422" s="3" t="s">
        <v>33</v>
      </c>
      <c r="E422" s="6">
        <f>SUM(E412:E421)-E417</f>
        <v>497466.80000000005</v>
      </c>
      <c r="F422" s="6">
        <f>SUM(F412:F421)-F417</f>
        <v>736363.7000000001</v>
      </c>
      <c r="G422" s="6">
        <f>SUM(G412:G421)-G417</f>
        <v>481644.49999999994</v>
      </c>
      <c r="H422" s="6">
        <f>SUM(H412:H421)-H417</f>
        <v>737963.53</v>
      </c>
      <c r="I422" s="6">
        <f t="shared" si="61"/>
        <v>256319.0300000001</v>
      </c>
      <c r="J422" s="6">
        <f>H422/G422*100</f>
        <v>153.21747263801416</v>
      </c>
      <c r="K422" s="6">
        <f>H422/F422*100</f>
        <v>100.2172608454219</v>
      </c>
      <c r="L422" s="6">
        <f t="shared" si="62"/>
        <v>240496.72999999998</v>
      </c>
      <c r="M422" s="6">
        <f t="shared" si="64"/>
        <v>148.34427744725878</v>
      </c>
    </row>
    <row r="423" spans="1:13" ht="15.75">
      <c r="A423" s="102"/>
      <c r="B423" s="78"/>
      <c r="C423" s="21" t="s">
        <v>151</v>
      </c>
      <c r="D423" s="43" t="s">
        <v>152</v>
      </c>
      <c r="E423" s="34">
        <v>51283.4</v>
      </c>
      <c r="F423" s="34">
        <v>204534.2</v>
      </c>
      <c r="G423" s="34">
        <v>109425.6</v>
      </c>
      <c r="H423" s="34">
        <v>103247.53</v>
      </c>
      <c r="I423" s="34">
        <f t="shared" si="61"/>
        <v>-6178.070000000007</v>
      </c>
      <c r="J423" s="34">
        <f>H423/G423*100</f>
        <v>94.35409081604304</v>
      </c>
      <c r="K423" s="34">
        <f>H423/F423*100</f>
        <v>50.479347708109444</v>
      </c>
      <c r="L423" s="34">
        <f t="shared" si="62"/>
        <v>51964.13</v>
      </c>
      <c r="M423" s="34">
        <f t="shared" si="64"/>
        <v>201.32738858968006</v>
      </c>
    </row>
    <row r="424" spans="1:13" ht="15.75">
      <c r="A424" s="102"/>
      <c r="B424" s="78"/>
      <c r="C424" s="21" t="s">
        <v>153</v>
      </c>
      <c r="D424" s="43" t="s">
        <v>154</v>
      </c>
      <c r="E424" s="34">
        <v>2854428.9</v>
      </c>
      <c r="F424" s="34">
        <v>3308587.35</v>
      </c>
      <c r="G424" s="34">
        <v>2824611.6</v>
      </c>
      <c r="H424" s="34">
        <v>2990700.77</v>
      </c>
      <c r="I424" s="34">
        <f t="shared" si="61"/>
        <v>166089.16999999993</v>
      </c>
      <c r="J424" s="34">
        <f>H424/G424*100</f>
        <v>105.8800710865876</v>
      </c>
      <c r="K424" s="34">
        <f>H424/F424*100</f>
        <v>90.3920753369259</v>
      </c>
      <c r="L424" s="34">
        <f t="shared" si="62"/>
        <v>136271.8700000001</v>
      </c>
      <c r="M424" s="34">
        <f t="shared" si="64"/>
        <v>104.77405024872051</v>
      </c>
    </row>
    <row r="425" spans="1:13" ht="15.75">
      <c r="A425" s="102"/>
      <c r="B425" s="78"/>
      <c r="C425" s="21" t="s">
        <v>52</v>
      </c>
      <c r="D425" s="47" t="s">
        <v>53</v>
      </c>
      <c r="E425" s="49">
        <v>390.8</v>
      </c>
      <c r="F425" s="34"/>
      <c r="G425" s="34"/>
      <c r="H425" s="34">
        <v>-81.23</v>
      </c>
      <c r="I425" s="34">
        <f t="shared" si="61"/>
        <v>-81.23</v>
      </c>
      <c r="J425" s="34"/>
      <c r="K425" s="34"/>
      <c r="L425" s="34">
        <f t="shared" si="62"/>
        <v>-472.03000000000003</v>
      </c>
      <c r="M425" s="34">
        <f t="shared" si="64"/>
        <v>-20.785568065506656</v>
      </c>
    </row>
    <row r="426" spans="1:13" ht="63" customHeight="1" hidden="1">
      <c r="A426" s="102"/>
      <c r="B426" s="78"/>
      <c r="C426" s="62" t="s">
        <v>220</v>
      </c>
      <c r="D426" s="41" t="s">
        <v>9</v>
      </c>
      <c r="E426" s="49"/>
      <c r="F426" s="34"/>
      <c r="G426" s="34"/>
      <c r="H426" s="34"/>
      <c r="I426" s="34">
        <f t="shared" si="61"/>
        <v>0</v>
      </c>
      <c r="J426" s="34" t="e">
        <f aca="true" t="shared" si="65" ref="J426:J439">H426/G426*100</f>
        <v>#DIV/0!</v>
      </c>
      <c r="K426" s="34" t="e">
        <f aca="true" t="shared" si="66" ref="K426:K439">H426/F426*100</f>
        <v>#DIV/0!</v>
      </c>
      <c r="L426" s="34">
        <f t="shared" si="62"/>
        <v>0</v>
      </c>
      <c r="M426" s="34" t="e">
        <f t="shared" si="64"/>
        <v>#DIV/0!</v>
      </c>
    </row>
    <row r="427" spans="1:13" ht="15.75">
      <c r="A427" s="102"/>
      <c r="B427" s="78"/>
      <c r="C427" s="21" t="s">
        <v>19</v>
      </c>
      <c r="D427" s="43" t="s">
        <v>20</v>
      </c>
      <c r="E427" s="34">
        <f>E428</f>
        <v>538.7</v>
      </c>
      <c r="F427" s="34">
        <f>F428</f>
        <v>660</v>
      </c>
      <c r="G427" s="34">
        <f>G428</f>
        <v>507.5</v>
      </c>
      <c r="H427" s="34">
        <f>H428</f>
        <v>762.98</v>
      </c>
      <c r="I427" s="34">
        <f t="shared" si="61"/>
        <v>255.48000000000002</v>
      </c>
      <c r="J427" s="34">
        <f t="shared" si="65"/>
        <v>150.3408866995074</v>
      </c>
      <c r="K427" s="34">
        <f t="shared" si="66"/>
        <v>115.6030303030303</v>
      </c>
      <c r="L427" s="34">
        <f t="shared" si="62"/>
        <v>224.27999999999997</v>
      </c>
      <c r="M427" s="34">
        <f t="shared" si="64"/>
        <v>141.6335622795619</v>
      </c>
    </row>
    <row r="428" spans="1:13" ht="31.5" customHeight="1" hidden="1">
      <c r="A428" s="102"/>
      <c r="B428" s="78"/>
      <c r="C428" s="20" t="s">
        <v>155</v>
      </c>
      <c r="D428" s="44" t="s">
        <v>156</v>
      </c>
      <c r="E428" s="34">
        <v>538.7</v>
      </c>
      <c r="F428" s="34">
        <v>660</v>
      </c>
      <c r="G428" s="34">
        <v>507.5</v>
      </c>
      <c r="H428" s="34">
        <v>762.98</v>
      </c>
      <c r="I428" s="34">
        <f t="shared" si="61"/>
        <v>255.48000000000002</v>
      </c>
      <c r="J428" s="34">
        <f t="shared" si="65"/>
        <v>150.3408866995074</v>
      </c>
      <c r="K428" s="34">
        <f t="shared" si="66"/>
        <v>115.6030303030303</v>
      </c>
      <c r="L428" s="34">
        <f t="shared" si="62"/>
        <v>224.27999999999997</v>
      </c>
      <c r="M428" s="34">
        <f t="shared" si="64"/>
        <v>141.6335622795619</v>
      </c>
    </row>
    <row r="429" spans="1:13" s="5" customFormat="1" ht="15.75">
      <c r="A429" s="102"/>
      <c r="B429" s="78"/>
      <c r="C429" s="22"/>
      <c r="D429" s="3" t="s">
        <v>36</v>
      </c>
      <c r="E429" s="6">
        <f>SUM(E423:E427)</f>
        <v>2906641.8</v>
      </c>
      <c r="F429" s="6">
        <f>SUM(F423:F427)</f>
        <v>3513781.5500000003</v>
      </c>
      <c r="G429" s="6">
        <f>SUM(G423:G427)</f>
        <v>2934544.7</v>
      </c>
      <c r="H429" s="6">
        <f>SUM(H423:H427)</f>
        <v>3094630.05</v>
      </c>
      <c r="I429" s="6">
        <f t="shared" si="61"/>
        <v>160085.34999999963</v>
      </c>
      <c r="J429" s="6">
        <f t="shared" si="65"/>
        <v>105.45520230105882</v>
      </c>
      <c r="K429" s="6">
        <f t="shared" si="66"/>
        <v>88.07121347654636</v>
      </c>
      <c r="L429" s="6">
        <f t="shared" si="62"/>
        <v>187988.25</v>
      </c>
      <c r="M429" s="6">
        <f t="shared" si="64"/>
        <v>106.46754099524752</v>
      </c>
    </row>
    <row r="430" spans="1:13" s="5" customFormat="1" ht="15.75">
      <c r="A430" s="103"/>
      <c r="B430" s="79"/>
      <c r="C430" s="22"/>
      <c r="D430" s="3" t="s">
        <v>56</v>
      </c>
      <c r="E430" s="6">
        <f>E422+E429</f>
        <v>3404108.5999999996</v>
      </c>
      <c r="F430" s="6">
        <f>F422+F429</f>
        <v>4250145.25</v>
      </c>
      <c r="G430" s="6">
        <f>G422+G429</f>
        <v>3416189.2</v>
      </c>
      <c r="H430" s="6">
        <f>H422+H429</f>
        <v>3832593.58</v>
      </c>
      <c r="I430" s="6">
        <f t="shared" si="61"/>
        <v>416404.3799999999</v>
      </c>
      <c r="J430" s="6">
        <f t="shared" si="65"/>
        <v>112.18914865722307</v>
      </c>
      <c r="K430" s="6">
        <f t="shared" si="66"/>
        <v>90.17559058716876</v>
      </c>
      <c r="L430" s="6">
        <f t="shared" si="62"/>
        <v>428484.98000000045</v>
      </c>
      <c r="M430" s="6">
        <f t="shared" si="64"/>
        <v>112.58728878391248</v>
      </c>
    </row>
    <row r="431" spans="1:13" s="5" customFormat="1" ht="15.75" customHeight="1" hidden="1">
      <c r="A431" s="77"/>
      <c r="B431" s="77" t="s">
        <v>157</v>
      </c>
      <c r="C431" s="21" t="s">
        <v>52</v>
      </c>
      <c r="D431" s="47" t="s">
        <v>53</v>
      </c>
      <c r="E431" s="49"/>
      <c r="F431" s="6"/>
      <c r="G431" s="6"/>
      <c r="H431" s="49"/>
      <c r="I431" s="49">
        <f t="shared" si="61"/>
        <v>0</v>
      </c>
      <c r="J431" s="49" t="e">
        <f t="shared" si="65"/>
        <v>#DIV/0!</v>
      </c>
      <c r="K431" s="49" t="e">
        <f t="shared" si="66"/>
        <v>#DIV/0!</v>
      </c>
      <c r="L431" s="49">
        <f t="shared" si="62"/>
        <v>0</v>
      </c>
      <c r="M431" s="49" t="e">
        <f t="shared" si="64"/>
        <v>#DIV/0!</v>
      </c>
    </row>
    <row r="432" spans="1:13" s="5" customFormat="1" ht="94.5" customHeight="1" hidden="1">
      <c r="A432" s="78"/>
      <c r="B432" s="78"/>
      <c r="C432" s="24" t="s">
        <v>158</v>
      </c>
      <c r="D432" s="48" t="s">
        <v>159</v>
      </c>
      <c r="E432" s="34"/>
      <c r="F432" s="34"/>
      <c r="G432" s="34"/>
      <c r="H432" s="34"/>
      <c r="I432" s="34">
        <f t="shared" si="61"/>
        <v>0</v>
      </c>
      <c r="J432" s="34" t="e">
        <f t="shared" si="65"/>
        <v>#DIV/0!</v>
      </c>
      <c r="K432" s="34" t="e">
        <f t="shared" si="66"/>
        <v>#DIV/0!</v>
      </c>
      <c r="L432" s="34">
        <f t="shared" si="62"/>
        <v>0</v>
      </c>
      <c r="M432" s="34" t="e">
        <f t="shared" si="64"/>
        <v>#DIV/0!</v>
      </c>
    </row>
    <row r="433" spans="1:13" s="5" customFormat="1" ht="78.75" customHeight="1" hidden="1">
      <c r="A433" s="78"/>
      <c r="B433" s="78"/>
      <c r="C433" s="26" t="s">
        <v>160</v>
      </c>
      <c r="D433" s="48" t="s">
        <v>161</v>
      </c>
      <c r="E433" s="34"/>
      <c r="F433" s="34"/>
      <c r="G433" s="34"/>
      <c r="H433" s="34"/>
      <c r="I433" s="34">
        <f t="shared" si="61"/>
        <v>0</v>
      </c>
      <c r="J433" s="34" t="e">
        <f t="shared" si="65"/>
        <v>#DIV/0!</v>
      </c>
      <c r="K433" s="34" t="e">
        <f t="shared" si="66"/>
        <v>#DIV/0!</v>
      </c>
      <c r="L433" s="34">
        <f t="shared" si="62"/>
        <v>0</v>
      </c>
      <c r="M433" s="34" t="e">
        <f t="shared" si="64"/>
        <v>#DIV/0!</v>
      </c>
    </row>
    <row r="434" spans="1:13" ht="15.75" customHeight="1" hidden="1">
      <c r="A434" s="78"/>
      <c r="B434" s="78"/>
      <c r="C434" s="21" t="s">
        <v>19</v>
      </c>
      <c r="D434" s="43" t="s">
        <v>20</v>
      </c>
      <c r="E434" s="34">
        <f>SUM(E435:E435)</f>
        <v>0</v>
      </c>
      <c r="F434" s="34">
        <f>SUM(F435:F435)</f>
        <v>0</v>
      </c>
      <c r="G434" s="34">
        <f>SUM(G435:G435)</f>
        <v>0</v>
      </c>
      <c r="H434" s="34">
        <f>SUM(H435:H435)</f>
        <v>0</v>
      </c>
      <c r="I434" s="34">
        <f t="shared" si="61"/>
        <v>0</v>
      </c>
      <c r="J434" s="34" t="e">
        <f t="shared" si="65"/>
        <v>#DIV/0!</v>
      </c>
      <c r="K434" s="34" t="e">
        <f t="shared" si="66"/>
        <v>#DIV/0!</v>
      </c>
      <c r="L434" s="34">
        <f t="shared" si="62"/>
        <v>0</v>
      </c>
      <c r="M434" s="34" t="e">
        <f t="shared" si="64"/>
        <v>#DIV/0!</v>
      </c>
    </row>
    <row r="435" spans="1:13" ht="63" customHeight="1" hidden="1">
      <c r="A435" s="78"/>
      <c r="B435" s="78"/>
      <c r="C435" s="21" t="s">
        <v>54</v>
      </c>
      <c r="D435" s="46" t="s">
        <v>55</v>
      </c>
      <c r="E435" s="34"/>
      <c r="F435" s="34"/>
      <c r="G435" s="34"/>
      <c r="H435" s="34"/>
      <c r="I435" s="34">
        <f t="shared" si="61"/>
        <v>0</v>
      </c>
      <c r="J435" s="34" t="e">
        <f t="shared" si="65"/>
        <v>#DIV/0!</v>
      </c>
      <c r="K435" s="34" t="e">
        <f t="shared" si="66"/>
        <v>#DIV/0!</v>
      </c>
      <c r="L435" s="34">
        <f t="shared" si="62"/>
        <v>0</v>
      </c>
      <c r="M435" s="34" t="e">
        <f t="shared" si="64"/>
        <v>#DIV/0!</v>
      </c>
    </row>
    <row r="436" spans="1:13" ht="15.75" customHeight="1" hidden="1">
      <c r="A436" s="78"/>
      <c r="B436" s="78"/>
      <c r="C436" s="21" t="s">
        <v>28</v>
      </c>
      <c r="D436" s="43" t="s">
        <v>29</v>
      </c>
      <c r="E436" s="34"/>
      <c r="F436" s="34"/>
      <c r="G436" s="34"/>
      <c r="H436" s="34"/>
      <c r="I436" s="34">
        <f t="shared" si="61"/>
        <v>0</v>
      </c>
      <c r="J436" s="34" t="e">
        <f t="shared" si="65"/>
        <v>#DIV/0!</v>
      </c>
      <c r="K436" s="34" t="e">
        <f t="shared" si="66"/>
        <v>#DIV/0!</v>
      </c>
      <c r="L436" s="34">
        <f t="shared" si="62"/>
        <v>0</v>
      </c>
      <c r="M436" s="34" t="e">
        <f t="shared" si="64"/>
        <v>#DIV/0!</v>
      </c>
    </row>
    <row r="437" spans="1:13" ht="15.75" customHeight="1" hidden="1">
      <c r="A437" s="78"/>
      <c r="B437" s="78"/>
      <c r="C437" s="21" t="s">
        <v>30</v>
      </c>
      <c r="D437" s="43" t="s">
        <v>31</v>
      </c>
      <c r="E437" s="34"/>
      <c r="F437" s="34"/>
      <c r="G437" s="34"/>
      <c r="H437" s="34"/>
      <c r="I437" s="34">
        <f t="shared" si="61"/>
        <v>0</v>
      </c>
      <c r="J437" s="34" t="e">
        <f t="shared" si="65"/>
        <v>#DIV/0!</v>
      </c>
      <c r="K437" s="34" t="e">
        <f t="shared" si="66"/>
        <v>#DIV/0!</v>
      </c>
      <c r="L437" s="34">
        <f t="shared" si="62"/>
        <v>0</v>
      </c>
      <c r="M437" s="34" t="e">
        <f t="shared" si="64"/>
        <v>#DIV/0!</v>
      </c>
    </row>
    <row r="438" spans="1:13" ht="15.75" customHeight="1" hidden="1">
      <c r="A438" s="78"/>
      <c r="B438" s="78"/>
      <c r="C438" s="21" t="s">
        <v>48</v>
      </c>
      <c r="D438" s="44" t="s">
        <v>49</v>
      </c>
      <c r="E438" s="34"/>
      <c r="F438" s="34"/>
      <c r="G438" s="34"/>
      <c r="H438" s="34"/>
      <c r="I438" s="34">
        <f t="shared" si="61"/>
        <v>0</v>
      </c>
      <c r="J438" s="34" t="e">
        <f t="shared" si="65"/>
        <v>#DIV/0!</v>
      </c>
      <c r="K438" s="34" t="e">
        <f t="shared" si="66"/>
        <v>#DIV/0!</v>
      </c>
      <c r="L438" s="34">
        <f t="shared" si="62"/>
        <v>0</v>
      </c>
      <c r="M438" s="34" t="e">
        <f t="shared" si="64"/>
        <v>#DIV/0!</v>
      </c>
    </row>
    <row r="439" spans="1:13" s="5" customFormat="1" ht="15.75" customHeight="1" hidden="1">
      <c r="A439" s="79"/>
      <c r="B439" s="79"/>
      <c r="C439" s="22"/>
      <c r="D439" s="3" t="s">
        <v>162</v>
      </c>
      <c r="E439" s="6">
        <f>SUM(E431:E434,E436:E438)</f>
        <v>0</v>
      </c>
      <c r="F439" s="6">
        <f>SUM(F431:F434,F436:F438)</f>
        <v>0</v>
      </c>
      <c r="G439" s="6">
        <f>SUM(G431:G434,G436:G438)</f>
        <v>0</v>
      </c>
      <c r="H439" s="6">
        <f>SUM(H431:H434,H436:H438)</f>
        <v>0</v>
      </c>
      <c r="I439" s="6">
        <f t="shared" si="61"/>
        <v>0</v>
      </c>
      <c r="J439" s="6" t="e">
        <f t="shared" si="65"/>
        <v>#DIV/0!</v>
      </c>
      <c r="K439" s="6" t="e">
        <f t="shared" si="66"/>
        <v>#DIV/0!</v>
      </c>
      <c r="L439" s="6">
        <f t="shared" si="62"/>
        <v>0</v>
      </c>
      <c r="M439" s="6" t="e">
        <f t="shared" si="64"/>
        <v>#DIV/0!</v>
      </c>
    </row>
    <row r="440" spans="1:13" s="5" customFormat="1" ht="15.75">
      <c r="A440" s="87"/>
      <c r="B440" s="87"/>
      <c r="C440" s="83"/>
      <c r="D440" s="3"/>
      <c r="E440" s="6"/>
      <c r="F440" s="6"/>
      <c r="G440" s="6"/>
      <c r="H440" s="6"/>
      <c r="I440" s="6"/>
      <c r="J440" s="6"/>
      <c r="K440" s="6"/>
      <c r="L440" s="6"/>
      <c r="M440" s="6"/>
    </row>
    <row r="441" spans="1:13" s="5" customFormat="1" ht="21.75" customHeight="1">
      <c r="A441" s="88"/>
      <c r="B441" s="88"/>
      <c r="C441" s="84"/>
      <c r="D441" s="3" t="s">
        <v>163</v>
      </c>
      <c r="E441" s="6">
        <f>E456+E471</f>
        <v>10808643.533333335</v>
      </c>
      <c r="F441" s="6">
        <f>F456+F471</f>
        <v>14412186.129999999</v>
      </c>
      <c r="G441" s="6">
        <f>G456+G471</f>
        <v>11375187.03</v>
      </c>
      <c r="H441" s="6">
        <f>H456+H471</f>
        <v>12008628.14</v>
      </c>
      <c r="I441" s="6">
        <f>H441-G441</f>
        <v>633441.1100000013</v>
      </c>
      <c r="J441" s="6">
        <f>H441/G441*100</f>
        <v>105.56862149456896</v>
      </c>
      <c r="K441" s="6">
        <f>H441/F441*100</f>
        <v>83.32273835267212</v>
      </c>
      <c r="L441" s="6">
        <f>H441-E441</f>
        <v>1199984.6066666655</v>
      </c>
      <c r="M441" s="6">
        <f>H441/E441*100</f>
        <v>111.10208328145868</v>
      </c>
    </row>
    <row r="442" spans="1:13" s="5" customFormat="1" ht="15.75">
      <c r="A442" s="88"/>
      <c r="B442" s="88"/>
      <c r="C442" s="84"/>
      <c r="D442" s="8"/>
      <c r="E442" s="6"/>
      <c r="F442" s="6"/>
      <c r="G442" s="6"/>
      <c r="H442" s="6"/>
      <c r="I442" s="6"/>
      <c r="J442" s="6"/>
      <c r="K442" s="6"/>
      <c r="L442" s="6"/>
      <c r="M442" s="6"/>
    </row>
    <row r="443" spans="1:13" s="5" customFormat="1" ht="32.25" customHeight="1">
      <c r="A443" s="88"/>
      <c r="B443" s="88"/>
      <c r="C443" s="84"/>
      <c r="D443" s="8" t="s">
        <v>164</v>
      </c>
      <c r="E443" s="6">
        <f>E445-E527</f>
        <v>14861579.33333333</v>
      </c>
      <c r="F443" s="6">
        <f>F445-F527</f>
        <v>22291409.97</v>
      </c>
      <c r="G443" s="6">
        <f>G445-G527</f>
        <v>17334176.42</v>
      </c>
      <c r="H443" s="6">
        <f>H445-H527</f>
        <v>18541464.830000002</v>
      </c>
      <c r="I443" s="6">
        <f>H443-G443</f>
        <v>1207288.4100000001</v>
      </c>
      <c r="J443" s="6">
        <f>H443/G443*100</f>
        <v>106.96478667776246</v>
      </c>
      <c r="K443" s="6">
        <f>H443/F443*100</f>
        <v>83.17762247858386</v>
      </c>
      <c r="L443" s="6">
        <f>H443-E443</f>
        <v>3679885.4966666717</v>
      </c>
      <c r="M443" s="6">
        <f>H443/E443*100</f>
        <v>124.76106619713683</v>
      </c>
    </row>
    <row r="444" spans="1:13" s="5" customFormat="1" ht="15.75">
      <c r="A444" s="88"/>
      <c r="B444" s="88"/>
      <c r="C444" s="84"/>
      <c r="D444" s="8"/>
      <c r="E444" s="6"/>
      <c r="F444" s="6"/>
      <c r="G444" s="6"/>
      <c r="H444" s="6"/>
      <c r="I444" s="6"/>
      <c r="J444" s="6"/>
      <c r="K444" s="6"/>
      <c r="L444" s="6"/>
      <c r="M444" s="6"/>
    </row>
    <row r="445" spans="1:13" s="5" customFormat="1" ht="18.75" customHeight="1">
      <c r="A445" s="89"/>
      <c r="B445" s="89"/>
      <c r="C445" s="85"/>
      <c r="D445" s="8" t="s">
        <v>184</v>
      </c>
      <c r="E445" s="9">
        <f>E30+E55+E74+E96+E114+E133+E148+E160+E173+E185+E198+E211+E222+E236+E248+E267+E280+E297+E312+E321+E342+E361+E372+E387+E393+E397+E411+E430+E439</f>
        <v>14743488.83333333</v>
      </c>
      <c r="F445" s="9">
        <f>F30+F55+F74+F96+F114+F133+F148+F160+F173+F185+F198+F211+F222+F236+F248+F267+F280+F297+F312+F321+F342+F361+F372+F387+F393+F397+F411+F430+F439</f>
        <v>22291409.97</v>
      </c>
      <c r="G445" s="9">
        <f>G30+G55+G74+G96+G114+G133+G148+G160+G173+G185+G198+G211+G222+G236+G248+G267+G280+G297+G312+G321+G342+G361+G372+G387+G393+G397+G411+G430+G439</f>
        <v>17334176.42</v>
      </c>
      <c r="H445" s="3">
        <f>H30+H55+H74+H96+H114+H133+H148+H160+H173+H185+H198+H211+H222+H236+H248+H267+H280+H297+H312+H321+H342+H361+H372+H387+H393+H397+H411+H430+H439</f>
        <v>18394009.62</v>
      </c>
      <c r="I445" s="6">
        <f>H445-G445</f>
        <v>1059833.1999999993</v>
      </c>
      <c r="J445" s="6">
        <f>H445/G445*100</f>
        <v>106.11412491900782</v>
      </c>
      <c r="K445" s="6">
        <f>H445/F445*100</f>
        <v>82.51613354540983</v>
      </c>
      <c r="L445" s="6">
        <f>H445-E445</f>
        <v>3650520.786666671</v>
      </c>
      <c r="M445" s="6">
        <f>H445/E445*100</f>
        <v>124.76022349888626</v>
      </c>
    </row>
    <row r="446" spans="1:13" s="5" customFormat="1" ht="31.5">
      <c r="A446" s="30"/>
      <c r="B446" s="30"/>
      <c r="C446" s="23"/>
      <c r="D446" s="3" t="s">
        <v>165</v>
      </c>
      <c r="E446" s="9">
        <f>E448</f>
        <v>26100</v>
      </c>
      <c r="F446" s="9">
        <f>F448</f>
        <v>38123.7</v>
      </c>
      <c r="G446" s="9">
        <f>G448</f>
        <v>0</v>
      </c>
      <c r="H446" s="9">
        <f>H448</f>
        <v>13000</v>
      </c>
      <c r="I446" s="9">
        <f>H446-G446</f>
        <v>13000</v>
      </c>
      <c r="J446" s="9"/>
      <c r="K446" s="9">
        <f>H446/F446*100</f>
        <v>34.09952339358457</v>
      </c>
      <c r="L446" s="9">
        <f>H446-E446</f>
        <v>-13100</v>
      </c>
      <c r="M446" s="9">
        <f>H446/E446*100</f>
        <v>49.808429118773944</v>
      </c>
    </row>
    <row r="447" spans="1:13" ht="31.5" customHeight="1">
      <c r="A447" s="101" t="s">
        <v>4</v>
      </c>
      <c r="B447" s="77" t="s">
        <v>5</v>
      </c>
      <c r="C447" s="20" t="s">
        <v>166</v>
      </c>
      <c r="D447" s="44" t="s">
        <v>167</v>
      </c>
      <c r="E447" s="51">
        <v>26100</v>
      </c>
      <c r="F447" s="51">
        <v>38123.7</v>
      </c>
      <c r="G447" s="51"/>
      <c r="H447" s="51">
        <v>13000</v>
      </c>
      <c r="I447" s="51">
        <f>H447-G447</f>
        <v>13000</v>
      </c>
      <c r="J447" s="51"/>
      <c r="K447" s="51">
        <f>H447/F447*100</f>
        <v>34.09952339358457</v>
      </c>
      <c r="L447" s="51">
        <f>H447-E447</f>
        <v>-13100</v>
      </c>
      <c r="M447" s="51">
        <f>H447/E447*100</f>
        <v>49.808429118773944</v>
      </c>
    </row>
    <row r="448" spans="1:13" s="5" customFormat="1" ht="15.75">
      <c r="A448" s="103"/>
      <c r="B448" s="79"/>
      <c r="C448" s="23"/>
      <c r="D448" s="3" t="s">
        <v>162</v>
      </c>
      <c r="E448" s="9">
        <f>SUM(E447:E447)</f>
        <v>26100</v>
      </c>
      <c r="F448" s="9">
        <f>SUM(F447:F447)</f>
        <v>38123.7</v>
      </c>
      <c r="G448" s="9">
        <f>SUM(G447:G447)</f>
        <v>0</v>
      </c>
      <c r="H448" s="9">
        <f>SUM(H447:H447)</f>
        <v>13000</v>
      </c>
      <c r="I448" s="9">
        <f>H448-G448</f>
        <v>13000</v>
      </c>
      <c r="J448" s="9"/>
      <c r="K448" s="9">
        <f>H448/F448*100</f>
        <v>34.09952339358457</v>
      </c>
      <c r="L448" s="9">
        <f>H448-E448</f>
        <v>-13100</v>
      </c>
      <c r="M448" s="9">
        <f>H448/E448*100</f>
        <v>49.808429118773944</v>
      </c>
    </row>
    <row r="449" spans="1:11" ht="13.5" customHeight="1">
      <c r="A449" s="10"/>
      <c r="B449" s="10"/>
      <c r="C449" s="27"/>
      <c r="D449" s="2"/>
      <c r="E449" s="53"/>
      <c r="F449" s="53"/>
      <c r="G449" s="53"/>
      <c r="H449" s="53"/>
      <c r="I449" s="54"/>
      <c r="J449" s="54"/>
      <c r="K449" s="54"/>
    </row>
    <row r="450" spans="1:11" ht="13.5" customHeight="1">
      <c r="A450" s="10"/>
      <c r="B450" s="10"/>
      <c r="C450" s="27"/>
      <c r="D450" s="2" t="s">
        <v>168</v>
      </c>
      <c r="E450" s="86"/>
      <c r="F450" s="82"/>
      <c r="G450" s="82"/>
      <c r="H450" s="82"/>
      <c r="I450" s="97"/>
      <c r="J450" s="98"/>
      <c r="K450" s="98"/>
    </row>
    <row r="451" spans="1:11" ht="15.75" hidden="1">
      <c r="A451" s="10"/>
      <c r="B451" s="10"/>
      <c r="C451" s="27"/>
      <c r="D451" s="2"/>
      <c r="E451" s="86"/>
      <c r="F451" s="82"/>
      <c r="G451" s="82"/>
      <c r="H451" s="82"/>
      <c r="I451" s="97"/>
      <c r="J451" s="98"/>
      <c r="K451" s="98"/>
    </row>
    <row r="452" spans="1:11" ht="15.75" customHeight="1" hidden="1">
      <c r="A452" s="99" t="s">
        <v>229</v>
      </c>
      <c r="B452" s="99"/>
      <c r="C452" s="99"/>
      <c r="D452" s="99"/>
      <c r="E452" s="99"/>
      <c r="F452" s="99"/>
      <c r="G452" s="99"/>
      <c r="H452" s="99"/>
      <c r="I452" s="99"/>
      <c r="J452" s="99"/>
      <c r="K452" s="99"/>
    </row>
    <row r="453" spans="2:13" ht="15.75">
      <c r="B453" s="1"/>
      <c r="C453" s="1"/>
      <c r="D453" s="1"/>
      <c r="E453" s="11"/>
      <c r="F453" s="11"/>
      <c r="G453" s="11"/>
      <c r="H453" s="11"/>
      <c r="K453" s="39"/>
      <c r="M453" s="76" t="s">
        <v>243</v>
      </c>
    </row>
    <row r="454" spans="1:13" ht="62.25" customHeight="1">
      <c r="A454" s="100" t="s">
        <v>0</v>
      </c>
      <c r="B454" s="92" t="s">
        <v>1</v>
      </c>
      <c r="C454" s="100" t="s">
        <v>2</v>
      </c>
      <c r="D454" s="92" t="s">
        <v>3</v>
      </c>
      <c r="E454" s="95" t="s">
        <v>238</v>
      </c>
      <c r="F454" s="80" t="s">
        <v>193</v>
      </c>
      <c r="G454" s="80" t="s">
        <v>230</v>
      </c>
      <c r="H454" s="80" t="s">
        <v>239</v>
      </c>
      <c r="I454" s="90" t="s">
        <v>240</v>
      </c>
      <c r="J454" s="92" t="s">
        <v>241</v>
      </c>
      <c r="K454" s="93" t="s">
        <v>242</v>
      </c>
      <c r="L454" s="90" t="s">
        <v>195</v>
      </c>
      <c r="M454" s="92" t="s">
        <v>194</v>
      </c>
    </row>
    <row r="455" spans="1:13" ht="49.5" customHeight="1">
      <c r="A455" s="100"/>
      <c r="B455" s="92"/>
      <c r="C455" s="100"/>
      <c r="D455" s="92"/>
      <c r="E455" s="96"/>
      <c r="F455" s="81"/>
      <c r="G455" s="81"/>
      <c r="H455" s="81"/>
      <c r="I455" s="91"/>
      <c r="J455" s="91"/>
      <c r="K455" s="94"/>
      <c r="L455" s="91"/>
      <c r="M455" s="91"/>
    </row>
    <row r="456" spans="1:13" s="5" customFormat="1" ht="24" customHeight="1">
      <c r="A456" s="77"/>
      <c r="B456" s="77"/>
      <c r="C456" s="22"/>
      <c r="D456" s="73" t="s">
        <v>169</v>
      </c>
      <c r="E456" s="74">
        <f>SUM(E470,E457:E464)</f>
        <v>9000562.133333335</v>
      </c>
      <c r="F456" s="74">
        <f>SUM(F470,F457:F464)</f>
        <v>12183304.65</v>
      </c>
      <c r="G456" s="74">
        <f>SUM(G470,G457:G464)</f>
        <v>9689828.649999999</v>
      </c>
      <c r="H456" s="74">
        <f>SUM(H470,H457:H464)</f>
        <v>9912492.5</v>
      </c>
      <c r="I456" s="74">
        <f aca="true" t="shared" si="67" ref="I456:I487">H456-G456</f>
        <v>222663.8500000015</v>
      </c>
      <c r="J456" s="74">
        <f aca="true" t="shared" si="68" ref="J456:J469">H456/G456*100</f>
        <v>102.29791318342872</v>
      </c>
      <c r="K456" s="74">
        <f aca="true" t="shared" si="69" ref="K456:K469">H456/F456*100</f>
        <v>81.3612791009047</v>
      </c>
      <c r="L456" s="74">
        <f aca="true" t="shared" si="70" ref="L456:L487">H456-E456</f>
        <v>911930.3666666653</v>
      </c>
      <c r="M456" s="74">
        <f aca="true" t="shared" si="71" ref="M456:M483">H456/E456*100</f>
        <v>110.131926796987</v>
      </c>
    </row>
    <row r="457" spans="1:13" ht="18.75" customHeight="1">
      <c r="A457" s="78"/>
      <c r="B457" s="78"/>
      <c r="C457" s="21" t="s">
        <v>112</v>
      </c>
      <c r="D457" s="43" t="s">
        <v>113</v>
      </c>
      <c r="E457" s="49">
        <f aca="true" t="shared" si="72" ref="E457:H463">SUMIF($C$6:$C$447,$C457,E$6:E$447)</f>
        <v>5054810.133333334</v>
      </c>
      <c r="F457" s="49">
        <f t="shared" si="72"/>
        <v>7083862.6</v>
      </c>
      <c r="G457" s="49">
        <f t="shared" si="72"/>
        <v>5499686</v>
      </c>
      <c r="H457" s="66">
        <f t="shared" si="72"/>
        <v>5661279.19</v>
      </c>
      <c r="I457" s="49">
        <f t="shared" si="67"/>
        <v>161593.1900000004</v>
      </c>
      <c r="J457" s="49">
        <f t="shared" si="68"/>
        <v>102.93822574597895</v>
      </c>
      <c r="K457" s="49">
        <f t="shared" si="69"/>
        <v>79.91797003516133</v>
      </c>
      <c r="L457" s="49">
        <f t="shared" si="70"/>
        <v>606469.0566666666</v>
      </c>
      <c r="M457" s="49">
        <f t="shared" si="71"/>
        <v>111.99786026912028</v>
      </c>
    </row>
    <row r="458" spans="1:13" ht="18.75" customHeight="1">
      <c r="A458" s="78"/>
      <c r="B458" s="78"/>
      <c r="C458" s="21" t="s">
        <v>187</v>
      </c>
      <c r="D458" s="43" t="s">
        <v>186</v>
      </c>
      <c r="E458" s="49">
        <f t="shared" si="72"/>
        <v>467692.5</v>
      </c>
      <c r="F458" s="49">
        <f t="shared" si="72"/>
        <v>551720.8</v>
      </c>
      <c r="G458" s="49">
        <f t="shared" si="72"/>
        <v>530676.75</v>
      </c>
      <c r="H458" s="49">
        <f t="shared" si="72"/>
        <v>548203.73</v>
      </c>
      <c r="I458" s="49">
        <f t="shared" si="67"/>
        <v>17526.97999999998</v>
      </c>
      <c r="J458" s="49">
        <f t="shared" si="68"/>
        <v>103.30276010773036</v>
      </c>
      <c r="K458" s="49">
        <f t="shared" si="69"/>
        <v>99.36252720578959</v>
      </c>
      <c r="L458" s="49">
        <f t="shared" si="70"/>
        <v>80511.22999999998</v>
      </c>
      <c r="M458" s="49">
        <f t="shared" si="71"/>
        <v>117.21456512558998</v>
      </c>
    </row>
    <row r="459" spans="1:13" ht="18.75" customHeight="1">
      <c r="A459" s="78"/>
      <c r="B459" s="78"/>
      <c r="C459" s="21" t="s">
        <v>188</v>
      </c>
      <c r="D459" s="43" t="s">
        <v>135</v>
      </c>
      <c r="E459" s="49">
        <f t="shared" si="72"/>
        <v>812.4</v>
      </c>
      <c r="F459" s="49">
        <f t="shared" si="72"/>
        <v>780</v>
      </c>
      <c r="G459" s="49">
        <f t="shared" si="72"/>
        <v>780</v>
      </c>
      <c r="H459" s="49">
        <f t="shared" si="72"/>
        <v>1981.98</v>
      </c>
      <c r="I459" s="49">
        <f t="shared" si="67"/>
        <v>1201.98</v>
      </c>
      <c r="J459" s="49">
        <f t="shared" si="68"/>
        <v>254.1</v>
      </c>
      <c r="K459" s="49">
        <f t="shared" si="69"/>
        <v>254.1</v>
      </c>
      <c r="L459" s="49">
        <f t="shared" si="70"/>
        <v>1169.58</v>
      </c>
      <c r="M459" s="49">
        <f t="shared" si="71"/>
        <v>243.96602658788774</v>
      </c>
    </row>
    <row r="460" spans="1:13" ht="18.75" customHeight="1">
      <c r="A460" s="78"/>
      <c r="B460" s="78"/>
      <c r="C460" s="21" t="s">
        <v>151</v>
      </c>
      <c r="D460" s="43" t="s">
        <v>152</v>
      </c>
      <c r="E460" s="49">
        <f t="shared" si="72"/>
        <v>51283.4</v>
      </c>
      <c r="F460" s="49">
        <f t="shared" si="72"/>
        <v>204534.2</v>
      </c>
      <c r="G460" s="49">
        <f t="shared" si="72"/>
        <v>109425.6</v>
      </c>
      <c r="H460" s="49">
        <f t="shared" si="72"/>
        <v>103247.53</v>
      </c>
      <c r="I460" s="49">
        <f t="shared" si="67"/>
        <v>-6178.070000000007</v>
      </c>
      <c r="J460" s="49">
        <f t="shared" si="68"/>
        <v>94.35409081604304</v>
      </c>
      <c r="K460" s="49">
        <f t="shared" si="69"/>
        <v>50.479347708109444</v>
      </c>
      <c r="L460" s="49">
        <f t="shared" si="70"/>
        <v>51964.13</v>
      </c>
      <c r="M460" s="49">
        <f t="shared" si="71"/>
        <v>201.32738858968006</v>
      </c>
    </row>
    <row r="461" spans="1:13" ht="18.75" customHeight="1" hidden="1">
      <c r="A461" s="78"/>
      <c r="B461" s="78"/>
      <c r="C461" s="21" t="s">
        <v>34</v>
      </c>
      <c r="D461" s="47" t="s">
        <v>35</v>
      </c>
      <c r="E461" s="49">
        <f t="shared" si="72"/>
        <v>0</v>
      </c>
      <c r="F461" s="49">
        <f t="shared" si="72"/>
        <v>0</v>
      </c>
      <c r="G461" s="49">
        <f t="shared" si="72"/>
        <v>0</v>
      </c>
      <c r="H461" s="49">
        <f t="shared" si="72"/>
        <v>0</v>
      </c>
      <c r="I461" s="49">
        <f t="shared" si="67"/>
        <v>0</v>
      </c>
      <c r="J461" s="49" t="e">
        <f t="shared" si="68"/>
        <v>#DIV/0!</v>
      </c>
      <c r="K461" s="49" t="e">
        <f t="shared" si="69"/>
        <v>#DIV/0!</v>
      </c>
      <c r="L461" s="49">
        <f t="shared" si="70"/>
        <v>0</v>
      </c>
      <c r="M461" s="49" t="e">
        <f t="shared" si="71"/>
        <v>#DIV/0!</v>
      </c>
    </row>
    <row r="462" spans="1:13" ht="18.75" customHeight="1">
      <c r="A462" s="78"/>
      <c r="B462" s="78"/>
      <c r="C462" s="21" t="s">
        <v>104</v>
      </c>
      <c r="D462" s="47" t="s">
        <v>105</v>
      </c>
      <c r="E462" s="49">
        <f t="shared" si="72"/>
        <v>473494.8</v>
      </c>
      <c r="F462" s="49">
        <f t="shared" si="72"/>
        <v>891854.4</v>
      </c>
      <c r="G462" s="49">
        <f t="shared" si="72"/>
        <v>608261</v>
      </c>
      <c r="H462" s="49">
        <f t="shared" si="72"/>
        <v>520377.81</v>
      </c>
      <c r="I462" s="49">
        <f t="shared" si="67"/>
        <v>-87883.19</v>
      </c>
      <c r="J462" s="49">
        <f t="shared" si="68"/>
        <v>85.55173026052961</v>
      </c>
      <c r="K462" s="49">
        <f t="shared" si="69"/>
        <v>58.34784354935066</v>
      </c>
      <c r="L462" s="49">
        <f t="shared" si="70"/>
        <v>46883.01000000001</v>
      </c>
      <c r="M462" s="49">
        <f t="shared" si="71"/>
        <v>109.90148360657814</v>
      </c>
    </row>
    <row r="463" spans="1:13" ht="18.75" customHeight="1">
      <c r="A463" s="78"/>
      <c r="B463" s="78"/>
      <c r="C463" s="21" t="s">
        <v>153</v>
      </c>
      <c r="D463" s="43" t="s">
        <v>154</v>
      </c>
      <c r="E463" s="49">
        <f t="shared" si="72"/>
        <v>2854428.9</v>
      </c>
      <c r="F463" s="49">
        <f t="shared" si="72"/>
        <v>3308587.35</v>
      </c>
      <c r="G463" s="49">
        <f t="shared" si="72"/>
        <v>2824611.6</v>
      </c>
      <c r="H463" s="49">
        <f t="shared" si="72"/>
        <v>2990700.77</v>
      </c>
      <c r="I463" s="49">
        <f t="shared" si="67"/>
        <v>166089.16999999993</v>
      </c>
      <c r="J463" s="49">
        <f t="shared" si="68"/>
        <v>105.8800710865876</v>
      </c>
      <c r="K463" s="49">
        <f t="shared" si="69"/>
        <v>90.3920753369259</v>
      </c>
      <c r="L463" s="49">
        <f t="shared" si="70"/>
        <v>136271.8700000001</v>
      </c>
      <c r="M463" s="49">
        <f t="shared" si="71"/>
        <v>104.77405024872051</v>
      </c>
    </row>
    <row r="464" spans="1:13" ht="18.75" customHeight="1">
      <c r="A464" s="78"/>
      <c r="B464" s="78"/>
      <c r="C464" s="26" t="s">
        <v>170</v>
      </c>
      <c r="D464" s="43" t="s">
        <v>171</v>
      </c>
      <c r="E464" s="49">
        <f>SUM(E465:E469)</f>
        <v>97457.5</v>
      </c>
      <c r="F464" s="49">
        <f>SUM(F465:F469)</f>
        <v>141965.3</v>
      </c>
      <c r="G464" s="49">
        <f>SUM(G465:G469)</f>
        <v>116387.7</v>
      </c>
      <c r="H464" s="49">
        <f>SUM(H465:H469)</f>
        <v>86779.34</v>
      </c>
      <c r="I464" s="49">
        <f t="shared" si="67"/>
        <v>-29608.36</v>
      </c>
      <c r="J464" s="49">
        <f t="shared" si="68"/>
        <v>74.5605764182985</v>
      </c>
      <c r="K464" s="49">
        <f t="shared" si="69"/>
        <v>61.12714867647235</v>
      </c>
      <c r="L464" s="49">
        <f t="shared" si="70"/>
        <v>-10678.160000000003</v>
      </c>
      <c r="M464" s="49">
        <f t="shared" si="71"/>
        <v>89.04326501295436</v>
      </c>
    </row>
    <row r="465" spans="1:13" ht="32.25" customHeight="1" hidden="1">
      <c r="A465" s="78"/>
      <c r="B465" s="78"/>
      <c r="C465" s="21" t="s">
        <v>189</v>
      </c>
      <c r="D465" s="48" t="s">
        <v>190</v>
      </c>
      <c r="E465" s="49">
        <f aca="true" t="shared" si="73" ref="E465:H470">SUMIF($C$6:$C$447,$C465,E$6:E$447)</f>
        <v>5.8</v>
      </c>
      <c r="F465" s="49">
        <f t="shared" si="73"/>
        <v>0</v>
      </c>
      <c r="G465" s="49">
        <f t="shared" si="73"/>
        <v>0</v>
      </c>
      <c r="H465" s="49">
        <f t="shared" si="73"/>
        <v>0.7</v>
      </c>
      <c r="I465" s="49">
        <f t="shared" si="67"/>
        <v>0.7</v>
      </c>
      <c r="J465" s="49" t="e">
        <f t="shared" si="68"/>
        <v>#DIV/0!</v>
      </c>
      <c r="K465" s="49" t="e">
        <f t="shared" si="69"/>
        <v>#DIV/0!</v>
      </c>
      <c r="L465" s="49">
        <f t="shared" si="70"/>
        <v>-5.1</v>
      </c>
      <c r="M465" s="49">
        <f t="shared" si="71"/>
        <v>12.068965517241379</v>
      </c>
    </row>
    <row r="466" spans="1:13" ht="33" customHeight="1" hidden="1">
      <c r="A466" s="78"/>
      <c r="B466" s="78"/>
      <c r="C466" s="21" t="s">
        <v>121</v>
      </c>
      <c r="D466" s="43" t="s">
        <v>122</v>
      </c>
      <c r="E466" s="49">
        <f t="shared" si="73"/>
        <v>96256.4</v>
      </c>
      <c r="F466" s="49">
        <f t="shared" si="73"/>
        <v>140974.3</v>
      </c>
      <c r="G466" s="49">
        <f t="shared" si="73"/>
        <v>115554.5</v>
      </c>
      <c r="H466" s="49">
        <f t="shared" si="73"/>
        <v>84668.63</v>
      </c>
      <c r="I466" s="49">
        <f t="shared" si="67"/>
        <v>-30885.869999999995</v>
      </c>
      <c r="J466" s="49">
        <f t="shared" si="68"/>
        <v>73.27159911556885</v>
      </c>
      <c r="K466" s="49">
        <f t="shared" si="69"/>
        <v>60.05962079613093</v>
      </c>
      <c r="L466" s="49">
        <f t="shared" si="70"/>
        <v>-11587.76999999999</v>
      </c>
      <c r="M466" s="49">
        <f t="shared" si="71"/>
        <v>87.9615589197186</v>
      </c>
    </row>
    <row r="467" spans="1:13" ht="34.5" customHeight="1" hidden="1">
      <c r="A467" s="78"/>
      <c r="B467" s="78"/>
      <c r="C467" s="24" t="s">
        <v>50</v>
      </c>
      <c r="D467" s="48" t="s">
        <v>51</v>
      </c>
      <c r="E467" s="49">
        <f t="shared" si="73"/>
        <v>844.2</v>
      </c>
      <c r="F467" s="49">
        <f t="shared" si="73"/>
        <v>865</v>
      </c>
      <c r="G467" s="49">
        <f t="shared" si="73"/>
        <v>734.2</v>
      </c>
      <c r="H467" s="49">
        <f t="shared" si="73"/>
        <v>842.51</v>
      </c>
      <c r="I467" s="49">
        <f t="shared" si="67"/>
        <v>108.30999999999995</v>
      </c>
      <c r="J467" s="49">
        <f t="shared" si="68"/>
        <v>114.75211114137835</v>
      </c>
      <c r="K467" s="49">
        <f t="shared" si="69"/>
        <v>97.39999999999999</v>
      </c>
      <c r="L467" s="49">
        <f t="shared" si="70"/>
        <v>-1.6900000000000546</v>
      </c>
      <c r="M467" s="49">
        <f t="shared" si="71"/>
        <v>99.79981047145226</v>
      </c>
    </row>
    <row r="468" spans="1:13" ht="30" customHeight="1" hidden="1">
      <c r="A468" s="78"/>
      <c r="B468" s="78"/>
      <c r="C468" s="21" t="s">
        <v>106</v>
      </c>
      <c r="D468" s="43" t="s">
        <v>107</v>
      </c>
      <c r="E468" s="49">
        <f t="shared" si="73"/>
        <v>0</v>
      </c>
      <c r="F468" s="49">
        <f t="shared" si="73"/>
        <v>0</v>
      </c>
      <c r="G468" s="49">
        <f t="shared" si="73"/>
        <v>0</v>
      </c>
      <c r="H468" s="49">
        <f t="shared" si="73"/>
        <v>0</v>
      </c>
      <c r="I468" s="49">
        <f t="shared" si="67"/>
        <v>0</v>
      </c>
      <c r="J468" s="49" t="e">
        <f t="shared" si="68"/>
        <v>#DIV/0!</v>
      </c>
      <c r="K468" s="49" t="e">
        <f t="shared" si="69"/>
        <v>#DIV/0!</v>
      </c>
      <c r="L468" s="49">
        <f t="shared" si="70"/>
        <v>0</v>
      </c>
      <c r="M468" s="49" t="e">
        <f t="shared" si="71"/>
        <v>#DIV/0!</v>
      </c>
    </row>
    <row r="469" spans="1:13" ht="28.5" customHeight="1" hidden="1">
      <c r="A469" s="78"/>
      <c r="B469" s="78"/>
      <c r="C469" s="21" t="s">
        <v>131</v>
      </c>
      <c r="D469" s="43" t="s">
        <v>132</v>
      </c>
      <c r="E469" s="49">
        <f t="shared" si="73"/>
        <v>351.1</v>
      </c>
      <c r="F469" s="49">
        <f t="shared" si="73"/>
        <v>126</v>
      </c>
      <c r="G469" s="49">
        <f t="shared" si="73"/>
        <v>99</v>
      </c>
      <c r="H469" s="49">
        <f t="shared" si="73"/>
        <v>1267.5</v>
      </c>
      <c r="I469" s="49">
        <f t="shared" si="67"/>
        <v>1168.5</v>
      </c>
      <c r="J469" s="49">
        <f t="shared" si="68"/>
        <v>1280.3030303030303</v>
      </c>
      <c r="K469" s="49">
        <f t="shared" si="69"/>
        <v>1005.952380952381</v>
      </c>
      <c r="L469" s="49">
        <f t="shared" si="70"/>
        <v>916.4</v>
      </c>
      <c r="M469" s="49">
        <f t="shared" si="71"/>
        <v>361.0082597550555</v>
      </c>
    </row>
    <row r="470" spans="1:13" ht="18.75" customHeight="1">
      <c r="A470" s="78"/>
      <c r="B470" s="78"/>
      <c r="C470" s="21" t="s">
        <v>52</v>
      </c>
      <c r="D470" s="43" t="s">
        <v>53</v>
      </c>
      <c r="E470" s="49">
        <f t="shared" si="73"/>
        <v>582.5</v>
      </c>
      <c r="F470" s="49">
        <f t="shared" si="73"/>
        <v>0</v>
      </c>
      <c r="G470" s="49">
        <f t="shared" si="73"/>
        <v>0</v>
      </c>
      <c r="H470" s="66">
        <f t="shared" si="73"/>
        <v>-77.85000000000001</v>
      </c>
      <c r="I470" s="49">
        <f t="shared" si="67"/>
        <v>-77.85000000000001</v>
      </c>
      <c r="J470" s="49"/>
      <c r="K470" s="49"/>
      <c r="L470" s="49">
        <f t="shared" si="70"/>
        <v>-660.35</v>
      </c>
      <c r="M470" s="49">
        <f t="shared" si="71"/>
        <v>-13.364806866952792</v>
      </c>
    </row>
    <row r="471" spans="1:13" s="5" customFormat="1" ht="24" customHeight="1">
      <c r="A471" s="78"/>
      <c r="B471" s="78"/>
      <c r="C471" s="22"/>
      <c r="D471" s="73" t="s">
        <v>172</v>
      </c>
      <c r="E471" s="74">
        <f>SUM(E472:E490,E514:E515)</f>
        <v>1808081.4</v>
      </c>
      <c r="F471" s="74">
        <f>SUM(F472:F490,F514:F515)</f>
        <v>2228881.4799999995</v>
      </c>
      <c r="G471" s="74">
        <f>SUM(G472:G490,G514:G515)</f>
        <v>1685358.3800000004</v>
      </c>
      <c r="H471" s="74">
        <f>SUM(H472:H490,H514:H515)</f>
        <v>2096135.6399999997</v>
      </c>
      <c r="I471" s="74">
        <f t="shared" si="67"/>
        <v>410777.2599999993</v>
      </c>
      <c r="J471" s="74">
        <f aca="true" t="shared" si="74" ref="J471:J479">H471/G471*100</f>
        <v>124.37328848716433</v>
      </c>
      <c r="K471" s="74">
        <f aca="true" t="shared" si="75" ref="K471:K479">H471/F471*100</f>
        <v>94.04428449017396</v>
      </c>
      <c r="L471" s="74">
        <f t="shared" si="70"/>
        <v>288054.23999999976</v>
      </c>
      <c r="M471" s="74">
        <f t="shared" si="71"/>
        <v>115.93148627047431</v>
      </c>
    </row>
    <row r="472" spans="1:13" ht="18" customHeight="1">
      <c r="A472" s="78"/>
      <c r="B472" s="78"/>
      <c r="C472" s="21" t="s">
        <v>6</v>
      </c>
      <c r="D472" s="43" t="s">
        <v>7</v>
      </c>
      <c r="E472" s="49">
        <f aca="true" t="shared" si="76" ref="E472:H481">SUMIF($C$6:$C$447,$C472,E$6:E$447)</f>
        <v>842.7</v>
      </c>
      <c r="F472" s="49">
        <f t="shared" si="76"/>
        <v>611.6</v>
      </c>
      <c r="G472" s="49">
        <f t="shared" si="76"/>
        <v>611.6</v>
      </c>
      <c r="H472" s="49">
        <f t="shared" si="76"/>
        <v>2827.48</v>
      </c>
      <c r="I472" s="49">
        <f t="shared" si="67"/>
        <v>2215.88</v>
      </c>
      <c r="J472" s="49">
        <f t="shared" si="74"/>
        <v>462.3086984957489</v>
      </c>
      <c r="K472" s="49">
        <f t="shared" si="75"/>
        <v>462.3086984957489</v>
      </c>
      <c r="L472" s="49">
        <f t="shared" si="70"/>
        <v>1984.78</v>
      </c>
      <c r="M472" s="49">
        <f t="shared" si="71"/>
        <v>335.5262845615284</v>
      </c>
    </row>
    <row r="473" spans="1:13" ht="78.75">
      <c r="A473" s="78"/>
      <c r="B473" s="78"/>
      <c r="C473" s="62" t="s">
        <v>220</v>
      </c>
      <c r="D473" s="41" t="s">
        <v>173</v>
      </c>
      <c r="E473" s="49">
        <f t="shared" si="76"/>
        <v>439332.6</v>
      </c>
      <c r="F473" s="49">
        <f t="shared" si="76"/>
        <v>435823</v>
      </c>
      <c r="G473" s="66">
        <f t="shared" si="76"/>
        <v>354535.56</v>
      </c>
      <c r="H473" s="49">
        <f t="shared" si="76"/>
        <v>443279.39</v>
      </c>
      <c r="I473" s="49">
        <f t="shared" si="67"/>
        <v>88743.83000000002</v>
      </c>
      <c r="J473" s="49">
        <f t="shared" si="74"/>
        <v>125.03100958335463</v>
      </c>
      <c r="K473" s="49">
        <f t="shared" si="75"/>
        <v>101.71087574542877</v>
      </c>
      <c r="L473" s="49">
        <f t="shared" si="70"/>
        <v>3946.7900000000373</v>
      </c>
      <c r="M473" s="49">
        <f t="shared" si="71"/>
        <v>100.89836037662583</v>
      </c>
    </row>
    <row r="474" spans="1:13" ht="31.5">
      <c r="A474" s="78"/>
      <c r="B474" s="78"/>
      <c r="C474" s="21" t="s">
        <v>149</v>
      </c>
      <c r="D474" s="43" t="s">
        <v>150</v>
      </c>
      <c r="E474" s="49">
        <f t="shared" si="76"/>
        <v>24660.7</v>
      </c>
      <c r="F474" s="49">
        <f t="shared" si="76"/>
        <v>52514.3</v>
      </c>
      <c r="G474" s="49">
        <f t="shared" si="76"/>
        <v>37493.54</v>
      </c>
      <c r="H474" s="49">
        <f t="shared" si="76"/>
        <v>34807.58</v>
      </c>
      <c r="I474" s="49">
        <f t="shared" si="67"/>
        <v>-2685.959999999999</v>
      </c>
      <c r="J474" s="49">
        <f t="shared" si="74"/>
        <v>92.83620591707265</v>
      </c>
      <c r="K474" s="49">
        <f t="shared" si="75"/>
        <v>66.28209839986442</v>
      </c>
      <c r="L474" s="49">
        <f t="shared" si="70"/>
        <v>10146.880000000001</v>
      </c>
      <c r="M474" s="49">
        <f t="shared" si="71"/>
        <v>141.14595287238402</v>
      </c>
    </row>
    <row r="475" spans="1:13" ht="18.75" customHeight="1">
      <c r="A475" s="78"/>
      <c r="B475" s="78"/>
      <c r="C475" s="21" t="s">
        <v>10</v>
      </c>
      <c r="D475" s="42" t="s">
        <v>133</v>
      </c>
      <c r="E475" s="49">
        <f t="shared" si="76"/>
        <v>262484.6</v>
      </c>
      <c r="F475" s="49">
        <f t="shared" si="76"/>
        <v>245286.6</v>
      </c>
      <c r="G475" s="49">
        <f t="shared" si="76"/>
        <v>208014.01</v>
      </c>
      <c r="H475" s="49">
        <f t="shared" si="76"/>
        <v>197021.49</v>
      </c>
      <c r="I475" s="49">
        <f t="shared" si="67"/>
        <v>-10992.520000000019</v>
      </c>
      <c r="J475" s="49">
        <f t="shared" si="74"/>
        <v>94.71549055758311</v>
      </c>
      <c r="K475" s="49">
        <f t="shared" si="75"/>
        <v>80.32297320766808</v>
      </c>
      <c r="L475" s="49">
        <f t="shared" si="70"/>
        <v>-65463.109999999986</v>
      </c>
      <c r="M475" s="49">
        <f t="shared" si="71"/>
        <v>75.06020924656151</v>
      </c>
    </row>
    <row r="476" spans="1:13" ht="31.5">
      <c r="A476" s="78"/>
      <c r="B476" s="78"/>
      <c r="C476" s="21" t="s">
        <v>12</v>
      </c>
      <c r="D476" s="43" t="s">
        <v>13</v>
      </c>
      <c r="E476" s="49">
        <f t="shared" si="76"/>
        <v>3362.2</v>
      </c>
      <c r="F476" s="49">
        <f t="shared" si="76"/>
        <v>10932.8</v>
      </c>
      <c r="G476" s="49">
        <f t="shared" si="76"/>
        <v>10932.8</v>
      </c>
      <c r="H476" s="49">
        <f t="shared" si="76"/>
        <v>10932.82</v>
      </c>
      <c r="I476" s="49">
        <f t="shared" si="67"/>
        <v>0.020000000000436557</v>
      </c>
      <c r="J476" s="49">
        <f t="shared" si="74"/>
        <v>100.00018293575297</v>
      </c>
      <c r="K476" s="49">
        <f t="shared" si="75"/>
        <v>100.00018293575297</v>
      </c>
      <c r="L476" s="49">
        <f t="shared" si="70"/>
        <v>7570.62</v>
      </c>
      <c r="M476" s="49">
        <f t="shared" si="71"/>
        <v>325.1686395812266</v>
      </c>
    </row>
    <row r="477" spans="1:13" ht="78.75">
      <c r="A477" s="78"/>
      <c r="B477" s="78"/>
      <c r="C477" s="20" t="s">
        <v>14</v>
      </c>
      <c r="D477" s="44" t="s">
        <v>174</v>
      </c>
      <c r="E477" s="49">
        <f t="shared" si="76"/>
        <v>113750.79999999999</v>
      </c>
      <c r="F477" s="49">
        <f t="shared" si="76"/>
        <v>126622.6</v>
      </c>
      <c r="G477" s="49">
        <f t="shared" si="76"/>
        <v>103097.3</v>
      </c>
      <c r="H477" s="66">
        <f t="shared" si="76"/>
        <v>134757.33000000002</v>
      </c>
      <c r="I477" s="49">
        <f t="shared" si="67"/>
        <v>31660.030000000013</v>
      </c>
      <c r="J477" s="49">
        <f t="shared" si="74"/>
        <v>130.7088837438032</v>
      </c>
      <c r="K477" s="49">
        <f t="shared" si="75"/>
        <v>106.4243902747219</v>
      </c>
      <c r="L477" s="49">
        <f t="shared" si="70"/>
        <v>21006.530000000028</v>
      </c>
      <c r="M477" s="49">
        <f t="shared" si="71"/>
        <v>118.46714924202732</v>
      </c>
    </row>
    <row r="478" spans="1:13" ht="18.75" customHeight="1">
      <c r="A478" s="78"/>
      <c r="B478" s="78"/>
      <c r="C478" s="21" t="s">
        <v>61</v>
      </c>
      <c r="D478" s="43" t="s">
        <v>62</v>
      </c>
      <c r="E478" s="49">
        <f t="shared" si="76"/>
        <v>12849.4</v>
      </c>
      <c r="F478" s="49">
        <f t="shared" si="76"/>
        <v>17935.9</v>
      </c>
      <c r="G478" s="49">
        <f t="shared" si="76"/>
        <v>14348.7</v>
      </c>
      <c r="H478" s="49">
        <f t="shared" si="76"/>
        <v>16035.58</v>
      </c>
      <c r="I478" s="49">
        <f t="shared" si="67"/>
        <v>1686.8799999999992</v>
      </c>
      <c r="J478" s="49">
        <f t="shared" si="74"/>
        <v>111.75632635709158</v>
      </c>
      <c r="K478" s="49">
        <f t="shared" si="75"/>
        <v>89.40493646820063</v>
      </c>
      <c r="L478" s="49">
        <f t="shared" si="70"/>
        <v>3186.1800000000003</v>
      </c>
      <c r="M478" s="49">
        <f t="shared" si="71"/>
        <v>124.79633290270363</v>
      </c>
    </row>
    <row r="479" spans="1:13" ht="31.5">
      <c r="A479" s="78"/>
      <c r="B479" s="78"/>
      <c r="C479" s="21" t="s">
        <v>215</v>
      </c>
      <c r="D479" s="32" t="s">
        <v>216</v>
      </c>
      <c r="E479" s="49">
        <f t="shared" si="76"/>
        <v>6619.1</v>
      </c>
      <c r="F479" s="49">
        <f t="shared" si="76"/>
        <v>1510</v>
      </c>
      <c r="G479" s="49">
        <f t="shared" si="76"/>
        <v>1040</v>
      </c>
      <c r="H479" s="49">
        <f t="shared" si="76"/>
        <v>1231.47</v>
      </c>
      <c r="I479" s="49">
        <f t="shared" si="67"/>
        <v>191.47000000000003</v>
      </c>
      <c r="J479" s="49">
        <f t="shared" si="74"/>
        <v>118.41057692307693</v>
      </c>
      <c r="K479" s="49">
        <f t="shared" si="75"/>
        <v>81.55430463576158</v>
      </c>
      <c r="L479" s="49">
        <f t="shared" si="70"/>
        <v>-5387.63</v>
      </c>
      <c r="M479" s="49">
        <f t="shared" si="71"/>
        <v>18.604795213850824</v>
      </c>
    </row>
    <row r="480" spans="1:13" ht="47.25">
      <c r="A480" s="78"/>
      <c r="B480" s="78"/>
      <c r="C480" s="63" t="s">
        <v>221</v>
      </c>
      <c r="D480" s="64" t="s">
        <v>222</v>
      </c>
      <c r="E480" s="49">
        <f t="shared" si="76"/>
        <v>90704.3</v>
      </c>
      <c r="F480" s="49">
        <f t="shared" si="76"/>
        <v>0</v>
      </c>
      <c r="G480" s="49">
        <f t="shared" si="76"/>
        <v>0</v>
      </c>
      <c r="H480" s="66">
        <f t="shared" si="76"/>
        <v>633.62</v>
      </c>
      <c r="I480" s="49">
        <f t="shared" si="67"/>
        <v>633.62</v>
      </c>
      <c r="J480" s="49"/>
      <c r="K480" s="49"/>
      <c r="L480" s="49">
        <f t="shared" si="70"/>
        <v>-90070.68000000001</v>
      </c>
      <c r="M480" s="49">
        <f t="shared" si="71"/>
        <v>0.6985556362818521</v>
      </c>
    </row>
    <row r="481" spans="1:13" ht="31.5">
      <c r="A481" s="78"/>
      <c r="B481" s="78"/>
      <c r="C481" s="21" t="s">
        <v>209</v>
      </c>
      <c r="D481" s="32" t="s">
        <v>210</v>
      </c>
      <c r="E481" s="49">
        <f t="shared" si="76"/>
        <v>21732.000000000004</v>
      </c>
      <c r="F481" s="49">
        <f t="shared" si="76"/>
        <v>15113.009999999998</v>
      </c>
      <c r="G481" s="49">
        <f t="shared" si="76"/>
        <v>12613.01</v>
      </c>
      <c r="H481" s="66">
        <f t="shared" si="76"/>
        <v>64844.48999999999</v>
      </c>
      <c r="I481" s="49">
        <f t="shared" si="67"/>
        <v>52231.47999999999</v>
      </c>
      <c r="J481" s="49">
        <f>H481/G481*100</f>
        <v>514.1079726409477</v>
      </c>
      <c r="K481" s="49">
        <f>H481/F481*100</f>
        <v>429.06403158603086</v>
      </c>
      <c r="L481" s="49">
        <f t="shared" si="70"/>
        <v>43112.48999999999</v>
      </c>
      <c r="M481" s="49">
        <f t="shared" si="71"/>
        <v>298.3825234676973</v>
      </c>
    </row>
    <row r="482" spans="1:13" ht="31.5">
      <c r="A482" s="78"/>
      <c r="B482" s="78"/>
      <c r="C482" s="21" t="s">
        <v>16</v>
      </c>
      <c r="D482" s="32" t="s">
        <v>17</v>
      </c>
      <c r="E482" s="49">
        <f aca="true" t="shared" si="77" ref="E482:H491">SUMIF($C$6:$C$447,$C482,E$6:E$447)</f>
        <v>5314</v>
      </c>
      <c r="F482" s="49">
        <f t="shared" si="77"/>
        <v>0</v>
      </c>
      <c r="G482" s="49">
        <f t="shared" si="77"/>
        <v>0</v>
      </c>
      <c r="H482" s="49">
        <f t="shared" si="77"/>
        <v>0</v>
      </c>
      <c r="I482" s="49">
        <f t="shared" si="67"/>
        <v>0</v>
      </c>
      <c r="J482" s="49"/>
      <c r="K482" s="49"/>
      <c r="L482" s="49">
        <f t="shared" si="70"/>
        <v>-5314</v>
      </c>
      <c r="M482" s="49">
        <f t="shared" si="71"/>
        <v>0</v>
      </c>
    </row>
    <row r="483" spans="1:13" ht="18.75" customHeight="1">
      <c r="A483" s="78"/>
      <c r="B483" s="78"/>
      <c r="C483" s="21" t="s">
        <v>84</v>
      </c>
      <c r="D483" s="43" t="s">
        <v>85</v>
      </c>
      <c r="E483" s="49">
        <f t="shared" si="77"/>
        <v>401.3</v>
      </c>
      <c r="F483" s="49">
        <f t="shared" si="77"/>
        <v>389.3</v>
      </c>
      <c r="G483" s="49">
        <f t="shared" si="77"/>
        <v>389.3</v>
      </c>
      <c r="H483" s="49">
        <f t="shared" si="77"/>
        <v>0</v>
      </c>
      <c r="I483" s="49">
        <f t="shared" si="67"/>
        <v>-389.3</v>
      </c>
      <c r="J483" s="49">
        <f>H483/G483*100</f>
        <v>0</v>
      </c>
      <c r="K483" s="49">
        <f>H483/F483*100</f>
        <v>0</v>
      </c>
      <c r="L483" s="49">
        <f t="shared" si="70"/>
        <v>-401.3</v>
      </c>
      <c r="M483" s="49">
        <f t="shared" si="71"/>
        <v>0</v>
      </c>
    </row>
    <row r="484" spans="1:13" ht="94.5">
      <c r="A484" s="78"/>
      <c r="B484" s="78"/>
      <c r="C484" s="62" t="s">
        <v>223</v>
      </c>
      <c r="D484" s="68" t="s">
        <v>228</v>
      </c>
      <c r="E484" s="49">
        <f t="shared" si="77"/>
        <v>0</v>
      </c>
      <c r="F484" s="49">
        <f t="shared" si="77"/>
        <v>0</v>
      </c>
      <c r="G484" s="49">
        <f t="shared" si="77"/>
        <v>0</v>
      </c>
      <c r="H484" s="49">
        <f t="shared" si="77"/>
        <v>119.98</v>
      </c>
      <c r="I484" s="49">
        <f t="shared" si="67"/>
        <v>119.98</v>
      </c>
      <c r="J484" s="49"/>
      <c r="K484" s="49"/>
      <c r="L484" s="49">
        <f t="shared" si="70"/>
        <v>119.98</v>
      </c>
      <c r="M484" s="49"/>
    </row>
    <row r="485" spans="1:13" ht="94.5">
      <c r="A485" s="78"/>
      <c r="B485" s="78"/>
      <c r="C485" s="20" t="s">
        <v>207</v>
      </c>
      <c r="D485" s="64" t="s">
        <v>227</v>
      </c>
      <c r="E485" s="49">
        <f t="shared" si="77"/>
        <v>327.29999999999995</v>
      </c>
      <c r="F485" s="49">
        <f t="shared" si="77"/>
        <v>0</v>
      </c>
      <c r="G485" s="49">
        <f t="shared" si="77"/>
        <v>0</v>
      </c>
      <c r="H485" s="49">
        <f t="shared" si="77"/>
        <v>7959.21</v>
      </c>
      <c r="I485" s="49">
        <f t="shared" si="67"/>
        <v>7959.21</v>
      </c>
      <c r="J485" s="49"/>
      <c r="K485" s="49"/>
      <c r="L485" s="49">
        <f t="shared" si="70"/>
        <v>7631.91</v>
      </c>
      <c r="M485" s="49">
        <f>H485/E485*100</f>
        <v>2431.7781851512377</v>
      </c>
    </row>
    <row r="486" spans="1:13" ht="94.5">
      <c r="A486" s="78"/>
      <c r="B486" s="78"/>
      <c r="C486" s="20" t="s">
        <v>198</v>
      </c>
      <c r="D486" s="45" t="s">
        <v>199</v>
      </c>
      <c r="E486" s="49">
        <f t="shared" si="77"/>
        <v>630019.2</v>
      </c>
      <c r="F486" s="49">
        <f t="shared" si="77"/>
        <v>975859.1</v>
      </c>
      <c r="G486" s="49">
        <f t="shared" si="77"/>
        <v>771300.65</v>
      </c>
      <c r="H486" s="49">
        <f t="shared" si="77"/>
        <v>775083.87</v>
      </c>
      <c r="I486" s="49">
        <f t="shared" si="67"/>
        <v>3783.219999999972</v>
      </c>
      <c r="J486" s="49">
        <f>H486/G486*100</f>
        <v>100.49049874390745</v>
      </c>
      <c r="K486" s="49">
        <f>H486/F486*100</f>
        <v>79.42579722830888</v>
      </c>
      <c r="L486" s="49">
        <f t="shared" si="70"/>
        <v>145064.67000000004</v>
      </c>
      <c r="M486" s="49">
        <f>H486/E486*100</f>
        <v>123.02543636765357</v>
      </c>
    </row>
    <row r="487" spans="1:13" ht="94.5">
      <c r="A487" s="78"/>
      <c r="B487" s="78"/>
      <c r="C487" s="62" t="s">
        <v>225</v>
      </c>
      <c r="D487" s="69" t="s">
        <v>206</v>
      </c>
      <c r="E487" s="49">
        <f t="shared" si="77"/>
        <v>0</v>
      </c>
      <c r="F487" s="49">
        <f t="shared" si="77"/>
        <v>0</v>
      </c>
      <c r="G487" s="49">
        <f t="shared" si="77"/>
        <v>0</v>
      </c>
      <c r="H487" s="49">
        <f t="shared" si="77"/>
        <v>188.03</v>
      </c>
      <c r="I487" s="49">
        <f t="shared" si="67"/>
        <v>188.03</v>
      </c>
      <c r="J487" s="49"/>
      <c r="K487" s="49"/>
      <c r="L487" s="49">
        <f t="shared" si="70"/>
        <v>188.03</v>
      </c>
      <c r="M487" s="49"/>
    </row>
    <row r="488" spans="1:13" ht="47.25">
      <c r="A488" s="78"/>
      <c r="B488" s="78"/>
      <c r="C488" s="62" t="s">
        <v>224</v>
      </c>
      <c r="D488" s="44" t="s">
        <v>18</v>
      </c>
      <c r="E488" s="49">
        <f t="shared" si="77"/>
        <v>67233.6</v>
      </c>
      <c r="F488" s="49">
        <f t="shared" si="77"/>
        <v>227314.4</v>
      </c>
      <c r="G488" s="49">
        <f t="shared" si="77"/>
        <v>63570.6</v>
      </c>
      <c r="H488" s="49">
        <f t="shared" si="77"/>
        <v>241945.84</v>
      </c>
      <c r="I488" s="49">
        <f aca="true" t="shared" si="78" ref="I488:I519">H488-G488</f>
        <v>178375.24</v>
      </c>
      <c r="J488" s="49">
        <f>H488/G488*100</f>
        <v>380.59392234775197</v>
      </c>
      <c r="K488" s="49">
        <f>H488/F488*100</f>
        <v>106.43665337523711</v>
      </c>
      <c r="L488" s="49">
        <f aca="true" t="shared" si="79" ref="L488:L519">H488-E488</f>
        <v>174712.24</v>
      </c>
      <c r="M488" s="49">
        <f>H488/E488*100</f>
        <v>359.85852311939266</v>
      </c>
    </row>
    <row r="489" spans="1:13" ht="63">
      <c r="A489" s="78"/>
      <c r="B489" s="78"/>
      <c r="C489" s="20" t="s">
        <v>217</v>
      </c>
      <c r="D489" s="44" t="s">
        <v>218</v>
      </c>
      <c r="E489" s="49">
        <f t="shared" si="77"/>
        <v>0</v>
      </c>
      <c r="F489" s="49">
        <f t="shared" si="77"/>
        <v>26044.8</v>
      </c>
      <c r="G489" s="49">
        <f t="shared" si="77"/>
        <v>26044.8</v>
      </c>
      <c r="H489" s="49">
        <f t="shared" si="77"/>
        <v>26044.77</v>
      </c>
      <c r="I489" s="49">
        <f t="shared" si="78"/>
        <v>-0.029999999998835847</v>
      </c>
      <c r="J489" s="49"/>
      <c r="K489" s="49"/>
      <c r="L489" s="49">
        <f t="shared" si="79"/>
        <v>26044.77</v>
      </c>
      <c r="M489" s="49"/>
    </row>
    <row r="490" spans="1:13" ht="18.75" customHeight="1">
      <c r="A490" s="78"/>
      <c r="B490" s="78"/>
      <c r="C490" s="21" t="s">
        <v>19</v>
      </c>
      <c r="D490" s="43" t="s">
        <v>20</v>
      </c>
      <c r="E490" s="49">
        <f t="shared" si="77"/>
        <v>75439.3</v>
      </c>
      <c r="F490" s="49">
        <f t="shared" si="77"/>
        <v>68588.5</v>
      </c>
      <c r="G490" s="49">
        <f t="shared" si="77"/>
        <v>57030.94</v>
      </c>
      <c r="H490" s="66">
        <f t="shared" si="77"/>
        <v>106636.94</v>
      </c>
      <c r="I490" s="66">
        <f t="shared" si="78"/>
        <v>49606</v>
      </c>
      <c r="J490" s="66">
        <f aca="true" t="shared" si="80" ref="J490:J510">H490/G490*100</f>
        <v>186.98085635621646</v>
      </c>
      <c r="K490" s="66">
        <f aca="true" t="shared" si="81" ref="K490:K510">H490/F490*100</f>
        <v>155.47349774379086</v>
      </c>
      <c r="L490" s="66">
        <f t="shared" si="79"/>
        <v>31197.64</v>
      </c>
      <c r="M490" s="66">
        <f aca="true" t="shared" si="82" ref="M490:M510">H490/E490*100</f>
        <v>141.35462550686447</v>
      </c>
    </row>
    <row r="491" spans="1:13" ht="78.75" hidden="1">
      <c r="A491" s="78"/>
      <c r="B491" s="78"/>
      <c r="C491" s="20" t="s">
        <v>114</v>
      </c>
      <c r="D491" s="44" t="s">
        <v>115</v>
      </c>
      <c r="E491" s="49">
        <f t="shared" si="77"/>
        <v>3493.8</v>
      </c>
      <c r="F491" s="49">
        <f t="shared" si="77"/>
        <v>2200</v>
      </c>
      <c r="G491" s="49">
        <f t="shared" si="77"/>
        <v>1925</v>
      </c>
      <c r="H491" s="49">
        <f t="shared" si="77"/>
        <v>5848.35</v>
      </c>
      <c r="I491" s="49">
        <f t="shared" si="78"/>
        <v>3923.3500000000004</v>
      </c>
      <c r="J491" s="49">
        <f t="shared" si="80"/>
        <v>303.8103896103896</v>
      </c>
      <c r="K491" s="49">
        <f t="shared" si="81"/>
        <v>265.8340909090909</v>
      </c>
      <c r="L491" s="49">
        <f t="shared" si="79"/>
        <v>2354.55</v>
      </c>
      <c r="M491" s="49">
        <f t="shared" si="82"/>
        <v>167.39223767817276</v>
      </c>
    </row>
    <row r="492" spans="1:13" ht="63" hidden="1">
      <c r="A492" s="78"/>
      <c r="B492" s="78"/>
      <c r="C492" s="20" t="s">
        <v>123</v>
      </c>
      <c r="D492" s="44" t="s">
        <v>124</v>
      </c>
      <c r="E492" s="49">
        <f aca="true" t="shared" si="83" ref="E492:H501">SUMIF($C$6:$C$447,$C492,E$6:E$447)</f>
        <v>239.7</v>
      </c>
      <c r="F492" s="49">
        <f t="shared" si="83"/>
        <v>450</v>
      </c>
      <c r="G492" s="49">
        <f t="shared" si="83"/>
        <v>317</v>
      </c>
      <c r="H492" s="49">
        <f t="shared" si="83"/>
        <v>239.04</v>
      </c>
      <c r="I492" s="49">
        <f t="shared" si="78"/>
        <v>-77.96000000000001</v>
      </c>
      <c r="J492" s="49">
        <f t="shared" si="80"/>
        <v>75.40694006309148</v>
      </c>
      <c r="K492" s="49">
        <f t="shared" si="81"/>
        <v>53.12</v>
      </c>
      <c r="L492" s="49">
        <f t="shared" si="79"/>
        <v>-0.6599999999999966</v>
      </c>
      <c r="M492" s="49">
        <f t="shared" si="82"/>
        <v>99.72465581977472</v>
      </c>
    </row>
    <row r="493" spans="1:13" ht="63" hidden="1">
      <c r="A493" s="78"/>
      <c r="B493" s="78"/>
      <c r="C493" s="20" t="s">
        <v>116</v>
      </c>
      <c r="D493" s="44" t="s">
        <v>117</v>
      </c>
      <c r="E493" s="49">
        <f t="shared" si="83"/>
        <v>1135</v>
      </c>
      <c r="F493" s="49">
        <f t="shared" si="83"/>
        <v>1223.8</v>
      </c>
      <c r="G493" s="49">
        <f t="shared" si="83"/>
        <v>1111.8</v>
      </c>
      <c r="H493" s="49">
        <f t="shared" si="83"/>
        <v>1192.6</v>
      </c>
      <c r="I493" s="49">
        <f t="shared" si="78"/>
        <v>80.79999999999995</v>
      </c>
      <c r="J493" s="49">
        <f t="shared" si="80"/>
        <v>107.26749415362475</v>
      </c>
      <c r="K493" s="49">
        <f t="shared" si="81"/>
        <v>97.45056381761725</v>
      </c>
      <c r="L493" s="49">
        <f t="shared" si="79"/>
        <v>57.59999999999991</v>
      </c>
      <c r="M493" s="49">
        <f t="shared" si="82"/>
        <v>105.07488986784139</v>
      </c>
    </row>
    <row r="494" spans="1:13" ht="63" hidden="1">
      <c r="A494" s="78"/>
      <c r="B494" s="78"/>
      <c r="C494" s="20" t="s">
        <v>125</v>
      </c>
      <c r="D494" s="44" t="s">
        <v>126</v>
      </c>
      <c r="E494" s="49">
        <f t="shared" si="83"/>
        <v>762</v>
      </c>
      <c r="F494" s="49">
        <f t="shared" si="83"/>
        <v>900.5</v>
      </c>
      <c r="G494" s="49">
        <f t="shared" si="83"/>
        <v>795</v>
      </c>
      <c r="H494" s="49">
        <f t="shared" si="83"/>
        <v>567.9</v>
      </c>
      <c r="I494" s="49">
        <f t="shared" si="78"/>
        <v>-227.10000000000002</v>
      </c>
      <c r="J494" s="49">
        <f t="shared" si="80"/>
        <v>71.43396226415094</v>
      </c>
      <c r="K494" s="49">
        <f t="shared" si="81"/>
        <v>63.064963908939475</v>
      </c>
      <c r="L494" s="49">
        <f t="shared" si="79"/>
        <v>-194.10000000000002</v>
      </c>
      <c r="M494" s="49">
        <f t="shared" si="82"/>
        <v>74.5275590551181</v>
      </c>
    </row>
    <row r="495" spans="1:13" ht="31.5" hidden="1">
      <c r="A495" s="78"/>
      <c r="B495" s="78"/>
      <c r="C495" s="20" t="s">
        <v>41</v>
      </c>
      <c r="D495" s="44" t="s">
        <v>42</v>
      </c>
      <c r="E495" s="49">
        <f t="shared" si="83"/>
        <v>0</v>
      </c>
      <c r="F495" s="49">
        <f t="shared" si="83"/>
        <v>0</v>
      </c>
      <c r="G495" s="49">
        <f t="shared" si="83"/>
        <v>0</v>
      </c>
      <c r="H495" s="49">
        <f t="shared" si="83"/>
        <v>0</v>
      </c>
      <c r="I495" s="49">
        <f t="shared" si="78"/>
        <v>0</v>
      </c>
      <c r="J495" s="49" t="e">
        <f t="shared" si="80"/>
        <v>#DIV/0!</v>
      </c>
      <c r="K495" s="49" t="e">
        <f t="shared" si="81"/>
        <v>#DIV/0!</v>
      </c>
      <c r="L495" s="49">
        <f t="shared" si="79"/>
        <v>0</v>
      </c>
      <c r="M495" s="49" t="e">
        <f t="shared" si="82"/>
        <v>#DIV/0!</v>
      </c>
    </row>
    <row r="496" spans="1:13" ht="63" hidden="1">
      <c r="A496" s="78"/>
      <c r="B496" s="78"/>
      <c r="C496" s="20" t="s">
        <v>127</v>
      </c>
      <c r="D496" s="44" t="s">
        <v>128</v>
      </c>
      <c r="E496" s="49">
        <f t="shared" si="83"/>
        <v>12.9</v>
      </c>
      <c r="F496" s="49">
        <f t="shared" si="83"/>
        <v>0</v>
      </c>
      <c r="G496" s="49">
        <f t="shared" si="83"/>
        <v>0</v>
      </c>
      <c r="H496" s="49">
        <f t="shared" si="83"/>
        <v>502.7</v>
      </c>
      <c r="I496" s="49">
        <f t="shared" si="78"/>
        <v>502.7</v>
      </c>
      <c r="J496" s="49" t="e">
        <f t="shared" si="80"/>
        <v>#DIV/0!</v>
      </c>
      <c r="K496" s="49" t="e">
        <f t="shared" si="81"/>
        <v>#DIV/0!</v>
      </c>
      <c r="L496" s="49">
        <f t="shared" si="79"/>
        <v>489.8</v>
      </c>
      <c r="M496" s="49">
        <f t="shared" si="82"/>
        <v>3896.8992248062013</v>
      </c>
    </row>
    <row r="497" spans="1:13" ht="47.25" hidden="1">
      <c r="A497" s="78"/>
      <c r="B497" s="78"/>
      <c r="C497" s="21" t="s">
        <v>213</v>
      </c>
      <c r="D497" s="43" t="s">
        <v>214</v>
      </c>
      <c r="E497" s="49">
        <f t="shared" si="83"/>
        <v>599.3</v>
      </c>
      <c r="F497" s="49">
        <f t="shared" si="83"/>
        <v>0</v>
      </c>
      <c r="G497" s="49">
        <f t="shared" si="83"/>
        <v>0</v>
      </c>
      <c r="H497" s="49">
        <f t="shared" si="83"/>
        <v>13.38</v>
      </c>
      <c r="I497" s="49">
        <f t="shared" si="78"/>
        <v>13.38</v>
      </c>
      <c r="J497" s="49" t="e">
        <f t="shared" si="80"/>
        <v>#DIV/0!</v>
      </c>
      <c r="K497" s="49" t="e">
        <f t="shared" si="81"/>
        <v>#DIV/0!</v>
      </c>
      <c r="L497" s="49">
        <f t="shared" si="79"/>
        <v>-585.92</v>
      </c>
      <c r="M497" s="49">
        <f t="shared" si="82"/>
        <v>2.2326047054897384</v>
      </c>
    </row>
    <row r="498" spans="1:13" ht="31.5" hidden="1">
      <c r="A498" s="78"/>
      <c r="B498" s="78"/>
      <c r="C498" s="20" t="s">
        <v>63</v>
      </c>
      <c r="D498" s="44" t="s">
        <v>64</v>
      </c>
      <c r="E498" s="49">
        <f t="shared" si="83"/>
        <v>2090.2</v>
      </c>
      <c r="F498" s="49">
        <f t="shared" si="83"/>
        <v>1200</v>
      </c>
      <c r="G498" s="49">
        <f t="shared" si="83"/>
        <v>924</v>
      </c>
      <c r="H498" s="66">
        <f t="shared" si="83"/>
        <v>2786.9</v>
      </c>
      <c r="I498" s="66">
        <f t="shared" si="78"/>
        <v>1862.9</v>
      </c>
      <c r="J498" s="66">
        <f t="shared" si="80"/>
        <v>301.61255411255416</v>
      </c>
      <c r="K498" s="66">
        <f t="shared" si="81"/>
        <v>232.24166666666667</v>
      </c>
      <c r="L498" s="66">
        <f t="shared" si="79"/>
        <v>696.7000000000003</v>
      </c>
      <c r="M498" s="66">
        <f t="shared" si="82"/>
        <v>133.33173858960868</v>
      </c>
    </row>
    <row r="499" spans="1:13" ht="47.25" hidden="1">
      <c r="A499" s="78"/>
      <c r="B499" s="78"/>
      <c r="C499" s="20" t="s">
        <v>175</v>
      </c>
      <c r="D499" s="44" t="s">
        <v>176</v>
      </c>
      <c r="E499" s="49">
        <f t="shared" si="83"/>
        <v>2</v>
      </c>
      <c r="F499" s="49">
        <f t="shared" si="83"/>
        <v>0</v>
      </c>
      <c r="G499" s="49">
        <f t="shared" si="83"/>
        <v>0</v>
      </c>
      <c r="H499" s="49">
        <f t="shared" si="83"/>
        <v>0</v>
      </c>
      <c r="I499" s="49">
        <f t="shared" si="78"/>
        <v>0</v>
      </c>
      <c r="J499" s="49" t="e">
        <f t="shared" si="80"/>
        <v>#DIV/0!</v>
      </c>
      <c r="K499" s="49" t="e">
        <f t="shared" si="81"/>
        <v>#DIV/0!</v>
      </c>
      <c r="L499" s="49">
        <f t="shared" si="79"/>
        <v>-2</v>
      </c>
      <c r="M499" s="49">
        <f t="shared" si="82"/>
        <v>0</v>
      </c>
    </row>
    <row r="500" spans="1:13" ht="47.25" hidden="1">
      <c r="A500" s="78"/>
      <c r="B500" s="78"/>
      <c r="C500" s="20" t="s">
        <v>65</v>
      </c>
      <c r="D500" s="44" t="s">
        <v>66</v>
      </c>
      <c r="E500" s="49">
        <f t="shared" si="83"/>
        <v>613.3</v>
      </c>
      <c r="F500" s="49">
        <f t="shared" si="83"/>
        <v>740.4</v>
      </c>
      <c r="G500" s="49">
        <f t="shared" si="83"/>
        <v>597.3</v>
      </c>
      <c r="H500" s="49">
        <f t="shared" si="83"/>
        <v>254.54</v>
      </c>
      <c r="I500" s="49">
        <f t="shared" si="78"/>
        <v>-342.76</v>
      </c>
      <c r="J500" s="49">
        <f t="shared" si="80"/>
        <v>42.61510128913444</v>
      </c>
      <c r="K500" s="49">
        <f t="shared" si="81"/>
        <v>34.378714208535925</v>
      </c>
      <c r="L500" s="49">
        <f t="shared" si="79"/>
        <v>-358.76</v>
      </c>
      <c r="M500" s="49">
        <f t="shared" si="82"/>
        <v>41.50334257296592</v>
      </c>
    </row>
    <row r="501" spans="1:13" ht="31.5" hidden="1">
      <c r="A501" s="78"/>
      <c r="B501" s="78"/>
      <c r="C501" s="20" t="s">
        <v>67</v>
      </c>
      <c r="D501" s="44" t="s">
        <v>68</v>
      </c>
      <c r="E501" s="49">
        <f t="shared" si="83"/>
        <v>0</v>
      </c>
      <c r="F501" s="49">
        <f t="shared" si="83"/>
        <v>0</v>
      </c>
      <c r="G501" s="49">
        <f t="shared" si="83"/>
        <v>0</v>
      </c>
      <c r="H501" s="49">
        <f t="shared" si="83"/>
        <v>0</v>
      </c>
      <c r="I501" s="49">
        <f t="shared" si="78"/>
        <v>0</v>
      </c>
      <c r="J501" s="49" t="e">
        <f t="shared" si="80"/>
        <v>#DIV/0!</v>
      </c>
      <c r="K501" s="49" t="e">
        <f t="shared" si="81"/>
        <v>#DIV/0!</v>
      </c>
      <c r="L501" s="49">
        <f t="shared" si="79"/>
        <v>0</v>
      </c>
      <c r="M501" s="49" t="e">
        <f t="shared" si="82"/>
        <v>#DIV/0!</v>
      </c>
    </row>
    <row r="502" spans="1:13" ht="31.5" hidden="1">
      <c r="A502" s="78"/>
      <c r="B502" s="78"/>
      <c r="C502" s="20" t="s">
        <v>69</v>
      </c>
      <c r="D502" s="44" t="s">
        <v>70</v>
      </c>
      <c r="E502" s="49">
        <f aca="true" t="shared" si="84" ref="E502:H515">SUMIF($C$6:$C$447,$C502,E$6:E$447)</f>
        <v>3004.5</v>
      </c>
      <c r="F502" s="49">
        <f t="shared" si="84"/>
        <v>2500</v>
      </c>
      <c r="G502" s="49">
        <f t="shared" si="84"/>
        <v>2025</v>
      </c>
      <c r="H502" s="49">
        <f t="shared" si="84"/>
        <v>3911.01</v>
      </c>
      <c r="I502" s="49">
        <f t="shared" si="78"/>
        <v>1886.0100000000002</v>
      </c>
      <c r="J502" s="49">
        <f t="shared" si="80"/>
        <v>193.1362962962963</v>
      </c>
      <c r="K502" s="49">
        <f t="shared" si="81"/>
        <v>156.4404</v>
      </c>
      <c r="L502" s="49">
        <f t="shared" si="79"/>
        <v>906.5100000000002</v>
      </c>
      <c r="M502" s="49">
        <f t="shared" si="82"/>
        <v>130.17174238642036</v>
      </c>
    </row>
    <row r="503" spans="1:13" ht="31.5" hidden="1">
      <c r="A503" s="78"/>
      <c r="B503" s="78"/>
      <c r="C503" s="20" t="s">
        <v>155</v>
      </c>
      <c r="D503" s="44" t="s">
        <v>156</v>
      </c>
      <c r="E503" s="49">
        <f t="shared" si="84"/>
        <v>538.7</v>
      </c>
      <c r="F503" s="49">
        <f t="shared" si="84"/>
        <v>660</v>
      </c>
      <c r="G503" s="49">
        <f t="shared" si="84"/>
        <v>507.5</v>
      </c>
      <c r="H503" s="49">
        <f t="shared" si="84"/>
        <v>762.98</v>
      </c>
      <c r="I503" s="49">
        <f t="shared" si="78"/>
        <v>255.48000000000002</v>
      </c>
      <c r="J503" s="49">
        <f t="shared" si="80"/>
        <v>150.3408866995074</v>
      </c>
      <c r="K503" s="49">
        <f t="shared" si="81"/>
        <v>115.6030303030303</v>
      </c>
      <c r="L503" s="49">
        <f t="shared" si="79"/>
        <v>224.27999999999997</v>
      </c>
      <c r="M503" s="49">
        <f t="shared" si="82"/>
        <v>141.6335622795619</v>
      </c>
    </row>
    <row r="504" spans="1:13" ht="31.5" hidden="1">
      <c r="A504" s="78"/>
      <c r="B504" s="78"/>
      <c r="C504" s="20" t="s">
        <v>71</v>
      </c>
      <c r="D504" s="44" t="s">
        <v>72</v>
      </c>
      <c r="E504" s="49">
        <f t="shared" si="84"/>
        <v>0</v>
      </c>
      <c r="F504" s="49">
        <f t="shared" si="84"/>
        <v>0</v>
      </c>
      <c r="G504" s="49">
        <f t="shared" si="84"/>
        <v>0</v>
      </c>
      <c r="H504" s="49">
        <f t="shared" si="84"/>
        <v>0</v>
      </c>
      <c r="I504" s="49">
        <f t="shared" si="78"/>
        <v>0</v>
      </c>
      <c r="J504" s="49" t="e">
        <f t="shared" si="80"/>
        <v>#DIV/0!</v>
      </c>
      <c r="K504" s="49" t="e">
        <f t="shared" si="81"/>
        <v>#DIV/0!</v>
      </c>
      <c r="L504" s="49">
        <f t="shared" si="79"/>
        <v>0</v>
      </c>
      <c r="M504" s="49" t="e">
        <f t="shared" si="82"/>
        <v>#DIV/0!</v>
      </c>
    </row>
    <row r="505" spans="1:13" ht="34.5" customHeight="1" hidden="1">
      <c r="A505" s="78"/>
      <c r="B505" s="78"/>
      <c r="C505" s="20" t="s">
        <v>73</v>
      </c>
      <c r="D505" s="44" t="s">
        <v>74</v>
      </c>
      <c r="E505" s="49">
        <f t="shared" si="84"/>
        <v>0</v>
      </c>
      <c r="F505" s="49">
        <f t="shared" si="84"/>
        <v>0</v>
      </c>
      <c r="G505" s="49">
        <f t="shared" si="84"/>
        <v>0</v>
      </c>
      <c r="H505" s="49">
        <f t="shared" si="84"/>
        <v>0</v>
      </c>
      <c r="I505" s="49">
        <f t="shared" si="78"/>
        <v>0</v>
      </c>
      <c r="J505" s="49" t="e">
        <f t="shared" si="80"/>
        <v>#DIV/0!</v>
      </c>
      <c r="K505" s="49" t="e">
        <f t="shared" si="81"/>
        <v>#DIV/0!</v>
      </c>
      <c r="L505" s="49">
        <f t="shared" si="79"/>
        <v>0</v>
      </c>
      <c r="M505" s="49" t="e">
        <f t="shared" si="82"/>
        <v>#DIV/0!</v>
      </c>
    </row>
    <row r="506" spans="1:13" ht="26.25" customHeight="1" hidden="1">
      <c r="A506" s="78"/>
      <c r="B506" s="78"/>
      <c r="C506" s="20" t="s">
        <v>136</v>
      </c>
      <c r="D506" s="44" t="s">
        <v>137</v>
      </c>
      <c r="E506" s="49">
        <f t="shared" si="84"/>
        <v>10684.5</v>
      </c>
      <c r="F506" s="49">
        <f t="shared" si="84"/>
        <v>13596.8</v>
      </c>
      <c r="G506" s="49">
        <f t="shared" si="84"/>
        <v>10954.6</v>
      </c>
      <c r="H506" s="49">
        <f t="shared" si="84"/>
        <v>13067.55</v>
      </c>
      <c r="I506" s="49">
        <f t="shared" si="78"/>
        <v>2112.949999999999</v>
      </c>
      <c r="J506" s="49">
        <f t="shared" si="80"/>
        <v>119.28824420791264</v>
      </c>
      <c r="K506" s="49">
        <f t="shared" si="81"/>
        <v>96.10754000941398</v>
      </c>
      <c r="L506" s="49">
        <f t="shared" si="79"/>
        <v>2383.0499999999993</v>
      </c>
      <c r="M506" s="49">
        <f t="shared" si="82"/>
        <v>122.30380457672328</v>
      </c>
    </row>
    <row r="507" spans="1:13" ht="40.5" customHeight="1" hidden="1">
      <c r="A507" s="78"/>
      <c r="B507" s="78"/>
      <c r="C507" s="20" t="s">
        <v>108</v>
      </c>
      <c r="D507" s="44" t="s">
        <v>109</v>
      </c>
      <c r="E507" s="49">
        <f t="shared" si="84"/>
        <v>0</v>
      </c>
      <c r="F507" s="49">
        <f t="shared" si="84"/>
        <v>0</v>
      </c>
      <c r="G507" s="49">
        <f t="shared" si="84"/>
        <v>0</v>
      </c>
      <c r="H507" s="49">
        <f t="shared" si="84"/>
        <v>626.49</v>
      </c>
      <c r="I507" s="49">
        <f t="shared" si="78"/>
        <v>626.49</v>
      </c>
      <c r="J507" s="49" t="e">
        <f t="shared" si="80"/>
        <v>#DIV/0!</v>
      </c>
      <c r="K507" s="49" t="e">
        <f t="shared" si="81"/>
        <v>#DIV/0!</v>
      </c>
      <c r="L507" s="49">
        <f t="shared" si="79"/>
        <v>626.49</v>
      </c>
      <c r="M507" s="49" t="e">
        <f t="shared" si="82"/>
        <v>#DIV/0!</v>
      </c>
    </row>
    <row r="508" spans="1:13" ht="34.5" customHeight="1" hidden="1">
      <c r="A508" s="78"/>
      <c r="B508" s="78"/>
      <c r="C508" s="20" t="s">
        <v>43</v>
      </c>
      <c r="D508" s="50" t="s">
        <v>44</v>
      </c>
      <c r="E508" s="49">
        <f t="shared" si="84"/>
        <v>365.8</v>
      </c>
      <c r="F508" s="49">
        <f t="shared" si="84"/>
        <v>0</v>
      </c>
      <c r="G508" s="49">
        <f t="shared" si="84"/>
        <v>0</v>
      </c>
      <c r="H508" s="49">
        <f t="shared" si="84"/>
        <v>1676.69</v>
      </c>
      <c r="I508" s="49">
        <f t="shared" si="78"/>
        <v>1676.69</v>
      </c>
      <c r="J508" s="49" t="e">
        <f t="shared" si="80"/>
        <v>#DIV/0!</v>
      </c>
      <c r="K508" s="49" t="e">
        <f t="shared" si="81"/>
        <v>#DIV/0!</v>
      </c>
      <c r="L508" s="49">
        <f t="shared" si="79"/>
        <v>1310.89</v>
      </c>
      <c r="M508" s="49">
        <f t="shared" si="82"/>
        <v>458.36249316566426</v>
      </c>
    </row>
    <row r="509" spans="1:13" ht="32.25" customHeight="1" hidden="1">
      <c r="A509" s="78"/>
      <c r="B509" s="78"/>
      <c r="C509" s="21" t="s">
        <v>54</v>
      </c>
      <c r="D509" s="50" t="s">
        <v>55</v>
      </c>
      <c r="E509" s="49">
        <f t="shared" si="84"/>
        <v>188.8</v>
      </c>
      <c r="F509" s="49">
        <f t="shared" si="84"/>
        <v>86.4</v>
      </c>
      <c r="G509" s="49">
        <f t="shared" si="84"/>
        <v>74.4</v>
      </c>
      <c r="H509" s="49">
        <f t="shared" si="84"/>
        <v>221</v>
      </c>
      <c r="I509" s="49">
        <f t="shared" si="78"/>
        <v>146.6</v>
      </c>
      <c r="J509" s="49">
        <f t="shared" si="80"/>
        <v>297.04301075268813</v>
      </c>
      <c r="K509" s="49">
        <f t="shared" si="81"/>
        <v>255.787037037037</v>
      </c>
      <c r="L509" s="49">
        <f t="shared" si="79"/>
        <v>32.19999999999999</v>
      </c>
      <c r="M509" s="49">
        <f t="shared" si="82"/>
        <v>117.0550847457627</v>
      </c>
    </row>
    <row r="510" spans="1:13" ht="29.25" customHeight="1" hidden="1">
      <c r="A510" s="78"/>
      <c r="B510" s="78"/>
      <c r="C510" s="21" t="s">
        <v>211</v>
      </c>
      <c r="D510" s="50" t="s">
        <v>212</v>
      </c>
      <c r="E510" s="49">
        <f t="shared" si="84"/>
        <v>0</v>
      </c>
      <c r="F510" s="49">
        <f t="shared" si="84"/>
        <v>0</v>
      </c>
      <c r="G510" s="49">
        <f t="shared" si="84"/>
        <v>0</v>
      </c>
      <c r="H510" s="49">
        <f t="shared" si="84"/>
        <v>0</v>
      </c>
      <c r="I510" s="49">
        <f t="shared" si="78"/>
        <v>0</v>
      </c>
      <c r="J510" s="49" t="e">
        <f t="shared" si="80"/>
        <v>#DIV/0!</v>
      </c>
      <c r="K510" s="49" t="e">
        <f t="shared" si="81"/>
        <v>#DIV/0!</v>
      </c>
      <c r="L510" s="49">
        <f t="shared" si="79"/>
        <v>0</v>
      </c>
      <c r="M510" s="49" t="e">
        <f t="shared" si="82"/>
        <v>#DIV/0!</v>
      </c>
    </row>
    <row r="511" spans="1:13" ht="33" customHeight="1" hidden="1">
      <c r="A511" s="78"/>
      <c r="B511" s="78"/>
      <c r="C511" s="20" t="s">
        <v>204</v>
      </c>
      <c r="D511" s="44" t="s">
        <v>205</v>
      </c>
      <c r="E511" s="49">
        <f t="shared" si="84"/>
        <v>0</v>
      </c>
      <c r="F511" s="49">
        <f t="shared" si="84"/>
        <v>0</v>
      </c>
      <c r="G511" s="49">
        <f t="shared" si="84"/>
        <v>0</v>
      </c>
      <c r="H511" s="66">
        <f t="shared" si="84"/>
        <v>344.79</v>
      </c>
      <c r="I511" s="66">
        <f t="shared" si="78"/>
        <v>344.79</v>
      </c>
      <c r="J511" s="66"/>
      <c r="K511" s="66"/>
      <c r="L511" s="66">
        <f t="shared" si="79"/>
        <v>344.79</v>
      </c>
      <c r="M511" s="66"/>
    </row>
    <row r="512" spans="1:13" ht="33" customHeight="1" hidden="1">
      <c r="A512" s="78"/>
      <c r="B512" s="78"/>
      <c r="C512" s="62" t="s">
        <v>231</v>
      </c>
      <c r="D512" s="44" t="s">
        <v>232</v>
      </c>
      <c r="E512" s="49">
        <f t="shared" si="84"/>
        <v>0</v>
      </c>
      <c r="F512" s="49">
        <f t="shared" si="84"/>
        <v>0</v>
      </c>
      <c r="G512" s="49">
        <f t="shared" si="84"/>
        <v>0</v>
      </c>
      <c r="H512" s="66">
        <f t="shared" si="84"/>
        <v>22</v>
      </c>
      <c r="I512" s="66">
        <f t="shared" si="78"/>
        <v>22</v>
      </c>
      <c r="J512" s="66"/>
      <c r="K512" s="66"/>
      <c r="L512" s="66">
        <f t="shared" si="79"/>
        <v>22</v>
      </c>
      <c r="M512" s="66"/>
    </row>
    <row r="513" spans="1:13" ht="35.25" customHeight="1" hidden="1">
      <c r="A513" s="78"/>
      <c r="B513" s="78"/>
      <c r="C513" s="20" t="s">
        <v>21</v>
      </c>
      <c r="D513" s="44" t="s">
        <v>22</v>
      </c>
      <c r="E513" s="49">
        <f t="shared" si="84"/>
        <v>51708.8</v>
      </c>
      <c r="F513" s="49">
        <f t="shared" si="84"/>
        <v>45030.6</v>
      </c>
      <c r="G513" s="49">
        <f t="shared" si="84"/>
        <v>37799.34</v>
      </c>
      <c r="H513" s="66">
        <f t="shared" si="84"/>
        <v>74599.02</v>
      </c>
      <c r="I513" s="66">
        <f t="shared" si="78"/>
        <v>36799.68000000001</v>
      </c>
      <c r="J513" s="66">
        <f>H513/G513*100</f>
        <v>197.35535064897962</v>
      </c>
      <c r="K513" s="66">
        <f>H513/F513*100</f>
        <v>165.6629491945477</v>
      </c>
      <c r="L513" s="66">
        <f t="shared" si="79"/>
        <v>22890.22</v>
      </c>
      <c r="M513" s="66">
        <f aca="true" t="shared" si="85" ref="M513:M518">H513/E513*100</f>
        <v>144.26755213812737</v>
      </c>
    </row>
    <row r="514" spans="1:13" ht="18.75" customHeight="1">
      <c r="A514" s="78"/>
      <c r="B514" s="78"/>
      <c r="C514" s="21" t="s">
        <v>23</v>
      </c>
      <c r="D514" s="43" t="s">
        <v>24</v>
      </c>
      <c r="E514" s="49">
        <f t="shared" si="84"/>
        <v>16645.4</v>
      </c>
      <c r="F514" s="49">
        <f t="shared" si="84"/>
        <v>0</v>
      </c>
      <c r="G514" s="49">
        <f t="shared" si="84"/>
        <v>0</v>
      </c>
      <c r="H514" s="49">
        <f t="shared" si="84"/>
        <v>781.8600000000001</v>
      </c>
      <c r="I514" s="66">
        <f t="shared" si="78"/>
        <v>781.8600000000001</v>
      </c>
      <c r="J514" s="66"/>
      <c r="K514" s="66"/>
      <c r="L514" s="66">
        <f t="shared" si="79"/>
        <v>-15863.54</v>
      </c>
      <c r="M514" s="66">
        <f t="shared" si="85"/>
        <v>4.697153567952708</v>
      </c>
    </row>
    <row r="515" spans="1:13" ht="18.75" customHeight="1">
      <c r="A515" s="78"/>
      <c r="B515" s="78"/>
      <c r="C515" s="21" t="s">
        <v>25</v>
      </c>
      <c r="D515" s="43" t="s">
        <v>143</v>
      </c>
      <c r="E515" s="49">
        <f t="shared" si="84"/>
        <v>36362.899999999994</v>
      </c>
      <c r="F515" s="49">
        <f t="shared" si="84"/>
        <v>24335.57</v>
      </c>
      <c r="G515" s="49">
        <f t="shared" si="84"/>
        <v>24335.57</v>
      </c>
      <c r="H515" s="49">
        <f t="shared" si="84"/>
        <v>31003.890000000003</v>
      </c>
      <c r="I515" s="49">
        <f t="shared" si="78"/>
        <v>6668.320000000003</v>
      </c>
      <c r="J515" s="49">
        <f aca="true" t="shared" si="86" ref="J515:J523">H515/G515*100</f>
        <v>127.40153610537992</v>
      </c>
      <c r="K515" s="49">
        <f aca="true" t="shared" si="87" ref="K515:K523">H515/F515*100</f>
        <v>127.40153610537992</v>
      </c>
      <c r="L515" s="49">
        <f t="shared" si="79"/>
        <v>-5359.009999999991</v>
      </c>
      <c r="M515" s="49">
        <f t="shared" si="85"/>
        <v>85.26242406408731</v>
      </c>
    </row>
    <row r="516" spans="1:13" s="5" customFormat="1" ht="26.25" customHeight="1">
      <c r="A516" s="78"/>
      <c r="B516" s="78"/>
      <c r="C516" s="23"/>
      <c r="D516" s="3" t="s">
        <v>163</v>
      </c>
      <c r="E516" s="6">
        <f>E456+E471</f>
        <v>10808643.533333335</v>
      </c>
      <c r="F516" s="6">
        <f>F456+F471</f>
        <v>14412186.129999999</v>
      </c>
      <c r="G516" s="6">
        <f>G456+G471</f>
        <v>11375187.03</v>
      </c>
      <c r="H516" s="6">
        <f>H456+H471</f>
        <v>12008628.14</v>
      </c>
      <c r="I516" s="6">
        <f t="shared" si="78"/>
        <v>633441.1100000013</v>
      </c>
      <c r="J516" s="6">
        <f t="shared" si="86"/>
        <v>105.56862149456896</v>
      </c>
      <c r="K516" s="6">
        <f t="shared" si="87"/>
        <v>83.32273835267212</v>
      </c>
      <c r="L516" s="6">
        <f t="shared" si="79"/>
        <v>1199984.6066666655</v>
      </c>
      <c r="M516" s="6">
        <f t="shared" si="85"/>
        <v>111.10208328145868</v>
      </c>
    </row>
    <row r="517" spans="1:13" s="5" customFormat="1" ht="34.5" customHeight="1">
      <c r="A517" s="78"/>
      <c r="B517" s="78"/>
      <c r="C517" s="23"/>
      <c r="D517" s="73" t="s">
        <v>177</v>
      </c>
      <c r="E517" s="74">
        <f>E518-E527</f>
        <v>4052935.8</v>
      </c>
      <c r="F517" s="74">
        <f>F518-F527</f>
        <v>7879223.84</v>
      </c>
      <c r="G517" s="74">
        <f>G518-G527</f>
        <v>5958989.39</v>
      </c>
      <c r="H517" s="74">
        <f>H518-H527</f>
        <v>6532836.689999999</v>
      </c>
      <c r="I517" s="74">
        <f t="shared" si="78"/>
        <v>573847.2999999989</v>
      </c>
      <c r="J517" s="74">
        <f t="shared" si="86"/>
        <v>109.62994330822258</v>
      </c>
      <c r="K517" s="74">
        <f t="shared" si="87"/>
        <v>82.91218554846893</v>
      </c>
      <c r="L517" s="74">
        <f t="shared" si="79"/>
        <v>2479900.8899999987</v>
      </c>
      <c r="M517" s="74">
        <f t="shared" si="85"/>
        <v>161.1877664087351</v>
      </c>
    </row>
    <row r="518" spans="1:13" s="5" customFormat="1" ht="34.5" customHeight="1">
      <c r="A518" s="78"/>
      <c r="B518" s="78"/>
      <c r="C518" s="23" t="s">
        <v>178</v>
      </c>
      <c r="D518" s="3" t="s">
        <v>179</v>
      </c>
      <c r="E518" s="6">
        <f>SUM(E519:E527)</f>
        <v>3934845.3</v>
      </c>
      <c r="F518" s="6">
        <f>SUM(F519:F527)</f>
        <v>7879223.84</v>
      </c>
      <c r="G518" s="6">
        <f>SUM(G519:G527)</f>
        <v>5958989.39</v>
      </c>
      <c r="H518" s="6">
        <f>SUM(H519:H527)</f>
        <v>6385381.479999999</v>
      </c>
      <c r="I518" s="6">
        <f t="shared" si="78"/>
        <v>426392.0899999989</v>
      </c>
      <c r="J518" s="6">
        <f t="shared" si="86"/>
        <v>107.15544301380268</v>
      </c>
      <c r="K518" s="6">
        <f t="shared" si="87"/>
        <v>81.04074220589726</v>
      </c>
      <c r="L518" s="6">
        <f t="shared" si="79"/>
        <v>2450536.179999999</v>
      </c>
      <c r="M518" s="6">
        <f t="shared" si="85"/>
        <v>162.27782779668615</v>
      </c>
    </row>
    <row r="519" spans="1:13" ht="31.5">
      <c r="A519" s="78"/>
      <c r="B519" s="78"/>
      <c r="C519" s="21" t="s">
        <v>45</v>
      </c>
      <c r="D519" s="43" t="s">
        <v>46</v>
      </c>
      <c r="E519" s="49">
        <f aca="true" t="shared" si="88" ref="E519:H527">SUMIF($C$6:$C$439,$C519,E$6:E$439)</f>
        <v>0</v>
      </c>
      <c r="F519" s="49">
        <f t="shared" si="88"/>
        <v>200714.5</v>
      </c>
      <c r="G519" s="49">
        <f t="shared" si="88"/>
        <v>167262.1</v>
      </c>
      <c r="H519" s="49">
        <f t="shared" si="88"/>
        <v>200714.5</v>
      </c>
      <c r="I519" s="49">
        <f t="shared" si="78"/>
        <v>33452.399999999994</v>
      </c>
      <c r="J519" s="49">
        <f t="shared" si="86"/>
        <v>119.99998804271858</v>
      </c>
      <c r="K519" s="49">
        <f t="shared" si="87"/>
        <v>100</v>
      </c>
      <c r="L519" s="49">
        <f t="shared" si="79"/>
        <v>200714.5</v>
      </c>
      <c r="M519" s="49"/>
    </row>
    <row r="520" spans="1:13" ht="18.75" customHeight="1">
      <c r="A520" s="78"/>
      <c r="B520" s="78"/>
      <c r="C520" s="21" t="s">
        <v>28</v>
      </c>
      <c r="D520" s="43" t="s">
        <v>180</v>
      </c>
      <c r="E520" s="49">
        <f t="shared" si="88"/>
        <v>1084422.5999999999</v>
      </c>
      <c r="F520" s="66">
        <f t="shared" si="88"/>
        <v>1932787.1400000001</v>
      </c>
      <c r="G520" s="66">
        <f t="shared" si="88"/>
        <v>1047665.15</v>
      </c>
      <c r="H520" s="66">
        <f t="shared" si="88"/>
        <v>1258282.9300000002</v>
      </c>
      <c r="I520" s="66">
        <f aca="true" t="shared" si="89" ref="I520:I531">H520-G520</f>
        <v>210617.78000000014</v>
      </c>
      <c r="J520" s="66">
        <f t="shared" si="86"/>
        <v>120.10353976172637</v>
      </c>
      <c r="K520" s="66">
        <f t="shared" si="87"/>
        <v>65.10199203829555</v>
      </c>
      <c r="L520" s="66">
        <f aca="true" t="shared" si="90" ref="L520:L531">H520-E520</f>
        <v>173860.3300000003</v>
      </c>
      <c r="M520" s="66">
        <f>H520/E520*100</f>
        <v>116.0325255117332</v>
      </c>
    </row>
    <row r="521" spans="1:13" ht="18.75" customHeight="1">
      <c r="A521" s="78"/>
      <c r="B521" s="78"/>
      <c r="C521" s="21" t="s">
        <v>30</v>
      </c>
      <c r="D521" s="43" t="s">
        <v>77</v>
      </c>
      <c r="E521" s="49">
        <f t="shared" si="88"/>
        <v>2401990.2</v>
      </c>
      <c r="F521" s="66">
        <f t="shared" si="88"/>
        <v>5032207.949999999</v>
      </c>
      <c r="G521" s="66">
        <f t="shared" si="88"/>
        <v>4206785.43</v>
      </c>
      <c r="H521" s="49">
        <f t="shared" si="88"/>
        <v>4516530.539999999</v>
      </c>
      <c r="I521" s="49">
        <f t="shared" si="89"/>
        <v>309745.1099999994</v>
      </c>
      <c r="J521" s="49">
        <f t="shared" si="86"/>
        <v>107.3629880856557</v>
      </c>
      <c r="K521" s="49">
        <f t="shared" si="87"/>
        <v>89.75246223678018</v>
      </c>
      <c r="L521" s="49">
        <f t="shared" si="90"/>
        <v>2114540.339999999</v>
      </c>
      <c r="M521" s="49">
        <f>H521/E521*100</f>
        <v>188.032846262237</v>
      </c>
    </row>
    <row r="522" spans="1:13" ht="18.75" customHeight="1">
      <c r="A522" s="78"/>
      <c r="B522" s="78"/>
      <c r="C522" s="21" t="s">
        <v>48</v>
      </c>
      <c r="D522" s="44" t="s">
        <v>49</v>
      </c>
      <c r="E522" s="49">
        <f t="shared" si="88"/>
        <v>566523</v>
      </c>
      <c r="F522" s="66">
        <f t="shared" si="88"/>
        <v>713514.2500000001</v>
      </c>
      <c r="G522" s="66">
        <f t="shared" si="88"/>
        <v>537276.71</v>
      </c>
      <c r="H522" s="49">
        <f t="shared" si="88"/>
        <v>477102.92999999993</v>
      </c>
      <c r="I522" s="49">
        <f t="shared" si="89"/>
        <v>-60173.78000000003</v>
      </c>
      <c r="J522" s="49">
        <f t="shared" si="86"/>
        <v>88.80022549274469</v>
      </c>
      <c r="K522" s="49">
        <f t="shared" si="87"/>
        <v>66.8666295031949</v>
      </c>
      <c r="L522" s="49">
        <f t="shared" si="90"/>
        <v>-89420.07000000007</v>
      </c>
      <c r="M522" s="49">
        <f>H522/E522*100</f>
        <v>84.21598593525769</v>
      </c>
    </row>
    <row r="523" spans="1:13" ht="31.5" customHeight="1" hidden="1">
      <c r="A523" s="78"/>
      <c r="B523" s="78"/>
      <c r="C523" s="21" t="s">
        <v>181</v>
      </c>
      <c r="D523" s="42" t="s">
        <v>182</v>
      </c>
      <c r="E523" s="49">
        <f t="shared" si="88"/>
        <v>0</v>
      </c>
      <c r="F523" s="49">
        <f t="shared" si="88"/>
        <v>0</v>
      </c>
      <c r="G523" s="49">
        <f t="shared" si="88"/>
        <v>0</v>
      </c>
      <c r="H523" s="49">
        <f t="shared" si="88"/>
        <v>0</v>
      </c>
      <c r="I523" s="49">
        <f t="shared" si="89"/>
        <v>0</v>
      </c>
      <c r="J523" s="49" t="e">
        <f t="shared" si="86"/>
        <v>#DIV/0!</v>
      </c>
      <c r="K523" s="49" t="e">
        <f t="shared" si="87"/>
        <v>#DIV/0!</v>
      </c>
      <c r="L523" s="49">
        <f t="shared" si="90"/>
        <v>0</v>
      </c>
      <c r="M523" s="49" t="e">
        <f>H523/E523*100</f>
        <v>#DIV/0!</v>
      </c>
    </row>
    <row r="524" spans="1:13" ht="19.5" customHeight="1">
      <c r="A524" s="78"/>
      <c r="B524" s="78"/>
      <c r="C524" s="21" t="s">
        <v>57</v>
      </c>
      <c r="D524" s="43" t="s">
        <v>58</v>
      </c>
      <c r="E524" s="49">
        <f t="shared" si="88"/>
        <v>0</v>
      </c>
      <c r="F524" s="49">
        <f t="shared" si="88"/>
        <v>0</v>
      </c>
      <c r="G524" s="49">
        <f t="shared" si="88"/>
        <v>0</v>
      </c>
      <c r="H524" s="49">
        <f t="shared" si="88"/>
        <v>1200</v>
      </c>
      <c r="I524" s="66">
        <f t="shared" si="89"/>
        <v>1200</v>
      </c>
      <c r="J524" s="66"/>
      <c r="K524" s="66"/>
      <c r="L524" s="66">
        <f t="shared" si="90"/>
        <v>1200</v>
      </c>
      <c r="M524" s="66"/>
    </row>
    <row r="525" spans="1:13" ht="31.5">
      <c r="A525" s="78"/>
      <c r="B525" s="78"/>
      <c r="C525" s="21" t="s">
        <v>201</v>
      </c>
      <c r="D525" s="42" t="s">
        <v>202</v>
      </c>
      <c r="E525" s="49">
        <f t="shared" si="88"/>
        <v>0</v>
      </c>
      <c r="F525" s="49">
        <f t="shared" si="88"/>
        <v>0</v>
      </c>
      <c r="G525" s="49">
        <f t="shared" si="88"/>
        <v>0</v>
      </c>
      <c r="H525" s="49">
        <f t="shared" si="88"/>
        <v>79.94</v>
      </c>
      <c r="I525" s="66">
        <f t="shared" si="89"/>
        <v>79.94</v>
      </c>
      <c r="J525" s="66"/>
      <c r="K525" s="66"/>
      <c r="L525" s="66">
        <f t="shared" si="90"/>
        <v>79.94</v>
      </c>
      <c r="M525" s="66"/>
    </row>
    <row r="526" spans="1:13" ht="31.5">
      <c r="A526" s="78"/>
      <c r="B526" s="78"/>
      <c r="C526" s="21" t="s">
        <v>200</v>
      </c>
      <c r="D526" s="42" t="s">
        <v>203</v>
      </c>
      <c r="E526" s="49">
        <f t="shared" si="88"/>
        <v>0</v>
      </c>
      <c r="F526" s="49">
        <f t="shared" si="88"/>
        <v>0</v>
      </c>
      <c r="G526" s="49">
        <f t="shared" si="88"/>
        <v>0</v>
      </c>
      <c r="H526" s="49">
        <f t="shared" si="88"/>
        <v>78925.85</v>
      </c>
      <c r="I526" s="66">
        <f t="shared" si="89"/>
        <v>78925.85</v>
      </c>
      <c r="J526" s="66"/>
      <c r="K526" s="66"/>
      <c r="L526" s="66">
        <f t="shared" si="90"/>
        <v>78925.85</v>
      </c>
      <c r="M526" s="66"/>
    </row>
    <row r="527" spans="1:13" ht="18.75" customHeight="1">
      <c r="A527" s="78"/>
      <c r="B527" s="78"/>
      <c r="C527" s="21" t="s">
        <v>32</v>
      </c>
      <c r="D527" s="43" t="s">
        <v>27</v>
      </c>
      <c r="E527" s="49">
        <f t="shared" si="88"/>
        <v>-118090.5</v>
      </c>
      <c r="F527" s="49">
        <f t="shared" si="88"/>
        <v>0</v>
      </c>
      <c r="G527" s="49">
        <f t="shared" si="88"/>
        <v>0</v>
      </c>
      <c r="H527" s="66">
        <f t="shared" si="88"/>
        <v>-147455.21</v>
      </c>
      <c r="I527" s="66">
        <f t="shared" si="89"/>
        <v>-147455.21</v>
      </c>
      <c r="J527" s="66"/>
      <c r="K527" s="66"/>
      <c r="L527" s="66">
        <f t="shared" si="90"/>
        <v>-29364.709999999992</v>
      </c>
      <c r="M527" s="66">
        <f>H527/E527*100</f>
        <v>124.86627628810108</v>
      </c>
    </row>
    <row r="528" spans="1:13" s="5" customFormat="1" ht="21.75" customHeight="1">
      <c r="A528" s="78"/>
      <c r="B528" s="78"/>
      <c r="C528" s="22"/>
      <c r="D528" s="75" t="s">
        <v>191</v>
      </c>
      <c r="E528" s="74">
        <f>E529-E527</f>
        <v>14861579.333333336</v>
      </c>
      <c r="F528" s="74">
        <f>F529-F527</f>
        <v>22291409.97</v>
      </c>
      <c r="G528" s="74">
        <f>G529-G527</f>
        <v>17334176.419999998</v>
      </c>
      <c r="H528" s="74">
        <f>H529-H527</f>
        <v>18541464.83</v>
      </c>
      <c r="I528" s="74">
        <f t="shared" si="89"/>
        <v>1207288.4100000001</v>
      </c>
      <c r="J528" s="74">
        <f>H528/G528*100</f>
        <v>106.96478667776246</v>
      </c>
      <c r="K528" s="74">
        <f>H528/F528*100</f>
        <v>83.17762247858383</v>
      </c>
      <c r="L528" s="74">
        <f t="shared" si="90"/>
        <v>3679885.4966666624</v>
      </c>
      <c r="M528" s="74">
        <f>H528/E528*100</f>
        <v>124.76106619713676</v>
      </c>
    </row>
    <row r="529" spans="1:13" s="5" customFormat="1" ht="21.75" customHeight="1">
      <c r="A529" s="79"/>
      <c r="B529" s="79"/>
      <c r="C529" s="22"/>
      <c r="D529" s="8" t="s">
        <v>185</v>
      </c>
      <c r="E529" s="6">
        <f>E516+E518</f>
        <v>14743488.833333336</v>
      </c>
      <c r="F529" s="6">
        <f>F516+F518</f>
        <v>22291409.97</v>
      </c>
      <c r="G529" s="6">
        <f>G516+G518</f>
        <v>17334176.419999998</v>
      </c>
      <c r="H529" s="6">
        <f>H516+H518</f>
        <v>18394009.619999997</v>
      </c>
      <c r="I529" s="6">
        <f t="shared" si="89"/>
        <v>1059833.1999999993</v>
      </c>
      <c r="J529" s="6">
        <f>H529/G529*100</f>
        <v>106.11412491900782</v>
      </c>
      <c r="K529" s="6">
        <f>H529/F529*100</f>
        <v>82.51613354540982</v>
      </c>
      <c r="L529" s="6">
        <f t="shared" si="90"/>
        <v>3650520.7866666615</v>
      </c>
      <c r="M529" s="6">
        <f>H529/E529*100</f>
        <v>124.76022349888618</v>
      </c>
    </row>
    <row r="530" spans="1:13" s="5" customFormat="1" ht="34.5" customHeight="1">
      <c r="A530" s="12"/>
      <c r="B530" s="12"/>
      <c r="C530" s="23"/>
      <c r="D530" s="3" t="s">
        <v>165</v>
      </c>
      <c r="E530" s="9">
        <f>E531</f>
        <v>26100</v>
      </c>
      <c r="F530" s="9">
        <f>F531</f>
        <v>38123.7</v>
      </c>
      <c r="G530" s="9">
        <f>G531</f>
        <v>0</v>
      </c>
      <c r="H530" s="9">
        <f>H531</f>
        <v>13000</v>
      </c>
      <c r="I530" s="9">
        <f t="shared" si="89"/>
        <v>13000</v>
      </c>
      <c r="J530" s="9"/>
      <c r="K530" s="9"/>
      <c r="L530" s="9">
        <f t="shared" si="90"/>
        <v>-13100</v>
      </c>
      <c r="M530" s="9"/>
    </row>
    <row r="531" spans="1:13" ht="31.5">
      <c r="A531" s="7"/>
      <c r="B531" s="7"/>
      <c r="C531" s="20" t="s">
        <v>166</v>
      </c>
      <c r="D531" s="44" t="s">
        <v>167</v>
      </c>
      <c r="E531" s="49">
        <f>SUMIF($C$6:$C$447,$C531,E$6:E$447)</f>
        <v>26100</v>
      </c>
      <c r="F531" s="51">
        <v>38123.7</v>
      </c>
      <c r="G531" s="51">
        <f>G447</f>
        <v>0</v>
      </c>
      <c r="H531" s="49">
        <f>SUMIF($C$6:$C$447,$C531,H$6:H$447)</f>
        <v>13000</v>
      </c>
      <c r="I531" s="49">
        <f t="shared" si="89"/>
        <v>13000</v>
      </c>
      <c r="J531" s="49"/>
      <c r="K531" s="49"/>
      <c r="L531" s="49">
        <f t="shared" si="90"/>
        <v>-13100</v>
      </c>
      <c r="M531" s="49"/>
    </row>
    <row r="532" spans="1:11" ht="15.75">
      <c r="A532" s="10"/>
      <c r="B532" s="10"/>
      <c r="C532" s="27"/>
      <c r="D532" s="2"/>
      <c r="E532" s="13"/>
      <c r="F532" s="13"/>
      <c r="G532" s="13"/>
      <c r="H532" s="53"/>
      <c r="I532" s="55"/>
      <c r="J532" s="39"/>
      <c r="K532" s="39"/>
    </row>
    <row r="533" spans="1:11" ht="15.75" hidden="1">
      <c r="A533" s="10" t="s">
        <v>219</v>
      </c>
      <c r="B533" s="10"/>
      <c r="C533" s="27"/>
      <c r="D533" s="2"/>
      <c r="E533" s="13">
        <f>E445-E529</f>
        <v>0</v>
      </c>
      <c r="F533" s="13">
        <f>F445-F529</f>
        <v>0</v>
      </c>
      <c r="G533" s="13">
        <f>G445-G529</f>
        <v>0</v>
      </c>
      <c r="H533" s="13">
        <f>H445-H529</f>
        <v>0</v>
      </c>
      <c r="I533" s="13">
        <f>I445-I529</f>
        <v>0</v>
      </c>
      <c r="J533" s="39"/>
      <c r="K533" s="39"/>
    </row>
    <row r="534" spans="1:11" ht="15.75">
      <c r="A534" s="10"/>
      <c r="B534" s="10"/>
      <c r="C534" s="27"/>
      <c r="D534" s="2"/>
      <c r="E534" s="13"/>
      <c r="F534" s="13"/>
      <c r="G534" s="13"/>
      <c r="H534" s="53"/>
      <c r="I534" s="55"/>
      <c r="J534" s="39"/>
      <c r="K534" s="39"/>
    </row>
    <row r="535" spans="1:9" ht="15.75">
      <c r="A535" s="14"/>
      <c r="B535" s="15"/>
      <c r="C535" s="28"/>
      <c r="D535" s="56"/>
      <c r="E535" s="57"/>
      <c r="F535" s="57"/>
      <c r="G535" s="57"/>
      <c r="H535" s="57"/>
      <c r="I535" s="58"/>
    </row>
    <row r="536" spans="1:9" ht="15.75">
      <c r="A536" s="14"/>
      <c r="B536" s="15"/>
      <c r="C536" s="28"/>
      <c r="D536" s="56"/>
      <c r="E536" s="57"/>
      <c r="F536" s="57"/>
      <c r="G536" s="57"/>
      <c r="H536" s="57"/>
      <c r="I536" s="58"/>
    </row>
    <row r="537" spans="1:9" ht="15.75">
      <c r="A537" s="14"/>
      <c r="B537" s="15"/>
      <c r="C537" s="28"/>
      <c r="D537" s="56"/>
      <c r="E537" s="57"/>
      <c r="F537" s="57"/>
      <c r="G537" s="57"/>
      <c r="H537" s="57"/>
      <c r="I537" s="58"/>
    </row>
    <row r="538" spans="1:9" ht="15.75">
      <c r="A538" s="14"/>
      <c r="B538" s="15"/>
      <c r="C538" s="28"/>
      <c r="D538" s="56"/>
      <c r="E538" s="57"/>
      <c r="F538" s="57"/>
      <c r="G538" s="57"/>
      <c r="H538" s="57"/>
      <c r="I538" s="58"/>
    </row>
    <row r="539" spans="1:9" ht="15.75">
      <c r="A539" s="14"/>
      <c r="B539" s="15"/>
      <c r="C539" s="28"/>
      <c r="D539" s="56"/>
      <c r="E539" s="57"/>
      <c r="F539" s="57"/>
      <c r="G539" s="57"/>
      <c r="H539" s="57"/>
      <c r="I539" s="58"/>
    </row>
    <row r="540" spans="1:8" ht="15.75">
      <c r="A540" s="16"/>
      <c r="B540" s="15"/>
      <c r="C540" s="28"/>
      <c r="D540" s="56"/>
      <c r="E540" s="57"/>
      <c r="F540" s="57"/>
      <c r="G540" s="57"/>
      <c r="H540" s="57"/>
    </row>
    <row r="541" spans="1:8" ht="15.75">
      <c r="A541" s="16"/>
      <c r="B541" s="15"/>
      <c r="C541" s="28"/>
      <c r="D541" s="56"/>
      <c r="E541" s="57"/>
      <c r="F541" s="57"/>
      <c r="G541" s="57"/>
      <c r="H541" s="57"/>
    </row>
    <row r="542" spans="1:8" ht="15.75">
      <c r="A542" s="16"/>
      <c r="B542" s="15"/>
      <c r="C542" s="28"/>
      <c r="D542" s="56"/>
      <c r="E542" s="57"/>
      <c r="F542" s="57"/>
      <c r="G542" s="57"/>
      <c r="H542" s="57"/>
    </row>
    <row r="543" spans="1:8" ht="15.75">
      <c r="A543" s="16"/>
      <c r="B543" s="15"/>
      <c r="C543" s="28"/>
      <c r="D543" s="56"/>
      <c r="E543" s="57"/>
      <c r="F543" s="57"/>
      <c r="G543" s="57"/>
      <c r="H543" s="57"/>
    </row>
    <row r="544" spans="1:8" ht="15.75">
      <c r="A544" s="16"/>
      <c r="B544" s="15"/>
      <c r="C544" s="28"/>
      <c r="D544" s="56"/>
      <c r="E544" s="57"/>
      <c r="F544" s="57"/>
      <c r="G544" s="57"/>
      <c r="H544" s="57"/>
    </row>
    <row r="545" spans="1:8" ht="15.75">
      <c r="A545" s="16"/>
      <c r="B545" s="15"/>
      <c r="C545" s="28"/>
      <c r="D545" s="56"/>
      <c r="E545" s="57"/>
      <c r="F545" s="57"/>
      <c r="G545" s="57"/>
      <c r="H545" s="57"/>
    </row>
    <row r="546" spans="1:8" ht="15.75">
      <c r="A546" s="16"/>
      <c r="B546" s="15"/>
      <c r="C546" s="28"/>
      <c r="D546" s="56"/>
      <c r="E546" s="57"/>
      <c r="F546" s="57"/>
      <c r="G546" s="57"/>
      <c r="H546" s="57"/>
    </row>
    <row r="547" spans="1:8" ht="15.75">
      <c r="A547" s="16"/>
      <c r="B547" s="15"/>
      <c r="C547" s="28"/>
      <c r="D547" s="56"/>
      <c r="E547" s="57"/>
      <c r="F547" s="57"/>
      <c r="G547" s="57"/>
      <c r="H547" s="57"/>
    </row>
    <row r="548" spans="1:8" ht="15.75">
      <c r="A548" s="16"/>
      <c r="B548" s="15"/>
      <c r="C548" s="28"/>
      <c r="D548" s="56"/>
      <c r="E548" s="57"/>
      <c r="F548" s="57"/>
      <c r="G548" s="57"/>
      <c r="H548" s="57"/>
    </row>
    <row r="549" spans="1:8" ht="15.75">
      <c r="A549" s="16"/>
      <c r="B549" s="15"/>
      <c r="C549" s="28"/>
      <c r="D549" s="56"/>
      <c r="E549" s="57"/>
      <c r="F549" s="57"/>
      <c r="G549" s="57"/>
      <c r="H549" s="57"/>
    </row>
    <row r="550" spans="1:8" ht="15.75">
      <c r="A550" s="16"/>
      <c r="B550" s="15"/>
      <c r="C550" s="28"/>
      <c r="D550" s="56"/>
      <c r="E550" s="57"/>
      <c r="F550" s="57"/>
      <c r="G550" s="57"/>
      <c r="H550" s="57"/>
    </row>
    <row r="551" spans="1:8" ht="15.75">
      <c r="A551" s="16"/>
      <c r="B551" s="15"/>
      <c r="C551" s="28"/>
      <c r="D551" s="56"/>
      <c r="E551" s="57"/>
      <c r="F551" s="57"/>
      <c r="G551" s="57"/>
      <c r="H551" s="57"/>
    </row>
    <row r="552" spans="1:8" ht="15.75">
      <c r="A552" s="16"/>
      <c r="B552" s="15"/>
      <c r="C552" s="28"/>
      <c r="D552" s="56"/>
      <c r="E552" s="57"/>
      <c r="F552" s="57"/>
      <c r="G552" s="57"/>
      <c r="H552" s="57"/>
    </row>
    <row r="553" spans="1:8" ht="15.75">
      <c r="A553" s="16"/>
      <c r="B553" s="15"/>
      <c r="C553" s="28"/>
      <c r="D553" s="56"/>
      <c r="E553" s="57"/>
      <c r="F553" s="57"/>
      <c r="G553" s="57"/>
      <c r="H553" s="57"/>
    </row>
    <row r="554" spans="1:8" ht="15.75">
      <c r="A554" s="16"/>
      <c r="B554" s="15"/>
      <c r="C554" s="28"/>
      <c r="D554" s="56"/>
      <c r="E554" s="57"/>
      <c r="F554" s="57"/>
      <c r="G554" s="57"/>
      <c r="H554" s="57"/>
    </row>
    <row r="555" spans="1:8" ht="15.75">
      <c r="A555" s="16"/>
      <c r="B555" s="15"/>
      <c r="C555" s="28"/>
      <c r="D555" s="56"/>
      <c r="E555" s="57"/>
      <c r="F555" s="57"/>
      <c r="G555" s="57"/>
      <c r="H555" s="57"/>
    </row>
    <row r="556" spans="1:8" ht="15.75">
      <c r="A556" s="16"/>
      <c r="B556" s="15"/>
      <c r="C556" s="28"/>
      <c r="D556" s="56"/>
      <c r="E556" s="57"/>
      <c r="F556" s="57"/>
      <c r="G556" s="57"/>
      <c r="H556" s="57"/>
    </row>
    <row r="557" spans="1:8" ht="15.75">
      <c r="A557" s="16"/>
      <c r="B557" s="15"/>
      <c r="C557" s="28"/>
      <c r="D557" s="56"/>
      <c r="E557" s="57"/>
      <c r="F557" s="57"/>
      <c r="G557" s="57"/>
      <c r="H557" s="57"/>
    </row>
    <row r="558" spans="1:8" ht="15.75">
      <c r="A558" s="16"/>
      <c r="B558" s="15"/>
      <c r="C558" s="28"/>
      <c r="D558" s="56"/>
      <c r="E558" s="57"/>
      <c r="F558" s="57"/>
      <c r="G558" s="57"/>
      <c r="H558" s="57"/>
    </row>
    <row r="559" spans="1:8" ht="15.75">
      <c r="A559" s="16"/>
      <c r="B559" s="15"/>
      <c r="C559" s="28"/>
      <c r="D559" s="56"/>
      <c r="E559" s="57"/>
      <c r="F559" s="57"/>
      <c r="G559" s="57"/>
      <c r="H559" s="57"/>
    </row>
    <row r="560" spans="1:8" ht="15.75">
      <c r="A560" s="16"/>
      <c r="B560" s="15"/>
      <c r="C560" s="28"/>
      <c r="D560" s="56"/>
      <c r="E560" s="57"/>
      <c r="F560" s="57"/>
      <c r="G560" s="57"/>
      <c r="H560" s="57"/>
    </row>
    <row r="561" spans="1:8" ht="15.75">
      <c r="A561" s="16"/>
      <c r="B561" s="15"/>
      <c r="C561" s="28"/>
      <c r="D561" s="56"/>
      <c r="E561" s="57"/>
      <c r="F561" s="57"/>
      <c r="G561" s="57"/>
      <c r="H561" s="57"/>
    </row>
    <row r="562" spans="1:8" ht="15.75">
      <c r="A562" s="16"/>
      <c r="B562" s="15"/>
      <c r="C562" s="28"/>
      <c r="D562" s="56"/>
      <c r="E562" s="57"/>
      <c r="F562" s="57"/>
      <c r="G562" s="57"/>
      <c r="H562" s="57"/>
    </row>
    <row r="563" spans="1:8" ht="15.75">
      <c r="A563" s="16"/>
      <c r="B563" s="15"/>
      <c r="C563" s="28"/>
      <c r="D563" s="56"/>
      <c r="E563" s="57"/>
      <c r="F563" s="57"/>
      <c r="G563" s="57"/>
      <c r="H563" s="57"/>
    </row>
    <row r="564" spans="2:8" ht="15.75">
      <c r="B564" s="59"/>
      <c r="C564" s="28"/>
      <c r="D564" s="56"/>
      <c r="E564" s="57"/>
      <c r="F564" s="57"/>
      <c r="G564" s="57"/>
      <c r="H564" s="57"/>
    </row>
    <row r="565" spans="2:8" ht="15.75">
      <c r="B565" s="59"/>
      <c r="C565" s="28"/>
      <c r="D565" s="56"/>
      <c r="E565" s="57"/>
      <c r="F565" s="57"/>
      <c r="G565" s="57"/>
      <c r="H565" s="57"/>
    </row>
    <row r="566" spans="1:8" ht="15.75">
      <c r="A566" s="31"/>
      <c r="B566" s="59"/>
      <c r="C566" s="28"/>
      <c r="D566" s="56"/>
      <c r="E566" s="57"/>
      <c r="F566" s="57"/>
      <c r="G566" s="57"/>
      <c r="H566" s="57"/>
    </row>
    <row r="567" spans="1:8" ht="15.75">
      <c r="A567" s="31"/>
      <c r="B567" s="59"/>
      <c r="C567" s="28"/>
      <c r="D567" s="56"/>
      <c r="E567" s="57"/>
      <c r="F567" s="57"/>
      <c r="G567" s="57"/>
      <c r="H567" s="57"/>
    </row>
    <row r="568" spans="1:8" ht="15.75">
      <c r="A568" s="31"/>
      <c r="B568" s="59"/>
      <c r="C568" s="28"/>
      <c r="D568" s="56"/>
      <c r="E568" s="57"/>
      <c r="F568" s="57"/>
      <c r="G568" s="57"/>
      <c r="H568" s="57"/>
    </row>
    <row r="569" spans="1:8" ht="15.75">
      <c r="A569" s="31"/>
      <c r="B569" s="59"/>
      <c r="C569" s="28"/>
      <c r="D569" s="56"/>
      <c r="E569" s="57"/>
      <c r="F569" s="57"/>
      <c r="G569" s="57"/>
      <c r="H569" s="57"/>
    </row>
    <row r="570" spans="1:8" ht="15.75">
      <c r="A570" s="31"/>
      <c r="B570" s="59"/>
      <c r="C570" s="28"/>
      <c r="D570" s="56"/>
      <c r="E570" s="57"/>
      <c r="F570" s="57"/>
      <c r="G570" s="57"/>
      <c r="H570" s="57"/>
    </row>
    <row r="571" spans="1:8" ht="15.75">
      <c r="A571" s="31"/>
      <c r="B571" s="59"/>
      <c r="C571" s="28"/>
      <c r="D571" s="56"/>
      <c r="E571" s="57"/>
      <c r="F571" s="57"/>
      <c r="G571" s="57"/>
      <c r="H571" s="57"/>
    </row>
    <row r="572" spans="1:8" ht="15.75">
      <c r="A572" s="31"/>
      <c r="B572" s="59"/>
      <c r="C572" s="28"/>
      <c r="D572" s="56"/>
      <c r="E572" s="57"/>
      <c r="F572" s="57"/>
      <c r="G572" s="57"/>
      <c r="H572" s="57"/>
    </row>
    <row r="573" spans="1:8" ht="15.75">
      <c r="A573" s="31"/>
      <c r="B573" s="59"/>
      <c r="C573" s="28"/>
      <c r="D573" s="56"/>
      <c r="E573" s="57"/>
      <c r="F573" s="57"/>
      <c r="G573" s="57"/>
      <c r="H573" s="57"/>
    </row>
    <row r="574" spans="1:8" ht="15.75">
      <c r="A574" s="31"/>
      <c r="B574" s="59"/>
      <c r="C574" s="28"/>
      <c r="D574" s="56"/>
      <c r="E574" s="57"/>
      <c r="F574" s="57"/>
      <c r="G574" s="57"/>
      <c r="H574" s="57"/>
    </row>
    <row r="575" spans="1:8" ht="15.75">
      <c r="A575" s="31"/>
      <c r="B575" s="59"/>
      <c r="C575" s="28"/>
      <c r="D575" s="56"/>
      <c r="E575" s="57"/>
      <c r="F575" s="57"/>
      <c r="G575" s="57"/>
      <c r="H575" s="57"/>
    </row>
    <row r="576" spans="1:8" ht="15.75">
      <c r="A576" s="31"/>
      <c r="B576" s="59"/>
      <c r="C576" s="28"/>
      <c r="D576" s="56"/>
      <c r="E576" s="57"/>
      <c r="F576" s="57"/>
      <c r="G576" s="57"/>
      <c r="H576" s="57"/>
    </row>
    <row r="577" spans="1:8" ht="15.75">
      <c r="A577" s="31"/>
      <c r="B577" s="59"/>
      <c r="C577" s="28"/>
      <c r="D577" s="56"/>
      <c r="E577" s="57"/>
      <c r="F577" s="57"/>
      <c r="G577" s="57"/>
      <c r="H577" s="57"/>
    </row>
    <row r="578" spans="1:8" ht="15.75">
      <c r="A578" s="31"/>
      <c r="B578" s="59"/>
      <c r="C578" s="28"/>
      <c r="D578" s="56"/>
      <c r="E578" s="57"/>
      <c r="F578" s="57"/>
      <c r="G578" s="57"/>
      <c r="H578" s="57"/>
    </row>
    <row r="579" spans="1:8" ht="15.75">
      <c r="A579" s="31"/>
      <c r="B579" s="59"/>
      <c r="C579" s="28"/>
      <c r="D579" s="56"/>
      <c r="E579" s="57"/>
      <c r="F579" s="57"/>
      <c r="G579" s="57"/>
      <c r="H579" s="57"/>
    </row>
    <row r="580" spans="1:8" ht="15.75">
      <c r="A580" s="31"/>
      <c r="B580" s="59"/>
      <c r="C580" s="28"/>
      <c r="D580" s="56"/>
      <c r="E580" s="57"/>
      <c r="F580" s="57"/>
      <c r="G580" s="57"/>
      <c r="H580" s="57"/>
    </row>
    <row r="581" spans="1:8" ht="15.75">
      <c r="A581" s="31"/>
      <c r="B581" s="59"/>
      <c r="C581" s="28"/>
      <c r="D581" s="56"/>
      <c r="E581" s="57"/>
      <c r="F581" s="57"/>
      <c r="G581" s="57"/>
      <c r="H581" s="57"/>
    </row>
    <row r="582" spans="1:8" ht="15.75">
      <c r="A582" s="31"/>
      <c r="B582" s="59"/>
      <c r="C582" s="28"/>
      <c r="D582" s="56"/>
      <c r="E582" s="57"/>
      <c r="F582" s="57"/>
      <c r="G582" s="57"/>
      <c r="H582" s="57"/>
    </row>
    <row r="583" spans="1:8" ht="15.75">
      <c r="A583" s="31"/>
      <c r="B583" s="59"/>
      <c r="C583" s="28"/>
      <c r="D583" s="56"/>
      <c r="E583" s="57"/>
      <c r="F583" s="57"/>
      <c r="G583" s="57"/>
      <c r="H583" s="57"/>
    </row>
    <row r="584" spans="1:8" ht="15.75">
      <c r="A584" s="31"/>
      <c r="B584" s="59"/>
      <c r="C584" s="28"/>
      <c r="D584" s="56"/>
      <c r="E584" s="57"/>
      <c r="F584" s="57"/>
      <c r="G584" s="57"/>
      <c r="H584" s="57"/>
    </row>
    <row r="585" spans="1:8" ht="15.75">
      <c r="A585" s="31"/>
      <c r="B585" s="59"/>
      <c r="C585" s="28"/>
      <c r="D585" s="56"/>
      <c r="E585" s="57"/>
      <c r="F585" s="57"/>
      <c r="G585" s="57"/>
      <c r="H585" s="57"/>
    </row>
    <row r="586" spans="1:8" ht="15.75">
      <c r="A586" s="31"/>
      <c r="B586" s="59"/>
      <c r="C586" s="28"/>
      <c r="D586" s="56"/>
      <c r="E586" s="57"/>
      <c r="F586" s="57"/>
      <c r="G586" s="57"/>
      <c r="H586" s="57"/>
    </row>
    <row r="587" spans="1:8" ht="15.75">
      <c r="A587" s="31"/>
      <c r="B587" s="59"/>
      <c r="C587" s="28"/>
      <c r="D587" s="56"/>
      <c r="E587" s="57"/>
      <c r="F587" s="57"/>
      <c r="G587" s="57"/>
      <c r="H587" s="57"/>
    </row>
    <row r="588" spans="1:8" ht="15.75">
      <c r="A588" s="31"/>
      <c r="B588" s="59"/>
      <c r="C588" s="28"/>
      <c r="D588" s="56"/>
      <c r="E588" s="57"/>
      <c r="F588" s="57"/>
      <c r="G588" s="57"/>
      <c r="H588" s="57"/>
    </row>
    <row r="589" spans="1:8" ht="15.75">
      <c r="A589" s="31"/>
      <c r="B589" s="59"/>
      <c r="C589" s="28"/>
      <c r="D589" s="56"/>
      <c r="E589" s="57"/>
      <c r="F589" s="57"/>
      <c r="G589" s="57"/>
      <c r="H589" s="57"/>
    </row>
    <row r="590" spans="1:8" ht="15.75">
      <c r="A590" s="31"/>
      <c r="B590" s="59"/>
      <c r="C590" s="28"/>
      <c r="D590" s="56"/>
      <c r="E590" s="57"/>
      <c r="F590" s="57"/>
      <c r="G590" s="57"/>
      <c r="H590" s="57"/>
    </row>
    <row r="591" spans="1:8" ht="15.75">
      <c r="A591" s="31"/>
      <c r="B591" s="59"/>
      <c r="C591" s="28"/>
      <c r="D591" s="56"/>
      <c r="E591" s="57"/>
      <c r="F591" s="57"/>
      <c r="G591" s="57"/>
      <c r="H591" s="57"/>
    </row>
    <row r="592" spans="1:8" ht="15.75">
      <c r="A592" s="31"/>
      <c r="B592" s="59"/>
      <c r="C592" s="28"/>
      <c r="D592" s="56"/>
      <c r="E592" s="57"/>
      <c r="F592" s="57"/>
      <c r="G592" s="57"/>
      <c r="H592" s="57"/>
    </row>
    <row r="593" spans="1:8" ht="15.75">
      <c r="A593" s="31"/>
      <c r="B593" s="59"/>
      <c r="C593" s="28"/>
      <c r="D593" s="56"/>
      <c r="E593" s="57"/>
      <c r="F593" s="57"/>
      <c r="G593" s="57"/>
      <c r="H593" s="57"/>
    </row>
    <row r="594" spans="1:8" ht="15.75">
      <c r="A594" s="31"/>
      <c r="B594" s="59"/>
      <c r="C594" s="28"/>
      <c r="D594" s="56"/>
      <c r="E594" s="57"/>
      <c r="F594" s="57"/>
      <c r="G594" s="57"/>
      <c r="H594" s="57"/>
    </row>
    <row r="595" spans="1:8" ht="15.75">
      <c r="A595" s="31"/>
      <c r="B595" s="59"/>
      <c r="C595" s="28"/>
      <c r="D595" s="56"/>
      <c r="E595" s="57"/>
      <c r="F595" s="57"/>
      <c r="G595" s="57"/>
      <c r="H595" s="57"/>
    </row>
    <row r="596" spans="1:8" ht="15.75">
      <c r="A596" s="31"/>
      <c r="B596" s="59"/>
      <c r="C596" s="28"/>
      <c r="D596" s="56"/>
      <c r="E596" s="57"/>
      <c r="F596" s="57"/>
      <c r="G596" s="57"/>
      <c r="H596" s="57"/>
    </row>
    <row r="597" spans="1:8" ht="15.75">
      <c r="A597" s="31"/>
      <c r="B597" s="59"/>
      <c r="C597" s="28"/>
      <c r="D597" s="56"/>
      <c r="E597" s="57"/>
      <c r="F597" s="57"/>
      <c r="G597" s="57"/>
      <c r="H597" s="57"/>
    </row>
    <row r="598" spans="1:8" ht="15.75">
      <c r="A598" s="31"/>
      <c r="B598" s="59"/>
      <c r="C598" s="28"/>
      <c r="D598" s="56"/>
      <c r="E598" s="57"/>
      <c r="F598" s="57"/>
      <c r="G598" s="57"/>
      <c r="H598" s="57"/>
    </row>
    <row r="599" spans="1:8" ht="15.75">
      <c r="A599" s="31"/>
      <c r="B599" s="59"/>
      <c r="C599" s="28"/>
      <c r="D599" s="56"/>
      <c r="E599" s="57"/>
      <c r="F599" s="57"/>
      <c r="G599" s="57"/>
      <c r="H599" s="57"/>
    </row>
    <row r="600" spans="1:8" ht="15.75">
      <c r="A600" s="31"/>
      <c r="B600" s="59"/>
      <c r="C600" s="28"/>
      <c r="D600" s="56"/>
      <c r="E600" s="57"/>
      <c r="F600" s="57"/>
      <c r="G600" s="57"/>
      <c r="H600" s="57"/>
    </row>
    <row r="601" spans="1:8" ht="15.75">
      <c r="A601" s="31"/>
      <c r="B601" s="59"/>
      <c r="C601" s="28"/>
      <c r="D601" s="56"/>
      <c r="E601" s="57"/>
      <c r="F601" s="57"/>
      <c r="G601" s="57"/>
      <c r="H601" s="57"/>
    </row>
    <row r="602" spans="1:8" ht="15.75">
      <c r="A602" s="31"/>
      <c r="B602" s="59"/>
      <c r="C602" s="28"/>
      <c r="D602" s="56"/>
      <c r="E602" s="57"/>
      <c r="F602" s="57"/>
      <c r="G602" s="57"/>
      <c r="H602" s="57"/>
    </row>
    <row r="603" spans="1:8" ht="15.75">
      <c r="A603" s="31"/>
      <c r="B603" s="59"/>
      <c r="C603" s="28"/>
      <c r="D603" s="56"/>
      <c r="E603" s="57"/>
      <c r="F603" s="57"/>
      <c r="G603" s="57"/>
      <c r="H603" s="57"/>
    </row>
    <row r="604" spans="1:8" ht="15.75">
      <c r="A604" s="31"/>
      <c r="B604" s="59"/>
      <c r="C604" s="28"/>
      <c r="D604" s="56"/>
      <c r="E604" s="57"/>
      <c r="F604" s="57"/>
      <c r="G604" s="57"/>
      <c r="H604" s="57"/>
    </row>
    <row r="605" spans="1:8" ht="15.75">
      <c r="A605" s="31"/>
      <c r="B605" s="59"/>
      <c r="C605" s="28"/>
      <c r="D605" s="56"/>
      <c r="E605" s="57"/>
      <c r="F605" s="57"/>
      <c r="G605" s="57"/>
      <c r="H605" s="57"/>
    </row>
    <row r="606" spans="1:8" ht="15.75">
      <c r="A606" s="31"/>
      <c r="B606" s="59"/>
      <c r="C606" s="28"/>
      <c r="D606" s="56"/>
      <c r="E606" s="57"/>
      <c r="F606" s="57"/>
      <c r="G606" s="57"/>
      <c r="H606" s="57"/>
    </row>
    <row r="607" spans="1:8" ht="15.75">
      <c r="A607" s="31"/>
      <c r="B607" s="59"/>
      <c r="C607" s="28"/>
      <c r="D607" s="56"/>
      <c r="E607" s="57"/>
      <c r="F607" s="57"/>
      <c r="G607" s="57"/>
      <c r="H607" s="57"/>
    </row>
    <row r="608" spans="1:8" ht="15.75">
      <c r="A608" s="31"/>
      <c r="B608" s="59"/>
      <c r="C608" s="28"/>
      <c r="D608" s="56"/>
      <c r="E608" s="57"/>
      <c r="F608" s="57"/>
      <c r="G608" s="57"/>
      <c r="H608" s="57"/>
    </row>
    <row r="609" spans="1:8" ht="15.75">
      <c r="A609" s="31"/>
      <c r="B609" s="59"/>
      <c r="C609" s="28"/>
      <c r="D609" s="56"/>
      <c r="E609" s="57"/>
      <c r="F609" s="57"/>
      <c r="G609" s="57"/>
      <c r="H609" s="57"/>
    </row>
    <row r="610" spans="1:8" ht="15.75">
      <c r="A610" s="31"/>
      <c r="B610" s="59"/>
      <c r="C610" s="28"/>
      <c r="D610" s="56"/>
      <c r="E610" s="57"/>
      <c r="F610" s="57"/>
      <c r="G610" s="57"/>
      <c r="H610" s="57"/>
    </row>
    <row r="611" spans="1:8" ht="15.75">
      <c r="A611" s="31"/>
      <c r="B611" s="59"/>
      <c r="C611" s="28"/>
      <c r="D611" s="56"/>
      <c r="E611" s="57"/>
      <c r="F611" s="57"/>
      <c r="G611" s="57"/>
      <c r="H611" s="57"/>
    </row>
    <row r="612" spans="1:8" ht="15.75">
      <c r="A612" s="31"/>
      <c r="B612" s="59"/>
      <c r="C612" s="28"/>
      <c r="D612" s="56"/>
      <c r="E612" s="57"/>
      <c r="F612" s="57"/>
      <c r="G612" s="57"/>
      <c r="H612" s="57"/>
    </row>
    <row r="613" spans="1:8" ht="15.75">
      <c r="A613" s="31"/>
      <c r="B613" s="59"/>
      <c r="C613" s="28"/>
      <c r="D613" s="56"/>
      <c r="E613" s="57"/>
      <c r="F613" s="57"/>
      <c r="G613" s="57"/>
      <c r="H613" s="57"/>
    </row>
    <row r="614" spans="1:8" ht="15.75">
      <c r="A614" s="31"/>
      <c r="B614" s="59"/>
      <c r="C614" s="28"/>
      <c r="D614" s="56"/>
      <c r="E614" s="57"/>
      <c r="F614" s="57"/>
      <c r="G614" s="57"/>
      <c r="H614" s="57"/>
    </row>
    <row r="615" spans="1:8" ht="15.75">
      <c r="A615" s="31"/>
      <c r="B615" s="59"/>
      <c r="C615" s="28"/>
      <c r="D615" s="60"/>
      <c r="E615" s="57"/>
      <c r="F615" s="57"/>
      <c r="G615" s="57"/>
      <c r="H615" s="57"/>
    </row>
    <row r="616" spans="1:8" ht="15.75">
      <c r="A616" s="31"/>
      <c r="B616" s="59"/>
      <c r="C616" s="28"/>
      <c r="D616" s="60"/>
      <c r="E616" s="57"/>
      <c r="F616" s="57"/>
      <c r="G616" s="57"/>
      <c r="H616" s="57"/>
    </row>
    <row r="617" spans="1:8" ht="15.75">
      <c r="A617" s="31"/>
      <c r="B617" s="59"/>
      <c r="C617" s="28"/>
      <c r="D617" s="60"/>
      <c r="E617" s="57"/>
      <c r="F617" s="57"/>
      <c r="G617" s="57"/>
      <c r="H617" s="57"/>
    </row>
    <row r="618" spans="1:8" ht="15.75">
      <c r="A618" s="31"/>
      <c r="B618" s="59"/>
      <c r="C618" s="28"/>
      <c r="D618" s="60"/>
      <c r="E618" s="57"/>
      <c r="F618" s="57"/>
      <c r="G618" s="57"/>
      <c r="H618" s="57"/>
    </row>
    <row r="619" spans="1:8" ht="15.75">
      <c r="A619" s="31"/>
      <c r="B619" s="59"/>
      <c r="C619" s="28"/>
      <c r="D619" s="60"/>
      <c r="E619" s="57"/>
      <c r="F619" s="57"/>
      <c r="G619" s="57"/>
      <c r="H619" s="57"/>
    </row>
    <row r="620" spans="1:8" ht="15.75">
      <c r="A620" s="31"/>
      <c r="B620" s="59"/>
      <c r="C620" s="28"/>
      <c r="D620" s="60"/>
      <c r="E620" s="57"/>
      <c r="F620" s="57"/>
      <c r="G620" s="57"/>
      <c r="H620" s="57"/>
    </row>
    <row r="621" spans="1:8" ht="15.75">
      <c r="A621" s="31"/>
      <c r="B621" s="59"/>
      <c r="C621" s="28"/>
      <c r="D621" s="60"/>
      <c r="E621" s="57"/>
      <c r="F621" s="57"/>
      <c r="G621" s="57"/>
      <c r="H621" s="57"/>
    </row>
    <row r="622" spans="1:8" ht="15.75">
      <c r="A622" s="31"/>
      <c r="B622" s="59"/>
      <c r="C622" s="28"/>
      <c r="D622" s="60"/>
      <c r="E622" s="57"/>
      <c r="F622" s="57"/>
      <c r="G622" s="57"/>
      <c r="H622" s="57"/>
    </row>
    <row r="623" spans="1:8" ht="15.75">
      <c r="A623" s="31"/>
      <c r="B623" s="59"/>
      <c r="C623" s="28"/>
      <c r="D623" s="60"/>
      <c r="E623" s="57"/>
      <c r="F623" s="57"/>
      <c r="G623" s="57"/>
      <c r="H623" s="57"/>
    </row>
    <row r="624" spans="1:8" ht="15.75">
      <c r="A624" s="31"/>
      <c r="B624" s="59"/>
      <c r="C624" s="28"/>
      <c r="D624" s="60"/>
      <c r="E624" s="57"/>
      <c r="F624" s="57"/>
      <c r="G624" s="57"/>
      <c r="H624" s="57"/>
    </row>
    <row r="625" spans="1:8" ht="15.75">
      <c r="A625" s="31"/>
      <c r="B625" s="59"/>
      <c r="C625" s="28"/>
      <c r="D625" s="60"/>
      <c r="E625" s="57"/>
      <c r="F625" s="57"/>
      <c r="G625" s="57"/>
      <c r="H625" s="57"/>
    </row>
    <row r="626" spans="1:8" ht="15.75">
      <c r="A626" s="31"/>
      <c r="B626" s="59"/>
      <c r="C626" s="28"/>
      <c r="D626" s="60"/>
      <c r="E626" s="57"/>
      <c r="F626" s="57"/>
      <c r="G626" s="57"/>
      <c r="H626" s="57"/>
    </row>
    <row r="627" spans="1:8" ht="15.75">
      <c r="A627" s="31"/>
      <c r="B627" s="59"/>
      <c r="C627" s="28"/>
      <c r="D627" s="60"/>
      <c r="E627" s="57"/>
      <c r="F627" s="57"/>
      <c r="G627" s="57"/>
      <c r="H627" s="57"/>
    </row>
    <row r="628" spans="1:8" ht="15.75">
      <c r="A628" s="31"/>
      <c r="B628" s="59"/>
      <c r="C628" s="28"/>
      <c r="D628" s="60"/>
      <c r="E628" s="57"/>
      <c r="F628" s="57"/>
      <c r="G628" s="57"/>
      <c r="H628" s="57"/>
    </row>
    <row r="629" spans="1:8" ht="15.75">
      <c r="A629" s="31"/>
      <c r="B629" s="59"/>
      <c r="C629" s="28"/>
      <c r="D629" s="60"/>
      <c r="E629" s="57"/>
      <c r="F629" s="57"/>
      <c r="G629" s="57"/>
      <c r="H629" s="57"/>
    </row>
    <row r="630" spans="1:8" ht="15.75">
      <c r="A630" s="31"/>
      <c r="B630" s="59"/>
      <c r="C630" s="28"/>
      <c r="D630" s="60"/>
      <c r="E630" s="57"/>
      <c r="F630" s="57"/>
      <c r="G630" s="57"/>
      <c r="H630" s="57"/>
    </row>
    <row r="631" spans="1:8" ht="15.75">
      <c r="A631" s="31"/>
      <c r="B631" s="59"/>
      <c r="C631" s="28"/>
      <c r="D631" s="60"/>
      <c r="E631" s="57"/>
      <c r="F631" s="57"/>
      <c r="G631" s="57"/>
      <c r="H631" s="57"/>
    </row>
    <row r="632" spans="1:8" ht="15.75">
      <c r="A632" s="31"/>
      <c r="B632" s="59"/>
      <c r="C632" s="28"/>
      <c r="D632" s="60"/>
      <c r="E632" s="57"/>
      <c r="F632" s="57"/>
      <c r="G632" s="57"/>
      <c r="H632" s="57"/>
    </row>
    <row r="633" spans="1:8" ht="15.75">
      <c r="A633" s="31"/>
      <c r="B633" s="59"/>
      <c r="C633" s="28"/>
      <c r="D633" s="60"/>
      <c r="E633" s="57"/>
      <c r="F633" s="57"/>
      <c r="G633" s="57"/>
      <c r="H633" s="57"/>
    </row>
    <row r="634" spans="1:8" ht="15.75">
      <c r="A634" s="31"/>
      <c r="B634" s="59"/>
      <c r="C634" s="28"/>
      <c r="D634" s="60"/>
      <c r="E634" s="57"/>
      <c r="F634" s="57"/>
      <c r="G634" s="57"/>
      <c r="H634" s="57"/>
    </row>
    <row r="635" spans="1:8" ht="15.75">
      <c r="A635" s="31"/>
      <c r="B635" s="59"/>
      <c r="C635" s="28"/>
      <c r="D635" s="60"/>
      <c r="E635" s="57"/>
      <c r="F635" s="57"/>
      <c r="G635" s="57"/>
      <c r="H635" s="57"/>
    </row>
    <row r="636" spans="1:8" ht="15.75">
      <c r="A636" s="31"/>
      <c r="B636" s="59"/>
      <c r="C636" s="28"/>
      <c r="D636" s="60"/>
      <c r="E636" s="57"/>
      <c r="F636" s="57"/>
      <c r="G636" s="57"/>
      <c r="H636" s="57"/>
    </row>
    <row r="637" spans="1:8" ht="15.75">
      <c r="A637" s="31"/>
      <c r="B637" s="59"/>
      <c r="C637" s="28"/>
      <c r="D637" s="60"/>
      <c r="E637" s="57"/>
      <c r="F637" s="57"/>
      <c r="G637" s="57"/>
      <c r="H637" s="57"/>
    </row>
    <row r="638" spans="1:8" ht="15.75">
      <c r="A638" s="31"/>
      <c r="B638" s="59"/>
      <c r="C638" s="28"/>
      <c r="D638" s="60"/>
      <c r="E638" s="57"/>
      <c r="F638" s="57"/>
      <c r="G638" s="57"/>
      <c r="H638" s="57"/>
    </row>
    <row r="639" spans="1:8" ht="15.75">
      <c r="A639" s="31"/>
      <c r="B639" s="59"/>
      <c r="C639" s="28"/>
      <c r="D639" s="60"/>
      <c r="E639" s="57"/>
      <c r="F639" s="57"/>
      <c r="G639" s="57"/>
      <c r="H639" s="57"/>
    </row>
    <row r="640" spans="1:8" ht="15.75">
      <c r="A640" s="31"/>
      <c r="B640" s="59"/>
      <c r="C640" s="28"/>
      <c r="D640" s="60"/>
      <c r="E640" s="57"/>
      <c r="F640" s="57"/>
      <c r="G640" s="57"/>
      <c r="H640" s="57"/>
    </row>
    <row r="641" spans="1:8" ht="15.75">
      <c r="A641" s="31"/>
      <c r="B641" s="59"/>
      <c r="C641" s="28"/>
      <c r="D641" s="60"/>
      <c r="E641" s="57"/>
      <c r="F641" s="57"/>
      <c r="G641" s="57"/>
      <c r="H641" s="57"/>
    </row>
    <row r="642" spans="1:8" ht="15.75">
      <c r="A642" s="31"/>
      <c r="B642" s="59"/>
      <c r="C642" s="28"/>
      <c r="D642" s="60"/>
      <c r="E642" s="57"/>
      <c r="F642" s="57"/>
      <c r="G642" s="57"/>
      <c r="H642" s="57"/>
    </row>
    <row r="643" spans="1:8" ht="15.75">
      <c r="A643" s="31"/>
      <c r="B643" s="59"/>
      <c r="C643" s="28"/>
      <c r="D643" s="60"/>
      <c r="E643" s="57"/>
      <c r="F643" s="57"/>
      <c r="G643" s="57"/>
      <c r="H643" s="57"/>
    </row>
    <row r="644" spans="1:8" ht="15.75">
      <c r="A644" s="31"/>
      <c r="B644" s="59"/>
      <c r="C644" s="28"/>
      <c r="D644" s="60"/>
      <c r="E644" s="57"/>
      <c r="F644" s="57"/>
      <c r="G644" s="57"/>
      <c r="H644" s="57"/>
    </row>
    <row r="645" spans="1:8" ht="15.75">
      <c r="A645" s="31"/>
      <c r="B645" s="59"/>
      <c r="C645" s="28"/>
      <c r="D645" s="60"/>
      <c r="E645" s="57"/>
      <c r="F645" s="57"/>
      <c r="G645" s="57"/>
      <c r="H645" s="57"/>
    </row>
    <row r="646" spans="1:8" ht="15.75">
      <c r="A646" s="31"/>
      <c r="B646" s="59"/>
      <c r="C646" s="28"/>
      <c r="D646" s="60"/>
      <c r="E646" s="57"/>
      <c r="F646" s="57"/>
      <c r="G646" s="57"/>
      <c r="H646" s="57"/>
    </row>
    <row r="647" spans="1:8" ht="15.75">
      <c r="A647" s="31"/>
      <c r="B647" s="59"/>
      <c r="C647" s="28"/>
      <c r="D647" s="60"/>
      <c r="E647" s="57"/>
      <c r="F647" s="57"/>
      <c r="G647" s="57"/>
      <c r="H647" s="57"/>
    </row>
    <row r="648" spans="1:8" ht="15.75">
      <c r="A648" s="31"/>
      <c r="B648" s="59"/>
      <c r="C648" s="28"/>
      <c r="D648" s="60"/>
      <c r="E648" s="57"/>
      <c r="F648" s="57"/>
      <c r="G648" s="57"/>
      <c r="H648" s="57"/>
    </row>
    <row r="649" spans="1:8" ht="15.75">
      <c r="A649" s="31"/>
      <c r="B649" s="59"/>
      <c r="C649" s="28"/>
      <c r="D649" s="60"/>
      <c r="E649" s="57"/>
      <c r="F649" s="57"/>
      <c r="G649" s="57"/>
      <c r="H649" s="57"/>
    </row>
    <row r="650" spans="1:8" ht="15.75">
      <c r="A650" s="31"/>
      <c r="B650" s="59"/>
      <c r="C650" s="28"/>
      <c r="D650" s="60"/>
      <c r="E650" s="57"/>
      <c r="F650" s="57"/>
      <c r="G650" s="57"/>
      <c r="H650" s="57"/>
    </row>
    <row r="651" spans="1:8" ht="15.75">
      <c r="A651" s="31"/>
      <c r="B651" s="59"/>
      <c r="C651" s="28"/>
      <c r="D651" s="60"/>
      <c r="E651" s="57"/>
      <c r="F651" s="57"/>
      <c r="G651" s="57"/>
      <c r="H651" s="57"/>
    </row>
    <row r="652" spans="1:8" ht="15.75">
      <c r="A652" s="31"/>
      <c r="B652" s="59"/>
      <c r="C652" s="28"/>
      <c r="D652" s="60"/>
      <c r="E652" s="57"/>
      <c r="F652" s="57"/>
      <c r="G652" s="57"/>
      <c r="H652" s="57"/>
    </row>
    <row r="653" spans="1:8" ht="15.75">
      <c r="A653" s="31"/>
      <c r="B653" s="59"/>
      <c r="C653" s="28"/>
      <c r="D653" s="60"/>
      <c r="E653" s="57"/>
      <c r="F653" s="57"/>
      <c r="G653" s="57"/>
      <c r="H653" s="57"/>
    </row>
    <row r="654" spans="1:8" ht="15.75">
      <c r="A654" s="31"/>
      <c r="B654" s="59"/>
      <c r="C654" s="28"/>
      <c r="D654" s="60"/>
      <c r="E654" s="57"/>
      <c r="F654" s="57"/>
      <c r="G654" s="57"/>
      <c r="H654" s="57"/>
    </row>
    <row r="655" spans="1:8" ht="15.75">
      <c r="A655" s="31"/>
      <c r="B655" s="59"/>
      <c r="C655" s="28"/>
      <c r="D655" s="60"/>
      <c r="E655" s="57"/>
      <c r="F655" s="57"/>
      <c r="G655" s="57"/>
      <c r="H655" s="57"/>
    </row>
    <row r="656" spans="1:8" ht="15.75">
      <c r="A656" s="31"/>
      <c r="B656" s="59"/>
      <c r="C656" s="28"/>
      <c r="D656" s="60"/>
      <c r="E656" s="57"/>
      <c r="F656" s="57"/>
      <c r="G656" s="57"/>
      <c r="H656" s="57"/>
    </row>
    <row r="657" spans="1:8" ht="15.75">
      <c r="A657" s="31"/>
      <c r="B657" s="59"/>
      <c r="C657" s="28"/>
      <c r="D657" s="60"/>
      <c r="E657" s="57"/>
      <c r="F657" s="57"/>
      <c r="G657" s="57"/>
      <c r="H657" s="57"/>
    </row>
    <row r="658" spans="1:8" ht="15.75">
      <c r="A658" s="31"/>
      <c r="B658" s="59"/>
      <c r="C658" s="28"/>
      <c r="D658" s="60"/>
      <c r="E658" s="57"/>
      <c r="F658" s="57"/>
      <c r="G658" s="57"/>
      <c r="H658" s="57"/>
    </row>
    <row r="659" spans="1:8" ht="15.75">
      <c r="A659" s="31"/>
      <c r="B659" s="59"/>
      <c r="C659" s="28"/>
      <c r="D659" s="60"/>
      <c r="E659" s="57"/>
      <c r="F659" s="57"/>
      <c r="G659" s="57"/>
      <c r="H659" s="57"/>
    </row>
    <row r="660" spans="1:8" ht="15.75">
      <c r="A660" s="31"/>
      <c r="B660" s="59"/>
      <c r="C660" s="28"/>
      <c r="D660" s="60"/>
      <c r="E660" s="57"/>
      <c r="F660" s="57"/>
      <c r="G660" s="57"/>
      <c r="H660" s="57"/>
    </row>
    <row r="661" spans="1:8" ht="15.75">
      <c r="A661" s="31"/>
      <c r="B661" s="59"/>
      <c r="C661" s="28"/>
      <c r="D661" s="60"/>
      <c r="E661" s="57"/>
      <c r="F661" s="57"/>
      <c r="G661" s="57"/>
      <c r="H661" s="57"/>
    </row>
    <row r="662" spans="1:8" ht="15.75">
      <c r="A662" s="31"/>
      <c r="B662" s="59"/>
      <c r="C662" s="28"/>
      <c r="D662" s="60"/>
      <c r="E662" s="57"/>
      <c r="F662" s="57"/>
      <c r="G662" s="57"/>
      <c r="H662" s="57"/>
    </row>
    <row r="663" spans="1:8" ht="15.75">
      <c r="A663" s="31"/>
      <c r="B663" s="59"/>
      <c r="C663" s="28"/>
      <c r="D663" s="60"/>
      <c r="E663" s="57"/>
      <c r="F663" s="57"/>
      <c r="G663" s="57"/>
      <c r="H663" s="57"/>
    </row>
    <row r="664" spans="1:8" ht="15.75">
      <c r="A664" s="31"/>
      <c r="B664" s="59"/>
      <c r="C664" s="28"/>
      <c r="D664" s="60"/>
      <c r="E664" s="57"/>
      <c r="F664" s="57"/>
      <c r="G664" s="57"/>
      <c r="H664" s="57"/>
    </row>
    <row r="665" spans="1:8" ht="15.75">
      <c r="A665" s="31"/>
      <c r="B665" s="59"/>
      <c r="C665" s="28"/>
      <c r="D665" s="60"/>
      <c r="E665" s="57"/>
      <c r="F665" s="57"/>
      <c r="G665" s="57"/>
      <c r="H665" s="57"/>
    </row>
    <row r="666" spans="1:8" ht="15.75">
      <c r="A666" s="31"/>
      <c r="B666" s="59"/>
      <c r="C666" s="28"/>
      <c r="D666" s="60"/>
      <c r="E666" s="57"/>
      <c r="F666" s="57"/>
      <c r="G666" s="57"/>
      <c r="H666" s="57"/>
    </row>
    <row r="667" spans="1:8" ht="15.75">
      <c r="A667" s="31"/>
      <c r="B667" s="59"/>
      <c r="C667" s="28"/>
      <c r="D667" s="60"/>
      <c r="E667" s="57"/>
      <c r="F667" s="57"/>
      <c r="G667" s="57"/>
      <c r="H667" s="57"/>
    </row>
    <row r="668" spans="1:8" ht="15.75">
      <c r="A668" s="31"/>
      <c r="B668" s="59"/>
      <c r="C668" s="28"/>
      <c r="D668" s="60"/>
      <c r="E668" s="57"/>
      <c r="F668" s="57"/>
      <c r="G668" s="57"/>
      <c r="H668" s="57"/>
    </row>
    <row r="669" spans="1:8" ht="15.75">
      <c r="A669" s="31"/>
      <c r="B669" s="59"/>
      <c r="C669" s="28"/>
      <c r="D669" s="60"/>
      <c r="E669" s="57"/>
      <c r="F669" s="57"/>
      <c r="G669" s="57"/>
      <c r="H669" s="57"/>
    </row>
    <row r="670" spans="1:8" ht="15.75">
      <c r="A670" s="31"/>
      <c r="B670" s="59"/>
      <c r="C670" s="28"/>
      <c r="D670" s="60"/>
      <c r="E670" s="57"/>
      <c r="F670" s="57"/>
      <c r="G670" s="57"/>
      <c r="H670" s="57"/>
    </row>
    <row r="671" spans="1:8" ht="15.75">
      <c r="A671" s="31"/>
      <c r="B671" s="59"/>
      <c r="C671" s="28"/>
      <c r="D671" s="60"/>
      <c r="E671" s="57"/>
      <c r="F671" s="57"/>
      <c r="G671" s="57"/>
      <c r="H671" s="57"/>
    </row>
    <row r="672" spans="1:8" ht="15.75">
      <c r="A672" s="31"/>
      <c r="B672" s="59"/>
      <c r="C672" s="28"/>
      <c r="D672" s="60"/>
      <c r="E672" s="57"/>
      <c r="F672" s="57"/>
      <c r="G672" s="57"/>
      <c r="H672" s="57"/>
    </row>
    <row r="673" spans="1:8" ht="15.75">
      <c r="A673" s="31"/>
      <c r="B673" s="59"/>
      <c r="C673" s="28"/>
      <c r="D673" s="60"/>
      <c r="E673" s="57"/>
      <c r="F673" s="57"/>
      <c r="G673" s="57"/>
      <c r="H673" s="57"/>
    </row>
    <row r="674" spans="1:8" ht="15.75">
      <c r="A674" s="31"/>
      <c r="B674" s="59"/>
      <c r="C674" s="28"/>
      <c r="D674" s="60"/>
      <c r="E674" s="57"/>
      <c r="F674" s="57"/>
      <c r="G674" s="57"/>
      <c r="H674" s="57"/>
    </row>
    <row r="675" spans="1:8" ht="15.75">
      <c r="A675" s="31"/>
      <c r="B675" s="59"/>
      <c r="C675" s="28"/>
      <c r="D675" s="60"/>
      <c r="E675" s="57"/>
      <c r="F675" s="57"/>
      <c r="G675" s="57"/>
      <c r="H675" s="57"/>
    </row>
    <row r="676" spans="1:8" ht="15.75">
      <c r="A676" s="31"/>
      <c r="B676" s="59"/>
      <c r="C676" s="28"/>
      <c r="D676" s="60"/>
      <c r="E676" s="57"/>
      <c r="F676" s="57"/>
      <c r="G676" s="57"/>
      <c r="H676" s="57"/>
    </row>
    <row r="677" spans="1:8" ht="15.75">
      <c r="A677" s="31"/>
      <c r="B677" s="59"/>
      <c r="C677" s="28"/>
      <c r="D677" s="60"/>
      <c r="E677" s="57"/>
      <c r="F677" s="57"/>
      <c r="G677" s="57"/>
      <c r="H677" s="57"/>
    </row>
    <row r="678" spans="1:8" ht="15.75">
      <c r="A678" s="31"/>
      <c r="B678" s="59"/>
      <c r="C678" s="28"/>
      <c r="D678" s="60"/>
      <c r="E678" s="57"/>
      <c r="F678" s="57"/>
      <c r="G678" s="57"/>
      <c r="H678" s="57"/>
    </row>
    <row r="679" spans="1:8" ht="15.75">
      <c r="A679" s="31"/>
      <c r="B679" s="59"/>
      <c r="C679" s="28"/>
      <c r="D679" s="60"/>
      <c r="E679" s="57"/>
      <c r="F679" s="57"/>
      <c r="G679" s="57"/>
      <c r="H679" s="57"/>
    </row>
    <row r="680" spans="1:8" ht="15.75">
      <c r="A680" s="31"/>
      <c r="B680" s="59"/>
      <c r="C680" s="28"/>
      <c r="D680" s="60"/>
      <c r="E680" s="57"/>
      <c r="F680" s="57"/>
      <c r="G680" s="57"/>
      <c r="H680" s="57"/>
    </row>
    <row r="681" spans="1:8" ht="15.75">
      <c r="A681" s="31"/>
      <c r="B681" s="59"/>
      <c r="C681" s="28"/>
      <c r="D681" s="60"/>
      <c r="E681" s="57"/>
      <c r="F681" s="57"/>
      <c r="G681" s="57"/>
      <c r="H681" s="57"/>
    </row>
    <row r="682" spans="1:8" ht="15.75">
      <c r="A682" s="31"/>
      <c r="B682" s="59"/>
      <c r="C682" s="28"/>
      <c r="D682" s="60"/>
      <c r="E682" s="57"/>
      <c r="F682" s="57"/>
      <c r="G682" s="57"/>
      <c r="H682" s="57"/>
    </row>
    <row r="683" spans="1:8" ht="15.75">
      <c r="A683" s="31"/>
      <c r="B683" s="59"/>
      <c r="C683" s="28"/>
      <c r="D683" s="60"/>
      <c r="E683" s="57"/>
      <c r="F683" s="57"/>
      <c r="G683" s="57"/>
      <c r="H683" s="57"/>
    </row>
    <row r="684" spans="1:8" ht="15.75">
      <c r="A684" s="31"/>
      <c r="B684" s="59"/>
      <c r="C684" s="28"/>
      <c r="D684" s="60"/>
      <c r="E684" s="57"/>
      <c r="F684" s="57"/>
      <c r="G684" s="57"/>
      <c r="H684" s="57"/>
    </row>
    <row r="685" spans="1:8" ht="15.75">
      <c r="A685" s="31"/>
      <c r="B685" s="59"/>
      <c r="C685" s="28"/>
      <c r="D685" s="60"/>
      <c r="E685" s="57"/>
      <c r="F685" s="57"/>
      <c r="G685" s="57"/>
      <c r="H685" s="57"/>
    </row>
    <row r="686" spans="1:8" ht="15.75">
      <c r="A686" s="31"/>
      <c r="B686" s="59"/>
      <c r="C686" s="28"/>
      <c r="D686" s="60"/>
      <c r="E686" s="57"/>
      <c r="F686" s="57"/>
      <c r="G686" s="57"/>
      <c r="H686" s="57"/>
    </row>
    <row r="687" spans="1:8" ht="15.75">
      <c r="A687" s="31"/>
      <c r="B687" s="59"/>
      <c r="C687" s="28"/>
      <c r="D687" s="60"/>
      <c r="E687" s="57"/>
      <c r="F687" s="57"/>
      <c r="G687" s="57"/>
      <c r="H687" s="57"/>
    </row>
    <row r="688" spans="1:8" ht="15.75">
      <c r="A688" s="31"/>
      <c r="B688" s="59"/>
      <c r="C688" s="28"/>
      <c r="D688" s="60"/>
      <c r="E688" s="57"/>
      <c r="F688" s="57"/>
      <c r="G688" s="57"/>
      <c r="H688" s="57"/>
    </row>
    <row r="689" spans="1:8" ht="15.75">
      <c r="A689" s="31"/>
      <c r="B689" s="59"/>
      <c r="C689" s="28"/>
      <c r="D689" s="60"/>
      <c r="E689" s="57"/>
      <c r="F689" s="57"/>
      <c r="G689" s="57"/>
      <c r="H689" s="57"/>
    </row>
    <row r="690" spans="1:8" ht="15.75">
      <c r="A690" s="31"/>
      <c r="B690" s="59"/>
      <c r="C690" s="28"/>
      <c r="D690" s="60"/>
      <c r="E690" s="57"/>
      <c r="F690" s="57"/>
      <c r="G690" s="57"/>
      <c r="H690" s="57"/>
    </row>
    <row r="691" spans="1:8" ht="15.75">
      <c r="A691" s="31"/>
      <c r="B691" s="59"/>
      <c r="C691" s="28"/>
      <c r="D691" s="60"/>
      <c r="E691" s="57"/>
      <c r="F691" s="57"/>
      <c r="G691" s="57"/>
      <c r="H691" s="57"/>
    </row>
    <row r="692" spans="1:8" ht="15.75">
      <c r="A692" s="31"/>
      <c r="B692" s="59"/>
      <c r="C692" s="28"/>
      <c r="D692" s="60"/>
      <c r="E692" s="57"/>
      <c r="F692" s="57"/>
      <c r="G692" s="57"/>
      <c r="H692" s="57"/>
    </row>
    <row r="693" spans="1:8" ht="15.75">
      <c r="A693" s="31"/>
      <c r="B693" s="59"/>
      <c r="C693" s="28"/>
      <c r="D693" s="60"/>
      <c r="E693" s="57"/>
      <c r="F693" s="57"/>
      <c r="G693" s="57"/>
      <c r="H693" s="57"/>
    </row>
    <row r="694" spans="1:8" ht="15.75">
      <c r="A694" s="31"/>
      <c r="B694" s="59"/>
      <c r="C694" s="28"/>
      <c r="D694" s="60"/>
      <c r="E694" s="57"/>
      <c r="F694" s="57"/>
      <c r="G694" s="57"/>
      <c r="H694" s="57"/>
    </row>
    <row r="695" spans="1:8" ht="15.75">
      <c r="A695" s="31"/>
      <c r="B695" s="59"/>
      <c r="C695" s="28"/>
      <c r="D695" s="60"/>
      <c r="E695" s="57"/>
      <c r="F695" s="57"/>
      <c r="G695" s="57"/>
      <c r="H695" s="57"/>
    </row>
    <row r="696" spans="1:8" ht="15.75">
      <c r="A696" s="31"/>
      <c r="B696" s="59"/>
      <c r="C696" s="28"/>
      <c r="D696" s="60"/>
      <c r="E696" s="57"/>
      <c r="F696" s="57"/>
      <c r="G696" s="57"/>
      <c r="H696" s="57"/>
    </row>
    <row r="697" spans="1:8" ht="15.75">
      <c r="A697" s="31"/>
      <c r="B697" s="59"/>
      <c r="C697" s="28"/>
      <c r="D697" s="60"/>
      <c r="E697" s="57"/>
      <c r="F697" s="57"/>
      <c r="G697" s="57"/>
      <c r="H697" s="57"/>
    </row>
    <row r="698" spans="1:8" ht="15.75">
      <c r="A698" s="31"/>
      <c r="B698" s="59"/>
      <c r="C698" s="28"/>
      <c r="D698" s="60"/>
      <c r="E698" s="57"/>
      <c r="F698" s="57"/>
      <c r="G698" s="57"/>
      <c r="H698" s="57"/>
    </row>
    <row r="699" spans="1:8" ht="15.75">
      <c r="A699" s="31"/>
      <c r="B699" s="59"/>
      <c r="C699" s="28"/>
      <c r="D699" s="60"/>
      <c r="E699" s="57"/>
      <c r="F699" s="57"/>
      <c r="G699" s="57"/>
      <c r="H699" s="57"/>
    </row>
    <row r="700" spans="1:8" ht="15.75">
      <c r="A700" s="31"/>
      <c r="B700" s="59"/>
      <c r="C700" s="28"/>
      <c r="D700" s="60"/>
      <c r="E700" s="57"/>
      <c r="F700" s="57"/>
      <c r="G700" s="57"/>
      <c r="H700" s="57"/>
    </row>
    <row r="701" spans="1:8" ht="15.75">
      <c r="A701" s="31"/>
      <c r="B701" s="59"/>
      <c r="C701" s="28"/>
      <c r="D701" s="60"/>
      <c r="E701" s="57"/>
      <c r="F701" s="57"/>
      <c r="G701" s="57"/>
      <c r="H701" s="57"/>
    </row>
    <row r="702" spans="1:8" ht="15.75">
      <c r="A702" s="31"/>
      <c r="B702" s="59"/>
      <c r="C702" s="28"/>
      <c r="D702" s="60"/>
      <c r="E702" s="57"/>
      <c r="F702" s="57"/>
      <c r="G702" s="57"/>
      <c r="H702" s="57"/>
    </row>
    <row r="703" spans="1:8" ht="15.75">
      <c r="A703" s="31"/>
      <c r="B703" s="59"/>
      <c r="C703" s="28"/>
      <c r="D703" s="60"/>
      <c r="E703" s="57"/>
      <c r="F703" s="57"/>
      <c r="G703" s="57"/>
      <c r="H703" s="57"/>
    </row>
    <row r="704" spans="1:8" ht="15.75">
      <c r="A704" s="31"/>
      <c r="B704" s="59"/>
      <c r="C704" s="28"/>
      <c r="D704" s="60"/>
      <c r="E704" s="57"/>
      <c r="F704" s="57"/>
      <c r="G704" s="57"/>
      <c r="H704" s="57"/>
    </row>
    <row r="705" spans="1:8" ht="15.75">
      <c r="A705" s="31"/>
      <c r="B705" s="59"/>
      <c r="C705" s="28"/>
      <c r="D705" s="60"/>
      <c r="E705" s="57"/>
      <c r="F705" s="57"/>
      <c r="G705" s="57"/>
      <c r="H705" s="57"/>
    </row>
    <row r="706" spans="1:8" ht="15.75">
      <c r="A706" s="31"/>
      <c r="B706" s="59"/>
      <c r="C706" s="28"/>
      <c r="D706" s="60"/>
      <c r="E706" s="57"/>
      <c r="F706" s="57"/>
      <c r="G706" s="57"/>
      <c r="H706" s="57"/>
    </row>
    <row r="707" spans="1:8" ht="15.75">
      <c r="A707" s="31"/>
      <c r="B707" s="59"/>
      <c r="C707" s="28"/>
      <c r="D707" s="60"/>
      <c r="E707" s="57"/>
      <c r="F707" s="57"/>
      <c r="G707" s="57"/>
      <c r="H707" s="57"/>
    </row>
    <row r="708" spans="1:8" ht="15.75">
      <c r="A708" s="31"/>
      <c r="B708" s="59"/>
      <c r="C708" s="28"/>
      <c r="D708" s="60"/>
      <c r="E708" s="57"/>
      <c r="F708" s="57"/>
      <c r="G708" s="57"/>
      <c r="H708" s="57"/>
    </row>
    <row r="709" spans="1:8" ht="15.75">
      <c r="A709" s="31"/>
      <c r="B709" s="59"/>
      <c r="C709" s="28"/>
      <c r="D709" s="60"/>
      <c r="E709" s="57"/>
      <c r="F709" s="57"/>
      <c r="G709" s="57"/>
      <c r="H709" s="57"/>
    </row>
    <row r="710" spans="1:8" ht="15.75">
      <c r="A710" s="31"/>
      <c r="B710" s="59"/>
      <c r="C710" s="28"/>
      <c r="D710" s="60"/>
      <c r="E710" s="57"/>
      <c r="F710" s="57"/>
      <c r="G710" s="57"/>
      <c r="H710" s="57"/>
    </row>
    <row r="711" spans="1:8" ht="15.75">
      <c r="A711" s="31"/>
      <c r="B711" s="59"/>
      <c r="C711" s="28"/>
      <c r="D711" s="60"/>
      <c r="E711" s="57"/>
      <c r="F711" s="57"/>
      <c r="G711" s="57"/>
      <c r="H711" s="57"/>
    </row>
    <row r="712" spans="1:8" ht="15.75">
      <c r="A712" s="31"/>
      <c r="B712" s="59"/>
      <c r="C712" s="28"/>
      <c r="D712" s="60"/>
      <c r="E712" s="57"/>
      <c r="F712" s="57"/>
      <c r="G712" s="57"/>
      <c r="H712" s="57"/>
    </row>
    <row r="713" spans="1:8" ht="15.75">
      <c r="A713" s="31"/>
      <c r="B713" s="59"/>
      <c r="C713" s="28"/>
      <c r="D713" s="60"/>
      <c r="E713" s="57"/>
      <c r="F713" s="57"/>
      <c r="G713" s="57"/>
      <c r="H713" s="57"/>
    </row>
    <row r="714" spans="1:8" ht="15.75">
      <c r="A714" s="31"/>
      <c r="B714" s="59"/>
      <c r="C714" s="28"/>
      <c r="D714" s="60"/>
      <c r="E714" s="57"/>
      <c r="F714" s="57"/>
      <c r="G714" s="57"/>
      <c r="H714" s="57"/>
    </row>
    <row r="715" spans="1:8" ht="15.75">
      <c r="A715" s="31"/>
      <c r="B715" s="59"/>
      <c r="C715" s="28"/>
      <c r="D715" s="60"/>
      <c r="E715" s="57"/>
      <c r="F715" s="57"/>
      <c r="G715" s="57"/>
      <c r="H715" s="57"/>
    </row>
    <row r="716" spans="1:8" ht="15.75">
      <c r="A716" s="31"/>
      <c r="B716" s="59"/>
      <c r="C716" s="28"/>
      <c r="D716" s="60"/>
      <c r="E716" s="57"/>
      <c r="F716" s="57"/>
      <c r="G716" s="57"/>
      <c r="H716" s="57"/>
    </row>
    <row r="717" spans="1:8" ht="15.75">
      <c r="A717" s="31"/>
      <c r="B717" s="59"/>
      <c r="C717" s="28"/>
      <c r="D717" s="60"/>
      <c r="E717" s="57"/>
      <c r="F717" s="57"/>
      <c r="G717" s="57"/>
      <c r="H717" s="57"/>
    </row>
    <row r="718" spans="1:8" ht="15.75">
      <c r="A718" s="31"/>
      <c r="B718" s="59"/>
      <c r="C718" s="28"/>
      <c r="D718" s="60"/>
      <c r="E718" s="57"/>
      <c r="F718" s="57"/>
      <c r="G718" s="57"/>
      <c r="H718" s="57"/>
    </row>
    <row r="719" spans="1:8" ht="15.75">
      <c r="A719" s="31"/>
      <c r="B719" s="59"/>
      <c r="C719" s="28"/>
      <c r="D719" s="60"/>
      <c r="E719" s="57"/>
      <c r="F719" s="57"/>
      <c r="G719" s="57"/>
      <c r="H719" s="57"/>
    </row>
    <row r="720" spans="1:8" ht="15.75">
      <c r="A720" s="31"/>
      <c r="B720" s="59"/>
      <c r="C720" s="28"/>
      <c r="D720" s="60"/>
      <c r="E720" s="57"/>
      <c r="F720" s="57"/>
      <c r="G720" s="57"/>
      <c r="H720" s="57"/>
    </row>
    <row r="721" spans="1:8" ht="15.75">
      <c r="A721" s="31"/>
      <c r="B721" s="59"/>
      <c r="C721" s="28"/>
      <c r="D721" s="60"/>
      <c r="E721" s="57"/>
      <c r="F721" s="57"/>
      <c r="G721" s="57"/>
      <c r="H721" s="57"/>
    </row>
    <row r="722" spans="1:8" ht="15.75">
      <c r="A722" s="31"/>
      <c r="B722" s="59"/>
      <c r="C722" s="28"/>
      <c r="D722" s="60"/>
      <c r="E722" s="57"/>
      <c r="F722" s="57"/>
      <c r="G722" s="57"/>
      <c r="H722" s="57"/>
    </row>
    <row r="723" spans="1:8" ht="15.75">
      <c r="A723" s="31"/>
      <c r="B723" s="59"/>
      <c r="C723" s="28"/>
      <c r="D723" s="60"/>
      <c r="E723" s="57"/>
      <c r="F723" s="57"/>
      <c r="G723" s="57"/>
      <c r="H723" s="57"/>
    </row>
    <row r="724" spans="1:8" ht="15.75">
      <c r="A724" s="31"/>
      <c r="B724" s="59"/>
      <c r="C724" s="28"/>
      <c r="D724" s="60"/>
      <c r="E724" s="57"/>
      <c r="F724" s="57"/>
      <c r="G724" s="57"/>
      <c r="H724" s="57"/>
    </row>
    <row r="725" spans="1:8" ht="15.75">
      <c r="A725" s="31"/>
      <c r="B725" s="59"/>
      <c r="C725" s="28"/>
      <c r="D725" s="60"/>
      <c r="E725" s="57"/>
      <c r="F725" s="57"/>
      <c r="G725" s="57"/>
      <c r="H725" s="57"/>
    </row>
    <row r="726" spans="1:8" ht="15.75">
      <c r="A726" s="31"/>
      <c r="B726" s="59"/>
      <c r="C726" s="28"/>
      <c r="D726" s="60"/>
      <c r="E726" s="57"/>
      <c r="F726" s="57"/>
      <c r="G726" s="57"/>
      <c r="H726" s="57"/>
    </row>
    <row r="727" spans="1:8" ht="15.75">
      <c r="A727" s="31"/>
      <c r="B727" s="59"/>
      <c r="C727" s="28"/>
      <c r="D727" s="60"/>
      <c r="E727" s="57"/>
      <c r="F727" s="57"/>
      <c r="G727" s="57"/>
      <c r="H727" s="57"/>
    </row>
    <row r="728" spans="1:8" ht="15.75">
      <c r="A728" s="31"/>
      <c r="B728" s="59"/>
      <c r="C728" s="28"/>
      <c r="D728" s="60"/>
      <c r="E728" s="57"/>
      <c r="F728" s="57"/>
      <c r="G728" s="57"/>
      <c r="H728" s="57"/>
    </row>
    <row r="729" spans="1:8" ht="15.75">
      <c r="A729" s="31"/>
      <c r="B729" s="59"/>
      <c r="C729" s="28"/>
      <c r="D729" s="60"/>
      <c r="E729" s="57"/>
      <c r="F729" s="57"/>
      <c r="G729" s="57"/>
      <c r="H729" s="57"/>
    </row>
    <row r="730" spans="1:8" ht="15.75">
      <c r="A730" s="31"/>
      <c r="B730" s="59"/>
      <c r="C730" s="28"/>
      <c r="D730" s="60"/>
      <c r="E730" s="57"/>
      <c r="F730" s="57"/>
      <c r="G730" s="57"/>
      <c r="H730" s="57"/>
    </row>
    <row r="731" spans="1:8" ht="15.75">
      <c r="A731" s="31"/>
      <c r="B731" s="59"/>
      <c r="C731" s="28"/>
      <c r="D731" s="60"/>
      <c r="E731" s="57"/>
      <c r="F731" s="57"/>
      <c r="G731" s="57"/>
      <c r="H731" s="57"/>
    </row>
    <row r="732" spans="1:8" ht="15.75">
      <c r="A732" s="31"/>
      <c r="B732" s="59"/>
      <c r="C732" s="28"/>
      <c r="D732" s="60"/>
      <c r="E732" s="57"/>
      <c r="F732" s="57"/>
      <c r="G732" s="57"/>
      <c r="H732" s="57"/>
    </row>
    <row r="733" spans="1:8" ht="15.75">
      <c r="A733" s="31"/>
      <c r="B733" s="59"/>
      <c r="C733" s="28"/>
      <c r="D733" s="60"/>
      <c r="E733" s="57"/>
      <c r="F733" s="57"/>
      <c r="G733" s="57"/>
      <c r="H733" s="57"/>
    </row>
    <row r="734" spans="1:8" ht="15.75">
      <c r="A734" s="31"/>
      <c r="B734" s="59"/>
      <c r="C734" s="28"/>
      <c r="D734" s="60"/>
      <c r="E734" s="57"/>
      <c r="F734" s="57"/>
      <c r="G734" s="57"/>
      <c r="H734" s="57"/>
    </row>
    <row r="735" spans="1:8" ht="15.75">
      <c r="A735" s="31"/>
      <c r="B735" s="59"/>
      <c r="C735" s="28"/>
      <c r="D735" s="60"/>
      <c r="E735" s="57"/>
      <c r="F735" s="57"/>
      <c r="G735" s="57"/>
      <c r="H735" s="57"/>
    </row>
    <row r="736" spans="1:8" ht="15.75">
      <c r="A736" s="31"/>
      <c r="B736" s="59"/>
      <c r="C736" s="28"/>
      <c r="D736" s="60"/>
      <c r="E736" s="57"/>
      <c r="F736" s="57"/>
      <c r="G736" s="57"/>
      <c r="H736" s="57"/>
    </row>
    <row r="737" spans="1:8" ht="15.75">
      <c r="A737" s="31"/>
      <c r="B737" s="59"/>
      <c r="C737" s="28"/>
      <c r="D737" s="60"/>
      <c r="E737" s="57"/>
      <c r="F737" s="57"/>
      <c r="G737" s="57"/>
      <c r="H737" s="57"/>
    </row>
    <row r="738" spans="1:8" ht="15.75">
      <c r="A738" s="31"/>
      <c r="B738" s="59"/>
      <c r="C738" s="28"/>
      <c r="D738" s="60"/>
      <c r="E738" s="57"/>
      <c r="F738" s="57"/>
      <c r="G738" s="57"/>
      <c r="H738" s="57"/>
    </row>
    <row r="739" spans="1:8" ht="15.75">
      <c r="A739" s="31"/>
      <c r="B739" s="59"/>
      <c r="C739" s="28"/>
      <c r="D739" s="60"/>
      <c r="E739" s="57"/>
      <c r="F739" s="57"/>
      <c r="G739" s="57"/>
      <c r="H739" s="57"/>
    </row>
    <row r="740" spans="1:8" ht="15.75">
      <c r="A740" s="31"/>
      <c r="B740" s="59"/>
      <c r="C740" s="28"/>
      <c r="D740" s="60"/>
      <c r="E740" s="57"/>
      <c r="F740" s="57"/>
      <c r="G740" s="57"/>
      <c r="H740" s="57"/>
    </row>
    <row r="741" spans="1:8" ht="15.75">
      <c r="A741" s="31"/>
      <c r="B741" s="59"/>
      <c r="C741" s="28"/>
      <c r="D741" s="60"/>
      <c r="E741" s="57"/>
      <c r="F741" s="57"/>
      <c r="G741" s="57"/>
      <c r="H741" s="57"/>
    </row>
    <row r="742" spans="1:8" ht="15.75">
      <c r="A742" s="31"/>
      <c r="B742" s="59"/>
      <c r="C742" s="28"/>
      <c r="D742" s="60"/>
      <c r="E742" s="57"/>
      <c r="F742" s="57"/>
      <c r="G742" s="57"/>
      <c r="H742" s="57"/>
    </row>
    <row r="743" spans="1:8" ht="15.75">
      <c r="A743" s="31"/>
      <c r="B743" s="59"/>
      <c r="C743" s="28"/>
      <c r="D743" s="60"/>
      <c r="E743" s="57"/>
      <c r="F743" s="57"/>
      <c r="G743" s="57"/>
      <c r="H743" s="57"/>
    </row>
    <row r="744" spans="1:8" ht="15.75">
      <c r="A744" s="31"/>
      <c r="B744" s="59"/>
      <c r="C744" s="28"/>
      <c r="D744" s="60"/>
      <c r="E744" s="57"/>
      <c r="F744" s="57"/>
      <c r="G744" s="57"/>
      <c r="H744" s="57"/>
    </row>
  </sheetData>
  <sheetProtection/>
  <mergeCells count="101">
    <mergeCell ref="B398:B411"/>
    <mergeCell ref="B281:B297"/>
    <mergeCell ref="A447:A448"/>
    <mergeCell ref="B447:B448"/>
    <mergeCell ref="A362:A372"/>
    <mergeCell ref="B362:B372"/>
    <mergeCell ref="A373:A387"/>
    <mergeCell ref="B394:B397"/>
    <mergeCell ref="B388:B393"/>
    <mergeCell ref="A343:A361"/>
    <mergeCell ref="B212:B222"/>
    <mergeCell ref="A313:A321"/>
    <mergeCell ref="B313:B321"/>
    <mergeCell ref="A322:A342"/>
    <mergeCell ref="B322:B342"/>
    <mergeCell ref="A268:A280"/>
    <mergeCell ref="A223:A236"/>
    <mergeCell ref="B223:B236"/>
    <mergeCell ref="A212:A222"/>
    <mergeCell ref="B343:B361"/>
    <mergeCell ref="B268:B280"/>
    <mergeCell ref="A281:A297"/>
    <mergeCell ref="A134:A148"/>
    <mergeCell ref="B161:B173"/>
    <mergeCell ref="A174:A185"/>
    <mergeCell ref="A237:A248"/>
    <mergeCell ref="B237:B248"/>
    <mergeCell ref="A249:A267"/>
    <mergeCell ref="B249:B267"/>
    <mergeCell ref="K4:K5"/>
    <mergeCell ref="B199:B211"/>
    <mergeCell ref="A199:A211"/>
    <mergeCell ref="A186:A198"/>
    <mergeCell ref="B186:B198"/>
    <mergeCell ref="C4:C5"/>
    <mergeCell ref="B149:B160"/>
    <mergeCell ref="A115:A133"/>
    <mergeCell ref="B31:B55"/>
    <mergeCell ref="A97:A114"/>
    <mergeCell ref="A1:M1"/>
    <mergeCell ref="A2:M2"/>
    <mergeCell ref="A6:A30"/>
    <mergeCell ref="B6:B30"/>
    <mergeCell ref="I4:I5"/>
    <mergeCell ref="M4:M5"/>
    <mergeCell ref="E4:E5"/>
    <mergeCell ref="L4:L5"/>
    <mergeCell ref="J4:J5"/>
    <mergeCell ref="H4:H5"/>
    <mergeCell ref="B134:B148"/>
    <mergeCell ref="D4:D5"/>
    <mergeCell ref="G4:G5"/>
    <mergeCell ref="F4:F5"/>
    <mergeCell ref="B4:B5"/>
    <mergeCell ref="A31:A55"/>
    <mergeCell ref="B115:B133"/>
    <mergeCell ref="B174:B185"/>
    <mergeCell ref="B97:B114"/>
    <mergeCell ref="B412:B430"/>
    <mergeCell ref="A4:A5"/>
    <mergeCell ref="A149:A160"/>
    <mergeCell ref="A161:A173"/>
    <mergeCell ref="A56:A74"/>
    <mergeCell ref="B56:B74"/>
    <mergeCell ref="A75:A96"/>
    <mergeCell ref="B75:B96"/>
    <mergeCell ref="A431:A439"/>
    <mergeCell ref="B431:B439"/>
    <mergeCell ref="A440:A445"/>
    <mergeCell ref="A298:A312"/>
    <mergeCell ref="B298:B312"/>
    <mergeCell ref="A398:A411"/>
    <mergeCell ref="A394:A397"/>
    <mergeCell ref="A412:A430"/>
    <mergeCell ref="B373:B387"/>
    <mergeCell ref="A388:A393"/>
    <mergeCell ref="L454:L455"/>
    <mergeCell ref="M454:M455"/>
    <mergeCell ref="I450:I451"/>
    <mergeCell ref="J450:J451"/>
    <mergeCell ref="K450:K451"/>
    <mergeCell ref="A452:K452"/>
    <mergeCell ref="A454:A455"/>
    <mergeCell ref="B454:B455"/>
    <mergeCell ref="C454:C455"/>
    <mergeCell ref="D454:D455"/>
    <mergeCell ref="I454:I455"/>
    <mergeCell ref="J454:J455"/>
    <mergeCell ref="K454:K455"/>
    <mergeCell ref="E454:E455"/>
    <mergeCell ref="F454:F455"/>
    <mergeCell ref="G454:G455"/>
    <mergeCell ref="A456:A529"/>
    <mergeCell ref="B456:B529"/>
    <mergeCell ref="H454:H455"/>
    <mergeCell ref="G450:G451"/>
    <mergeCell ref="H450:H451"/>
    <mergeCell ref="C440:C445"/>
    <mergeCell ref="E450:E451"/>
    <mergeCell ref="F450:F451"/>
    <mergeCell ref="B440:B445"/>
  </mergeCells>
  <printOptions/>
  <pageMargins left="0.38" right="0.21" top="0.27" bottom="0.15748031496062992" header="0.15748031496062992" footer="0.15748031496062992"/>
  <pageSetup fitToHeight="6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Dep_Fin</cp:lastModifiedBy>
  <cp:lastPrinted>2012-11-12T09:08:14Z</cp:lastPrinted>
  <dcterms:created xsi:type="dcterms:W3CDTF">2011-02-09T07:28:13Z</dcterms:created>
  <dcterms:modified xsi:type="dcterms:W3CDTF">2012-11-12T09:10:12Z</dcterms:modified>
  <cp:category/>
  <cp:version/>
  <cp:contentType/>
  <cp:contentStatus/>
</cp:coreProperties>
</file>