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880" windowHeight="7632" activeTab="0"/>
  </bookViews>
  <sheets>
    <sheet name="на 01.12.2012" sheetId="1" r:id="rId1"/>
  </sheets>
  <definedNames>
    <definedName name="_xlnm.Print_Titles" localSheetId="0">'на 01.12.2012'!$4:$5</definedName>
  </definedNames>
  <calcPr fullCalcOnLoad="1"/>
</workbook>
</file>

<file path=xl/sharedStrings.xml><?xml version="1.0" encoding="utf-8"?>
<sst xmlns="http://schemas.openxmlformats.org/spreadsheetml/2006/main" count="1037" uniqueCount="245">
  <si>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</si>
  <si>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</si>
  <si>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</si>
  <si>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</si>
  <si>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</si>
  <si>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</si>
  <si>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</si>
  <si>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</si>
  <si>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</si>
  <si>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</si>
  <si>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</si>
  <si>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</si>
  <si>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</si>
  <si>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</si>
  <si>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</si>
  <si>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</si>
  <si>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</si>
  <si>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</si>
  <si>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</si>
  <si>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</si>
  <si>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</si>
  <si>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</si>
  <si>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</si>
  <si>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</si>
  <si>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</si>
  <si>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</si>
  <si>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</si>
  <si>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</si>
  <si>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</si>
  <si>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</si>
  <si>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</si>
  <si>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</si>
  <si>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</si>
  <si>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</si>
  <si>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</si>
  <si>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</si>
  <si>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</si>
  <si>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</si>
  <si>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</si>
  <si>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</si>
  <si>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</si>
  <si>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</si>
  <si>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</si>
  <si>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</si>
  <si>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</si>
  <si>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</si>
  <si>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</si>
  <si>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</si>
  <si>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</si>
  <si>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</si>
  <si>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</si>
  <si>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</si>
  <si>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</si>
  <si>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</si>
  <si>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</si>
  <si>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</si>
  <si>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</si>
  <si>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</si>
  <si>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</si>
  <si>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</si>
  <si>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</si>
  <si>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</si>
  <si>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</si>
  <si>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</si>
  <si>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</si>
  <si>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</si>
  <si>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</si>
  <si>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</si>
  <si>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</si>
  <si>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</si>
  <si>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</si>
  <si>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</si>
  <si>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</si>
  <si>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</si>
  <si>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</si>
  <si>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</si>
  <si>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</si>
  <si>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</si>
  <si>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</si>
  <si>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</si>
  <si>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</si>
  <si>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</si>
  <si>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</si>
  <si>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</si>
  <si>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</si>
  <si>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</si>
  <si>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</si>
  <si>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</si>
  <si>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</si>
  <si>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</si>
  <si>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</si>
  <si>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</si>
  <si>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</si>
  <si>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</si>
  <si>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</si>
  <si>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</si>
  <si>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</si>
  <si>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</si>
  <si>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</si>
  <si>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</si>
  <si>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</si>
  <si>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</si>
  <si>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</si>
  <si>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</si>
  <si>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</si>
  <si>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</si>
  <si>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</si>
  <si>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</si>
  <si>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</si>
  <si>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</si>
  <si>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</si>
  <si>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</si>
  <si>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</si>
  <si>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</si>
  <si>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</si>
  <si>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</si>
  <si>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</si>
  <si>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</si>
  <si>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</si>
  <si>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</si>
  <si>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</si>
  <si>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</si>
  <si>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</si>
  <si>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</si>
  <si>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</si>
  <si>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</si>
  <si>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</si>
  <si>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</si>
  <si>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</si>
  <si>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</si>
  <si>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</si>
  <si>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</si>
  <si>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</si>
  <si>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</si>
  <si>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</si>
  <si>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</si>
  <si>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</si>
  <si>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</si>
  <si>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</si>
  <si>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</si>
  <si>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</si>
  <si>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</si>
  <si>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</si>
  <si>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</si>
  <si>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</si>
  <si>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</si>
  <si>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</si>
  <si>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</si>
  <si>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</si>
  <si>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</si>
  <si>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</si>
  <si>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</si>
  <si>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</si>
  <si>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</si>
  <si>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</si>
  <si>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</si>
  <si>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</si>
  <si>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</si>
  <si>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</si>
  <si>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</si>
  <si>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</si>
  <si>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</si>
  <si>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</si>
  <si>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</si>
  <si>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</si>
  <si>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</si>
  <si>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</si>
  <si>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</si>
  <si>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</si>
  <si>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</si>
  <si>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</si>
  <si>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</si>
  <si>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</si>
  <si>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</si>
  <si>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</si>
  <si>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</si>
  <si>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</si>
  <si>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</si>
  <si>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</si>
  <si>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</si>
  <si>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</si>
  <si>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</si>
  <si>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</si>
  <si>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</si>
  <si>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</si>
  <si>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</si>
  <si>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</si>
  <si>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</si>
  <si>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</si>
  <si>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</si>
  <si>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</si>
  <si>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</si>
  <si>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</si>
  <si>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</si>
  <si>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</si>
  <si>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</si>
  <si>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</si>
  <si>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</si>
  <si>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</si>
  <si>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</si>
  <si>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</si>
  <si>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</si>
  <si>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</si>
  <si>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</si>
  <si>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</si>
  <si>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</si>
  <si>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</si>
  <si>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</si>
  <si>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</si>
  <si>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</si>
  <si>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</si>
  <si>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</si>
  <si>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</si>
  <si>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</si>
  <si>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</si>
  <si>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</si>
  <si>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</si>
  <si>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</si>
  <si>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</si>
  <si>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</si>
  <si>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</si>
  <si>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</si>
  <si>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</si>
  <si>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</si>
  <si>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</si>
  <si>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</si>
  <si>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</si>
  <si>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</si>
  <si>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</si>
  <si>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Оперативный анализ  поступления доходов за январь-октябрь 2012 года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</si>
  <si>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</si>
  <si>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</si>
  <si>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</si>
  <si>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</si>
  <si>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</si>
  <si>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</si>
  <si>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План января-ноября 2012 года</t>
  </si>
  <si>
    <t>Избирательная комиссия города Перми</t>
  </si>
  <si>
    <t>2 00 00000 00 0000 000</t>
  </si>
  <si>
    <t>Оперативный анализ исполнения бюджета города Перми по доходам на 1 декабря 2012 года</t>
  </si>
  <si>
    <t>Факт  на 01.12.2011        (в сопост. условиях)</t>
  </si>
  <si>
    <t xml:space="preserve">Факт с начала года на 01.12.2012 </t>
  </si>
  <si>
    <t>Откл. факта отч.пер. от плана января-ноября 2012</t>
  </si>
  <si>
    <t>% исполн. плана января-ноября 2012</t>
  </si>
  <si>
    <t>% исполн. плана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</si>
</sst>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7"/>
  <sheetViews>
    <sheetView tabSelected="1" zoomScale="72" zoomScaleNormal="7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">
      <c r="A1" s="107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.75" customHeight="1">
      <c r="A2" s="108" t="s">
        <v>239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4:13" ht="20.25" customHeight="1">
      <c r="D3" s="2"/>
      <c r="H3" s="65"/>
      <c r="K3" s="39"/>
      <c r="M3" s="39" t="s">
        <v>182</v>
      </c>
    </row>
    <row r="4" spans="1:13" ht="62.25" customHeight="1">
      <c r="A4" s="106" t="s">
        <v>0</v>
      </c>
      <c r="B4" s="97" t="s">
        <v>1</v>
      </c>
      <c r="C4" s="106" t="s">
        <v>2</v>
      </c>
      <c r="D4" s="97" t="s">
        <v>3</v>
      </c>
      <c r="E4" s="98" t="s">
        <v>240</v>
      </c>
      <c r="F4" s="81" t="s">
        <v>193</v>
      </c>
      <c r="G4" s="81" t="s">
        <v>236</v>
      </c>
      <c r="H4" s="81" t="s">
        <v>241</v>
      </c>
      <c r="I4" s="95" t="s">
        <v>242</v>
      </c>
      <c r="J4" s="97" t="s">
        <v>243</v>
      </c>
      <c r="K4" s="93" t="s">
        <v>244</v>
      </c>
      <c r="L4" s="95" t="s">
        <v>195</v>
      </c>
      <c r="M4" s="97" t="s">
        <v>194</v>
      </c>
    </row>
    <row r="5" spans="1:13" ht="24" customHeight="1">
      <c r="A5" s="106"/>
      <c r="B5" s="97"/>
      <c r="C5" s="106"/>
      <c r="D5" s="97"/>
      <c r="E5" s="99"/>
      <c r="F5" s="82"/>
      <c r="G5" s="82"/>
      <c r="H5" s="82"/>
      <c r="I5" s="96"/>
      <c r="J5" s="96"/>
      <c r="K5" s="94"/>
      <c r="L5" s="96"/>
      <c r="M5" s="96"/>
    </row>
    <row r="6" spans="1:13" ht="15.75" customHeight="1">
      <c r="A6" s="103" t="s">
        <v>4</v>
      </c>
      <c r="B6" s="78" t="s">
        <v>5</v>
      </c>
      <c r="C6" s="19" t="s">
        <v>6</v>
      </c>
      <c r="D6" s="40" t="s">
        <v>7</v>
      </c>
      <c r="E6" s="34">
        <v>842.7</v>
      </c>
      <c r="F6" s="70">
        <v>611.6</v>
      </c>
      <c r="G6" s="70">
        <v>611.6</v>
      </c>
      <c r="H6" s="34">
        <v>2827.5</v>
      </c>
      <c r="I6" s="34">
        <f aca="true" t="shared" si="0" ref="I6:I69">H6-G6</f>
        <v>2215.9</v>
      </c>
      <c r="J6" s="34">
        <f aca="true" t="shared" si="1" ref="J6:J69">H6/G6*100</f>
        <v>462.31196860693257</v>
      </c>
      <c r="K6" s="34">
        <f aca="true" t="shared" si="2" ref="K6:K69">H6/F6*100</f>
        <v>462.31196860693257</v>
      </c>
      <c r="L6" s="34">
        <f aca="true" t="shared" si="3" ref="L6:L69">H6-E6</f>
        <v>1984.8</v>
      </c>
      <c r="M6" s="34">
        <f aca="true" t="shared" si="4" ref="M6:M69">H6/E6*100</f>
        <v>335.52865788536843</v>
      </c>
    </row>
    <row r="7" spans="1:13" ht="62.25">
      <c r="A7" s="104"/>
      <c r="B7" s="79"/>
      <c r="C7" s="62" t="s">
        <v>220</v>
      </c>
      <c r="D7" s="41" t="s">
        <v>9</v>
      </c>
      <c r="E7" s="34">
        <v>33791</v>
      </c>
      <c r="F7" s="70">
        <v>5332.8</v>
      </c>
      <c r="G7" s="71"/>
      <c r="H7" s="34">
        <v>9405.5</v>
      </c>
      <c r="I7" s="34">
        <f t="shared" si="0"/>
        <v>9405.5</v>
      </c>
      <c r="J7" s="34"/>
      <c r="K7" s="34">
        <f t="shared" si="2"/>
        <v>176.3707620762076</v>
      </c>
      <c r="L7" s="34">
        <f t="shared" si="3"/>
        <v>-24385.5</v>
      </c>
      <c r="M7" s="34">
        <f t="shared" si="4"/>
        <v>27.834334586132403</v>
      </c>
    </row>
    <row r="8" spans="1:13" ht="15">
      <c r="A8" s="104"/>
      <c r="B8" s="79"/>
      <c r="C8" s="21" t="s">
        <v>10</v>
      </c>
      <c r="D8" s="42" t="s">
        <v>11</v>
      </c>
      <c r="E8" s="34">
        <v>260656.5</v>
      </c>
      <c r="F8" s="34">
        <v>245286.6</v>
      </c>
      <c r="G8" s="34">
        <v>226650.3</v>
      </c>
      <c r="H8" s="34">
        <v>212118.9</v>
      </c>
      <c r="I8" s="34">
        <f t="shared" si="0"/>
        <v>-14531.399999999994</v>
      </c>
      <c r="J8" s="34">
        <f t="shared" si="1"/>
        <v>93.58862529632654</v>
      </c>
      <c r="K8" s="34">
        <f t="shared" si="2"/>
        <v>86.47798126762734</v>
      </c>
      <c r="L8" s="34">
        <f t="shared" si="3"/>
        <v>-48537.600000000006</v>
      </c>
      <c r="M8" s="34">
        <f t="shared" si="4"/>
        <v>81.3787110622601</v>
      </c>
    </row>
    <row r="9" spans="1:13" ht="30.75">
      <c r="A9" s="104"/>
      <c r="B9" s="79"/>
      <c r="C9" s="21" t="s">
        <v>12</v>
      </c>
      <c r="D9" s="43" t="s">
        <v>13</v>
      </c>
      <c r="E9" s="34">
        <v>4474.9</v>
      </c>
      <c r="F9" s="34">
        <v>10932.8</v>
      </c>
      <c r="G9" s="34">
        <v>10932.8</v>
      </c>
      <c r="H9" s="34">
        <v>10932.8</v>
      </c>
      <c r="I9" s="34">
        <f t="shared" si="0"/>
        <v>0</v>
      </c>
      <c r="J9" s="34">
        <f t="shared" si="1"/>
        <v>100</v>
      </c>
      <c r="K9" s="34">
        <f t="shared" si="2"/>
        <v>100</v>
      </c>
      <c r="L9" s="34">
        <f t="shared" si="3"/>
        <v>6457.9</v>
      </c>
      <c r="M9" s="34">
        <f t="shared" si="4"/>
        <v>244.31383941540594</v>
      </c>
    </row>
    <row r="10" spans="1:13" ht="30.75">
      <c r="A10" s="104"/>
      <c r="B10" s="79"/>
      <c r="C10" s="21" t="s">
        <v>14</v>
      </c>
      <c r="D10" s="44" t="s">
        <v>15</v>
      </c>
      <c r="E10" s="34">
        <v>3841.5</v>
      </c>
      <c r="F10" s="34">
        <v>510</v>
      </c>
      <c r="G10" s="34">
        <v>467.5</v>
      </c>
      <c r="H10" s="34">
        <v>696</v>
      </c>
      <c r="I10" s="34">
        <f t="shared" si="0"/>
        <v>228.5</v>
      </c>
      <c r="J10" s="34">
        <f t="shared" si="1"/>
        <v>148.87700534759358</v>
      </c>
      <c r="K10" s="34">
        <f t="shared" si="2"/>
        <v>136.47058823529412</v>
      </c>
      <c r="L10" s="34">
        <f t="shared" si="3"/>
        <v>-3145.5</v>
      </c>
      <c r="M10" s="34">
        <f t="shared" si="4"/>
        <v>18.117922686450605</v>
      </c>
    </row>
    <row r="11" spans="1:13" ht="46.5">
      <c r="A11" s="104"/>
      <c r="B11" s="79"/>
      <c r="C11" s="63" t="s">
        <v>221</v>
      </c>
      <c r="D11" s="64" t="s">
        <v>222</v>
      </c>
      <c r="E11" s="34"/>
      <c r="F11" s="34"/>
      <c r="G11" s="34"/>
      <c r="H11" s="34">
        <v>425.4</v>
      </c>
      <c r="I11" s="34">
        <f t="shared" si="0"/>
        <v>425.4</v>
      </c>
      <c r="J11" s="34"/>
      <c r="K11" s="34"/>
      <c r="L11" s="34">
        <f t="shared" si="3"/>
        <v>425.4</v>
      </c>
      <c r="M11" s="34"/>
    </row>
    <row r="12" spans="1:13" ht="30.75">
      <c r="A12" s="104"/>
      <c r="B12" s="79"/>
      <c r="C12" s="21" t="s">
        <v>209</v>
      </c>
      <c r="D12" s="32" t="s">
        <v>210</v>
      </c>
      <c r="E12" s="34">
        <v>80.5</v>
      </c>
      <c r="F12" s="34"/>
      <c r="G12" s="34"/>
      <c r="H12" s="34">
        <v>611.2</v>
      </c>
      <c r="I12" s="34">
        <f t="shared" si="0"/>
        <v>611.2</v>
      </c>
      <c r="J12" s="34"/>
      <c r="K12" s="34"/>
      <c r="L12" s="34">
        <f t="shared" si="3"/>
        <v>530.7</v>
      </c>
      <c r="M12" s="34">
        <f t="shared" si="4"/>
        <v>759.2546583850933</v>
      </c>
    </row>
    <row r="13" spans="1:13" ht="31.5" customHeight="1" hidden="1">
      <c r="A13" s="104"/>
      <c r="B13" s="79"/>
      <c r="C13" s="21" t="s">
        <v>16</v>
      </c>
      <c r="D13" s="32" t="s">
        <v>17</v>
      </c>
      <c r="E13" s="34"/>
      <c r="F13" s="34"/>
      <c r="G13" s="34"/>
      <c r="H13" s="34"/>
      <c r="I13" s="34">
        <f t="shared" si="0"/>
        <v>0</v>
      </c>
      <c r="J13" s="34" t="e">
        <f t="shared" si="1"/>
        <v>#DIV/0!</v>
      </c>
      <c r="K13" s="34" t="e">
        <f t="shared" si="2"/>
        <v>#DIV/0!</v>
      </c>
      <c r="L13" s="34">
        <f t="shared" si="3"/>
        <v>0</v>
      </c>
      <c r="M13" s="34" t="e">
        <f t="shared" si="4"/>
        <v>#DIV/0!</v>
      </c>
    </row>
    <row r="14" spans="1:13" ht="93" hidden="1">
      <c r="A14" s="104"/>
      <c r="B14" s="79"/>
      <c r="C14" s="62" t="s">
        <v>207</v>
      </c>
      <c r="D14" s="64" t="s">
        <v>227</v>
      </c>
      <c r="E14" s="34"/>
      <c r="F14" s="34"/>
      <c r="G14" s="34"/>
      <c r="H14" s="34"/>
      <c r="I14" s="34">
        <f t="shared" si="0"/>
        <v>0</v>
      </c>
      <c r="J14" s="34" t="e">
        <f t="shared" si="1"/>
        <v>#DIV/0!</v>
      </c>
      <c r="K14" s="34" t="e">
        <f t="shared" si="2"/>
        <v>#DIV/0!</v>
      </c>
      <c r="L14" s="34">
        <f t="shared" si="3"/>
        <v>0</v>
      </c>
      <c r="M14" s="34" t="e">
        <f t="shared" si="4"/>
        <v>#DIV/0!</v>
      </c>
    </row>
    <row r="15" spans="1:13" ht="93">
      <c r="A15" s="104"/>
      <c r="B15" s="79"/>
      <c r="C15" s="20" t="s">
        <v>198</v>
      </c>
      <c r="D15" s="45" t="s">
        <v>199</v>
      </c>
      <c r="E15" s="34">
        <v>683051.1</v>
      </c>
      <c r="F15" s="34">
        <v>975859.1</v>
      </c>
      <c r="G15" s="34">
        <v>881568.7</v>
      </c>
      <c r="H15" s="34">
        <v>910272.6</v>
      </c>
      <c r="I15" s="34">
        <f t="shared" si="0"/>
        <v>28703.900000000023</v>
      </c>
      <c r="J15" s="34">
        <f t="shared" si="1"/>
        <v>103.25600262350511</v>
      </c>
      <c r="K15" s="34">
        <f t="shared" si="2"/>
        <v>93.27910146044648</v>
      </c>
      <c r="L15" s="34">
        <f t="shared" si="3"/>
        <v>227221.5</v>
      </c>
      <c r="M15" s="34">
        <f t="shared" si="4"/>
        <v>133.26566636083302</v>
      </c>
    </row>
    <row r="16" spans="1:13" ht="93">
      <c r="A16" s="104"/>
      <c r="B16" s="79"/>
      <c r="C16" s="62" t="s">
        <v>225</v>
      </c>
      <c r="D16" s="69" t="s">
        <v>206</v>
      </c>
      <c r="E16" s="34"/>
      <c r="F16" s="34"/>
      <c r="G16" s="34"/>
      <c r="H16" s="34">
        <v>188</v>
      </c>
      <c r="I16" s="34">
        <f t="shared" si="0"/>
        <v>188</v>
      </c>
      <c r="J16" s="34"/>
      <c r="K16" s="34"/>
      <c r="L16" s="34">
        <f t="shared" si="3"/>
        <v>188</v>
      </c>
      <c r="M16" s="34"/>
    </row>
    <row r="17" spans="1:13" ht="47.25" customHeight="1" hidden="1">
      <c r="A17" s="104"/>
      <c r="B17" s="79"/>
      <c r="C17" s="62" t="s">
        <v>224</v>
      </c>
      <c r="D17" s="44" t="s">
        <v>18</v>
      </c>
      <c r="E17" s="34"/>
      <c r="F17" s="34"/>
      <c r="G17" s="34"/>
      <c r="H17" s="34"/>
      <c r="I17" s="34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34" t="e">
        <f t="shared" si="4"/>
        <v>#DIV/0!</v>
      </c>
    </row>
    <row r="18" spans="1:13" ht="15">
      <c r="A18" s="104"/>
      <c r="B18" s="79"/>
      <c r="C18" s="21" t="s">
        <v>19</v>
      </c>
      <c r="D18" s="43" t="s">
        <v>20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126.1</v>
      </c>
      <c r="I18" s="34">
        <f t="shared" si="0"/>
        <v>126.1</v>
      </c>
      <c r="J18" s="34"/>
      <c r="K18" s="34"/>
      <c r="L18" s="34">
        <f t="shared" si="3"/>
        <v>21.5</v>
      </c>
      <c r="M18" s="34">
        <f t="shared" si="4"/>
        <v>120.55449330783938</v>
      </c>
    </row>
    <row r="19" spans="1:13" ht="47.25" customHeight="1" hidden="1">
      <c r="A19" s="104"/>
      <c r="B19" s="79"/>
      <c r="C19" s="20" t="s">
        <v>213</v>
      </c>
      <c r="D19" s="44" t="s">
        <v>214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3"/>
        <v>-89.3</v>
      </c>
      <c r="M19" s="34">
        <f t="shared" si="4"/>
        <v>0</v>
      </c>
    </row>
    <row r="20" spans="1:13" ht="47.25" customHeight="1" hidden="1">
      <c r="A20" s="104"/>
      <c r="B20" s="79"/>
      <c r="C20" s="20" t="s">
        <v>21</v>
      </c>
      <c r="D20" s="44" t="s">
        <v>22</v>
      </c>
      <c r="E20" s="34">
        <v>15.3</v>
      </c>
      <c r="F20" s="34"/>
      <c r="G20" s="34"/>
      <c r="H20" s="34">
        <v>126.1</v>
      </c>
      <c r="I20" s="34">
        <f t="shared" si="0"/>
        <v>126.1</v>
      </c>
      <c r="J20" s="34"/>
      <c r="K20" s="34"/>
      <c r="L20" s="34">
        <f t="shared" si="3"/>
        <v>110.8</v>
      </c>
      <c r="M20" s="34">
        <f t="shared" si="4"/>
        <v>824.1830065359476</v>
      </c>
    </row>
    <row r="21" spans="1:13" ht="15">
      <c r="A21" s="104"/>
      <c r="B21" s="79"/>
      <c r="C21" s="21" t="s">
        <v>23</v>
      </c>
      <c r="D21" s="43" t="s">
        <v>24</v>
      </c>
      <c r="E21" s="34">
        <v>-4907.3</v>
      </c>
      <c r="F21" s="34"/>
      <c r="G21" s="34"/>
      <c r="H21" s="34">
        <v>690.8</v>
      </c>
      <c r="I21" s="34">
        <f t="shared" si="0"/>
        <v>690.8</v>
      </c>
      <c r="J21" s="34"/>
      <c r="K21" s="34"/>
      <c r="L21" s="34">
        <f t="shared" si="3"/>
        <v>5598.1</v>
      </c>
      <c r="M21" s="34">
        <f t="shared" si="4"/>
        <v>-14.076987345383408</v>
      </c>
    </row>
    <row r="22" spans="1:13" ht="15">
      <c r="A22" s="104"/>
      <c r="B22" s="79"/>
      <c r="C22" s="21" t="s">
        <v>25</v>
      </c>
      <c r="D22" s="43" t="s">
        <v>26</v>
      </c>
      <c r="E22" s="34">
        <v>693.2</v>
      </c>
      <c r="F22" s="34">
        <v>252.2</v>
      </c>
      <c r="G22" s="34">
        <v>252.2</v>
      </c>
      <c r="H22" s="34">
        <v>729.5</v>
      </c>
      <c r="I22" s="34">
        <f t="shared" si="0"/>
        <v>477.3</v>
      </c>
      <c r="J22" s="34">
        <f t="shared" si="1"/>
        <v>289.2545598731166</v>
      </c>
      <c r="K22" s="34">
        <f t="shared" si="2"/>
        <v>289.2545598731166</v>
      </c>
      <c r="L22" s="34">
        <f t="shared" si="3"/>
        <v>36.299999999999955</v>
      </c>
      <c r="M22" s="34">
        <f t="shared" si="4"/>
        <v>105.23658395845355</v>
      </c>
    </row>
    <row r="23" spans="1:13" ht="15">
      <c r="A23" s="104"/>
      <c r="B23" s="79"/>
      <c r="C23" s="21" t="s">
        <v>28</v>
      </c>
      <c r="D23" s="43" t="s">
        <v>29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3"/>
        <v>-5030.2</v>
      </c>
      <c r="M23" s="34">
        <f t="shared" si="4"/>
        <v>0</v>
      </c>
    </row>
    <row r="24" spans="1:13" ht="15.75" customHeight="1" hidden="1">
      <c r="A24" s="104"/>
      <c r="B24" s="79"/>
      <c r="C24" s="21" t="s">
        <v>30</v>
      </c>
      <c r="D24" s="43" t="s">
        <v>31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</row>
    <row r="25" spans="1:13" ht="15.75" customHeight="1" hidden="1">
      <c r="A25" s="104"/>
      <c r="B25" s="79"/>
      <c r="C25" s="21" t="s">
        <v>32</v>
      </c>
      <c r="D25" s="43" t="s">
        <v>27</v>
      </c>
      <c r="E25" s="34"/>
      <c r="F25" s="34"/>
      <c r="G25" s="34"/>
      <c r="H25" s="34"/>
      <c r="I25" s="34">
        <f t="shared" si="0"/>
        <v>0</v>
      </c>
      <c r="J25" s="34" t="e">
        <f t="shared" si="1"/>
        <v>#DIV/0!</v>
      </c>
      <c r="K25" s="34" t="e">
        <f t="shared" si="2"/>
        <v>#DIV/0!</v>
      </c>
      <c r="L25" s="34">
        <f t="shared" si="3"/>
        <v>0</v>
      </c>
      <c r="M25" s="34" t="e">
        <f t="shared" si="4"/>
        <v>#DIV/0!</v>
      </c>
    </row>
    <row r="26" spans="1:13" s="5" customFormat="1" ht="15.75" hidden="1">
      <c r="A26" s="104"/>
      <c r="B26" s="79"/>
      <c r="C26" s="22"/>
      <c r="D26" s="3" t="s">
        <v>33</v>
      </c>
      <c r="E26" s="4">
        <f>SUM(E6:E18,E21:E25)</f>
        <v>987658.8999999998</v>
      </c>
      <c r="F26" s="4">
        <f>SUM(F6:F18,F21:F25)</f>
        <v>1238785.0999999999</v>
      </c>
      <c r="G26" s="4">
        <f>SUM(G6:G18,G21:G25)</f>
        <v>1120483.0999999999</v>
      </c>
      <c r="H26" s="4">
        <f>SUM(H6:H18,H21:H25)</f>
        <v>1149024.3</v>
      </c>
      <c r="I26" s="4">
        <f t="shared" si="0"/>
        <v>28541.200000000186</v>
      </c>
      <c r="J26" s="4">
        <f t="shared" si="1"/>
        <v>102.54722271134658</v>
      </c>
      <c r="K26" s="4">
        <f t="shared" si="2"/>
        <v>92.754126603557</v>
      </c>
      <c r="L26" s="4">
        <f t="shared" si="3"/>
        <v>161365.40000000026</v>
      </c>
      <c r="M26" s="4">
        <f t="shared" si="4"/>
        <v>116.33817100215471</v>
      </c>
    </row>
    <row r="27" spans="1:13" ht="15.75" customHeight="1" hidden="1">
      <c r="A27" s="104"/>
      <c r="B27" s="79"/>
      <c r="C27" s="21" t="s">
        <v>34</v>
      </c>
      <c r="D27" s="47" t="s">
        <v>35</v>
      </c>
      <c r="E27" s="34"/>
      <c r="F27" s="34"/>
      <c r="G27" s="34"/>
      <c r="H27" s="34"/>
      <c r="I27" s="34">
        <f t="shared" si="0"/>
        <v>0</v>
      </c>
      <c r="J27" s="34" t="e">
        <f t="shared" si="1"/>
        <v>#DIV/0!</v>
      </c>
      <c r="K27" s="34" t="e">
        <f t="shared" si="2"/>
        <v>#DIV/0!</v>
      </c>
      <c r="L27" s="34">
        <f t="shared" si="3"/>
        <v>0</v>
      </c>
      <c r="M27" s="34" t="e">
        <f t="shared" si="4"/>
        <v>#DIV/0!</v>
      </c>
    </row>
    <row r="28" spans="1:13" s="5" customFormat="1" ht="15.75" customHeight="1" hidden="1">
      <c r="A28" s="104"/>
      <c r="B28" s="79"/>
      <c r="C28" s="22"/>
      <c r="D28" s="3" t="s">
        <v>36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1"/>
        <v>#DIV/0!</v>
      </c>
      <c r="K28" s="4" t="e">
        <f t="shared" si="2"/>
        <v>#DIV/0!</v>
      </c>
      <c r="L28" s="4">
        <f t="shared" si="3"/>
        <v>0</v>
      </c>
      <c r="M28" s="4" t="e">
        <f t="shared" si="4"/>
        <v>#DIV/0!</v>
      </c>
    </row>
    <row r="29" spans="1:13" s="5" customFormat="1" ht="31.5" customHeight="1" hidden="1">
      <c r="A29" s="104"/>
      <c r="B29" s="79"/>
      <c r="C29" s="22"/>
      <c r="D29" s="3" t="s">
        <v>37</v>
      </c>
      <c r="E29" s="4">
        <f>E30-E25</f>
        <v>987658.8999999998</v>
      </c>
      <c r="F29" s="4">
        <f>F30-F25</f>
        <v>1238785.0999999999</v>
      </c>
      <c r="G29" s="4">
        <f>G30-G25</f>
        <v>1120483.0999999999</v>
      </c>
      <c r="H29" s="4">
        <f>H30-H25</f>
        <v>1149024.3</v>
      </c>
      <c r="I29" s="4">
        <f t="shared" si="0"/>
        <v>28541.200000000186</v>
      </c>
      <c r="J29" s="4">
        <f t="shared" si="1"/>
        <v>102.54722271134658</v>
      </c>
      <c r="K29" s="4">
        <f t="shared" si="2"/>
        <v>92.754126603557</v>
      </c>
      <c r="L29" s="4">
        <f t="shared" si="3"/>
        <v>161365.40000000026</v>
      </c>
      <c r="M29" s="4">
        <f t="shared" si="4"/>
        <v>116.33817100215471</v>
      </c>
    </row>
    <row r="30" spans="1:13" s="5" customFormat="1" ht="15.75">
      <c r="A30" s="105"/>
      <c r="B30" s="80"/>
      <c r="C30" s="22"/>
      <c r="D30" s="3" t="s">
        <v>38</v>
      </c>
      <c r="E30" s="4">
        <f>E26+E28</f>
        <v>987658.8999999998</v>
      </c>
      <c r="F30" s="4">
        <f>F26+F28</f>
        <v>1238785.0999999999</v>
      </c>
      <c r="G30" s="4">
        <f>G26+G28</f>
        <v>1120483.0999999999</v>
      </c>
      <c r="H30" s="4">
        <f>H26+H28</f>
        <v>1149024.3</v>
      </c>
      <c r="I30" s="4">
        <f t="shared" si="0"/>
        <v>28541.200000000186</v>
      </c>
      <c r="J30" s="4">
        <f t="shared" si="1"/>
        <v>102.54722271134658</v>
      </c>
      <c r="K30" s="4">
        <f t="shared" si="2"/>
        <v>92.754126603557</v>
      </c>
      <c r="L30" s="4">
        <f t="shared" si="3"/>
        <v>161365.40000000026</v>
      </c>
      <c r="M30" s="4">
        <f t="shared" si="4"/>
        <v>116.33817100215471</v>
      </c>
    </row>
    <row r="31" spans="1:13" ht="31.5" customHeight="1" hidden="1">
      <c r="A31" s="103" t="s">
        <v>39</v>
      </c>
      <c r="B31" s="78" t="s">
        <v>40</v>
      </c>
      <c r="C31" s="21" t="s">
        <v>14</v>
      </c>
      <c r="D31" s="44" t="s">
        <v>15</v>
      </c>
      <c r="E31" s="34"/>
      <c r="F31" s="34"/>
      <c r="G31" s="34"/>
      <c r="H31" s="34"/>
      <c r="I31" s="34">
        <f t="shared" si="0"/>
        <v>0</v>
      </c>
      <c r="J31" s="34" t="e">
        <f t="shared" si="1"/>
        <v>#DIV/0!</v>
      </c>
      <c r="K31" s="34" t="e">
        <f t="shared" si="2"/>
        <v>#DIV/0!</v>
      </c>
      <c r="L31" s="34">
        <f t="shared" si="3"/>
        <v>0</v>
      </c>
      <c r="M31" s="34" t="e">
        <f t="shared" si="4"/>
        <v>#DIV/0!</v>
      </c>
    </row>
    <row r="32" spans="1:13" ht="30.75">
      <c r="A32" s="104"/>
      <c r="B32" s="79"/>
      <c r="C32" s="21" t="s">
        <v>209</v>
      </c>
      <c r="D32" s="32" t="s">
        <v>210</v>
      </c>
      <c r="E32" s="34">
        <v>9878</v>
      </c>
      <c r="F32" s="34">
        <v>8431.8</v>
      </c>
      <c r="G32" s="34">
        <v>7131.8</v>
      </c>
      <c r="H32" s="34">
        <v>7672.9</v>
      </c>
      <c r="I32" s="34">
        <f t="shared" si="0"/>
        <v>541.0999999999995</v>
      </c>
      <c r="J32" s="34">
        <f t="shared" si="1"/>
        <v>107.58714490030567</v>
      </c>
      <c r="K32" s="34">
        <f t="shared" si="2"/>
        <v>90.99954932517375</v>
      </c>
      <c r="L32" s="34">
        <f t="shared" si="3"/>
        <v>-2205.1000000000004</v>
      </c>
      <c r="M32" s="34">
        <f t="shared" si="4"/>
        <v>77.67665519335898</v>
      </c>
    </row>
    <row r="33" spans="1:13" ht="15">
      <c r="A33" s="104"/>
      <c r="B33" s="79"/>
      <c r="C33" s="21" t="s">
        <v>19</v>
      </c>
      <c r="D33" s="43" t="s">
        <v>20</v>
      </c>
      <c r="E33" s="34">
        <f>SUM(E34:E36)</f>
        <v>10.5</v>
      </c>
      <c r="F33" s="34">
        <f>SUM(F34:F36)</f>
        <v>0</v>
      </c>
      <c r="G33" s="34">
        <f>SUM(G34:G36)</f>
        <v>0</v>
      </c>
      <c r="H33" s="34">
        <f>SUM(H34:H36)</f>
        <v>9.8</v>
      </c>
      <c r="I33" s="34">
        <f t="shared" si="0"/>
        <v>9.8</v>
      </c>
      <c r="J33" s="34"/>
      <c r="K33" s="34"/>
      <c r="L33" s="34">
        <f t="shared" si="3"/>
        <v>-0.6999999999999993</v>
      </c>
      <c r="M33" s="34">
        <f t="shared" si="4"/>
        <v>93.33333333333333</v>
      </c>
    </row>
    <row r="34" spans="1:13" ht="31.5" customHeight="1" hidden="1">
      <c r="A34" s="104"/>
      <c r="B34" s="79"/>
      <c r="C34" s="20" t="s">
        <v>41</v>
      </c>
      <c r="D34" s="44" t="s">
        <v>42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3"/>
        <v>0</v>
      </c>
      <c r="M34" s="34" t="e">
        <f t="shared" si="4"/>
        <v>#DIV/0!</v>
      </c>
    </row>
    <row r="35" spans="1:13" ht="47.25" customHeight="1" hidden="1">
      <c r="A35" s="104"/>
      <c r="B35" s="79"/>
      <c r="C35" s="20" t="s">
        <v>43</v>
      </c>
      <c r="D35" s="46" t="s">
        <v>44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3"/>
        <v>0</v>
      </c>
      <c r="M35" s="34" t="e">
        <f t="shared" si="4"/>
        <v>#DIV/0!</v>
      </c>
    </row>
    <row r="36" spans="1:13" ht="47.25" customHeight="1" hidden="1">
      <c r="A36" s="104"/>
      <c r="B36" s="79"/>
      <c r="C36" s="20" t="s">
        <v>21</v>
      </c>
      <c r="D36" s="44" t="s">
        <v>22</v>
      </c>
      <c r="E36" s="34">
        <v>10.5</v>
      </c>
      <c r="F36" s="34"/>
      <c r="G36" s="34"/>
      <c r="H36" s="34">
        <v>9.8</v>
      </c>
      <c r="I36" s="34">
        <f t="shared" si="0"/>
        <v>9.8</v>
      </c>
      <c r="J36" s="34"/>
      <c r="K36" s="34"/>
      <c r="L36" s="34">
        <f t="shared" si="3"/>
        <v>-0.6999999999999993</v>
      </c>
      <c r="M36" s="34">
        <f t="shared" si="4"/>
        <v>93.33333333333333</v>
      </c>
    </row>
    <row r="37" spans="1:13" ht="15">
      <c r="A37" s="104"/>
      <c r="B37" s="79"/>
      <c r="C37" s="21" t="s">
        <v>23</v>
      </c>
      <c r="D37" s="43" t="s">
        <v>24</v>
      </c>
      <c r="E37" s="34">
        <v>89.5</v>
      </c>
      <c r="F37" s="34"/>
      <c r="G37" s="34"/>
      <c r="H37" s="34">
        <f>105.1-640</f>
        <v>-534.9</v>
      </c>
      <c r="I37" s="34">
        <f t="shared" si="0"/>
        <v>-534.9</v>
      </c>
      <c r="J37" s="34"/>
      <c r="K37" s="34"/>
      <c r="L37" s="34">
        <f t="shared" si="3"/>
        <v>-624.4</v>
      </c>
      <c r="M37" s="34">
        <f t="shared" si="4"/>
        <v>-597.6536312849162</v>
      </c>
    </row>
    <row r="38" spans="1:13" ht="15.75" customHeight="1" hidden="1">
      <c r="A38" s="104"/>
      <c r="B38" s="79"/>
      <c r="C38" s="21" t="s">
        <v>25</v>
      </c>
      <c r="D38" s="43" t="s">
        <v>26</v>
      </c>
      <c r="E38" s="34"/>
      <c r="F38" s="34"/>
      <c r="G38" s="3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</row>
    <row r="39" spans="1:13" ht="30.75">
      <c r="A39" s="104"/>
      <c r="B39" s="79"/>
      <c r="C39" s="21" t="s">
        <v>45</v>
      </c>
      <c r="D39" s="43" t="s">
        <v>46</v>
      </c>
      <c r="E39" s="34"/>
      <c r="F39" s="34">
        <v>200714.5</v>
      </c>
      <c r="G39" s="34">
        <v>183988.3</v>
      </c>
      <c r="H39" s="34">
        <v>200714.5</v>
      </c>
      <c r="I39" s="34">
        <f t="shared" si="0"/>
        <v>16726.20000000001</v>
      </c>
      <c r="J39" s="34">
        <f t="shared" si="1"/>
        <v>109.09090414988344</v>
      </c>
      <c r="K39" s="34">
        <f t="shared" si="2"/>
        <v>100</v>
      </c>
      <c r="L39" s="34">
        <f t="shared" si="3"/>
        <v>200714.5</v>
      </c>
      <c r="M39" s="34"/>
    </row>
    <row r="40" spans="1:13" ht="15">
      <c r="A40" s="104"/>
      <c r="B40" s="79"/>
      <c r="C40" s="21" t="s">
        <v>28</v>
      </c>
      <c r="D40" s="43" t="s">
        <v>47</v>
      </c>
      <c r="E40" s="34"/>
      <c r="F40" s="34">
        <v>103514.4</v>
      </c>
      <c r="G40" s="34"/>
      <c r="H40" s="34"/>
      <c r="I40" s="34">
        <f t="shared" si="0"/>
        <v>0</v>
      </c>
      <c r="J40" s="34"/>
      <c r="K40" s="34">
        <f t="shared" si="2"/>
        <v>0</v>
      </c>
      <c r="L40" s="34">
        <f t="shared" si="3"/>
        <v>0</v>
      </c>
      <c r="M40" s="34"/>
    </row>
    <row r="41" spans="1:13" ht="15.75" customHeight="1" hidden="1">
      <c r="A41" s="104"/>
      <c r="B41" s="79"/>
      <c r="C41" s="21" t="s">
        <v>30</v>
      </c>
      <c r="D41" s="43" t="s">
        <v>31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/>
    </row>
    <row r="42" spans="1:13" ht="15.75" customHeight="1">
      <c r="A42" s="104"/>
      <c r="B42" s="79"/>
      <c r="C42" s="21" t="s">
        <v>48</v>
      </c>
      <c r="D42" s="44" t="s">
        <v>49</v>
      </c>
      <c r="E42" s="34"/>
      <c r="F42" s="34">
        <v>640</v>
      </c>
      <c r="G42" s="34">
        <v>426.7</v>
      </c>
      <c r="H42" s="34">
        <v>640</v>
      </c>
      <c r="I42" s="34">
        <f t="shared" si="0"/>
        <v>213.3</v>
      </c>
      <c r="J42" s="34">
        <f t="shared" si="1"/>
        <v>149.98828216545584</v>
      </c>
      <c r="K42" s="34">
        <f t="shared" si="2"/>
        <v>100</v>
      </c>
      <c r="L42" s="34">
        <f t="shared" si="3"/>
        <v>640</v>
      </c>
      <c r="M42" s="34"/>
    </row>
    <row r="43" spans="1:13" ht="15.75" customHeight="1" hidden="1">
      <c r="A43" s="104"/>
      <c r="B43" s="79"/>
      <c r="C43" s="21" t="s">
        <v>32</v>
      </c>
      <c r="D43" s="43" t="s">
        <v>27</v>
      </c>
      <c r="E43" s="34"/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0</v>
      </c>
      <c r="M43" s="34" t="e">
        <f t="shared" si="4"/>
        <v>#DIV/0!</v>
      </c>
    </row>
    <row r="44" spans="1:13" s="5" customFormat="1" ht="15">
      <c r="A44" s="104"/>
      <c r="B44" s="79"/>
      <c r="C44" s="23"/>
      <c r="D44" s="3" t="s">
        <v>33</v>
      </c>
      <c r="E44" s="4">
        <f>SUM(E31:E33,E37:E43)</f>
        <v>9978</v>
      </c>
      <c r="F44" s="4">
        <f>SUM(F31:F33,F37:F43)</f>
        <v>313300.69999999995</v>
      </c>
      <c r="G44" s="4">
        <f>SUM(G31:G33,G37:G43)</f>
        <v>191546.8</v>
      </c>
      <c r="H44" s="4">
        <f>SUM(H31:H33,H37:H43)</f>
        <v>208502.3</v>
      </c>
      <c r="I44" s="4">
        <f t="shared" si="0"/>
        <v>16955.5</v>
      </c>
      <c r="J44" s="4">
        <f t="shared" si="1"/>
        <v>108.85188371719079</v>
      </c>
      <c r="K44" s="4">
        <f t="shared" si="2"/>
        <v>66.55021836848753</v>
      </c>
      <c r="L44" s="4">
        <f t="shared" si="3"/>
        <v>198524.3</v>
      </c>
      <c r="M44" s="4">
        <f t="shared" si="4"/>
        <v>2089.6201643615955</v>
      </c>
    </row>
    <row r="45" spans="1:13" s="5" customFormat="1" ht="46.5">
      <c r="A45" s="104"/>
      <c r="B45" s="79"/>
      <c r="C45" s="21" t="s">
        <v>189</v>
      </c>
      <c r="D45" s="48" t="s">
        <v>190</v>
      </c>
      <c r="E45" s="34">
        <v>5.8</v>
      </c>
      <c r="F45" s="4"/>
      <c r="G45" s="4"/>
      <c r="H45" s="34">
        <v>0.7</v>
      </c>
      <c r="I45" s="34">
        <f t="shared" si="0"/>
        <v>0.7</v>
      </c>
      <c r="J45" s="34"/>
      <c r="K45" s="34"/>
      <c r="L45" s="34">
        <f t="shared" si="3"/>
        <v>-5.1</v>
      </c>
      <c r="M45" s="34">
        <f t="shared" si="4"/>
        <v>12.068965517241379</v>
      </c>
    </row>
    <row r="46" spans="1:13" ht="108.75">
      <c r="A46" s="104"/>
      <c r="B46" s="79"/>
      <c r="C46" s="24" t="s">
        <v>50</v>
      </c>
      <c r="D46" s="48" t="s">
        <v>51</v>
      </c>
      <c r="E46" s="34">
        <v>945.4</v>
      </c>
      <c r="F46" s="34">
        <v>865</v>
      </c>
      <c r="G46" s="34">
        <v>808.7</v>
      </c>
      <c r="H46" s="34">
        <v>938.1</v>
      </c>
      <c r="I46" s="34">
        <f t="shared" si="0"/>
        <v>129.39999999999998</v>
      </c>
      <c r="J46" s="34">
        <f t="shared" si="1"/>
        <v>116.00098924199331</v>
      </c>
      <c r="K46" s="34">
        <f t="shared" si="2"/>
        <v>108.45086705202311</v>
      </c>
      <c r="L46" s="34">
        <f t="shared" si="3"/>
        <v>-7.2999999999999545</v>
      </c>
      <c r="M46" s="34">
        <f t="shared" si="4"/>
        <v>99.22784006769622</v>
      </c>
    </row>
    <row r="47" spans="1:13" ht="15">
      <c r="A47" s="104"/>
      <c r="B47" s="79"/>
      <c r="C47" s="21" t="s">
        <v>52</v>
      </c>
      <c r="D47" s="47" t="s">
        <v>53</v>
      </c>
      <c r="E47" s="49">
        <v>195.7</v>
      </c>
      <c r="F47" s="6"/>
      <c r="G47" s="6"/>
      <c r="H47" s="49">
        <v>3.4</v>
      </c>
      <c r="I47" s="49">
        <f t="shared" si="0"/>
        <v>3.4</v>
      </c>
      <c r="J47" s="49"/>
      <c r="K47" s="49"/>
      <c r="L47" s="49">
        <f t="shared" si="3"/>
        <v>-192.29999999999998</v>
      </c>
      <c r="M47" s="49">
        <f t="shared" si="4"/>
        <v>1.7373530914665303</v>
      </c>
    </row>
    <row r="48" spans="1:13" ht="15">
      <c r="A48" s="104"/>
      <c r="B48" s="79"/>
      <c r="C48" s="21" t="s">
        <v>19</v>
      </c>
      <c r="D48" s="43" t="s">
        <v>20</v>
      </c>
      <c r="E48" s="34">
        <f>SUM(E49:E52)</f>
        <v>191.8</v>
      </c>
      <c r="F48" s="34">
        <f>SUM(F49:F52)</f>
        <v>86.4</v>
      </c>
      <c r="G48" s="34">
        <f>SUM(G49:G52)</f>
        <v>83.4</v>
      </c>
      <c r="H48" s="34">
        <f>SUM(H49:H52)</f>
        <v>255</v>
      </c>
      <c r="I48" s="34">
        <f t="shared" si="0"/>
        <v>171.6</v>
      </c>
      <c r="J48" s="34">
        <f t="shared" si="1"/>
        <v>305.75539568345323</v>
      </c>
      <c r="K48" s="34">
        <f t="shared" si="2"/>
        <v>295.13888888888886</v>
      </c>
      <c r="L48" s="34">
        <f t="shared" si="3"/>
        <v>63.19999999999999</v>
      </c>
      <c r="M48" s="34">
        <f t="shared" si="4"/>
        <v>132.95099061522419</v>
      </c>
    </row>
    <row r="49" spans="1:13" ht="63" customHeight="1" hidden="1">
      <c r="A49" s="104"/>
      <c r="B49" s="79"/>
      <c r="C49" s="21" t="s">
        <v>54</v>
      </c>
      <c r="D49" s="50" t="s">
        <v>55</v>
      </c>
      <c r="E49" s="34">
        <v>191.8</v>
      </c>
      <c r="F49" s="34">
        <v>86.4</v>
      </c>
      <c r="G49" s="34">
        <v>83.4</v>
      </c>
      <c r="H49" s="34">
        <v>251</v>
      </c>
      <c r="I49" s="34">
        <f t="shared" si="0"/>
        <v>167.6</v>
      </c>
      <c r="J49" s="34">
        <f t="shared" si="1"/>
        <v>300.95923261390885</v>
      </c>
      <c r="K49" s="34">
        <f t="shared" si="2"/>
        <v>290.50925925925924</v>
      </c>
      <c r="L49" s="34">
        <f t="shared" si="3"/>
        <v>59.19999999999999</v>
      </c>
      <c r="M49" s="34">
        <f t="shared" si="4"/>
        <v>130.86548488008341</v>
      </c>
    </row>
    <row r="50" spans="1:13" ht="47.25" customHeight="1" hidden="1">
      <c r="A50" s="104"/>
      <c r="B50" s="79"/>
      <c r="C50" s="21" t="s">
        <v>211</v>
      </c>
      <c r="D50" s="50" t="s">
        <v>212</v>
      </c>
      <c r="E50" s="34"/>
      <c r="F50" s="34"/>
      <c r="G50" s="34"/>
      <c r="H50" s="34"/>
      <c r="I50" s="34">
        <f t="shared" si="0"/>
        <v>0</v>
      </c>
      <c r="J50" s="34" t="e">
        <f t="shared" si="1"/>
        <v>#DIV/0!</v>
      </c>
      <c r="K50" s="34" t="e">
        <f t="shared" si="2"/>
        <v>#DIV/0!</v>
      </c>
      <c r="L50" s="34">
        <f t="shared" si="3"/>
        <v>0</v>
      </c>
      <c r="M50" s="34" t="e">
        <f t="shared" si="4"/>
        <v>#DIV/0!</v>
      </c>
    </row>
    <row r="51" spans="1:13" ht="78.75" customHeight="1" hidden="1">
      <c r="A51" s="104"/>
      <c r="B51" s="79"/>
      <c r="C51" s="21" t="s">
        <v>204</v>
      </c>
      <c r="D51" s="50" t="s">
        <v>205</v>
      </c>
      <c r="E51" s="34"/>
      <c r="F51" s="34"/>
      <c r="G51" s="34"/>
      <c r="H51" s="34"/>
      <c r="I51" s="34">
        <f t="shared" si="0"/>
        <v>0</v>
      </c>
      <c r="J51" s="34" t="e">
        <f t="shared" si="1"/>
        <v>#DIV/0!</v>
      </c>
      <c r="K51" s="34" t="e">
        <f t="shared" si="2"/>
        <v>#DIV/0!</v>
      </c>
      <c r="L51" s="34">
        <f t="shared" si="3"/>
        <v>0</v>
      </c>
      <c r="M51" s="34" t="e">
        <f t="shared" si="4"/>
        <v>#DIV/0!</v>
      </c>
    </row>
    <row r="52" spans="1:13" ht="47.25" customHeight="1" hidden="1">
      <c r="A52" s="104"/>
      <c r="B52" s="79"/>
      <c r="C52" s="20" t="s">
        <v>21</v>
      </c>
      <c r="D52" s="44" t="s">
        <v>22</v>
      </c>
      <c r="E52" s="34"/>
      <c r="F52" s="34"/>
      <c r="G52" s="34"/>
      <c r="H52" s="34">
        <v>4</v>
      </c>
      <c r="I52" s="34">
        <f t="shared" si="0"/>
        <v>4</v>
      </c>
      <c r="J52" s="34" t="e">
        <f t="shared" si="1"/>
        <v>#DIV/0!</v>
      </c>
      <c r="K52" s="34" t="e">
        <f t="shared" si="2"/>
        <v>#DIV/0!</v>
      </c>
      <c r="L52" s="34">
        <f t="shared" si="3"/>
        <v>4</v>
      </c>
      <c r="M52" s="34" t="e">
        <f t="shared" si="4"/>
        <v>#DIV/0!</v>
      </c>
    </row>
    <row r="53" spans="1:13" s="5" customFormat="1" ht="15">
      <c r="A53" s="104"/>
      <c r="B53" s="79"/>
      <c r="C53" s="23"/>
      <c r="D53" s="3" t="s">
        <v>36</v>
      </c>
      <c r="E53" s="6">
        <f>SUM(E45:E48)</f>
        <v>1338.6999999999998</v>
      </c>
      <c r="F53" s="6">
        <f>SUM(F45:F48)</f>
        <v>951.4</v>
      </c>
      <c r="G53" s="6">
        <f>SUM(G45:G48)</f>
        <v>892.1</v>
      </c>
      <c r="H53" s="6">
        <f>SUM(H45:H48)</f>
        <v>1197.2</v>
      </c>
      <c r="I53" s="6">
        <f t="shared" si="0"/>
        <v>305.1</v>
      </c>
      <c r="J53" s="6">
        <f t="shared" si="1"/>
        <v>134.2002017711019</v>
      </c>
      <c r="K53" s="6">
        <f t="shared" si="2"/>
        <v>125.83561067899937</v>
      </c>
      <c r="L53" s="6">
        <f t="shared" si="3"/>
        <v>-141.49999999999977</v>
      </c>
      <c r="M53" s="6">
        <f t="shared" si="4"/>
        <v>89.43004407260777</v>
      </c>
    </row>
    <row r="54" spans="1:13" s="5" customFormat="1" ht="30.75" hidden="1">
      <c r="A54" s="104"/>
      <c r="B54" s="79"/>
      <c r="C54" s="23"/>
      <c r="D54" s="3" t="s">
        <v>37</v>
      </c>
      <c r="E54" s="6">
        <f>E55-E43</f>
        <v>11316.7</v>
      </c>
      <c r="F54" s="6">
        <f>F55-F43</f>
        <v>314252.1</v>
      </c>
      <c r="G54" s="6">
        <f>G55-G43</f>
        <v>192438.9</v>
      </c>
      <c r="H54" s="6">
        <f>H55-H43</f>
        <v>209699.5</v>
      </c>
      <c r="I54" s="6">
        <f t="shared" si="0"/>
        <v>17260.600000000006</v>
      </c>
      <c r="J54" s="6">
        <f t="shared" si="1"/>
        <v>108.9693923629786</v>
      </c>
      <c r="K54" s="6">
        <f t="shared" si="2"/>
        <v>66.72970522710906</v>
      </c>
      <c r="L54" s="6">
        <f t="shared" si="3"/>
        <v>198382.8</v>
      </c>
      <c r="M54" s="6">
        <f t="shared" si="4"/>
        <v>1853.0092694866876</v>
      </c>
    </row>
    <row r="55" spans="1:13" s="5" customFormat="1" ht="15">
      <c r="A55" s="105"/>
      <c r="B55" s="80"/>
      <c r="C55" s="23"/>
      <c r="D55" s="3" t="s">
        <v>56</v>
      </c>
      <c r="E55" s="4">
        <f>E44+E53</f>
        <v>11316.7</v>
      </c>
      <c r="F55" s="4">
        <f>F44+F53</f>
        <v>314252.1</v>
      </c>
      <c r="G55" s="4">
        <f>G44+G53</f>
        <v>192438.9</v>
      </c>
      <c r="H55" s="4">
        <f>H44+H53</f>
        <v>209699.5</v>
      </c>
      <c r="I55" s="4">
        <f t="shared" si="0"/>
        <v>17260.600000000006</v>
      </c>
      <c r="J55" s="4">
        <f t="shared" si="1"/>
        <v>108.9693923629786</v>
      </c>
      <c r="K55" s="4">
        <f t="shared" si="2"/>
        <v>66.72970522710906</v>
      </c>
      <c r="L55" s="4">
        <f t="shared" si="3"/>
        <v>198382.8</v>
      </c>
      <c r="M55" s="4">
        <f t="shared" si="4"/>
        <v>1853.0092694866876</v>
      </c>
    </row>
    <row r="56" spans="1:13" ht="63" customHeight="1" hidden="1">
      <c r="A56" s="103" t="s">
        <v>197</v>
      </c>
      <c r="B56" s="78" t="s">
        <v>196</v>
      </c>
      <c r="C56" s="20" t="s">
        <v>8</v>
      </c>
      <c r="D56" s="41" t="s">
        <v>9</v>
      </c>
      <c r="E56" s="49"/>
      <c r="F56" s="34"/>
      <c r="G56" s="49"/>
      <c r="H56" s="49"/>
      <c r="I56" s="49">
        <f t="shared" si="0"/>
        <v>0</v>
      </c>
      <c r="J56" s="49" t="e">
        <f t="shared" si="1"/>
        <v>#DIV/0!</v>
      </c>
      <c r="K56" s="49" t="e">
        <f t="shared" si="2"/>
        <v>#DIV/0!</v>
      </c>
      <c r="L56" s="49">
        <f t="shared" si="3"/>
        <v>0</v>
      </c>
      <c r="M56" s="49" t="e">
        <f t="shared" si="4"/>
        <v>#DIV/0!</v>
      </c>
    </row>
    <row r="57" spans="1:13" ht="30.75">
      <c r="A57" s="104"/>
      <c r="B57" s="79"/>
      <c r="C57" s="21" t="s">
        <v>215</v>
      </c>
      <c r="D57" s="32" t="s">
        <v>216</v>
      </c>
      <c r="E57" s="49"/>
      <c r="F57" s="49">
        <v>130</v>
      </c>
      <c r="G57" s="49">
        <v>120</v>
      </c>
      <c r="H57" s="49">
        <v>148.5</v>
      </c>
      <c r="I57" s="49">
        <f t="shared" si="0"/>
        <v>28.5</v>
      </c>
      <c r="J57" s="49">
        <f t="shared" si="1"/>
        <v>123.75</v>
      </c>
      <c r="K57" s="49">
        <f t="shared" si="2"/>
        <v>114.23076923076923</v>
      </c>
      <c r="L57" s="49">
        <f t="shared" si="3"/>
        <v>148.5</v>
      </c>
      <c r="M57" s="49"/>
    </row>
    <row r="58" spans="1:13" ht="30.75">
      <c r="A58" s="104"/>
      <c r="B58" s="79"/>
      <c r="C58" s="21" t="s">
        <v>209</v>
      </c>
      <c r="D58" s="32" t="s">
        <v>210</v>
      </c>
      <c r="E58" s="49">
        <v>375.7</v>
      </c>
      <c r="F58" s="49"/>
      <c r="G58" s="49"/>
      <c r="H58" s="49">
        <v>202.1</v>
      </c>
      <c r="I58" s="49">
        <f t="shared" si="0"/>
        <v>202.1</v>
      </c>
      <c r="J58" s="49"/>
      <c r="K58" s="49"/>
      <c r="L58" s="49">
        <f t="shared" si="3"/>
        <v>-173.6</v>
      </c>
      <c r="M58" s="49">
        <f t="shared" si="4"/>
        <v>53.79291988288528</v>
      </c>
    </row>
    <row r="59" spans="1:13" ht="47.25" customHeight="1" hidden="1">
      <c r="A59" s="104"/>
      <c r="B59" s="79"/>
      <c r="C59" s="62" t="s">
        <v>224</v>
      </c>
      <c r="D59" s="44" t="s">
        <v>18</v>
      </c>
      <c r="E59" s="49"/>
      <c r="F59" s="49"/>
      <c r="G59" s="49"/>
      <c r="H59" s="49"/>
      <c r="I59" s="49">
        <f t="shared" si="0"/>
        <v>0</v>
      </c>
      <c r="J59" s="49"/>
      <c r="K59" s="49"/>
      <c r="L59" s="49">
        <f t="shared" si="3"/>
        <v>0</v>
      </c>
      <c r="M59" s="49" t="e">
        <f t="shared" si="4"/>
        <v>#DIV/0!</v>
      </c>
    </row>
    <row r="60" spans="1:13" ht="15">
      <c r="A60" s="104"/>
      <c r="B60" s="79"/>
      <c r="C60" s="21" t="s">
        <v>19</v>
      </c>
      <c r="D60" s="43" t="s">
        <v>20</v>
      </c>
      <c r="E60" s="34">
        <f>E61</f>
        <v>-187</v>
      </c>
      <c r="F60" s="34">
        <f>F61</f>
        <v>0</v>
      </c>
      <c r="G60" s="34">
        <f>G61</f>
        <v>0</v>
      </c>
      <c r="H60" s="34">
        <f>H61</f>
        <v>10.8</v>
      </c>
      <c r="I60" s="34">
        <f t="shared" si="0"/>
        <v>10.8</v>
      </c>
      <c r="J60" s="34"/>
      <c r="K60" s="34"/>
      <c r="L60" s="34">
        <f t="shared" si="3"/>
        <v>197.8</v>
      </c>
      <c r="M60" s="34">
        <f t="shared" si="4"/>
        <v>-5.775401069518717</v>
      </c>
    </row>
    <row r="61" spans="1:13" ht="47.25" customHeight="1" hidden="1">
      <c r="A61" s="104"/>
      <c r="B61" s="79"/>
      <c r="C61" s="20" t="s">
        <v>21</v>
      </c>
      <c r="D61" s="44" t="s">
        <v>22</v>
      </c>
      <c r="E61" s="34">
        <f>-282+95</f>
        <v>-187</v>
      </c>
      <c r="F61" s="34"/>
      <c r="G61" s="34"/>
      <c r="H61" s="34">
        <v>10.8</v>
      </c>
      <c r="I61" s="34">
        <f t="shared" si="0"/>
        <v>10.8</v>
      </c>
      <c r="J61" s="34"/>
      <c r="K61" s="34"/>
      <c r="L61" s="34">
        <f t="shared" si="3"/>
        <v>197.8</v>
      </c>
      <c r="M61" s="34">
        <f t="shared" si="4"/>
        <v>-5.775401069518717</v>
      </c>
    </row>
    <row r="62" spans="1:13" ht="15.75" customHeight="1">
      <c r="A62" s="104"/>
      <c r="B62" s="79"/>
      <c r="C62" s="21" t="s">
        <v>23</v>
      </c>
      <c r="D62" s="43" t="s">
        <v>24</v>
      </c>
      <c r="E62" s="49"/>
      <c r="F62" s="49"/>
      <c r="G62" s="49"/>
      <c r="H62" s="49">
        <v>-0.1</v>
      </c>
      <c r="I62" s="49">
        <f t="shared" si="0"/>
        <v>-0.1</v>
      </c>
      <c r="J62" s="49"/>
      <c r="K62" s="49"/>
      <c r="L62" s="49">
        <f t="shared" si="3"/>
        <v>-0.1</v>
      </c>
      <c r="M62" s="49"/>
    </row>
    <row r="63" spans="1:13" ht="15.75" customHeight="1" hidden="1">
      <c r="A63" s="104"/>
      <c r="B63" s="79"/>
      <c r="C63" s="21" t="s">
        <v>28</v>
      </c>
      <c r="D63" s="43" t="s">
        <v>47</v>
      </c>
      <c r="E63" s="49"/>
      <c r="F63" s="49"/>
      <c r="G63" s="49"/>
      <c r="H63" s="49"/>
      <c r="I63" s="49">
        <f t="shared" si="0"/>
        <v>0</v>
      </c>
      <c r="J63" s="49" t="e">
        <f t="shared" si="1"/>
        <v>#DIV/0!</v>
      </c>
      <c r="K63" s="49" t="e">
        <f t="shared" si="2"/>
        <v>#DIV/0!</v>
      </c>
      <c r="L63" s="49">
        <f t="shared" si="3"/>
        <v>0</v>
      </c>
      <c r="M63" s="49"/>
    </row>
    <row r="64" spans="1:13" ht="15.75" customHeight="1" hidden="1">
      <c r="A64" s="104"/>
      <c r="B64" s="79"/>
      <c r="C64" s="21" t="s">
        <v>30</v>
      </c>
      <c r="D64" s="43" t="s">
        <v>31</v>
      </c>
      <c r="E64" s="49"/>
      <c r="F64" s="49"/>
      <c r="G64" s="49"/>
      <c r="H64" s="49"/>
      <c r="I64" s="49">
        <f t="shared" si="0"/>
        <v>0</v>
      </c>
      <c r="J64" s="49" t="e">
        <f t="shared" si="1"/>
        <v>#DIV/0!</v>
      </c>
      <c r="K64" s="49" t="e">
        <f t="shared" si="2"/>
        <v>#DIV/0!</v>
      </c>
      <c r="L64" s="49">
        <f t="shared" si="3"/>
        <v>0</v>
      </c>
      <c r="M64" s="49"/>
    </row>
    <row r="65" spans="1:13" ht="15.75" customHeight="1">
      <c r="A65" s="104"/>
      <c r="B65" s="79"/>
      <c r="C65" s="21" t="s">
        <v>48</v>
      </c>
      <c r="D65" s="44" t="s">
        <v>49</v>
      </c>
      <c r="E65" s="49"/>
      <c r="F65" s="49">
        <v>9943.6</v>
      </c>
      <c r="G65" s="49"/>
      <c r="H65" s="49">
        <v>9943.6</v>
      </c>
      <c r="I65" s="49">
        <f t="shared" si="0"/>
        <v>9943.6</v>
      </c>
      <c r="J65" s="49"/>
      <c r="K65" s="49">
        <f t="shared" si="2"/>
        <v>100</v>
      </c>
      <c r="L65" s="49">
        <f t="shared" si="3"/>
        <v>9943.6</v>
      </c>
      <c r="M65" s="49"/>
    </row>
    <row r="66" spans="1:13" ht="15.75" customHeight="1">
      <c r="A66" s="104"/>
      <c r="B66" s="79"/>
      <c r="C66" s="21" t="s">
        <v>57</v>
      </c>
      <c r="D66" s="43" t="s">
        <v>58</v>
      </c>
      <c r="E66" s="34"/>
      <c r="F66" s="49"/>
      <c r="G66" s="34"/>
      <c r="H66" s="34">
        <v>1200</v>
      </c>
      <c r="I66" s="34">
        <f t="shared" si="0"/>
        <v>1200</v>
      </c>
      <c r="J66" s="34"/>
      <c r="K66" s="34"/>
      <c r="L66" s="34">
        <f t="shared" si="3"/>
        <v>1200</v>
      </c>
      <c r="M66" s="34"/>
    </row>
    <row r="67" spans="1:13" ht="15.75" customHeight="1">
      <c r="A67" s="104"/>
      <c r="B67" s="79"/>
      <c r="C67" s="21" t="s">
        <v>200</v>
      </c>
      <c r="D67" s="42" t="s">
        <v>203</v>
      </c>
      <c r="E67" s="34"/>
      <c r="F67" s="49"/>
      <c r="G67" s="34"/>
      <c r="H67" s="34">
        <v>4553.3</v>
      </c>
      <c r="I67" s="34">
        <f t="shared" si="0"/>
        <v>4553.3</v>
      </c>
      <c r="J67" s="34"/>
      <c r="K67" s="34"/>
      <c r="L67" s="34">
        <f t="shared" si="3"/>
        <v>4553.3</v>
      </c>
      <c r="M67" s="34"/>
    </row>
    <row r="68" spans="1:13" ht="15.75" customHeight="1" hidden="1">
      <c r="A68" s="104"/>
      <c r="B68" s="79"/>
      <c r="C68" s="21" t="s">
        <v>32</v>
      </c>
      <c r="D68" s="43" t="s">
        <v>27</v>
      </c>
      <c r="E68" s="34"/>
      <c r="F68" s="49"/>
      <c r="G68" s="34"/>
      <c r="H68" s="34"/>
      <c r="I68" s="34">
        <f t="shared" si="0"/>
        <v>0</v>
      </c>
      <c r="J68" s="34" t="e">
        <f t="shared" si="1"/>
        <v>#DIV/0!</v>
      </c>
      <c r="K68" s="34" t="e">
        <f t="shared" si="2"/>
        <v>#DIV/0!</v>
      </c>
      <c r="L68" s="34">
        <f t="shared" si="3"/>
        <v>0</v>
      </c>
      <c r="M68" s="34" t="e">
        <f t="shared" si="4"/>
        <v>#DIV/0!</v>
      </c>
    </row>
    <row r="69" spans="1:13" s="5" customFormat="1" ht="15.75">
      <c r="A69" s="104"/>
      <c r="B69" s="79"/>
      <c r="C69" s="22"/>
      <c r="D69" s="3" t="s">
        <v>33</v>
      </c>
      <c r="E69" s="4">
        <f>SUM(E56:E60,E62:E68)</f>
        <v>188.7</v>
      </c>
      <c r="F69" s="4">
        <f>SUM(F56:F60,F62:F68)</f>
        <v>10073.6</v>
      </c>
      <c r="G69" s="4">
        <f>SUM(G56:G60,G62:G68)</f>
        <v>120</v>
      </c>
      <c r="H69" s="4">
        <f>SUM(H56:H60,H62:H68)</f>
        <v>16058.2</v>
      </c>
      <c r="I69" s="4">
        <f t="shared" si="0"/>
        <v>15938.2</v>
      </c>
      <c r="J69" s="4">
        <f t="shared" si="1"/>
        <v>13381.833333333332</v>
      </c>
      <c r="K69" s="4">
        <f t="shared" si="2"/>
        <v>159.40875158831005</v>
      </c>
      <c r="L69" s="4">
        <f t="shared" si="3"/>
        <v>15869.5</v>
      </c>
      <c r="M69" s="4">
        <f t="shared" si="4"/>
        <v>8509.909909909911</v>
      </c>
    </row>
    <row r="70" spans="1:13" ht="15">
      <c r="A70" s="104"/>
      <c r="B70" s="79"/>
      <c r="C70" s="21" t="s">
        <v>19</v>
      </c>
      <c r="D70" s="43" t="s">
        <v>20</v>
      </c>
      <c r="E70" s="34">
        <f>E71</f>
        <v>5091.7</v>
      </c>
      <c r="F70" s="34">
        <f>F71</f>
        <v>2000</v>
      </c>
      <c r="G70" s="34">
        <f>G71</f>
        <v>1820</v>
      </c>
      <c r="H70" s="34">
        <f>H71</f>
        <v>3154.8</v>
      </c>
      <c r="I70" s="34">
        <f aca="true" t="shared" si="5" ref="I70:I133">H70-G70</f>
        <v>1334.8000000000002</v>
      </c>
      <c r="J70" s="34">
        <f aca="true" t="shared" si="6" ref="J70:J133">H70/G70*100</f>
        <v>173.34065934065933</v>
      </c>
      <c r="K70" s="34">
        <f aca="true" t="shared" si="7" ref="K70:K133">H70/F70*100</f>
        <v>157.74</v>
      </c>
      <c r="L70" s="34">
        <f aca="true" t="shared" si="8" ref="L70:L133">H70-E70</f>
        <v>-1936.8999999999996</v>
      </c>
      <c r="M70" s="34">
        <f aca="true" t="shared" si="9" ref="M70:M133">H70/E70*100</f>
        <v>61.959659838560796</v>
      </c>
    </row>
    <row r="71" spans="1:13" ht="47.25" customHeight="1" hidden="1">
      <c r="A71" s="104"/>
      <c r="B71" s="79"/>
      <c r="C71" s="20" t="s">
        <v>21</v>
      </c>
      <c r="D71" s="44" t="s">
        <v>22</v>
      </c>
      <c r="E71" s="34">
        <v>5091.7</v>
      </c>
      <c r="F71" s="34">
        <v>2000</v>
      </c>
      <c r="G71" s="34">
        <v>1820</v>
      </c>
      <c r="H71" s="34">
        <v>3154.8</v>
      </c>
      <c r="I71" s="34">
        <f t="shared" si="5"/>
        <v>1334.8000000000002</v>
      </c>
      <c r="J71" s="34">
        <f t="shared" si="6"/>
        <v>173.34065934065933</v>
      </c>
      <c r="K71" s="34">
        <f t="shared" si="7"/>
        <v>157.74</v>
      </c>
      <c r="L71" s="34">
        <f t="shared" si="8"/>
        <v>-1936.8999999999996</v>
      </c>
      <c r="M71" s="34">
        <f t="shared" si="9"/>
        <v>61.959659838560796</v>
      </c>
    </row>
    <row r="72" spans="1:13" s="5" customFormat="1" ht="15.75">
      <c r="A72" s="104"/>
      <c r="B72" s="79"/>
      <c r="C72" s="22"/>
      <c r="D72" s="3" t="s">
        <v>36</v>
      </c>
      <c r="E72" s="4">
        <f>SUM(E70)</f>
        <v>5091.7</v>
      </c>
      <c r="F72" s="4">
        <f>SUM(F70)</f>
        <v>2000</v>
      </c>
      <c r="G72" s="4">
        <f>SUM(G70)</f>
        <v>1820</v>
      </c>
      <c r="H72" s="4">
        <f>SUM(H70)</f>
        <v>3154.8</v>
      </c>
      <c r="I72" s="4">
        <f t="shared" si="5"/>
        <v>1334.8000000000002</v>
      </c>
      <c r="J72" s="4">
        <f t="shared" si="6"/>
        <v>173.34065934065933</v>
      </c>
      <c r="K72" s="4">
        <f t="shared" si="7"/>
        <v>157.74</v>
      </c>
      <c r="L72" s="4">
        <f t="shared" si="8"/>
        <v>-1936.8999999999996</v>
      </c>
      <c r="M72" s="4">
        <f t="shared" si="9"/>
        <v>61.959659838560796</v>
      </c>
    </row>
    <row r="73" spans="1:13" s="5" customFormat="1" ht="31.5" hidden="1">
      <c r="A73" s="104"/>
      <c r="B73" s="79"/>
      <c r="C73" s="22"/>
      <c r="D73" s="3" t="s">
        <v>37</v>
      </c>
      <c r="E73" s="4">
        <f>E74-E68</f>
        <v>5280.4</v>
      </c>
      <c r="F73" s="4">
        <f>F74-F68</f>
        <v>12073.6</v>
      </c>
      <c r="G73" s="4">
        <f>G74-G68</f>
        <v>1940</v>
      </c>
      <c r="H73" s="4">
        <f>H74-H68</f>
        <v>19213</v>
      </c>
      <c r="I73" s="4">
        <f t="shared" si="5"/>
        <v>17273</v>
      </c>
      <c r="J73" s="4">
        <f t="shared" si="6"/>
        <v>990.3608247422679</v>
      </c>
      <c r="K73" s="4">
        <f t="shared" si="7"/>
        <v>159.13232175987278</v>
      </c>
      <c r="L73" s="4">
        <f t="shared" si="8"/>
        <v>13932.6</v>
      </c>
      <c r="M73" s="4">
        <f t="shared" si="9"/>
        <v>363.8550109840164</v>
      </c>
    </row>
    <row r="74" spans="1:13" s="5" customFormat="1" ht="15.75">
      <c r="A74" s="105"/>
      <c r="B74" s="80"/>
      <c r="C74" s="22"/>
      <c r="D74" s="3" t="s">
        <v>56</v>
      </c>
      <c r="E74" s="4">
        <f>E69+E72</f>
        <v>5280.4</v>
      </c>
      <c r="F74" s="4">
        <f>F69+F72</f>
        <v>12073.6</v>
      </c>
      <c r="G74" s="4">
        <f>G69+G72</f>
        <v>1940</v>
      </c>
      <c r="H74" s="4">
        <f>H69+H72</f>
        <v>19213</v>
      </c>
      <c r="I74" s="4">
        <f t="shared" si="5"/>
        <v>17273</v>
      </c>
      <c r="J74" s="4">
        <f t="shared" si="6"/>
        <v>990.3608247422679</v>
      </c>
      <c r="K74" s="4">
        <f t="shared" si="7"/>
        <v>159.13232175987278</v>
      </c>
      <c r="L74" s="4">
        <f t="shared" si="8"/>
        <v>13932.6</v>
      </c>
      <c r="M74" s="4">
        <f t="shared" si="9"/>
        <v>363.8550109840164</v>
      </c>
    </row>
    <row r="75" spans="1:13" s="5" customFormat="1" ht="15.75" customHeight="1">
      <c r="A75" s="103" t="s">
        <v>59</v>
      </c>
      <c r="B75" s="78" t="s">
        <v>60</v>
      </c>
      <c r="C75" s="21" t="s">
        <v>10</v>
      </c>
      <c r="D75" s="42" t="s">
        <v>11</v>
      </c>
      <c r="E75" s="4"/>
      <c r="F75" s="4"/>
      <c r="G75" s="4"/>
      <c r="H75" s="34">
        <v>60.9</v>
      </c>
      <c r="I75" s="34">
        <f t="shared" si="5"/>
        <v>60.9</v>
      </c>
      <c r="J75" s="34"/>
      <c r="K75" s="34"/>
      <c r="L75" s="34">
        <f t="shared" si="8"/>
        <v>60.9</v>
      </c>
      <c r="M75" s="34"/>
    </row>
    <row r="76" spans="1:13" ht="31.5" customHeight="1">
      <c r="A76" s="104"/>
      <c r="B76" s="79"/>
      <c r="C76" s="21" t="s">
        <v>209</v>
      </c>
      <c r="D76" s="32" t="s">
        <v>210</v>
      </c>
      <c r="E76" s="34">
        <v>5.8</v>
      </c>
      <c r="F76" s="34"/>
      <c r="G76" s="34"/>
      <c r="H76" s="34">
        <v>249.6</v>
      </c>
      <c r="I76" s="34">
        <f t="shared" si="5"/>
        <v>249.6</v>
      </c>
      <c r="J76" s="34"/>
      <c r="K76" s="34"/>
      <c r="L76" s="34">
        <f t="shared" si="8"/>
        <v>243.79999999999998</v>
      </c>
      <c r="M76" s="34">
        <f t="shared" si="9"/>
        <v>4303.448275862069</v>
      </c>
    </row>
    <row r="77" spans="1:13" ht="15">
      <c r="A77" s="104"/>
      <c r="B77" s="79"/>
      <c r="C77" s="21" t="s">
        <v>19</v>
      </c>
      <c r="D77" s="43" t="s">
        <v>20</v>
      </c>
      <c r="E77" s="34">
        <f>E79</f>
        <v>85</v>
      </c>
      <c r="F77" s="34">
        <f>F79</f>
        <v>0</v>
      </c>
      <c r="G77" s="34">
        <f>G79</f>
        <v>0</v>
      </c>
      <c r="H77" s="34">
        <f>H79+H78</f>
        <v>753.8</v>
      </c>
      <c r="I77" s="34">
        <f t="shared" si="5"/>
        <v>753.8</v>
      </c>
      <c r="J77" s="34"/>
      <c r="K77" s="34"/>
      <c r="L77" s="34">
        <f t="shared" si="8"/>
        <v>668.8</v>
      </c>
      <c r="M77" s="34">
        <f t="shared" si="9"/>
        <v>886.8235294117646</v>
      </c>
    </row>
    <row r="78" spans="1:13" ht="47.25" customHeight="1" hidden="1">
      <c r="A78" s="104"/>
      <c r="B78" s="79"/>
      <c r="C78" s="20" t="s">
        <v>213</v>
      </c>
      <c r="D78" s="44" t="s">
        <v>214</v>
      </c>
      <c r="E78" s="34"/>
      <c r="F78" s="34"/>
      <c r="G78" s="34"/>
      <c r="H78" s="34">
        <v>3</v>
      </c>
      <c r="I78" s="34">
        <f t="shared" si="5"/>
        <v>3</v>
      </c>
      <c r="J78" s="34" t="e">
        <f t="shared" si="6"/>
        <v>#DIV/0!</v>
      </c>
      <c r="K78" s="34" t="e">
        <f t="shared" si="7"/>
        <v>#DIV/0!</v>
      </c>
      <c r="L78" s="34">
        <f t="shared" si="8"/>
        <v>3</v>
      </c>
      <c r="M78" s="34" t="e">
        <f t="shared" si="9"/>
        <v>#DIV/0!</v>
      </c>
    </row>
    <row r="79" spans="1:13" ht="47.25" customHeight="1" hidden="1">
      <c r="A79" s="104"/>
      <c r="B79" s="79"/>
      <c r="C79" s="20" t="s">
        <v>21</v>
      </c>
      <c r="D79" s="44" t="s">
        <v>22</v>
      </c>
      <c r="E79" s="34">
        <v>85</v>
      </c>
      <c r="F79" s="34"/>
      <c r="G79" s="34"/>
      <c r="H79" s="34">
        <v>750.8</v>
      </c>
      <c r="I79" s="34">
        <f t="shared" si="5"/>
        <v>750.8</v>
      </c>
      <c r="J79" s="34" t="e">
        <f t="shared" si="6"/>
        <v>#DIV/0!</v>
      </c>
      <c r="K79" s="34" t="e">
        <f t="shared" si="7"/>
        <v>#DIV/0!</v>
      </c>
      <c r="L79" s="34">
        <f t="shared" si="8"/>
        <v>665.8</v>
      </c>
      <c r="M79" s="34">
        <f t="shared" si="9"/>
        <v>883.2941176470588</v>
      </c>
    </row>
    <row r="80" spans="1:13" ht="15" hidden="1">
      <c r="A80" s="104"/>
      <c r="B80" s="79"/>
      <c r="C80" s="21" t="s">
        <v>23</v>
      </c>
      <c r="D80" s="43" t="s">
        <v>24</v>
      </c>
      <c r="E80" s="34"/>
      <c r="F80" s="34"/>
      <c r="G80" s="34"/>
      <c r="H80" s="34"/>
      <c r="I80" s="34">
        <f t="shared" si="5"/>
        <v>0</v>
      </c>
      <c r="J80" s="34" t="e">
        <f t="shared" si="6"/>
        <v>#DIV/0!</v>
      </c>
      <c r="K80" s="34" t="e">
        <f t="shared" si="7"/>
        <v>#DIV/0!</v>
      </c>
      <c r="L80" s="34">
        <f t="shared" si="8"/>
        <v>0</v>
      </c>
      <c r="M80" s="34" t="e">
        <f t="shared" si="9"/>
        <v>#DIV/0!</v>
      </c>
    </row>
    <row r="81" spans="1:13" ht="15">
      <c r="A81" s="104"/>
      <c r="B81" s="79"/>
      <c r="C81" s="21" t="s">
        <v>25</v>
      </c>
      <c r="D81" s="43" t="s">
        <v>26</v>
      </c>
      <c r="E81" s="34"/>
      <c r="F81" s="34">
        <v>249.5</v>
      </c>
      <c r="G81" s="34">
        <v>249.5</v>
      </c>
      <c r="H81" s="34"/>
      <c r="I81" s="34">
        <f t="shared" si="5"/>
        <v>-249.5</v>
      </c>
      <c r="J81" s="34">
        <f t="shared" si="6"/>
        <v>0</v>
      </c>
      <c r="K81" s="34">
        <f t="shared" si="7"/>
        <v>0</v>
      </c>
      <c r="L81" s="34">
        <f t="shared" si="8"/>
        <v>0</v>
      </c>
      <c r="M81" s="34" t="e">
        <f t="shared" si="9"/>
        <v>#DIV/0!</v>
      </c>
    </row>
    <row r="82" spans="1:13" ht="15.75" customHeight="1" hidden="1">
      <c r="A82" s="104"/>
      <c r="B82" s="79"/>
      <c r="C82" s="21" t="s">
        <v>30</v>
      </c>
      <c r="D82" s="43" t="s">
        <v>31</v>
      </c>
      <c r="E82" s="34"/>
      <c r="F82" s="34"/>
      <c r="G82" s="34"/>
      <c r="H82" s="34"/>
      <c r="I82" s="34">
        <f t="shared" si="5"/>
        <v>0</v>
      </c>
      <c r="J82" s="34" t="e">
        <f t="shared" si="6"/>
        <v>#DIV/0!</v>
      </c>
      <c r="K82" s="34" t="e">
        <f t="shared" si="7"/>
        <v>#DIV/0!</v>
      </c>
      <c r="L82" s="34">
        <f t="shared" si="8"/>
        <v>0</v>
      </c>
      <c r="M82" s="34" t="e">
        <f t="shared" si="9"/>
        <v>#DIV/0!</v>
      </c>
    </row>
    <row r="83" spans="1:13" s="5" customFormat="1" ht="15">
      <c r="A83" s="104"/>
      <c r="B83" s="79"/>
      <c r="C83" s="17"/>
      <c r="D83" s="3" t="s">
        <v>33</v>
      </c>
      <c r="E83" s="4">
        <f>SUM(E75:E77,E80:E82)</f>
        <v>90.8</v>
      </c>
      <c r="F83" s="4">
        <f>SUM(F75:F77,F80:F82)</f>
        <v>249.5</v>
      </c>
      <c r="G83" s="4">
        <f>SUM(G75:G77,G80:G82)</f>
        <v>249.5</v>
      </c>
      <c r="H83" s="4">
        <f>SUM(H75:H77,H80:H82)</f>
        <v>1064.3</v>
      </c>
      <c r="I83" s="4">
        <f t="shared" si="5"/>
        <v>814.8</v>
      </c>
      <c r="J83" s="4">
        <f t="shared" si="6"/>
        <v>426.57314629258514</v>
      </c>
      <c r="K83" s="4">
        <f t="shared" si="7"/>
        <v>426.57314629258514</v>
      </c>
      <c r="L83" s="4">
        <f t="shared" si="8"/>
        <v>973.5</v>
      </c>
      <c r="M83" s="4">
        <f t="shared" si="9"/>
        <v>1172.136563876652</v>
      </c>
    </row>
    <row r="84" spans="1:13" ht="15">
      <c r="A84" s="104"/>
      <c r="B84" s="79"/>
      <c r="C84" s="21" t="s">
        <v>61</v>
      </c>
      <c r="D84" s="43" t="s">
        <v>62</v>
      </c>
      <c r="E84" s="34">
        <v>13806.7</v>
      </c>
      <c r="F84" s="34">
        <v>17935.9</v>
      </c>
      <c r="G84" s="34">
        <v>15783.6</v>
      </c>
      <c r="H84" s="34">
        <v>17379.6</v>
      </c>
      <c r="I84" s="34">
        <f t="shared" si="5"/>
        <v>1595.9999999999982</v>
      </c>
      <c r="J84" s="34">
        <f t="shared" si="6"/>
        <v>110.111761575306</v>
      </c>
      <c r="K84" s="34">
        <f t="shared" si="7"/>
        <v>96.89839929972847</v>
      </c>
      <c r="L84" s="34">
        <f t="shared" si="8"/>
        <v>3572.899999999998</v>
      </c>
      <c r="M84" s="34">
        <f t="shared" si="9"/>
        <v>125.87801574597839</v>
      </c>
    </row>
    <row r="85" spans="1:13" ht="15">
      <c r="A85" s="104"/>
      <c r="B85" s="79"/>
      <c r="C85" s="21" t="s">
        <v>19</v>
      </c>
      <c r="D85" s="43" t="s">
        <v>20</v>
      </c>
      <c r="E85" s="34">
        <f>SUM(E86:E94)</f>
        <v>11965.7</v>
      </c>
      <c r="F85" s="34">
        <f>SUM(F86:F94)</f>
        <v>8305.4</v>
      </c>
      <c r="G85" s="34">
        <f>SUM(G86:G94)</f>
        <v>7390.4</v>
      </c>
      <c r="H85" s="34">
        <f>SUM(H86:H94)</f>
        <v>18984.6</v>
      </c>
      <c r="I85" s="34">
        <f t="shared" si="5"/>
        <v>11594.199999999999</v>
      </c>
      <c r="J85" s="34">
        <f t="shared" si="6"/>
        <v>256.8819008443386</v>
      </c>
      <c r="K85" s="34">
        <f t="shared" si="7"/>
        <v>228.58140486912131</v>
      </c>
      <c r="L85" s="34">
        <f t="shared" si="8"/>
        <v>7018.899999999998</v>
      </c>
      <c r="M85" s="34">
        <f t="shared" si="9"/>
        <v>158.65849887595374</v>
      </c>
    </row>
    <row r="86" spans="1:13" s="5" customFormat="1" ht="31.5" customHeight="1" hidden="1">
      <c r="A86" s="104"/>
      <c r="B86" s="79"/>
      <c r="C86" s="20" t="s">
        <v>63</v>
      </c>
      <c r="D86" s="44" t="s">
        <v>64</v>
      </c>
      <c r="E86" s="34">
        <v>2449.2</v>
      </c>
      <c r="F86" s="34">
        <v>1200</v>
      </c>
      <c r="G86" s="34">
        <v>1080</v>
      </c>
      <c r="H86" s="34">
        <v>3993.4</v>
      </c>
      <c r="I86" s="34">
        <f t="shared" si="5"/>
        <v>2913.4</v>
      </c>
      <c r="J86" s="34">
        <f t="shared" si="6"/>
        <v>369.75925925925924</v>
      </c>
      <c r="K86" s="34">
        <f t="shared" si="7"/>
        <v>332.78333333333336</v>
      </c>
      <c r="L86" s="34">
        <f t="shared" si="8"/>
        <v>1544.2000000000003</v>
      </c>
      <c r="M86" s="34">
        <f t="shared" si="9"/>
        <v>163.04915890903152</v>
      </c>
    </row>
    <row r="87" spans="1:13" s="5" customFormat="1" ht="47.25" customHeight="1" hidden="1">
      <c r="A87" s="104"/>
      <c r="B87" s="79"/>
      <c r="C87" s="20" t="s">
        <v>175</v>
      </c>
      <c r="D87" s="44" t="s">
        <v>176</v>
      </c>
      <c r="E87" s="34">
        <v>2</v>
      </c>
      <c r="F87" s="34"/>
      <c r="G87" s="34"/>
      <c r="H87" s="34"/>
      <c r="I87" s="34">
        <f t="shared" si="5"/>
        <v>0</v>
      </c>
      <c r="J87" s="34" t="e">
        <f t="shared" si="6"/>
        <v>#DIV/0!</v>
      </c>
      <c r="K87" s="34" t="e">
        <f t="shared" si="7"/>
        <v>#DIV/0!</v>
      </c>
      <c r="L87" s="34">
        <f t="shared" si="8"/>
        <v>-2</v>
      </c>
      <c r="M87" s="34">
        <f t="shared" si="9"/>
        <v>0</v>
      </c>
    </row>
    <row r="88" spans="1:13" s="5" customFormat="1" ht="47.25" customHeight="1" hidden="1">
      <c r="A88" s="104"/>
      <c r="B88" s="79"/>
      <c r="C88" s="20" t="s">
        <v>65</v>
      </c>
      <c r="D88" s="44" t="s">
        <v>66</v>
      </c>
      <c r="E88" s="34">
        <v>649.4</v>
      </c>
      <c r="F88" s="34">
        <v>740.4</v>
      </c>
      <c r="G88" s="34">
        <v>659.2</v>
      </c>
      <c r="H88" s="34">
        <v>286.9</v>
      </c>
      <c r="I88" s="34">
        <f t="shared" si="5"/>
        <v>-372.30000000000007</v>
      </c>
      <c r="J88" s="34">
        <f t="shared" si="6"/>
        <v>43.52245145631068</v>
      </c>
      <c r="K88" s="34">
        <f t="shared" si="7"/>
        <v>38.7493246893571</v>
      </c>
      <c r="L88" s="34">
        <f t="shared" si="8"/>
        <v>-362.5</v>
      </c>
      <c r="M88" s="34">
        <f t="shared" si="9"/>
        <v>44.1792423775793</v>
      </c>
    </row>
    <row r="89" spans="1:13" s="5" customFormat="1" ht="31.5" customHeight="1" hidden="1">
      <c r="A89" s="104"/>
      <c r="B89" s="79"/>
      <c r="C89" s="20" t="s">
        <v>67</v>
      </c>
      <c r="D89" s="44" t="s">
        <v>68</v>
      </c>
      <c r="E89" s="34"/>
      <c r="F89" s="34"/>
      <c r="G89" s="34"/>
      <c r="H89" s="34"/>
      <c r="I89" s="34">
        <f t="shared" si="5"/>
        <v>0</v>
      </c>
      <c r="J89" s="34" t="e">
        <f t="shared" si="6"/>
        <v>#DIV/0!</v>
      </c>
      <c r="K89" s="34" t="e">
        <f t="shared" si="7"/>
        <v>#DIV/0!</v>
      </c>
      <c r="L89" s="34">
        <f t="shared" si="8"/>
        <v>0</v>
      </c>
      <c r="M89" s="34" t="e">
        <f t="shared" si="9"/>
        <v>#DIV/0!</v>
      </c>
    </row>
    <row r="90" spans="1:13" s="5" customFormat="1" ht="31.5" customHeight="1" hidden="1">
      <c r="A90" s="104"/>
      <c r="B90" s="79"/>
      <c r="C90" s="20" t="s">
        <v>69</v>
      </c>
      <c r="D90" s="44" t="s">
        <v>70</v>
      </c>
      <c r="E90" s="34">
        <v>3326.5</v>
      </c>
      <c r="F90" s="34">
        <v>2500</v>
      </c>
      <c r="G90" s="34">
        <v>2250</v>
      </c>
      <c r="H90" s="34">
        <v>4185.5</v>
      </c>
      <c r="I90" s="34">
        <f t="shared" si="5"/>
        <v>1935.5</v>
      </c>
      <c r="J90" s="34">
        <f t="shared" si="6"/>
        <v>186.0222222222222</v>
      </c>
      <c r="K90" s="34">
        <f t="shared" si="7"/>
        <v>167.42</v>
      </c>
      <c r="L90" s="34">
        <f t="shared" si="8"/>
        <v>859</v>
      </c>
      <c r="M90" s="34">
        <f t="shared" si="9"/>
        <v>125.82293702089282</v>
      </c>
    </row>
    <row r="91" spans="1:13" s="5" customFormat="1" ht="31.5" customHeight="1" hidden="1">
      <c r="A91" s="104"/>
      <c r="B91" s="79"/>
      <c r="C91" s="20" t="s">
        <v>71</v>
      </c>
      <c r="D91" s="44" t="s">
        <v>72</v>
      </c>
      <c r="E91" s="34"/>
      <c r="F91" s="34"/>
      <c r="G91" s="34"/>
      <c r="H91" s="34"/>
      <c r="I91" s="34">
        <f t="shared" si="5"/>
        <v>0</v>
      </c>
      <c r="J91" s="34" t="e">
        <f t="shared" si="6"/>
        <v>#DIV/0!</v>
      </c>
      <c r="K91" s="34" t="e">
        <f t="shared" si="7"/>
        <v>#DIV/0!</v>
      </c>
      <c r="L91" s="34">
        <f t="shared" si="8"/>
        <v>0</v>
      </c>
      <c r="M91" s="34" t="e">
        <f t="shared" si="9"/>
        <v>#DIV/0!</v>
      </c>
    </row>
    <row r="92" spans="1:13" s="5" customFormat="1" ht="31.5" customHeight="1" hidden="1">
      <c r="A92" s="104"/>
      <c r="B92" s="79"/>
      <c r="C92" s="20" t="s">
        <v>73</v>
      </c>
      <c r="D92" s="44" t="s">
        <v>74</v>
      </c>
      <c r="E92" s="34"/>
      <c r="F92" s="34"/>
      <c r="G92" s="34"/>
      <c r="H92" s="34"/>
      <c r="I92" s="34">
        <f t="shared" si="5"/>
        <v>0</v>
      </c>
      <c r="J92" s="34" t="e">
        <f t="shared" si="6"/>
        <v>#DIV/0!</v>
      </c>
      <c r="K92" s="34" t="e">
        <f t="shared" si="7"/>
        <v>#DIV/0!</v>
      </c>
      <c r="L92" s="34">
        <f t="shared" si="8"/>
        <v>0</v>
      </c>
      <c r="M92" s="34" t="e">
        <f t="shared" si="9"/>
        <v>#DIV/0!</v>
      </c>
    </row>
    <row r="93" spans="1:13" s="5" customFormat="1" ht="46.5" hidden="1">
      <c r="A93" s="104"/>
      <c r="B93" s="79"/>
      <c r="C93" s="62" t="s">
        <v>230</v>
      </c>
      <c r="D93" s="44" t="s">
        <v>231</v>
      </c>
      <c r="E93" s="34"/>
      <c r="F93" s="34"/>
      <c r="G93" s="34"/>
      <c r="H93" s="34">
        <v>437</v>
      </c>
      <c r="I93" s="34">
        <f t="shared" si="5"/>
        <v>437</v>
      </c>
      <c r="J93" s="34" t="e">
        <f t="shared" si="6"/>
        <v>#DIV/0!</v>
      </c>
      <c r="K93" s="34" t="e">
        <f t="shared" si="7"/>
        <v>#DIV/0!</v>
      </c>
      <c r="L93" s="34">
        <f t="shared" si="8"/>
        <v>437</v>
      </c>
      <c r="M93" s="34" t="e">
        <f t="shared" si="9"/>
        <v>#DIV/0!</v>
      </c>
    </row>
    <row r="94" spans="1:13" ht="47.25" customHeight="1" hidden="1">
      <c r="A94" s="104"/>
      <c r="B94" s="79"/>
      <c r="C94" s="20" t="s">
        <v>21</v>
      </c>
      <c r="D94" s="44" t="s">
        <v>22</v>
      </c>
      <c r="E94" s="34">
        <v>5538.6</v>
      </c>
      <c r="F94" s="34">
        <v>3865</v>
      </c>
      <c r="G94" s="34">
        <v>3401.2</v>
      </c>
      <c r="H94" s="34">
        <v>10081.8</v>
      </c>
      <c r="I94" s="34">
        <f t="shared" si="5"/>
        <v>6680.599999999999</v>
      </c>
      <c r="J94" s="34">
        <f t="shared" si="6"/>
        <v>296.4189109725979</v>
      </c>
      <c r="K94" s="34">
        <f t="shared" si="7"/>
        <v>260.8486416558861</v>
      </c>
      <c r="L94" s="34">
        <f t="shared" si="8"/>
        <v>4543.199999999999</v>
      </c>
      <c r="M94" s="34">
        <f t="shared" si="9"/>
        <v>182.02794930126745</v>
      </c>
    </row>
    <row r="95" spans="1:13" s="5" customFormat="1" ht="15">
      <c r="A95" s="104"/>
      <c r="B95" s="79"/>
      <c r="C95" s="23"/>
      <c r="D95" s="3" t="s">
        <v>36</v>
      </c>
      <c r="E95" s="4">
        <f>SUM(E84:E85)</f>
        <v>25772.4</v>
      </c>
      <c r="F95" s="4">
        <f>SUM(F84:F85)</f>
        <v>26241.300000000003</v>
      </c>
      <c r="G95" s="4">
        <f>SUM(G84:G85)</f>
        <v>23174</v>
      </c>
      <c r="H95" s="4">
        <f>SUM(H84:H85)</f>
        <v>36364.2</v>
      </c>
      <c r="I95" s="4">
        <f t="shared" si="5"/>
        <v>13190.199999999997</v>
      </c>
      <c r="J95" s="4">
        <f t="shared" si="6"/>
        <v>156.91809786830066</v>
      </c>
      <c r="K95" s="4">
        <f t="shared" si="7"/>
        <v>138.57621383086965</v>
      </c>
      <c r="L95" s="4">
        <f t="shared" si="8"/>
        <v>10591.799999999996</v>
      </c>
      <c r="M95" s="4">
        <f t="shared" si="9"/>
        <v>141.09745308935138</v>
      </c>
    </row>
    <row r="96" spans="1:13" s="5" customFormat="1" ht="15">
      <c r="A96" s="105"/>
      <c r="B96" s="80"/>
      <c r="C96" s="23"/>
      <c r="D96" s="3" t="s">
        <v>56</v>
      </c>
      <c r="E96" s="4">
        <f>E83+E95</f>
        <v>25863.2</v>
      </c>
      <c r="F96" s="4">
        <f>F83+F95</f>
        <v>26490.800000000003</v>
      </c>
      <c r="G96" s="4">
        <f>G83+G95</f>
        <v>23423.5</v>
      </c>
      <c r="H96" s="4">
        <f>H83+H95</f>
        <v>37428.5</v>
      </c>
      <c r="I96" s="4">
        <f t="shared" si="5"/>
        <v>14005</v>
      </c>
      <c r="J96" s="4">
        <f t="shared" si="6"/>
        <v>159.79038145452216</v>
      </c>
      <c r="K96" s="4">
        <f t="shared" si="7"/>
        <v>141.28867380373563</v>
      </c>
      <c r="L96" s="4">
        <f t="shared" si="8"/>
        <v>11565.3</v>
      </c>
      <c r="M96" s="4">
        <f t="shared" si="9"/>
        <v>144.71720436759566</v>
      </c>
    </row>
    <row r="97" spans="1:13" ht="15.75" customHeight="1">
      <c r="A97" s="103" t="s">
        <v>75</v>
      </c>
      <c r="B97" s="78" t="s">
        <v>76</v>
      </c>
      <c r="C97" s="21" t="s">
        <v>10</v>
      </c>
      <c r="D97" s="42" t="s">
        <v>11</v>
      </c>
      <c r="E97" s="49">
        <v>18464.5</v>
      </c>
      <c r="F97" s="49"/>
      <c r="G97" s="49"/>
      <c r="H97" s="49"/>
      <c r="I97" s="49">
        <f t="shared" si="5"/>
        <v>0</v>
      </c>
      <c r="J97" s="49"/>
      <c r="K97" s="49"/>
      <c r="L97" s="49">
        <f t="shared" si="8"/>
        <v>-18464.5</v>
      </c>
      <c r="M97" s="49">
        <f t="shared" si="9"/>
        <v>0</v>
      </c>
    </row>
    <row r="98" spans="1:13" ht="30.75">
      <c r="A98" s="104"/>
      <c r="B98" s="79"/>
      <c r="C98" s="21" t="s">
        <v>209</v>
      </c>
      <c r="D98" s="32" t="s">
        <v>210</v>
      </c>
      <c r="E98" s="49">
        <v>675.1</v>
      </c>
      <c r="F98" s="49"/>
      <c r="G98" s="49"/>
      <c r="H98" s="49">
        <v>819.9</v>
      </c>
      <c r="I98" s="49">
        <f t="shared" si="5"/>
        <v>819.9</v>
      </c>
      <c r="J98" s="49"/>
      <c r="K98" s="49"/>
      <c r="L98" s="49">
        <f t="shared" si="8"/>
        <v>144.79999999999995</v>
      </c>
      <c r="M98" s="49">
        <f t="shared" si="9"/>
        <v>121.44867427047843</v>
      </c>
    </row>
    <row r="99" spans="1:13" ht="93">
      <c r="A99" s="104"/>
      <c r="B99" s="79"/>
      <c r="C99" s="20" t="s">
        <v>207</v>
      </c>
      <c r="D99" s="64" t="s">
        <v>227</v>
      </c>
      <c r="E99" s="49">
        <v>35.9</v>
      </c>
      <c r="F99" s="49"/>
      <c r="G99" s="49"/>
      <c r="H99" s="49">
        <v>12.8</v>
      </c>
      <c r="I99" s="49">
        <f t="shared" si="5"/>
        <v>12.8</v>
      </c>
      <c r="J99" s="49"/>
      <c r="K99" s="49"/>
      <c r="L99" s="49">
        <f t="shared" si="8"/>
        <v>-23.099999999999998</v>
      </c>
      <c r="M99" s="49">
        <f t="shared" si="9"/>
        <v>35.65459610027856</v>
      </c>
    </row>
    <row r="100" spans="1:13" ht="15">
      <c r="A100" s="104"/>
      <c r="B100" s="79"/>
      <c r="C100" s="21" t="s">
        <v>19</v>
      </c>
      <c r="D100" s="43" t="s">
        <v>20</v>
      </c>
      <c r="E100" s="34">
        <f>E101</f>
        <v>120.1</v>
      </c>
      <c r="F100" s="34">
        <f>F101</f>
        <v>0</v>
      </c>
      <c r="G100" s="34">
        <f>G101</f>
        <v>0</v>
      </c>
      <c r="H100" s="34">
        <f>H101</f>
        <v>1987.8</v>
      </c>
      <c r="I100" s="34">
        <f t="shared" si="5"/>
        <v>1987.8</v>
      </c>
      <c r="J100" s="34"/>
      <c r="K100" s="34"/>
      <c r="L100" s="34">
        <f t="shared" si="8"/>
        <v>1867.7</v>
      </c>
      <c r="M100" s="34">
        <f t="shared" si="9"/>
        <v>1655.120732722731</v>
      </c>
    </row>
    <row r="101" spans="1:13" ht="47.25" customHeight="1" hidden="1">
      <c r="A101" s="104"/>
      <c r="B101" s="79"/>
      <c r="C101" s="20" t="s">
        <v>21</v>
      </c>
      <c r="D101" s="44" t="s">
        <v>22</v>
      </c>
      <c r="E101" s="34">
        <v>120.1</v>
      </c>
      <c r="F101" s="34"/>
      <c r="G101" s="34"/>
      <c r="H101" s="34">
        <v>1987.8</v>
      </c>
      <c r="I101" s="34">
        <f t="shared" si="5"/>
        <v>1987.8</v>
      </c>
      <c r="J101" s="34" t="e">
        <f t="shared" si="6"/>
        <v>#DIV/0!</v>
      </c>
      <c r="K101" s="34" t="e">
        <f t="shared" si="7"/>
        <v>#DIV/0!</v>
      </c>
      <c r="L101" s="34">
        <f t="shared" si="8"/>
        <v>1867.7</v>
      </c>
      <c r="M101" s="34">
        <f t="shared" si="9"/>
        <v>1655.120732722731</v>
      </c>
    </row>
    <row r="102" spans="1:13" ht="15.75" customHeight="1" hidden="1">
      <c r="A102" s="104"/>
      <c r="B102" s="79"/>
      <c r="C102" s="21" t="s">
        <v>23</v>
      </c>
      <c r="D102" s="43" t="s">
        <v>24</v>
      </c>
      <c r="E102" s="51"/>
      <c r="F102" s="49"/>
      <c r="G102" s="49"/>
      <c r="H102" s="49"/>
      <c r="I102" s="49">
        <f t="shared" si="5"/>
        <v>0</v>
      </c>
      <c r="J102" s="49" t="e">
        <f t="shared" si="6"/>
        <v>#DIV/0!</v>
      </c>
      <c r="K102" s="49" t="e">
        <f t="shared" si="7"/>
        <v>#DIV/0!</v>
      </c>
      <c r="L102" s="49">
        <f t="shared" si="8"/>
        <v>0</v>
      </c>
      <c r="M102" s="49" t="e">
        <f t="shared" si="9"/>
        <v>#DIV/0!</v>
      </c>
    </row>
    <row r="103" spans="1:13" ht="15">
      <c r="A103" s="104"/>
      <c r="B103" s="79"/>
      <c r="C103" s="21" t="s">
        <v>25</v>
      </c>
      <c r="D103" s="43" t="s">
        <v>26</v>
      </c>
      <c r="E103" s="51"/>
      <c r="F103" s="49">
        <v>24</v>
      </c>
      <c r="G103" s="49">
        <v>24</v>
      </c>
      <c r="H103" s="66">
        <v>692.5</v>
      </c>
      <c r="I103" s="66">
        <f t="shared" si="5"/>
        <v>668.5</v>
      </c>
      <c r="J103" s="66">
        <f t="shared" si="6"/>
        <v>2885.416666666667</v>
      </c>
      <c r="K103" s="66">
        <f t="shared" si="7"/>
        <v>2885.416666666667</v>
      </c>
      <c r="L103" s="66">
        <f t="shared" si="8"/>
        <v>692.5</v>
      </c>
      <c r="M103" s="66"/>
    </row>
    <row r="104" spans="1:13" ht="15">
      <c r="A104" s="104"/>
      <c r="B104" s="79"/>
      <c r="C104" s="21" t="s">
        <v>28</v>
      </c>
      <c r="D104" s="43" t="s">
        <v>29</v>
      </c>
      <c r="E104" s="49">
        <v>69984.2</v>
      </c>
      <c r="F104" s="66">
        <v>107989.1</v>
      </c>
      <c r="G104" s="66">
        <v>107989.1</v>
      </c>
      <c r="H104" s="66">
        <v>107989.1</v>
      </c>
      <c r="I104" s="66">
        <f t="shared" si="5"/>
        <v>0</v>
      </c>
      <c r="J104" s="66">
        <f t="shared" si="6"/>
        <v>100</v>
      </c>
      <c r="K104" s="66">
        <f t="shared" si="7"/>
        <v>100</v>
      </c>
      <c r="L104" s="66">
        <f t="shared" si="8"/>
        <v>38004.90000000001</v>
      </c>
      <c r="M104" s="66">
        <f t="shared" si="9"/>
        <v>154.30497169361087</v>
      </c>
    </row>
    <row r="105" spans="1:13" ht="15">
      <c r="A105" s="104"/>
      <c r="B105" s="79"/>
      <c r="C105" s="21" t="s">
        <v>30</v>
      </c>
      <c r="D105" s="43" t="s">
        <v>77</v>
      </c>
      <c r="E105" s="49">
        <v>92297.4</v>
      </c>
      <c r="F105" s="66">
        <v>1252867.3</v>
      </c>
      <c r="G105" s="66">
        <v>1135751.4</v>
      </c>
      <c r="H105" s="66">
        <v>1137968.4</v>
      </c>
      <c r="I105" s="66">
        <f t="shared" si="5"/>
        <v>2217</v>
      </c>
      <c r="J105" s="66">
        <f t="shared" si="6"/>
        <v>100.19520116814296</v>
      </c>
      <c r="K105" s="66">
        <f t="shared" si="7"/>
        <v>90.82912452100872</v>
      </c>
      <c r="L105" s="66">
        <f t="shared" si="8"/>
        <v>1045670.9999999999</v>
      </c>
      <c r="M105" s="66">
        <f t="shared" si="9"/>
        <v>1232.9365724278257</v>
      </c>
    </row>
    <row r="106" spans="1:13" ht="15">
      <c r="A106" s="104"/>
      <c r="B106" s="79"/>
      <c r="C106" s="21" t="s">
        <v>48</v>
      </c>
      <c r="D106" s="44" t="s">
        <v>49</v>
      </c>
      <c r="E106" s="49">
        <v>119289.2</v>
      </c>
      <c r="F106" s="66">
        <v>227675.6</v>
      </c>
      <c r="G106" s="66">
        <v>223038.1</v>
      </c>
      <c r="H106" s="49">
        <v>200221.5</v>
      </c>
      <c r="I106" s="49">
        <f t="shared" si="5"/>
        <v>-22816.600000000006</v>
      </c>
      <c r="J106" s="49">
        <f t="shared" si="6"/>
        <v>89.77008860817949</v>
      </c>
      <c r="K106" s="49">
        <f t="shared" si="7"/>
        <v>87.94157125313384</v>
      </c>
      <c r="L106" s="49">
        <f t="shared" si="8"/>
        <v>80932.3</v>
      </c>
      <c r="M106" s="49">
        <f t="shared" si="9"/>
        <v>167.84545457593813</v>
      </c>
    </row>
    <row r="107" spans="1:13" ht="30.75">
      <c r="A107" s="104"/>
      <c r="B107" s="79"/>
      <c r="C107" s="21" t="s">
        <v>200</v>
      </c>
      <c r="D107" s="42" t="s">
        <v>203</v>
      </c>
      <c r="E107" s="49"/>
      <c r="F107" s="49"/>
      <c r="G107" s="49"/>
      <c r="H107" s="49">
        <v>53352.7</v>
      </c>
      <c r="I107" s="49">
        <f t="shared" si="5"/>
        <v>53352.7</v>
      </c>
      <c r="J107" s="49"/>
      <c r="K107" s="49"/>
      <c r="L107" s="49">
        <f t="shared" si="8"/>
        <v>53352.7</v>
      </c>
      <c r="M107" s="49"/>
    </row>
    <row r="108" spans="1:13" ht="15">
      <c r="A108" s="104"/>
      <c r="B108" s="79"/>
      <c r="C108" s="21" t="s">
        <v>32</v>
      </c>
      <c r="D108" s="43" t="s">
        <v>27</v>
      </c>
      <c r="E108" s="49">
        <v>-349.3</v>
      </c>
      <c r="F108" s="49"/>
      <c r="G108" s="49"/>
      <c r="H108" s="49">
        <v>-72125.7</v>
      </c>
      <c r="I108" s="49">
        <f t="shared" si="5"/>
        <v>-72125.7</v>
      </c>
      <c r="J108" s="49"/>
      <c r="K108" s="49"/>
      <c r="L108" s="49">
        <f t="shared" si="8"/>
        <v>-71776.4</v>
      </c>
      <c r="M108" s="49">
        <f t="shared" si="9"/>
        <v>20648.640137417693</v>
      </c>
    </row>
    <row r="109" spans="1:13" s="5" customFormat="1" ht="15.75">
      <c r="A109" s="104"/>
      <c r="B109" s="79"/>
      <c r="C109" s="22"/>
      <c r="D109" s="3" t="s">
        <v>33</v>
      </c>
      <c r="E109" s="4">
        <f>SUM(E97:E100,E102:E108)</f>
        <v>300517.1</v>
      </c>
      <c r="F109" s="4">
        <f>SUM(F97:F100,F102:F108)</f>
        <v>1588556.0000000002</v>
      </c>
      <c r="G109" s="4">
        <f>SUM(G97:G100,G102:G108)</f>
        <v>1466802.6</v>
      </c>
      <c r="H109" s="4">
        <f>SUM(H97:H100,H102:H108)</f>
        <v>1430919</v>
      </c>
      <c r="I109" s="4">
        <f t="shared" si="5"/>
        <v>-35883.60000000009</v>
      </c>
      <c r="J109" s="4">
        <f t="shared" si="6"/>
        <v>97.5536176442556</v>
      </c>
      <c r="K109" s="4">
        <f t="shared" si="7"/>
        <v>90.07671117669128</v>
      </c>
      <c r="L109" s="4">
        <f t="shared" si="8"/>
        <v>1130401.9</v>
      </c>
      <c r="M109" s="4">
        <f t="shared" si="9"/>
        <v>476.15227220015106</v>
      </c>
    </row>
    <row r="110" spans="1:13" ht="15">
      <c r="A110" s="104"/>
      <c r="B110" s="79"/>
      <c r="C110" s="21" t="s">
        <v>19</v>
      </c>
      <c r="D110" s="43" t="s">
        <v>20</v>
      </c>
      <c r="E110" s="34">
        <f>E111</f>
        <v>410</v>
      </c>
      <c r="F110" s="34">
        <f>F111</f>
        <v>300</v>
      </c>
      <c r="G110" s="34">
        <f>G111</f>
        <v>285</v>
      </c>
      <c r="H110" s="34">
        <f>H111</f>
        <v>1477.9</v>
      </c>
      <c r="I110" s="34">
        <f t="shared" si="5"/>
        <v>1192.9</v>
      </c>
      <c r="J110" s="34">
        <f t="shared" si="6"/>
        <v>518.561403508772</v>
      </c>
      <c r="K110" s="34">
        <f t="shared" si="7"/>
        <v>492.6333333333334</v>
      </c>
      <c r="L110" s="34">
        <f t="shared" si="8"/>
        <v>1067.9</v>
      </c>
      <c r="M110" s="34">
        <f t="shared" si="9"/>
        <v>360.4634146341464</v>
      </c>
    </row>
    <row r="111" spans="1:13" ht="47.25" customHeight="1" hidden="1">
      <c r="A111" s="104"/>
      <c r="B111" s="79"/>
      <c r="C111" s="20" t="s">
        <v>21</v>
      </c>
      <c r="D111" s="44" t="s">
        <v>22</v>
      </c>
      <c r="E111" s="34">
        <v>410</v>
      </c>
      <c r="F111" s="34">
        <v>300</v>
      </c>
      <c r="G111" s="34">
        <v>285</v>
      </c>
      <c r="H111" s="34">
        <v>1477.9</v>
      </c>
      <c r="I111" s="34">
        <f t="shared" si="5"/>
        <v>1192.9</v>
      </c>
      <c r="J111" s="34">
        <f t="shared" si="6"/>
        <v>518.561403508772</v>
      </c>
      <c r="K111" s="34">
        <f t="shared" si="7"/>
        <v>492.6333333333334</v>
      </c>
      <c r="L111" s="34">
        <f t="shared" si="8"/>
        <v>1067.9</v>
      </c>
      <c r="M111" s="34">
        <f t="shared" si="9"/>
        <v>360.4634146341464</v>
      </c>
    </row>
    <row r="112" spans="1:13" s="5" customFormat="1" ht="15.75">
      <c r="A112" s="104"/>
      <c r="B112" s="79"/>
      <c r="C112" s="22"/>
      <c r="D112" s="3" t="s">
        <v>36</v>
      </c>
      <c r="E112" s="4">
        <f>SUM(E110)</f>
        <v>410</v>
      </c>
      <c r="F112" s="4">
        <f>SUM(F110)</f>
        <v>300</v>
      </c>
      <c r="G112" s="4">
        <f>SUM(G110)</f>
        <v>285</v>
      </c>
      <c r="H112" s="4">
        <f>SUM(H110)</f>
        <v>1477.9</v>
      </c>
      <c r="I112" s="4">
        <f t="shared" si="5"/>
        <v>1192.9</v>
      </c>
      <c r="J112" s="4">
        <f t="shared" si="6"/>
        <v>518.561403508772</v>
      </c>
      <c r="K112" s="4">
        <f t="shared" si="7"/>
        <v>492.6333333333334</v>
      </c>
      <c r="L112" s="4">
        <f t="shared" si="8"/>
        <v>1067.9</v>
      </c>
      <c r="M112" s="4">
        <f t="shared" si="9"/>
        <v>360.4634146341464</v>
      </c>
    </row>
    <row r="113" spans="1:13" s="5" customFormat="1" ht="31.5">
      <c r="A113" s="104"/>
      <c r="B113" s="79"/>
      <c r="C113" s="22"/>
      <c r="D113" s="3" t="s">
        <v>37</v>
      </c>
      <c r="E113" s="4">
        <f>E114-E108</f>
        <v>301276.39999999997</v>
      </c>
      <c r="F113" s="4">
        <f>F114-F108</f>
        <v>1588856.0000000002</v>
      </c>
      <c r="G113" s="4">
        <f>G114-G108</f>
        <v>1467087.6</v>
      </c>
      <c r="H113" s="4">
        <f>H114-H108</f>
        <v>1504522.5999999999</v>
      </c>
      <c r="I113" s="4">
        <f t="shared" si="5"/>
        <v>37434.99999999977</v>
      </c>
      <c r="J113" s="4">
        <f t="shared" si="6"/>
        <v>102.55165403892717</v>
      </c>
      <c r="K113" s="4">
        <f t="shared" si="7"/>
        <v>94.69219362862334</v>
      </c>
      <c r="L113" s="4">
        <f t="shared" si="8"/>
        <v>1203246.2</v>
      </c>
      <c r="M113" s="4">
        <f t="shared" si="9"/>
        <v>499.3828258701976</v>
      </c>
    </row>
    <row r="114" spans="1:13" s="5" customFormat="1" ht="15.75">
      <c r="A114" s="105"/>
      <c r="B114" s="80"/>
      <c r="C114" s="22"/>
      <c r="D114" s="3" t="s">
        <v>56</v>
      </c>
      <c r="E114" s="4">
        <f>E109+E112</f>
        <v>300927.1</v>
      </c>
      <c r="F114" s="4">
        <f>F109+F112</f>
        <v>1588856.0000000002</v>
      </c>
      <c r="G114" s="4">
        <f>G109+G112</f>
        <v>1467087.6</v>
      </c>
      <c r="H114" s="4">
        <f>H109+H112</f>
        <v>1432396.9</v>
      </c>
      <c r="I114" s="4">
        <f t="shared" si="5"/>
        <v>-34690.700000000186</v>
      </c>
      <c r="J114" s="4">
        <f t="shared" si="6"/>
        <v>97.63540363915556</v>
      </c>
      <c r="K114" s="4">
        <f t="shared" si="7"/>
        <v>90.15271994441282</v>
      </c>
      <c r="L114" s="4">
        <f t="shared" si="8"/>
        <v>1131469.7999999998</v>
      </c>
      <c r="M114" s="4">
        <f t="shared" si="9"/>
        <v>475.99465119625324</v>
      </c>
    </row>
    <row r="115" spans="1:13" s="5" customFormat="1" ht="15.75" customHeight="1">
      <c r="A115" s="103" t="s">
        <v>232</v>
      </c>
      <c r="B115" s="78" t="s">
        <v>235</v>
      </c>
      <c r="C115" s="21" t="s">
        <v>10</v>
      </c>
      <c r="D115" s="42" t="s">
        <v>11</v>
      </c>
      <c r="E115" s="34">
        <v>609.5</v>
      </c>
      <c r="F115" s="4"/>
      <c r="G115" s="4"/>
      <c r="H115" s="34"/>
      <c r="I115" s="34">
        <f t="shared" si="5"/>
        <v>0</v>
      </c>
      <c r="J115" s="34"/>
      <c r="K115" s="34"/>
      <c r="L115" s="34">
        <f t="shared" si="8"/>
        <v>-609.5</v>
      </c>
      <c r="M115" s="34">
        <f t="shared" si="9"/>
        <v>0</v>
      </c>
    </row>
    <row r="116" spans="1:13" s="5" customFormat="1" ht="30.75">
      <c r="A116" s="104"/>
      <c r="B116" s="79"/>
      <c r="C116" s="21" t="s">
        <v>209</v>
      </c>
      <c r="D116" s="32" t="s">
        <v>210</v>
      </c>
      <c r="E116" s="34">
        <v>118.3</v>
      </c>
      <c r="F116" s="4"/>
      <c r="G116" s="4"/>
      <c r="H116" s="34">
        <v>65.3</v>
      </c>
      <c r="I116" s="34">
        <f t="shared" si="5"/>
        <v>65.3</v>
      </c>
      <c r="J116" s="34"/>
      <c r="K116" s="34"/>
      <c r="L116" s="34">
        <f t="shared" si="8"/>
        <v>-53</v>
      </c>
      <c r="M116" s="34">
        <f t="shared" si="9"/>
        <v>55.19864750633982</v>
      </c>
    </row>
    <row r="117" spans="1:13" s="5" customFormat="1" ht="93">
      <c r="A117" s="104"/>
      <c r="B117" s="79"/>
      <c r="C117" s="20" t="s">
        <v>207</v>
      </c>
      <c r="D117" s="64" t="s">
        <v>227</v>
      </c>
      <c r="E117" s="34">
        <v>26.2</v>
      </c>
      <c r="F117" s="4"/>
      <c r="G117" s="4"/>
      <c r="H117" s="34"/>
      <c r="I117" s="34">
        <f t="shared" si="5"/>
        <v>0</v>
      </c>
      <c r="J117" s="34"/>
      <c r="K117" s="34"/>
      <c r="L117" s="34">
        <f t="shared" si="8"/>
        <v>-26.2</v>
      </c>
      <c r="M117" s="34">
        <f t="shared" si="9"/>
        <v>0</v>
      </c>
    </row>
    <row r="118" spans="1:13" ht="15.75" customHeight="1" hidden="1">
      <c r="A118" s="104"/>
      <c r="B118" s="79"/>
      <c r="C118" s="21" t="s">
        <v>19</v>
      </c>
      <c r="D118" s="43" t="s">
        <v>20</v>
      </c>
      <c r="E118" s="34">
        <f>SUM(E119:E120)</f>
        <v>0</v>
      </c>
      <c r="F118" s="34">
        <f>SUM(F119:F120)</f>
        <v>0</v>
      </c>
      <c r="G118" s="34">
        <f>SUM(G119:G120)</f>
        <v>0</v>
      </c>
      <c r="H118" s="34">
        <f>SUM(H119:H120)</f>
        <v>0</v>
      </c>
      <c r="I118" s="34">
        <f t="shared" si="5"/>
        <v>0</v>
      </c>
      <c r="J118" s="34" t="e">
        <f t="shared" si="6"/>
        <v>#DIV/0!</v>
      </c>
      <c r="K118" s="34" t="e">
        <f t="shared" si="7"/>
        <v>#DIV/0!</v>
      </c>
      <c r="L118" s="34">
        <f t="shared" si="8"/>
        <v>0</v>
      </c>
      <c r="M118" s="34" t="e">
        <f t="shared" si="9"/>
        <v>#DIV/0!</v>
      </c>
    </row>
    <row r="119" spans="1:13" ht="31.5" customHeight="1" hidden="1">
      <c r="A119" s="104"/>
      <c r="B119" s="79"/>
      <c r="C119" s="20" t="s">
        <v>41</v>
      </c>
      <c r="D119" s="44" t="s">
        <v>42</v>
      </c>
      <c r="E119" s="34"/>
      <c r="F119" s="34"/>
      <c r="G119" s="34"/>
      <c r="H119" s="34"/>
      <c r="I119" s="34">
        <f t="shared" si="5"/>
        <v>0</v>
      </c>
      <c r="J119" s="34" t="e">
        <f t="shared" si="6"/>
        <v>#DIV/0!</v>
      </c>
      <c r="K119" s="34" t="e">
        <f t="shared" si="7"/>
        <v>#DIV/0!</v>
      </c>
      <c r="L119" s="34">
        <f t="shared" si="8"/>
        <v>0</v>
      </c>
      <c r="M119" s="34" t="e">
        <f t="shared" si="9"/>
        <v>#DIV/0!</v>
      </c>
    </row>
    <row r="120" spans="1:13" ht="47.25" customHeight="1" hidden="1">
      <c r="A120" s="104"/>
      <c r="B120" s="79"/>
      <c r="C120" s="20" t="s">
        <v>21</v>
      </c>
      <c r="D120" s="44" t="s">
        <v>22</v>
      </c>
      <c r="E120" s="34"/>
      <c r="F120" s="34"/>
      <c r="G120" s="34"/>
      <c r="H120" s="34"/>
      <c r="I120" s="34">
        <f t="shared" si="5"/>
        <v>0</v>
      </c>
      <c r="J120" s="34" t="e">
        <f t="shared" si="6"/>
        <v>#DIV/0!</v>
      </c>
      <c r="K120" s="34" t="e">
        <f t="shared" si="7"/>
        <v>#DIV/0!</v>
      </c>
      <c r="L120" s="34">
        <f t="shared" si="8"/>
        <v>0</v>
      </c>
      <c r="M120" s="34" t="e">
        <f t="shared" si="9"/>
        <v>#DIV/0!</v>
      </c>
    </row>
    <row r="121" spans="1:13" ht="15.75" customHeight="1">
      <c r="A121" s="104"/>
      <c r="B121" s="79"/>
      <c r="C121" s="21" t="s">
        <v>23</v>
      </c>
      <c r="D121" s="43" t="s">
        <v>24</v>
      </c>
      <c r="E121" s="34"/>
      <c r="F121" s="34"/>
      <c r="G121" s="34"/>
      <c r="H121" s="34">
        <v>25.1</v>
      </c>
      <c r="I121" s="34">
        <f t="shared" si="5"/>
        <v>25.1</v>
      </c>
      <c r="J121" s="34"/>
      <c r="K121" s="34"/>
      <c r="L121" s="34">
        <f t="shared" si="8"/>
        <v>25.1</v>
      </c>
      <c r="M121" s="34"/>
    </row>
    <row r="122" spans="1:13" ht="15">
      <c r="A122" s="104"/>
      <c r="B122" s="79"/>
      <c r="C122" s="21" t="s">
        <v>25</v>
      </c>
      <c r="D122" s="43" t="s">
        <v>26</v>
      </c>
      <c r="E122" s="34"/>
      <c r="F122" s="34">
        <v>730</v>
      </c>
      <c r="G122" s="34">
        <v>730</v>
      </c>
      <c r="H122" s="34">
        <v>730</v>
      </c>
      <c r="I122" s="34">
        <f t="shared" si="5"/>
        <v>0</v>
      </c>
      <c r="J122" s="34">
        <f t="shared" si="6"/>
        <v>100</v>
      </c>
      <c r="K122" s="34">
        <f t="shared" si="7"/>
        <v>100</v>
      </c>
      <c r="L122" s="34">
        <f t="shared" si="8"/>
        <v>730</v>
      </c>
      <c r="M122" s="34"/>
    </row>
    <row r="123" spans="1:13" ht="15">
      <c r="A123" s="104"/>
      <c r="B123" s="79"/>
      <c r="C123" s="21" t="s">
        <v>28</v>
      </c>
      <c r="D123" s="43" t="s">
        <v>29</v>
      </c>
      <c r="E123" s="34">
        <f>803.3+14.3</f>
        <v>817.5999999999999</v>
      </c>
      <c r="F123" s="34">
        <v>580.7</v>
      </c>
      <c r="G123" s="34">
        <v>580.7</v>
      </c>
      <c r="H123" s="34">
        <v>580.6</v>
      </c>
      <c r="I123" s="34">
        <f t="shared" si="5"/>
        <v>-0.10000000000002274</v>
      </c>
      <c r="J123" s="34">
        <f t="shared" si="6"/>
        <v>99.98277940416737</v>
      </c>
      <c r="K123" s="34">
        <f t="shared" si="7"/>
        <v>99.98277940416737</v>
      </c>
      <c r="L123" s="34">
        <f t="shared" si="8"/>
        <v>-236.9999999999999</v>
      </c>
      <c r="M123" s="34">
        <f t="shared" si="9"/>
        <v>71.01272015655579</v>
      </c>
    </row>
    <row r="124" spans="1:13" ht="15.75" customHeight="1" hidden="1">
      <c r="A124" s="104"/>
      <c r="B124" s="79"/>
      <c r="C124" s="21" t="s">
        <v>30</v>
      </c>
      <c r="D124" s="43" t="s">
        <v>77</v>
      </c>
      <c r="E124" s="34"/>
      <c r="F124" s="34"/>
      <c r="G124" s="34"/>
      <c r="H124" s="34"/>
      <c r="I124" s="34">
        <f t="shared" si="5"/>
        <v>0</v>
      </c>
      <c r="J124" s="34" t="e">
        <f t="shared" si="6"/>
        <v>#DIV/0!</v>
      </c>
      <c r="K124" s="34" t="e">
        <f t="shared" si="7"/>
        <v>#DIV/0!</v>
      </c>
      <c r="L124" s="34">
        <f t="shared" si="8"/>
        <v>0</v>
      </c>
      <c r="M124" s="34" t="e">
        <f t="shared" si="9"/>
        <v>#DIV/0!</v>
      </c>
    </row>
    <row r="125" spans="1:13" ht="15">
      <c r="A125" s="104"/>
      <c r="B125" s="79"/>
      <c r="C125" s="21" t="s">
        <v>48</v>
      </c>
      <c r="D125" s="44" t="s">
        <v>49</v>
      </c>
      <c r="E125" s="34">
        <v>2433.9</v>
      </c>
      <c r="F125" s="34">
        <v>3696.2</v>
      </c>
      <c r="G125" s="34">
        <v>3497.9</v>
      </c>
      <c r="H125" s="34">
        <v>3101.3</v>
      </c>
      <c r="I125" s="34">
        <f t="shared" si="5"/>
        <v>-396.5999999999999</v>
      </c>
      <c r="J125" s="34">
        <f t="shared" si="6"/>
        <v>88.66176848966522</v>
      </c>
      <c r="K125" s="34">
        <f t="shared" si="7"/>
        <v>83.90509171581625</v>
      </c>
      <c r="L125" s="34">
        <f t="shared" si="8"/>
        <v>667.4000000000001</v>
      </c>
      <c r="M125" s="34">
        <f t="shared" si="9"/>
        <v>127.42101154525658</v>
      </c>
    </row>
    <row r="126" spans="1:13" ht="30.75">
      <c r="A126" s="104"/>
      <c r="B126" s="79"/>
      <c r="C126" s="21" t="s">
        <v>200</v>
      </c>
      <c r="D126" s="42" t="s">
        <v>203</v>
      </c>
      <c r="E126" s="34"/>
      <c r="F126" s="34"/>
      <c r="G126" s="34"/>
      <c r="H126" s="34">
        <v>2918.4</v>
      </c>
      <c r="I126" s="34">
        <f t="shared" si="5"/>
        <v>2918.4</v>
      </c>
      <c r="J126" s="34"/>
      <c r="K126" s="34"/>
      <c r="L126" s="34">
        <f t="shared" si="8"/>
        <v>2918.4</v>
      </c>
      <c r="M126" s="34"/>
    </row>
    <row r="127" spans="1:13" ht="15.75" customHeight="1" hidden="1">
      <c r="A127" s="104"/>
      <c r="B127" s="79"/>
      <c r="C127" s="21" t="s">
        <v>32</v>
      </c>
      <c r="D127" s="43" t="s">
        <v>27</v>
      </c>
      <c r="E127" s="34"/>
      <c r="F127" s="34"/>
      <c r="G127" s="34"/>
      <c r="H127" s="34"/>
      <c r="I127" s="34">
        <f t="shared" si="5"/>
        <v>0</v>
      </c>
      <c r="J127" s="34" t="e">
        <f t="shared" si="6"/>
        <v>#DIV/0!</v>
      </c>
      <c r="K127" s="34" t="e">
        <f t="shared" si="7"/>
        <v>#DIV/0!</v>
      </c>
      <c r="L127" s="34">
        <f t="shared" si="8"/>
        <v>0</v>
      </c>
      <c r="M127" s="34" t="e">
        <f t="shared" si="9"/>
        <v>#DIV/0!</v>
      </c>
    </row>
    <row r="128" spans="1:13" s="5" customFormat="1" ht="15">
      <c r="A128" s="104"/>
      <c r="B128" s="79"/>
      <c r="C128" s="23"/>
      <c r="D128" s="3" t="s">
        <v>33</v>
      </c>
      <c r="E128" s="4">
        <f>SUM(E115:E118,E121:E127)</f>
        <v>4005.5</v>
      </c>
      <c r="F128" s="4">
        <f>SUM(F115:F118,F121:F127)</f>
        <v>5006.9</v>
      </c>
      <c r="G128" s="4">
        <f>SUM(G115:G118,G121:G127)</f>
        <v>4808.6</v>
      </c>
      <c r="H128" s="4">
        <f>SUM(H115:H118,H121:H127)</f>
        <v>7420.700000000001</v>
      </c>
      <c r="I128" s="4">
        <f t="shared" si="5"/>
        <v>2612.1000000000004</v>
      </c>
      <c r="J128" s="4">
        <f t="shared" si="6"/>
        <v>154.32142411512706</v>
      </c>
      <c r="K128" s="4">
        <f t="shared" si="7"/>
        <v>148.20947093011648</v>
      </c>
      <c r="L128" s="4">
        <f t="shared" si="8"/>
        <v>3415.2000000000007</v>
      </c>
      <c r="M128" s="4">
        <f t="shared" si="9"/>
        <v>185.26276369991263</v>
      </c>
    </row>
    <row r="129" spans="1:13" ht="15">
      <c r="A129" s="104"/>
      <c r="B129" s="79"/>
      <c r="C129" s="21" t="s">
        <v>19</v>
      </c>
      <c r="D129" s="43" t="s">
        <v>20</v>
      </c>
      <c r="E129" s="34">
        <f>E130</f>
        <v>16</v>
      </c>
      <c r="F129" s="34">
        <f>F130</f>
        <v>12</v>
      </c>
      <c r="G129" s="34">
        <f>G130</f>
        <v>12</v>
      </c>
      <c r="H129" s="34">
        <f>H130</f>
        <v>159</v>
      </c>
      <c r="I129" s="34">
        <f t="shared" si="5"/>
        <v>147</v>
      </c>
      <c r="J129" s="34">
        <f t="shared" si="6"/>
        <v>1325</v>
      </c>
      <c r="K129" s="34">
        <f t="shared" si="7"/>
        <v>1325</v>
      </c>
      <c r="L129" s="34">
        <f t="shared" si="8"/>
        <v>143</v>
      </c>
      <c r="M129" s="34">
        <f t="shared" si="9"/>
        <v>993.75</v>
      </c>
    </row>
    <row r="130" spans="1:13" ht="47.25" customHeight="1" hidden="1">
      <c r="A130" s="104"/>
      <c r="B130" s="79"/>
      <c r="C130" s="20" t="s">
        <v>21</v>
      </c>
      <c r="D130" s="44" t="s">
        <v>22</v>
      </c>
      <c r="E130" s="34">
        <v>16</v>
      </c>
      <c r="F130" s="34">
        <v>12</v>
      </c>
      <c r="G130" s="34">
        <v>12</v>
      </c>
      <c r="H130" s="34">
        <v>159</v>
      </c>
      <c r="I130" s="34">
        <f t="shared" si="5"/>
        <v>147</v>
      </c>
      <c r="J130" s="34">
        <f t="shared" si="6"/>
        <v>1325</v>
      </c>
      <c r="K130" s="34">
        <f t="shared" si="7"/>
        <v>1325</v>
      </c>
      <c r="L130" s="34">
        <f t="shared" si="8"/>
        <v>143</v>
      </c>
      <c r="M130" s="34">
        <f t="shared" si="9"/>
        <v>993.75</v>
      </c>
    </row>
    <row r="131" spans="1:13" s="5" customFormat="1" ht="15">
      <c r="A131" s="104"/>
      <c r="B131" s="79"/>
      <c r="C131" s="25"/>
      <c r="D131" s="3" t="s">
        <v>36</v>
      </c>
      <c r="E131" s="4">
        <f>E129</f>
        <v>16</v>
      </c>
      <c r="F131" s="4">
        <f>F129</f>
        <v>12</v>
      </c>
      <c r="G131" s="4">
        <f>G129</f>
        <v>12</v>
      </c>
      <c r="H131" s="4">
        <f>H129</f>
        <v>159</v>
      </c>
      <c r="I131" s="4">
        <f t="shared" si="5"/>
        <v>147</v>
      </c>
      <c r="J131" s="4">
        <f t="shared" si="6"/>
        <v>1325</v>
      </c>
      <c r="K131" s="4">
        <f t="shared" si="7"/>
        <v>1325</v>
      </c>
      <c r="L131" s="4">
        <f t="shared" si="8"/>
        <v>143</v>
      </c>
      <c r="M131" s="4">
        <f t="shared" si="9"/>
        <v>993.75</v>
      </c>
    </row>
    <row r="132" spans="1:13" s="5" customFormat="1" ht="30.75" hidden="1">
      <c r="A132" s="104"/>
      <c r="B132" s="79"/>
      <c r="C132" s="23"/>
      <c r="D132" s="3" t="s">
        <v>37</v>
      </c>
      <c r="E132" s="4">
        <f>E133-E127</f>
        <v>4021.5</v>
      </c>
      <c r="F132" s="4">
        <f>F133-F127</f>
        <v>5018.9</v>
      </c>
      <c r="G132" s="4">
        <f>G133-G127</f>
        <v>4820.6</v>
      </c>
      <c r="H132" s="4">
        <f>H133-H127</f>
        <v>7579.700000000001</v>
      </c>
      <c r="I132" s="4">
        <f t="shared" si="5"/>
        <v>2759.1000000000004</v>
      </c>
      <c r="J132" s="4">
        <f t="shared" si="6"/>
        <v>157.2356138240053</v>
      </c>
      <c r="K132" s="4">
        <f t="shared" si="7"/>
        <v>151.02313255892727</v>
      </c>
      <c r="L132" s="4">
        <f t="shared" si="8"/>
        <v>3558.2000000000007</v>
      </c>
      <c r="M132" s="4">
        <f t="shared" si="9"/>
        <v>188.47942310083303</v>
      </c>
    </row>
    <row r="133" spans="1:13" s="5" customFormat="1" ht="15">
      <c r="A133" s="105"/>
      <c r="B133" s="80"/>
      <c r="C133" s="17"/>
      <c r="D133" s="3" t="s">
        <v>56</v>
      </c>
      <c r="E133" s="4">
        <f>E128+E131</f>
        <v>4021.5</v>
      </c>
      <c r="F133" s="4">
        <f>F128+F131</f>
        <v>5018.9</v>
      </c>
      <c r="G133" s="4">
        <f>G128+G131</f>
        <v>4820.6</v>
      </c>
      <c r="H133" s="4">
        <f>H128+H131</f>
        <v>7579.700000000001</v>
      </c>
      <c r="I133" s="4">
        <f t="shared" si="5"/>
        <v>2759.1000000000004</v>
      </c>
      <c r="J133" s="4">
        <f t="shared" si="6"/>
        <v>157.2356138240053</v>
      </c>
      <c r="K133" s="4">
        <f t="shared" si="7"/>
        <v>151.02313255892727</v>
      </c>
      <c r="L133" s="4">
        <f t="shared" si="8"/>
        <v>3558.2000000000007</v>
      </c>
      <c r="M133" s="4">
        <f t="shared" si="9"/>
        <v>188.47942310083303</v>
      </c>
    </row>
    <row r="134" spans="1:13" ht="15.75" customHeight="1">
      <c r="A134" s="103" t="s">
        <v>78</v>
      </c>
      <c r="B134" s="78" t="s">
        <v>79</v>
      </c>
      <c r="C134" s="21" t="s">
        <v>10</v>
      </c>
      <c r="D134" s="42" t="s">
        <v>11</v>
      </c>
      <c r="E134" s="49">
        <v>6347.5</v>
      </c>
      <c r="F134" s="49"/>
      <c r="G134" s="49"/>
      <c r="H134" s="49"/>
      <c r="I134" s="49">
        <f aca="true" t="shared" si="10" ref="I134:I197">H134-G134</f>
        <v>0</v>
      </c>
      <c r="J134" s="49"/>
      <c r="K134" s="49"/>
      <c r="L134" s="49">
        <f aca="true" t="shared" si="11" ref="L134:L197">H134-E134</f>
        <v>-6347.5</v>
      </c>
      <c r="M134" s="49">
        <f aca="true" t="shared" si="12" ref="M134:M197">H134/E134*100</f>
        <v>0</v>
      </c>
    </row>
    <row r="135" spans="1:13" ht="15.75" customHeight="1">
      <c r="A135" s="104"/>
      <c r="B135" s="79"/>
      <c r="C135" s="63" t="s">
        <v>221</v>
      </c>
      <c r="D135" s="64" t="s">
        <v>222</v>
      </c>
      <c r="E135" s="49"/>
      <c r="F135" s="49"/>
      <c r="G135" s="49"/>
      <c r="H135" s="49">
        <v>10.8</v>
      </c>
      <c r="I135" s="49">
        <f t="shared" si="10"/>
        <v>10.8</v>
      </c>
      <c r="J135" s="49"/>
      <c r="K135" s="49"/>
      <c r="L135" s="49">
        <f t="shared" si="11"/>
        <v>10.8</v>
      </c>
      <c r="M135" s="49"/>
    </row>
    <row r="136" spans="1:13" ht="30.75">
      <c r="A136" s="104"/>
      <c r="B136" s="79"/>
      <c r="C136" s="21" t="s">
        <v>209</v>
      </c>
      <c r="D136" s="32" t="s">
        <v>210</v>
      </c>
      <c r="E136" s="49">
        <v>5578.2</v>
      </c>
      <c r="F136" s="49"/>
      <c r="G136" s="49"/>
      <c r="H136" s="66">
        <v>2120.4</v>
      </c>
      <c r="I136" s="66">
        <f t="shared" si="10"/>
        <v>2120.4</v>
      </c>
      <c r="J136" s="66"/>
      <c r="K136" s="66"/>
      <c r="L136" s="66">
        <f t="shared" si="11"/>
        <v>-3457.7999999999997</v>
      </c>
      <c r="M136" s="66">
        <f t="shared" si="12"/>
        <v>38.01226202000645</v>
      </c>
    </row>
    <row r="137" spans="1:13" ht="93">
      <c r="A137" s="104"/>
      <c r="B137" s="79"/>
      <c r="C137" s="62" t="s">
        <v>207</v>
      </c>
      <c r="D137" s="64" t="s">
        <v>227</v>
      </c>
      <c r="E137" s="49">
        <v>99.3</v>
      </c>
      <c r="F137" s="49"/>
      <c r="G137" s="49"/>
      <c r="H137" s="49">
        <v>75.9</v>
      </c>
      <c r="I137" s="49">
        <f t="shared" si="10"/>
        <v>75.9</v>
      </c>
      <c r="J137" s="49"/>
      <c r="K137" s="49"/>
      <c r="L137" s="49">
        <f t="shared" si="11"/>
        <v>-23.39999999999999</v>
      </c>
      <c r="M137" s="49">
        <f t="shared" si="12"/>
        <v>76.43504531722056</v>
      </c>
    </row>
    <row r="138" spans="1:13" ht="15">
      <c r="A138" s="104"/>
      <c r="B138" s="79"/>
      <c r="C138" s="21" t="s">
        <v>19</v>
      </c>
      <c r="D138" s="43" t="s">
        <v>20</v>
      </c>
      <c r="E138" s="49">
        <f>E140+E139</f>
        <v>580.8</v>
      </c>
      <c r="F138" s="49">
        <f>F140+F139</f>
        <v>0</v>
      </c>
      <c r="G138" s="49">
        <f>G140+G139</f>
        <v>0</v>
      </c>
      <c r="H138" s="49">
        <f>H140+H139</f>
        <v>14.5</v>
      </c>
      <c r="I138" s="49">
        <f t="shared" si="10"/>
        <v>14.5</v>
      </c>
      <c r="J138" s="49"/>
      <c r="K138" s="49"/>
      <c r="L138" s="49">
        <f t="shared" si="11"/>
        <v>-566.3</v>
      </c>
      <c r="M138" s="49">
        <f t="shared" si="12"/>
        <v>2.496556473829201</v>
      </c>
    </row>
    <row r="139" spans="1:13" ht="47.25" customHeight="1" hidden="1">
      <c r="A139" s="104"/>
      <c r="B139" s="79"/>
      <c r="C139" s="20" t="s">
        <v>213</v>
      </c>
      <c r="D139" s="44" t="s">
        <v>214</v>
      </c>
      <c r="E139" s="49"/>
      <c r="F139" s="49"/>
      <c r="G139" s="49"/>
      <c r="H139" s="49">
        <v>10.4</v>
      </c>
      <c r="I139" s="49">
        <f t="shared" si="10"/>
        <v>10.4</v>
      </c>
      <c r="J139" s="49"/>
      <c r="K139" s="49"/>
      <c r="L139" s="49">
        <f t="shared" si="11"/>
        <v>10.4</v>
      </c>
      <c r="M139" s="49" t="e">
        <f t="shared" si="12"/>
        <v>#DIV/0!</v>
      </c>
    </row>
    <row r="140" spans="1:13" ht="47.25" customHeight="1" hidden="1">
      <c r="A140" s="104"/>
      <c r="B140" s="79"/>
      <c r="C140" s="20" t="s">
        <v>21</v>
      </c>
      <c r="D140" s="44" t="s">
        <v>22</v>
      </c>
      <c r="E140" s="49">
        <v>580.8</v>
      </c>
      <c r="F140" s="49"/>
      <c r="G140" s="49"/>
      <c r="H140" s="49">
        <v>4.1</v>
      </c>
      <c r="I140" s="49">
        <f t="shared" si="10"/>
        <v>4.1</v>
      </c>
      <c r="J140" s="49"/>
      <c r="K140" s="49"/>
      <c r="L140" s="49">
        <f t="shared" si="11"/>
        <v>-576.6999999999999</v>
      </c>
      <c r="M140" s="49">
        <f t="shared" si="12"/>
        <v>0.7059228650137741</v>
      </c>
    </row>
    <row r="141" spans="1:13" ht="15">
      <c r="A141" s="104"/>
      <c r="B141" s="79"/>
      <c r="C141" s="21" t="s">
        <v>23</v>
      </c>
      <c r="D141" s="43" t="s">
        <v>24</v>
      </c>
      <c r="E141" s="49">
        <v>-7.4</v>
      </c>
      <c r="F141" s="49"/>
      <c r="G141" s="49"/>
      <c r="H141" s="49">
        <v>-3.2</v>
      </c>
      <c r="I141" s="49">
        <f t="shared" si="10"/>
        <v>-3.2</v>
      </c>
      <c r="J141" s="49"/>
      <c r="K141" s="49"/>
      <c r="L141" s="49">
        <f t="shared" si="11"/>
        <v>4.2</v>
      </c>
      <c r="M141" s="49">
        <f t="shared" si="12"/>
        <v>43.24324324324324</v>
      </c>
    </row>
    <row r="142" spans="1:13" ht="15">
      <c r="A142" s="104"/>
      <c r="B142" s="79"/>
      <c r="C142" s="21" t="s">
        <v>25</v>
      </c>
      <c r="D142" s="43" t="s">
        <v>26</v>
      </c>
      <c r="E142" s="49"/>
      <c r="F142" s="66">
        <v>4.4</v>
      </c>
      <c r="G142" s="66">
        <v>4.4</v>
      </c>
      <c r="H142" s="49">
        <v>250</v>
      </c>
      <c r="I142" s="49">
        <f t="shared" si="10"/>
        <v>245.6</v>
      </c>
      <c r="J142" s="49">
        <f aca="true" t="shared" si="13" ref="J142:J196">H142/G142*100</f>
        <v>5681.818181818181</v>
      </c>
      <c r="K142" s="49">
        <f aca="true" t="shared" si="14" ref="K142:K196">H142/F142*100</f>
        <v>5681.818181818181</v>
      </c>
      <c r="L142" s="49">
        <f t="shared" si="11"/>
        <v>250</v>
      </c>
      <c r="M142" s="49"/>
    </row>
    <row r="143" spans="1:13" ht="15">
      <c r="A143" s="104"/>
      <c r="B143" s="79"/>
      <c r="C143" s="21" t="s">
        <v>28</v>
      </c>
      <c r="D143" s="43" t="s">
        <v>29</v>
      </c>
      <c r="E143" s="49">
        <v>144870.3</v>
      </c>
      <c r="F143" s="49">
        <v>432785.7</v>
      </c>
      <c r="G143" s="66">
        <v>303003.1</v>
      </c>
      <c r="H143" s="49">
        <v>302752.3</v>
      </c>
      <c r="I143" s="49">
        <f t="shared" si="10"/>
        <v>-250.79999999998836</v>
      </c>
      <c r="J143" s="49">
        <f t="shared" si="13"/>
        <v>99.9172285696087</v>
      </c>
      <c r="K143" s="49">
        <f t="shared" si="14"/>
        <v>69.95432150369109</v>
      </c>
      <c r="L143" s="49">
        <f t="shared" si="11"/>
        <v>157882</v>
      </c>
      <c r="M143" s="49">
        <f t="shared" si="12"/>
        <v>208.98162011123054</v>
      </c>
    </row>
    <row r="144" spans="1:13" ht="15">
      <c r="A144" s="104"/>
      <c r="B144" s="79"/>
      <c r="C144" s="21" t="s">
        <v>30</v>
      </c>
      <c r="D144" s="43" t="s">
        <v>77</v>
      </c>
      <c r="E144" s="49">
        <v>2347568.4</v>
      </c>
      <c r="F144" s="49">
        <v>3117302.7</v>
      </c>
      <c r="G144" s="49">
        <v>2824922.9</v>
      </c>
      <c r="H144" s="49">
        <v>3117302.7</v>
      </c>
      <c r="I144" s="49">
        <f t="shared" si="10"/>
        <v>292379.8000000003</v>
      </c>
      <c r="J144" s="49">
        <f t="shared" si="13"/>
        <v>110.35000990646506</v>
      </c>
      <c r="K144" s="49">
        <f t="shared" si="14"/>
        <v>100</v>
      </c>
      <c r="L144" s="49">
        <f t="shared" si="11"/>
        <v>769734.3000000003</v>
      </c>
      <c r="M144" s="49">
        <f t="shared" si="12"/>
        <v>132.78857817305772</v>
      </c>
    </row>
    <row r="145" spans="1:13" ht="15">
      <c r="A145" s="104"/>
      <c r="B145" s="79"/>
      <c r="C145" s="21" t="s">
        <v>48</v>
      </c>
      <c r="D145" s="44" t="s">
        <v>49</v>
      </c>
      <c r="E145" s="49">
        <v>9878.6</v>
      </c>
      <c r="F145" s="49">
        <v>43055.2</v>
      </c>
      <c r="G145" s="49">
        <v>31415.6</v>
      </c>
      <c r="H145" s="49">
        <v>43055.2</v>
      </c>
      <c r="I145" s="49">
        <f t="shared" si="10"/>
        <v>11639.599999999999</v>
      </c>
      <c r="J145" s="49">
        <f t="shared" si="13"/>
        <v>137.05038261246006</v>
      </c>
      <c r="K145" s="49">
        <f t="shared" si="14"/>
        <v>100</v>
      </c>
      <c r="L145" s="49">
        <f t="shared" si="11"/>
        <v>33176.6</v>
      </c>
      <c r="M145" s="49">
        <f t="shared" si="12"/>
        <v>435.8431356669973</v>
      </c>
    </row>
    <row r="146" spans="1:13" ht="30.75">
      <c r="A146" s="104"/>
      <c r="B146" s="79"/>
      <c r="C146" s="21" t="s">
        <v>200</v>
      </c>
      <c r="D146" s="42" t="s">
        <v>203</v>
      </c>
      <c r="E146" s="49"/>
      <c r="F146" s="49"/>
      <c r="G146" s="49"/>
      <c r="H146" s="49">
        <v>14932.3</v>
      </c>
      <c r="I146" s="49">
        <f t="shared" si="10"/>
        <v>14932.3</v>
      </c>
      <c r="J146" s="49"/>
      <c r="K146" s="49"/>
      <c r="L146" s="49">
        <f t="shared" si="11"/>
        <v>14932.3</v>
      </c>
      <c r="M146" s="49"/>
    </row>
    <row r="147" spans="1:13" ht="15">
      <c r="A147" s="104"/>
      <c r="B147" s="79"/>
      <c r="C147" s="21" t="s">
        <v>32</v>
      </c>
      <c r="D147" s="43" t="s">
        <v>27</v>
      </c>
      <c r="E147" s="49">
        <v>-20154.6</v>
      </c>
      <c r="F147" s="49"/>
      <c r="G147" s="49"/>
      <c r="H147" s="66">
        <v>-29972.4</v>
      </c>
      <c r="I147" s="66">
        <f t="shared" si="10"/>
        <v>-29972.4</v>
      </c>
      <c r="J147" s="66"/>
      <c r="K147" s="66"/>
      <c r="L147" s="66">
        <f t="shared" si="11"/>
        <v>-9817.800000000003</v>
      </c>
      <c r="M147" s="66">
        <f t="shared" si="12"/>
        <v>148.71245274031736</v>
      </c>
    </row>
    <row r="148" spans="1:13" s="5" customFormat="1" ht="30.75">
      <c r="A148" s="104"/>
      <c r="B148" s="79"/>
      <c r="C148" s="23"/>
      <c r="D148" s="3" t="s">
        <v>37</v>
      </c>
      <c r="E148" s="6">
        <f>E149-E147</f>
        <v>2514915.7</v>
      </c>
      <c r="F148" s="6">
        <f>F149-F147</f>
        <v>3593148.0000000005</v>
      </c>
      <c r="G148" s="6">
        <f>G149-G147</f>
        <v>3159346</v>
      </c>
      <c r="H148" s="6">
        <f>H149-H147</f>
        <v>3480510.9000000004</v>
      </c>
      <c r="I148" s="6">
        <f t="shared" si="10"/>
        <v>321164.9000000004</v>
      </c>
      <c r="J148" s="6">
        <f t="shared" si="13"/>
        <v>110.16555008536577</v>
      </c>
      <c r="K148" s="6">
        <f t="shared" si="14"/>
        <v>96.86522514519301</v>
      </c>
      <c r="L148" s="6">
        <f t="shared" si="11"/>
        <v>965595.2000000002</v>
      </c>
      <c r="M148" s="6">
        <f t="shared" si="12"/>
        <v>138.3947342648503</v>
      </c>
    </row>
    <row r="149" spans="1:13" s="5" customFormat="1" ht="15">
      <c r="A149" s="105"/>
      <c r="B149" s="80"/>
      <c r="C149" s="17"/>
      <c r="D149" s="3" t="s">
        <v>56</v>
      </c>
      <c r="E149" s="4">
        <f>SUM(E134:E138,E141:E147)</f>
        <v>2494761.1</v>
      </c>
      <c r="F149" s="4">
        <f>SUM(F134:F138,F141:F147)</f>
        <v>3593148.0000000005</v>
      </c>
      <c r="G149" s="4">
        <f>SUM(G134:G138,G141:G147)</f>
        <v>3159346</v>
      </c>
      <c r="H149" s="4">
        <f>SUM(H134:H138,H141:H147)</f>
        <v>3450538.5000000005</v>
      </c>
      <c r="I149" s="4">
        <f t="shared" si="10"/>
        <v>291192.50000000047</v>
      </c>
      <c r="J149" s="4">
        <f t="shared" si="13"/>
        <v>109.21686007167308</v>
      </c>
      <c r="K149" s="4">
        <f t="shared" si="14"/>
        <v>96.03107080476508</v>
      </c>
      <c r="L149" s="4">
        <f t="shared" si="11"/>
        <v>955777.4000000004</v>
      </c>
      <c r="M149" s="4">
        <f t="shared" si="12"/>
        <v>138.3113797950433</v>
      </c>
    </row>
    <row r="150" spans="1:13" s="5" customFormat="1" ht="31.5" customHeight="1">
      <c r="A150" s="103" t="s">
        <v>80</v>
      </c>
      <c r="B150" s="78" t="s">
        <v>81</v>
      </c>
      <c r="C150" s="21" t="s">
        <v>209</v>
      </c>
      <c r="D150" s="32" t="s">
        <v>210</v>
      </c>
      <c r="E150" s="34">
        <v>14.9</v>
      </c>
      <c r="F150" s="4"/>
      <c r="G150" s="4"/>
      <c r="H150" s="34">
        <v>24.2</v>
      </c>
      <c r="I150" s="34">
        <f t="shared" si="10"/>
        <v>24.2</v>
      </c>
      <c r="J150" s="34"/>
      <c r="K150" s="34"/>
      <c r="L150" s="34">
        <f t="shared" si="11"/>
        <v>9.299999999999999</v>
      </c>
      <c r="M150" s="34">
        <f t="shared" si="12"/>
        <v>162.41610738255034</v>
      </c>
    </row>
    <row r="151" spans="1:13" ht="15">
      <c r="A151" s="104"/>
      <c r="B151" s="79"/>
      <c r="C151" s="21" t="s">
        <v>19</v>
      </c>
      <c r="D151" s="43" t="s">
        <v>20</v>
      </c>
      <c r="E151" s="34">
        <f>E153+E152</f>
        <v>11.9</v>
      </c>
      <c r="F151" s="34">
        <f>F153+F152</f>
        <v>16.2</v>
      </c>
      <c r="G151" s="34">
        <f>G153+G152</f>
        <v>12.2</v>
      </c>
      <c r="H151" s="34">
        <f>H153+H152</f>
        <v>210.4</v>
      </c>
      <c r="I151" s="34">
        <f t="shared" si="10"/>
        <v>198.20000000000002</v>
      </c>
      <c r="J151" s="34">
        <f t="shared" si="13"/>
        <v>1724.5901639344265</v>
      </c>
      <c r="K151" s="34">
        <f t="shared" si="14"/>
        <v>1298.7654320987656</v>
      </c>
      <c r="L151" s="34">
        <f t="shared" si="11"/>
        <v>198.5</v>
      </c>
      <c r="M151" s="34">
        <f t="shared" si="12"/>
        <v>1768.0672268907565</v>
      </c>
    </row>
    <row r="152" spans="1:13" ht="47.25" customHeight="1" hidden="1">
      <c r="A152" s="104"/>
      <c r="B152" s="79"/>
      <c r="C152" s="20" t="s">
        <v>213</v>
      </c>
      <c r="D152" s="44" t="s">
        <v>214</v>
      </c>
      <c r="E152" s="34"/>
      <c r="F152" s="34"/>
      <c r="G152" s="34"/>
      <c r="H152" s="34"/>
      <c r="I152" s="34">
        <f t="shared" si="10"/>
        <v>0</v>
      </c>
      <c r="J152" s="34" t="e">
        <f t="shared" si="13"/>
        <v>#DIV/0!</v>
      </c>
      <c r="K152" s="34" t="e">
        <f t="shared" si="14"/>
        <v>#DIV/0!</v>
      </c>
      <c r="L152" s="34">
        <f t="shared" si="11"/>
        <v>0</v>
      </c>
      <c r="M152" s="34" t="e">
        <f t="shared" si="12"/>
        <v>#DIV/0!</v>
      </c>
    </row>
    <row r="153" spans="1:13" ht="47.25" customHeight="1" hidden="1">
      <c r="A153" s="104"/>
      <c r="B153" s="79"/>
      <c r="C153" s="20" t="s">
        <v>21</v>
      </c>
      <c r="D153" s="44" t="s">
        <v>22</v>
      </c>
      <c r="E153" s="34">
        <v>11.9</v>
      </c>
      <c r="F153" s="34">
        <v>16.2</v>
      </c>
      <c r="G153" s="34">
        <v>12.2</v>
      </c>
      <c r="H153" s="34">
        <v>210.4</v>
      </c>
      <c r="I153" s="34">
        <f t="shared" si="10"/>
        <v>198.20000000000002</v>
      </c>
      <c r="J153" s="34">
        <f t="shared" si="13"/>
        <v>1724.5901639344265</v>
      </c>
      <c r="K153" s="34">
        <f t="shared" si="14"/>
        <v>1298.7654320987656</v>
      </c>
      <c r="L153" s="34">
        <f t="shared" si="11"/>
        <v>198.5</v>
      </c>
      <c r="M153" s="34">
        <f t="shared" si="12"/>
        <v>1768.0672268907565</v>
      </c>
    </row>
    <row r="154" spans="1:13" ht="15">
      <c r="A154" s="104"/>
      <c r="B154" s="79"/>
      <c r="C154" s="21" t="s">
        <v>23</v>
      </c>
      <c r="D154" s="43" t="s">
        <v>24</v>
      </c>
      <c r="E154" s="34">
        <v>11.3</v>
      </c>
      <c r="F154" s="34"/>
      <c r="G154" s="34"/>
      <c r="H154" s="34"/>
      <c r="I154" s="34">
        <f t="shared" si="10"/>
        <v>0</v>
      </c>
      <c r="J154" s="34"/>
      <c r="K154" s="34"/>
      <c r="L154" s="34">
        <f t="shared" si="11"/>
        <v>-11.3</v>
      </c>
      <c r="M154" s="34">
        <f t="shared" si="12"/>
        <v>0</v>
      </c>
    </row>
    <row r="155" spans="1:13" ht="15">
      <c r="A155" s="104"/>
      <c r="B155" s="79"/>
      <c r="C155" s="21" t="s">
        <v>25</v>
      </c>
      <c r="D155" s="43" t="s">
        <v>26</v>
      </c>
      <c r="E155" s="34">
        <v>1074.7</v>
      </c>
      <c r="F155" s="72"/>
      <c r="G155" s="72"/>
      <c r="H155" s="34"/>
      <c r="I155" s="34">
        <f t="shared" si="10"/>
        <v>0</v>
      </c>
      <c r="J155" s="34"/>
      <c r="K155" s="34"/>
      <c r="L155" s="34">
        <f t="shared" si="11"/>
        <v>-1074.7</v>
      </c>
      <c r="M155" s="34">
        <f t="shared" si="12"/>
        <v>0</v>
      </c>
    </row>
    <row r="156" spans="1:13" ht="15.75" customHeight="1" hidden="1">
      <c r="A156" s="104"/>
      <c r="B156" s="79"/>
      <c r="C156" s="21" t="s">
        <v>28</v>
      </c>
      <c r="D156" s="43" t="s">
        <v>29</v>
      </c>
      <c r="E156" s="51"/>
      <c r="F156" s="34"/>
      <c r="G156" s="34"/>
      <c r="H156" s="34"/>
      <c r="I156" s="34">
        <f t="shared" si="10"/>
        <v>0</v>
      </c>
      <c r="J156" s="34" t="e">
        <f t="shared" si="13"/>
        <v>#DIV/0!</v>
      </c>
      <c r="K156" s="34" t="e">
        <f t="shared" si="14"/>
        <v>#DIV/0!</v>
      </c>
      <c r="L156" s="34">
        <f t="shared" si="11"/>
        <v>0</v>
      </c>
      <c r="M156" s="34" t="e">
        <f t="shared" si="12"/>
        <v>#DIV/0!</v>
      </c>
    </row>
    <row r="157" spans="1:13" ht="15">
      <c r="A157" s="104"/>
      <c r="B157" s="79"/>
      <c r="C157" s="21" t="s">
        <v>30</v>
      </c>
      <c r="D157" s="43" t="s">
        <v>77</v>
      </c>
      <c r="E157" s="34">
        <v>3017.4</v>
      </c>
      <c r="F157" s="34">
        <v>3371.8</v>
      </c>
      <c r="G157" s="34">
        <v>3092.2</v>
      </c>
      <c r="H157" s="34">
        <v>3371.8</v>
      </c>
      <c r="I157" s="34">
        <f t="shared" si="10"/>
        <v>279.60000000000036</v>
      </c>
      <c r="J157" s="34">
        <f t="shared" si="13"/>
        <v>109.0421059439881</v>
      </c>
      <c r="K157" s="34">
        <f t="shared" si="14"/>
        <v>100</v>
      </c>
      <c r="L157" s="34">
        <f t="shared" si="11"/>
        <v>354.4000000000001</v>
      </c>
      <c r="M157" s="34">
        <f t="shared" si="12"/>
        <v>111.7452111089017</v>
      </c>
    </row>
    <row r="158" spans="1:13" ht="15.75" customHeight="1" hidden="1">
      <c r="A158" s="104"/>
      <c r="B158" s="79"/>
      <c r="C158" s="21" t="s">
        <v>48</v>
      </c>
      <c r="D158" s="44" t="s">
        <v>49</v>
      </c>
      <c r="E158" s="34"/>
      <c r="F158" s="34"/>
      <c r="G158" s="34"/>
      <c r="H158" s="34"/>
      <c r="I158" s="34">
        <f t="shared" si="10"/>
        <v>0</v>
      </c>
      <c r="J158" s="34" t="e">
        <f t="shared" si="13"/>
        <v>#DIV/0!</v>
      </c>
      <c r="K158" s="34" t="e">
        <f t="shared" si="14"/>
        <v>#DIV/0!</v>
      </c>
      <c r="L158" s="34">
        <f t="shared" si="11"/>
        <v>0</v>
      </c>
      <c r="M158" s="34" t="e">
        <f t="shared" si="12"/>
        <v>#DIV/0!</v>
      </c>
    </row>
    <row r="159" spans="1:13" ht="15">
      <c r="A159" s="104"/>
      <c r="B159" s="79"/>
      <c r="C159" s="21" t="s">
        <v>32</v>
      </c>
      <c r="D159" s="43" t="s">
        <v>27</v>
      </c>
      <c r="E159" s="34">
        <v>-25.6</v>
      </c>
      <c r="F159" s="34"/>
      <c r="G159" s="34"/>
      <c r="H159" s="34"/>
      <c r="I159" s="34">
        <f t="shared" si="10"/>
        <v>0</v>
      </c>
      <c r="J159" s="34"/>
      <c r="K159" s="34"/>
      <c r="L159" s="34">
        <f t="shared" si="11"/>
        <v>25.6</v>
      </c>
      <c r="M159" s="34">
        <f t="shared" si="12"/>
        <v>0</v>
      </c>
    </row>
    <row r="160" spans="1:13" s="5" customFormat="1" ht="30.75">
      <c r="A160" s="104"/>
      <c r="B160" s="79"/>
      <c r="C160" s="23"/>
      <c r="D160" s="3" t="s">
        <v>37</v>
      </c>
      <c r="E160" s="4">
        <f>E161-E159</f>
        <v>4130.2</v>
      </c>
      <c r="F160" s="4">
        <f>F161-F159</f>
        <v>3388</v>
      </c>
      <c r="G160" s="4">
        <f>G161-G159</f>
        <v>3104.3999999999996</v>
      </c>
      <c r="H160" s="4">
        <f>H161-H159</f>
        <v>3606.4</v>
      </c>
      <c r="I160" s="4">
        <f t="shared" si="10"/>
        <v>502.00000000000045</v>
      </c>
      <c r="J160" s="4">
        <f t="shared" si="13"/>
        <v>116.17059657260664</v>
      </c>
      <c r="K160" s="4">
        <f t="shared" si="14"/>
        <v>106.44628099173555</v>
      </c>
      <c r="L160" s="4">
        <f t="shared" si="11"/>
        <v>-523.7999999999997</v>
      </c>
      <c r="M160" s="4">
        <f t="shared" si="12"/>
        <v>87.31780543315094</v>
      </c>
    </row>
    <row r="161" spans="1:13" s="5" customFormat="1" ht="15.75">
      <c r="A161" s="105"/>
      <c r="B161" s="80"/>
      <c r="C161" s="29"/>
      <c r="D161" s="3" t="s">
        <v>56</v>
      </c>
      <c r="E161" s="6">
        <f>SUM(E150:E151,E154:E159)</f>
        <v>4104.599999999999</v>
      </c>
      <c r="F161" s="6">
        <f>SUM(F150:F151,F154:F159)</f>
        <v>3388</v>
      </c>
      <c r="G161" s="6">
        <f>SUM(G150:G151,G154:G159)</f>
        <v>3104.3999999999996</v>
      </c>
      <c r="H161" s="6">
        <f>SUM(H150:H151,H154:H159)</f>
        <v>3606.4</v>
      </c>
      <c r="I161" s="6">
        <f t="shared" si="10"/>
        <v>502.00000000000045</v>
      </c>
      <c r="J161" s="6">
        <f t="shared" si="13"/>
        <v>116.17059657260664</v>
      </c>
      <c r="K161" s="6">
        <f t="shared" si="14"/>
        <v>106.44628099173555</v>
      </c>
      <c r="L161" s="6">
        <f t="shared" si="11"/>
        <v>-498.19999999999936</v>
      </c>
      <c r="M161" s="6">
        <f t="shared" si="12"/>
        <v>87.86239828485117</v>
      </c>
    </row>
    <row r="162" spans="1:13" ht="31.5" customHeight="1">
      <c r="A162" s="103" t="s">
        <v>82</v>
      </c>
      <c r="B162" s="78" t="s">
        <v>83</v>
      </c>
      <c r="C162" s="21" t="s">
        <v>209</v>
      </c>
      <c r="D162" s="32" t="s">
        <v>210</v>
      </c>
      <c r="E162" s="34">
        <v>109.6</v>
      </c>
      <c r="F162" s="34"/>
      <c r="G162" s="34"/>
      <c r="H162" s="34">
        <v>251.6</v>
      </c>
      <c r="I162" s="34">
        <f t="shared" si="10"/>
        <v>251.6</v>
      </c>
      <c r="J162" s="34"/>
      <c r="K162" s="34"/>
      <c r="L162" s="34">
        <f t="shared" si="11"/>
        <v>142</v>
      </c>
      <c r="M162" s="34">
        <f t="shared" si="12"/>
        <v>229.56204379562047</v>
      </c>
    </row>
    <row r="163" spans="1:13" ht="15.75" customHeight="1" hidden="1">
      <c r="A163" s="104"/>
      <c r="B163" s="79"/>
      <c r="C163" s="21" t="s">
        <v>84</v>
      </c>
      <c r="D163" s="43" t="s">
        <v>85</v>
      </c>
      <c r="E163" s="34"/>
      <c r="F163" s="34"/>
      <c r="G163" s="34"/>
      <c r="H163" s="34"/>
      <c r="I163" s="34">
        <f t="shared" si="10"/>
        <v>0</v>
      </c>
      <c r="J163" s="34" t="e">
        <f t="shared" si="13"/>
        <v>#DIV/0!</v>
      </c>
      <c r="K163" s="34" t="e">
        <f t="shared" si="14"/>
        <v>#DIV/0!</v>
      </c>
      <c r="L163" s="34">
        <f t="shared" si="11"/>
        <v>0</v>
      </c>
      <c r="M163" s="34" t="e">
        <f t="shared" si="12"/>
        <v>#DIV/0!</v>
      </c>
    </row>
    <row r="164" spans="1:13" ht="15">
      <c r="A164" s="104"/>
      <c r="B164" s="79"/>
      <c r="C164" s="21" t="s">
        <v>19</v>
      </c>
      <c r="D164" s="43" t="s">
        <v>20</v>
      </c>
      <c r="E164" s="34">
        <f>E166+E165</f>
        <v>571.8</v>
      </c>
      <c r="F164" s="34">
        <f>F166+F165</f>
        <v>51.4</v>
      </c>
      <c r="G164" s="34">
        <f>G166+G165</f>
        <v>41.5</v>
      </c>
      <c r="H164" s="34">
        <f>H166+H165</f>
        <v>146.5</v>
      </c>
      <c r="I164" s="34">
        <f t="shared" si="10"/>
        <v>105</v>
      </c>
      <c r="J164" s="34">
        <f t="shared" si="13"/>
        <v>353.0120481927711</v>
      </c>
      <c r="K164" s="34">
        <f t="shared" si="14"/>
        <v>285.0194552529183</v>
      </c>
      <c r="L164" s="34">
        <f t="shared" si="11"/>
        <v>-425.29999999999995</v>
      </c>
      <c r="M164" s="34">
        <f t="shared" si="12"/>
        <v>25.620846449807626</v>
      </c>
    </row>
    <row r="165" spans="1:13" ht="47.25" customHeight="1" hidden="1">
      <c r="A165" s="104"/>
      <c r="B165" s="79"/>
      <c r="C165" s="20" t="s">
        <v>213</v>
      </c>
      <c r="D165" s="44" t="s">
        <v>214</v>
      </c>
      <c r="E165" s="34">
        <v>510</v>
      </c>
      <c r="F165" s="34"/>
      <c r="G165" s="34"/>
      <c r="H165" s="34"/>
      <c r="I165" s="34">
        <f t="shared" si="10"/>
        <v>0</v>
      </c>
      <c r="J165" s="34" t="e">
        <f t="shared" si="13"/>
        <v>#DIV/0!</v>
      </c>
      <c r="K165" s="34" t="e">
        <f t="shared" si="14"/>
        <v>#DIV/0!</v>
      </c>
      <c r="L165" s="34">
        <f t="shared" si="11"/>
        <v>-510</v>
      </c>
      <c r="M165" s="34">
        <f t="shared" si="12"/>
        <v>0</v>
      </c>
    </row>
    <row r="166" spans="1:13" ht="47.25" customHeight="1" hidden="1">
      <c r="A166" s="104"/>
      <c r="B166" s="79"/>
      <c r="C166" s="20" t="s">
        <v>21</v>
      </c>
      <c r="D166" s="44" t="s">
        <v>22</v>
      </c>
      <c r="E166" s="34">
        <v>61.8</v>
      </c>
      <c r="F166" s="34">
        <v>51.4</v>
      </c>
      <c r="G166" s="34">
        <v>41.5</v>
      </c>
      <c r="H166" s="34">
        <v>146.5</v>
      </c>
      <c r="I166" s="34">
        <f t="shared" si="10"/>
        <v>105</v>
      </c>
      <c r="J166" s="34">
        <f t="shared" si="13"/>
        <v>353.0120481927711</v>
      </c>
      <c r="K166" s="34">
        <f t="shared" si="14"/>
        <v>285.0194552529183</v>
      </c>
      <c r="L166" s="34">
        <f t="shared" si="11"/>
        <v>84.7</v>
      </c>
      <c r="M166" s="34">
        <f t="shared" si="12"/>
        <v>237.0550161812298</v>
      </c>
    </row>
    <row r="167" spans="1:13" ht="15.75" customHeight="1">
      <c r="A167" s="104"/>
      <c r="B167" s="79"/>
      <c r="C167" s="21" t="s">
        <v>23</v>
      </c>
      <c r="D167" s="43" t="s">
        <v>24</v>
      </c>
      <c r="E167" s="34"/>
      <c r="F167" s="34"/>
      <c r="G167" s="34"/>
      <c r="H167" s="34">
        <v>-165.4</v>
      </c>
      <c r="I167" s="34">
        <f t="shared" si="10"/>
        <v>-165.4</v>
      </c>
      <c r="J167" s="34"/>
      <c r="K167" s="34"/>
      <c r="L167" s="34">
        <f t="shared" si="11"/>
        <v>-165.4</v>
      </c>
      <c r="M167" s="34"/>
    </row>
    <row r="168" spans="1:13" ht="15">
      <c r="A168" s="104"/>
      <c r="B168" s="79"/>
      <c r="C168" s="21" t="s">
        <v>25</v>
      </c>
      <c r="D168" s="43" t="s">
        <v>26</v>
      </c>
      <c r="E168" s="34">
        <v>814.3</v>
      </c>
      <c r="F168" s="34"/>
      <c r="G168" s="34"/>
      <c r="H168" s="34"/>
      <c r="I168" s="34">
        <f t="shared" si="10"/>
        <v>0</v>
      </c>
      <c r="J168" s="34"/>
      <c r="K168" s="34"/>
      <c r="L168" s="34">
        <f t="shared" si="11"/>
        <v>-814.3</v>
      </c>
      <c r="M168" s="34">
        <f t="shared" si="12"/>
        <v>0</v>
      </c>
    </row>
    <row r="169" spans="1:13" ht="15.75" customHeight="1" hidden="1">
      <c r="A169" s="104"/>
      <c r="B169" s="79"/>
      <c r="C169" s="21" t="s">
        <v>28</v>
      </c>
      <c r="D169" s="43" t="s">
        <v>29</v>
      </c>
      <c r="E169" s="34"/>
      <c r="F169" s="34"/>
      <c r="G169" s="34"/>
      <c r="H169" s="34"/>
      <c r="I169" s="34">
        <f t="shared" si="10"/>
        <v>0</v>
      </c>
      <c r="J169" s="34" t="e">
        <f t="shared" si="13"/>
        <v>#DIV/0!</v>
      </c>
      <c r="K169" s="34" t="e">
        <f t="shared" si="14"/>
        <v>#DIV/0!</v>
      </c>
      <c r="L169" s="34">
        <f t="shared" si="11"/>
        <v>0</v>
      </c>
      <c r="M169" s="34" t="e">
        <f t="shared" si="12"/>
        <v>#DIV/0!</v>
      </c>
    </row>
    <row r="170" spans="1:13" ht="15">
      <c r="A170" s="104"/>
      <c r="B170" s="79"/>
      <c r="C170" s="21" t="s">
        <v>30</v>
      </c>
      <c r="D170" s="43" t="s">
        <v>77</v>
      </c>
      <c r="E170" s="34">
        <v>5269.6</v>
      </c>
      <c r="F170" s="34">
        <v>6083.4</v>
      </c>
      <c r="G170" s="34">
        <v>5588.1</v>
      </c>
      <c r="H170" s="34">
        <v>6083.4</v>
      </c>
      <c r="I170" s="34">
        <f t="shared" si="10"/>
        <v>495.2999999999993</v>
      </c>
      <c r="J170" s="34">
        <f t="shared" si="13"/>
        <v>108.86347774735599</v>
      </c>
      <c r="K170" s="34">
        <f t="shared" si="14"/>
        <v>100</v>
      </c>
      <c r="L170" s="34">
        <f t="shared" si="11"/>
        <v>813.7999999999993</v>
      </c>
      <c r="M170" s="34">
        <f t="shared" si="12"/>
        <v>115.44329740397752</v>
      </c>
    </row>
    <row r="171" spans="1:13" ht="15.75" customHeight="1" hidden="1">
      <c r="A171" s="104"/>
      <c r="B171" s="79"/>
      <c r="C171" s="21" t="s">
        <v>48</v>
      </c>
      <c r="D171" s="44" t="s">
        <v>49</v>
      </c>
      <c r="E171" s="34"/>
      <c r="F171" s="34"/>
      <c r="G171" s="34"/>
      <c r="H171" s="34"/>
      <c r="I171" s="34">
        <f t="shared" si="10"/>
        <v>0</v>
      </c>
      <c r="J171" s="34" t="e">
        <f t="shared" si="13"/>
        <v>#DIV/0!</v>
      </c>
      <c r="K171" s="34" t="e">
        <f t="shared" si="14"/>
        <v>#DIV/0!</v>
      </c>
      <c r="L171" s="34">
        <f t="shared" si="11"/>
        <v>0</v>
      </c>
      <c r="M171" s="34" t="e">
        <f t="shared" si="12"/>
        <v>#DIV/0!</v>
      </c>
    </row>
    <row r="172" spans="1:13" ht="15">
      <c r="A172" s="104"/>
      <c r="B172" s="79"/>
      <c r="C172" s="21" t="s">
        <v>32</v>
      </c>
      <c r="D172" s="43" t="s">
        <v>27</v>
      </c>
      <c r="E172" s="34">
        <v>-247.4</v>
      </c>
      <c r="F172" s="34"/>
      <c r="G172" s="34"/>
      <c r="H172" s="34">
        <v>-44.6</v>
      </c>
      <c r="I172" s="34">
        <f t="shared" si="10"/>
        <v>-44.6</v>
      </c>
      <c r="J172" s="34"/>
      <c r="K172" s="34"/>
      <c r="L172" s="34">
        <f t="shared" si="11"/>
        <v>202.8</v>
      </c>
      <c r="M172" s="34">
        <f t="shared" si="12"/>
        <v>18.027485852869845</v>
      </c>
    </row>
    <row r="173" spans="1:13" s="5" customFormat="1" ht="30.75">
      <c r="A173" s="104"/>
      <c r="B173" s="79"/>
      <c r="C173" s="23"/>
      <c r="D173" s="3" t="s">
        <v>37</v>
      </c>
      <c r="E173" s="4">
        <f>E174-E172</f>
        <v>6765.3</v>
      </c>
      <c r="F173" s="4">
        <f>F174-F172</f>
        <v>6134.799999999999</v>
      </c>
      <c r="G173" s="4">
        <f>G174-G172</f>
        <v>5629.6</v>
      </c>
      <c r="H173" s="4">
        <f>H174-H172</f>
        <v>6316.099999999999</v>
      </c>
      <c r="I173" s="4">
        <f t="shared" si="10"/>
        <v>686.4999999999991</v>
      </c>
      <c r="J173" s="4">
        <f t="shared" si="13"/>
        <v>112.1944720761688</v>
      </c>
      <c r="K173" s="4">
        <f t="shared" si="14"/>
        <v>102.95527156549522</v>
      </c>
      <c r="L173" s="4">
        <f t="shared" si="11"/>
        <v>-449.2000000000007</v>
      </c>
      <c r="M173" s="4">
        <f t="shared" si="12"/>
        <v>93.36023531846332</v>
      </c>
    </row>
    <row r="174" spans="1:13" s="5" customFormat="1" ht="15.75">
      <c r="A174" s="105"/>
      <c r="B174" s="80"/>
      <c r="C174" s="29"/>
      <c r="D174" s="3" t="s">
        <v>56</v>
      </c>
      <c r="E174" s="6">
        <f>SUM(E162:E164,E167:E172)</f>
        <v>6517.900000000001</v>
      </c>
      <c r="F174" s="6">
        <f>SUM(F162:F164,F167:F172)</f>
        <v>6134.799999999999</v>
      </c>
      <c r="G174" s="6">
        <f>SUM(G162:G164,G167:G172)</f>
        <v>5629.6</v>
      </c>
      <c r="H174" s="6">
        <f>SUM(H162:H164,H167:H172)</f>
        <v>6271.499999999999</v>
      </c>
      <c r="I174" s="6">
        <f t="shared" si="10"/>
        <v>641.8999999999987</v>
      </c>
      <c r="J174" s="6">
        <f t="shared" si="13"/>
        <v>111.40223106437399</v>
      </c>
      <c r="K174" s="6">
        <f t="shared" si="14"/>
        <v>102.22827150029342</v>
      </c>
      <c r="L174" s="6">
        <f t="shared" si="11"/>
        <v>-246.40000000000146</v>
      </c>
      <c r="M174" s="6">
        <f t="shared" si="12"/>
        <v>96.21964129550928</v>
      </c>
    </row>
    <row r="175" spans="1:13" ht="31.5" customHeight="1">
      <c r="A175" s="103" t="s">
        <v>86</v>
      </c>
      <c r="B175" s="78" t="s">
        <v>87</v>
      </c>
      <c r="C175" s="21" t="s">
        <v>209</v>
      </c>
      <c r="D175" s="32" t="s">
        <v>210</v>
      </c>
      <c r="E175" s="34">
        <v>76.2</v>
      </c>
      <c r="F175" s="34"/>
      <c r="G175" s="34"/>
      <c r="H175" s="34">
        <v>42.1</v>
      </c>
      <c r="I175" s="34">
        <f t="shared" si="10"/>
        <v>42.1</v>
      </c>
      <c r="J175" s="34"/>
      <c r="K175" s="34"/>
      <c r="L175" s="34">
        <f t="shared" si="11"/>
        <v>-34.1</v>
      </c>
      <c r="M175" s="34">
        <f t="shared" si="12"/>
        <v>55.24934383202099</v>
      </c>
    </row>
    <row r="176" spans="1:13" ht="15.75" customHeight="1" hidden="1">
      <c r="A176" s="104"/>
      <c r="B176" s="79"/>
      <c r="C176" s="21" t="s">
        <v>84</v>
      </c>
      <c r="D176" s="43" t="s">
        <v>85</v>
      </c>
      <c r="E176" s="34"/>
      <c r="F176" s="34"/>
      <c r="G176" s="34"/>
      <c r="H176" s="34"/>
      <c r="I176" s="34">
        <f t="shared" si="10"/>
        <v>0</v>
      </c>
      <c r="J176" s="34" t="e">
        <f t="shared" si="13"/>
        <v>#DIV/0!</v>
      </c>
      <c r="K176" s="34" t="e">
        <f t="shared" si="14"/>
        <v>#DIV/0!</v>
      </c>
      <c r="L176" s="34">
        <f t="shared" si="11"/>
        <v>0</v>
      </c>
      <c r="M176" s="34" t="e">
        <f t="shared" si="12"/>
        <v>#DIV/0!</v>
      </c>
    </row>
    <row r="177" spans="1:13" ht="15">
      <c r="A177" s="104"/>
      <c r="B177" s="79"/>
      <c r="C177" s="21" t="s">
        <v>19</v>
      </c>
      <c r="D177" s="43" t="s">
        <v>20</v>
      </c>
      <c r="E177" s="34">
        <f>E178</f>
        <v>841.6</v>
      </c>
      <c r="F177" s="34">
        <f>F178</f>
        <v>39.6</v>
      </c>
      <c r="G177" s="34">
        <f>G178</f>
        <v>34.5</v>
      </c>
      <c r="H177" s="34">
        <f>H178</f>
        <v>480</v>
      </c>
      <c r="I177" s="34">
        <f t="shared" si="10"/>
        <v>445.5</v>
      </c>
      <c r="J177" s="34">
        <f t="shared" si="13"/>
        <v>1391.304347826087</v>
      </c>
      <c r="K177" s="34">
        <f t="shared" si="14"/>
        <v>1212.121212121212</v>
      </c>
      <c r="L177" s="34">
        <f t="shared" si="11"/>
        <v>-361.6</v>
      </c>
      <c r="M177" s="34">
        <f t="shared" si="12"/>
        <v>57.03422053231939</v>
      </c>
    </row>
    <row r="178" spans="1:13" ht="47.25" customHeight="1" hidden="1">
      <c r="A178" s="104"/>
      <c r="B178" s="79"/>
      <c r="C178" s="20" t="s">
        <v>21</v>
      </c>
      <c r="D178" s="44" t="s">
        <v>22</v>
      </c>
      <c r="E178" s="34">
        <v>841.6</v>
      </c>
      <c r="F178" s="34">
        <v>39.6</v>
      </c>
      <c r="G178" s="34">
        <v>34.5</v>
      </c>
      <c r="H178" s="34">
        <v>480</v>
      </c>
      <c r="I178" s="34">
        <f t="shared" si="10"/>
        <v>445.5</v>
      </c>
      <c r="J178" s="34">
        <f t="shared" si="13"/>
        <v>1391.304347826087</v>
      </c>
      <c r="K178" s="34">
        <f t="shared" si="14"/>
        <v>1212.121212121212</v>
      </c>
      <c r="L178" s="34">
        <f t="shared" si="11"/>
        <v>-361.6</v>
      </c>
      <c r="M178" s="34">
        <f t="shared" si="12"/>
        <v>57.03422053231939</v>
      </c>
    </row>
    <row r="179" spans="1:13" ht="15.75" customHeight="1" hidden="1">
      <c r="A179" s="104"/>
      <c r="B179" s="79"/>
      <c r="C179" s="21" t="s">
        <v>23</v>
      </c>
      <c r="D179" s="43" t="s">
        <v>24</v>
      </c>
      <c r="E179" s="34"/>
      <c r="F179" s="34"/>
      <c r="G179" s="34"/>
      <c r="H179" s="34"/>
      <c r="I179" s="34">
        <f t="shared" si="10"/>
        <v>0</v>
      </c>
      <c r="J179" s="34" t="e">
        <f t="shared" si="13"/>
        <v>#DIV/0!</v>
      </c>
      <c r="K179" s="34" t="e">
        <f t="shared" si="14"/>
        <v>#DIV/0!</v>
      </c>
      <c r="L179" s="34">
        <f t="shared" si="11"/>
        <v>0</v>
      </c>
      <c r="M179" s="34" t="e">
        <f t="shared" si="12"/>
        <v>#DIV/0!</v>
      </c>
    </row>
    <row r="180" spans="1:13" ht="15">
      <c r="A180" s="104"/>
      <c r="B180" s="79"/>
      <c r="C180" s="21" t="s">
        <v>25</v>
      </c>
      <c r="D180" s="43" t="s">
        <v>26</v>
      </c>
      <c r="E180" s="34">
        <v>249.8</v>
      </c>
      <c r="F180" s="34"/>
      <c r="G180" s="34"/>
      <c r="H180" s="34"/>
      <c r="I180" s="34">
        <f t="shared" si="10"/>
        <v>0</v>
      </c>
      <c r="J180" s="34"/>
      <c r="K180" s="34"/>
      <c r="L180" s="34">
        <f t="shared" si="11"/>
        <v>-249.8</v>
      </c>
      <c r="M180" s="34">
        <f t="shared" si="12"/>
        <v>0</v>
      </c>
    </row>
    <row r="181" spans="1:13" ht="15.75" customHeight="1" hidden="1">
      <c r="A181" s="104"/>
      <c r="B181" s="79"/>
      <c r="C181" s="21" t="s">
        <v>28</v>
      </c>
      <c r="D181" s="43" t="s">
        <v>29</v>
      </c>
      <c r="E181" s="34"/>
      <c r="F181" s="34"/>
      <c r="G181" s="34"/>
      <c r="H181" s="34"/>
      <c r="I181" s="34">
        <f t="shared" si="10"/>
        <v>0</v>
      </c>
      <c r="J181" s="34" t="e">
        <f t="shared" si="13"/>
        <v>#DIV/0!</v>
      </c>
      <c r="K181" s="34" t="e">
        <f t="shared" si="14"/>
        <v>#DIV/0!</v>
      </c>
      <c r="L181" s="34">
        <f t="shared" si="11"/>
        <v>0</v>
      </c>
      <c r="M181" s="34" t="e">
        <f t="shared" si="12"/>
        <v>#DIV/0!</v>
      </c>
    </row>
    <row r="182" spans="1:13" ht="15">
      <c r="A182" s="104"/>
      <c r="B182" s="79"/>
      <c r="C182" s="21" t="s">
        <v>30</v>
      </c>
      <c r="D182" s="43" t="s">
        <v>77</v>
      </c>
      <c r="E182" s="34">
        <v>5271.7</v>
      </c>
      <c r="F182" s="34">
        <v>5783.4</v>
      </c>
      <c r="G182" s="34">
        <v>5384.8</v>
      </c>
      <c r="H182" s="34">
        <v>5783.4</v>
      </c>
      <c r="I182" s="34">
        <f t="shared" si="10"/>
        <v>398.59999999999945</v>
      </c>
      <c r="J182" s="34">
        <f t="shared" si="13"/>
        <v>107.40231763482393</v>
      </c>
      <c r="K182" s="34">
        <f t="shared" si="14"/>
        <v>100</v>
      </c>
      <c r="L182" s="34">
        <f t="shared" si="11"/>
        <v>511.6999999999998</v>
      </c>
      <c r="M182" s="34">
        <f t="shared" si="12"/>
        <v>109.70654627539503</v>
      </c>
    </row>
    <row r="183" spans="1:13" ht="15.75" customHeight="1" hidden="1">
      <c r="A183" s="104"/>
      <c r="B183" s="79"/>
      <c r="C183" s="21" t="s">
        <v>48</v>
      </c>
      <c r="D183" s="44" t="s">
        <v>49</v>
      </c>
      <c r="E183" s="34"/>
      <c r="F183" s="34"/>
      <c r="G183" s="34"/>
      <c r="H183" s="34"/>
      <c r="I183" s="34">
        <f t="shared" si="10"/>
        <v>0</v>
      </c>
      <c r="J183" s="34" t="e">
        <f t="shared" si="13"/>
        <v>#DIV/0!</v>
      </c>
      <c r="K183" s="34" t="e">
        <f t="shared" si="14"/>
        <v>#DIV/0!</v>
      </c>
      <c r="L183" s="34">
        <f t="shared" si="11"/>
        <v>0</v>
      </c>
      <c r="M183" s="34" t="e">
        <f t="shared" si="12"/>
        <v>#DIV/0!</v>
      </c>
    </row>
    <row r="184" spans="1:13" ht="15">
      <c r="A184" s="104"/>
      <c r="B184" s="79"/>
      <c r="C184" s="21" t="s">
        <v>32</v>
      </c>
      <c r="D184" s="43" t="s">
        <v>27</v>
      </c>
      <c r="E184" s="34">
        <v>-2047.2</v>
      </c>
      <c r="F184" s="34"/>
      <c r="G184" s="34"/>
      <c r="H184" s="34">
        <v>-4</v>
      </c>
      <c r="I184" s="34">
        <f t="shared" si="10"/>
        <v>-4</v>
      </c>
      <c r="J184" s="34"/>
      <c r="K184" s="34"/>
      <c r="L184" s="34">
        <f t="shared" si="11"/>
        <v>2043.2</v>
      </c>
      <c r="M184" s="34">
        <f t="shared" si="12"/>
        <v>0.19538882375928096</v>
      </c>
    </row>
    <row r="185" spans="1:13" s="5" customFormat="1" ht="30.75">
      <c r="A185" s="104"/>
      <c r="B185" s="79"/>
      <c r="C185" s="23"/>
      <c r="D185" s="3" t="s">
        <v>37</v>
      </c>
      <c r="E185" s="4">
        <f>E186-E184</f>
        <v>6439.3</v>
      </c>
      <c r="F185" s="4">
        <f>F186-F184</f>
        <v>5823</v>
      </c>
      <c r="G185" s="4">
        <f>G186-G184</f>
        <v>5419.3</v>
      </c>
      <c r="H185" s="4">
        <f>H186-H184</f>
        <v>6305.5</v>
      </c>
      <c r="I185" s="4">
        <f t="shared" si="10"/>
        <v>886.1999999999998</v>
      </c>
      <c r="J185" s="4">
        <f t="shared" si="13"/>
        <v>116.35266547340062</v>
      </c>
      <c r="K185" s="4">
        <f t="shared" si="14"/>
        <v>108.28610681779152</v>
      </c>
      <c r="L185" s="4">
        <f t="shared" si="11"/>
        <v>-133.80000000000018</v>
      </c>
      <c r="M185" s="4">
        <f t="shared" si="12"/>
        <v>97.92213439348997</v>
      </c>
    </row>
    <row r="186" spans="1:13" s="5" customFormat="1" ht="15.75">
      <c r="A186" s="105"/>
      <c r="B186" s="80"/>
      <c r="C186" s="29"/>
      <c r="D186" s="3" t="s">
        <v>56</v>
      </c>
      <c r="E186" s="6">
        <f>SUM(E175:E177,E179:E184)</f>
        <v>4392.1</v>
      </c>
      <c r="F186" s="6">
        <f>SUM(F175:F177,F179:F184)</f>
        <v>5823</v>
      </c>
      <c r="G186" s="6">
        <f>SUM(G175:G177,G179:G184)</f>
        <v>5419.3</v>
      </c>
      <c r="H186" s="6">
        <f>SUM(H175:H177,H179:H184)</f>
        <v>6301.5</v>
      </c>
      <c r="I186" s="6">
        <f t="shared" si="10"/>
        <v>882.1999999999998</v>
      </c>
      <c r="J186" s="6">
        <f t="shared" si="13"/>
        <v>116.27885520270145</v>
      </c>
      <c r="K186" s="6">
        <f t="shared" si="14"/>
        <v>108.21741370427615</v>
      </c>
      <c r="L186" s="6">
        <f t="shared" si="11"/>
        <v>1909.3999999999996</v>
      </c>
      <c r="M186" s="6">
        <f t="shared" si="12"/>
        <v>143.47350925525373</v>
      </c>
    </row>
    <row r="187" spans="1:13" ht="31.5" customHeight="1">
      <c r="A187" s="103" t="s">
        <v>88</v>
      </c>
      <c r="B187" s="78" t="s">
        <v>89</v>
      </c>
      <c r="C187" s="21" t="s">
        <v>209</v>
      </c>
      <c r="D187" s="32" t="s">
        <v>210</v>
      </c>
      <c r="E187" s="34">
        <v>241.5</v>
      </c>
      <c r="F187" s="34"/>
      <c r="G187" s="34"/>
      <c r="H187" s="34">
        <v>85.7</v>
      </c>
      <c r="I187" s="34">
        <f t="shared" si="10"/>
        <v>85.7</v>
      </c>
      <c r="J187" s="34"/>
      <c r="K187" s="34"/>
      <c r="L187" s="34">
        <f t="shared" si="11"/>
        <v>-155.8</v>
      </c>
      <c r="M187" s="34">
        <f t="shared" si="12"/>
        <v>35.48654244306418</v>
      </c>
    </row>
    <row r="188" spans="1:13" ht="15.75" customHeight="1" hidden="1">
      <c r="A188" s="104"/>
      <c r="B188" s="79"/>
      <c r="C188" s="21" t="s">
        <v>84</v>
      </c>
      <c r="D188" s="43" t="s">
        <v>85</v>
      </c>
      <c r="E188" s="34"/>
      <c r="F188" s="34"/>
      <c r="G188" s="34"/>
      <c r="H188" s="34"/>
      <c r="I188" s="34">
        <f t="shared" si="10"/>
        <v>0</v>
      </c>
      <c r="J188" s="34" t="e">
        <f t="shared" si="13"/>
        <v>#DIV/0!</v>
      </c>
      <c r="K188" s="34" t="e">
        <f t="shared" si="14"/>
        <v>#DIV/0!</v>
      </c>
      <c r="L188" s="34">
        <f t="shared" si="11"/>
        <v>0</v>
      </c>
      <c r="M188" s="34" t="e">
        <f t="shared" si="12"/>
        <v>#DIV/0!</v>
      </c>
    </row>
    <row r="189" spans="1:13" ht="15">
      <c r="A189" s="104"/>
      <c r="B189" s="79"/>
      <c r="C189" s="21" t="s">
        <v>19</v>
      </c>
      <c r="D189" s="43" t="s">
        <v>20</v>
      </c>
      <c r="E189" s="34">
        <f>SUM(E190:E191)</f>
        <v>46.1</v>
      </c>
      <c r="F189" s="34">
        <f>SUM(F190:F191)</f>
        <v>35.7</v>
      </c>
      <c r="G189" s="34">
        <f>SUM(G190:G191)</f>
        <v>33</v>
      </c>
      <c r="H189" s="34">
        <f>SUM(H190:H191)</f>
        <v>51.6</v>
      </c>
      <c r="I189" s="34">
        <f t="shared" si="10"/>
        <v>18.6</v>
      </c>
      <c r="J189" s="34">
        <f t="shared" si="13"/>
        <v>156.36363636363637</v>
      </c>
      <c r="K189" s="34">
        <f t="shared" si="14"/>
        <v>144.53781512605042</v>
      </c>
      <c r="L189" s="34">
        <f t="shared" si="11"/>
        <v>5.5</v>
      </c>
      <c r="M189" s="34">
        <f t="shared" si="12"/>
        <v>111.9305856832972</v>
      </c>
    </row>
    <row r="190" spans="1:13" ht="47.25" customHeight="1" hidden="1">
      <c r="A190" s="104"/>
      <c r="B190" s="79"/>
      <c r="C190" s="20" t="s">
        <v>213</v>
      </c>
      <c r="D190" s="44" t="s">
        <v>214</v>
      </c>
      <c r="E190" s="34"/>
      <c r="F190" s="34"/>
      <c r="G190" s="34"/>
      <c r="H190" s="34"/>
      <c r="I190" s="34">
        <f t="shared" si="10"/>
        <v>0</v>
      </c>
      <c r="J190" s="34" t="e">
        <f t="shared" si="13"/>
        <v>#DIV/0!</v>
      </c>
      <c r="K190" s="34" t="e">
        <f t="shared" si="14"/>
        <v>#DIV/0!</v>
      </c>
      <c r="L190" s="34">
        <f t="shared" si="11"/>
        <v>0</v>
      </c>
      <c r="M190" s="34" t="e">
        <f t="shared" si="12"/>
        <v>#DIV/0!</v>
      </c>
    </row>
    <row r="191" spans="1:13" ht="47.25" customHeight="1" hidden="1">
      <c r="A191" s="104"/>
      <c r="B191" s="79"/>
      <c r="C191" s="20" t="s">
        <v>21</v>
      </c>
      <c r="D191" s="44" t="s">
        <v>22</v>
      </c>
      <c r="E191" s="34">
        <v>46.1</v>
      </c>
      <c r="F191" s="34">
        <v>35.7</v>
      </c>
      <c r="G191" s="34">
        <v>33</v>
      </c>
      <c r="H191" s="34">
        <v>51.6</v>
      </c>
      <c r="I191" s="34">
        <f t="shared" si="10"/>
        <v>18.6</v>
      </c>
      <c r="J191" s="34">
        <f t="shared" si="13"/>
        <v>156.36363636363637</v>
      </c>
      <c r="K191" s="34">
        <f t="shared" si="14"/>
        <v>144.53781512605042</v>
      </c>
      <c r="L191" s="34">
        <f t="shared" si="11"/>
        <v>5.5</v>
      </c>
      <c r="M191" s="34">
        <f t="shared" si="12"/>
        <v>111.9305856832972</v>
      </c>
    </row>
    <row r="192" spans="1:13" ht="15.75" customHeight="1" hidden="1">
      <c r="A192" s="104"/>
      <c r="B192" s="79"/>
      <c r="C192" s="21" t="s">
        <v>23</v>
      </c>
      <c r="D192" s="43" t="s">
        <v>24</v>
      </c>
      <c r="E192" s="34"/>
      <c r="F192" s="34"/>
      <c r="G192" s="34"/>
      <c r="H192" s="34"/>
      <c r="I192" s="34">
        <f t="shared" si="10"/>
        <v>0</v>
      </c>
      <c r="J192" s="34" t="e">
        <f t="shared" si="13"/>
        <v>#DIV/0!</v>
      </c>
      <c r="K192" s="34" t="e">
        <f t="shared" si="14"/>
        <v>#DIV/0!</v>
      </c>
      <c r="L192" s="34">
        <f t="shared" si="11"/>
        <v>0</v>
      </c>
      <c r="M192" s="34" t="e">
        <f t="shared" si="12"/>
        <v>#DIV/0!</v>
      </c>
    </row>
    <row r="193" spans="1:13" ht="15">
      <c r="A193" s="104"/>
      <c r="B193" s="79"/>
      <c r="C193" s="21" t="s">
        <v>25</v>
      </c>
      <c r="D193" s="43" t="s">
        <v>26</v>
      </c>
      <c r="E193" s="34">
        <v>811.9</v>
      </c>
      <c r="F193" s="34"/>
      <c r="G193" s="34"/>
      <c r="H193" s="34">
        <v>0.6</v>
      </c>
      <c r="I193" s="34">
        <f t="shared" si="10"/>
        <v>0.6</v>
      </c>
      <c r="J193" s="34"/>
      <c r="K193" s="34"/>
      <c r="L193" s="34">
        <f t="shared" si="11"/>
        <v>-811.3</v>
      </c>
      <c r="M193" s="34">
        <f t="shared" si="12"/>
        <v>0.07390072669047912</v>
      </c>
    </row>
    <row r="194" spans="1:13" ht="15.75" customHeight="1" hidden="1">
      <c r="A194" s="104"/>
      <c r="B194" s="79"/>
      <c r="C194" s="21" t="s">
        <v>28</v>
      </c>
      <c r="D194" s="43" t="s">
        <v>29</v>
      </c>
      <c r="E194" s="34"/>
      <c r="F194" s="34"/>
      <c r="G194" s="34"/>
      <c r="H194" s="34"/>
      <c r="I194" s="34">
        <f t="shared" si="10"/>
        <v>0</v>
      </c>
      <c r="J194" s="34" t="e">
        <f t="shared" si="13"/>
        <v>#DIV/0!</v>
      </c>
      <c r="K194" s="34" t="e">
        <f t="shared" si="14"/>
        <v>#DIV/0!</v>
      </c>
      <c r="L194" s="34">
        <f t="shared" si="11"/>
        <v>0</v>
      </c>
      <c r="M194" s="34" t="e">
        <f t="shared" si="12"/>
        <v>#DIV/0!</v>
      </c>
    </row>
    <row r="195" spans="1:13" ht="15">
      <c r="A195" s="104"/>
      <c r="B195" s="79"/>
      <c r="C195" s="21" t="s">
        <v>30</v>
      </c>
      <c r="D195" s="43" t="s">
        <v>77</v>
      </c>
      <c r="E195" s="34">
        <v>4207.2</v>
      </c>
      <c r="F195" s="34">
        <v>4643.2</v>
      </c>
      <c r="G195" s="34">
        <v>4155.5</v>
      </c>
      <c r="H195" s="34">
        <v>4643.2</v>
      </c>
      <c r="I195" s="34">
        <f t="shared" si="10"/>
        <v>487.6999999999998</v>
      </c>
      <c r="J195" s="34">
        <f t="shared" si="13"/>
        <v>111.73625315846468</v>
      </c>
      <c r="K195" s="34">
        <f t="shared" si="14"/>
        <v>100</v>
      </c>
      <c r="L195" s="34">
        <f t="shared" si="11"/>
        <v>436</v>
      </c>
      <c r="M195" s="34">
        <f t="shared" si="12"/>
        <v>110.36318691766496</v>
      </c>
    </row>
    <row r="196" spans="1:13" ht="15.75" customHeight="1" hidden="1">
      <c r="A196" s="104"/>
      <c r="B196" s="79"/>
      <c r="C196" s="21" t="s">
        <v>48</v>
      </c>
      <c r="D196" s="44" t="s">
        <v>49</v>
      </c>
      <c r="E196" s="34"/>
      <c r="F196" s="34"/>
      <c r="G196" s="34"/>
      <c r="H196" s="34"/>
      <c r="I196" s="34">
        <f t="shared" si="10"/>
        <v>0</v>
      </c>
      <c r="J196" s="34" t="e">
        <f t="shared" si="13"/>
        <v>#DIV/0!</v>
      </c>
      <c r="K196" s="34" t="e">
        <f t="shared" si="14"/>
        <v>#DIV/0!</v>
      </c>
      <c r="L196" s="34">
        <f t="shared" si="11"/>
        <v>0</v>
      </c>
      <c r="M196" s="34" t="e">
        <f t="shared" si="12"/>
        <v>#DIV/0!</v>
      </c>
    </row>
    <row r="197" spans="1:13" ht="15">
      <c r="A197" s="104"/>
      <c r="B197" s="79"/>
      <c r="C197" s="21" t="s">
        <v>32</v>
      </c>
      <c r="D197" s="43" t="s">
        <v>27</v>
      </c>
      <c r="E197" s="34">
        <v>-294.1</v>
      </c>
      <c r="F197" s="34"/>
      <c r="G197" s="34"/>
      <c r="H197" s="34">
        <v>-52.2</v>
      </c>
      <c r="I197" s="34">
        <f t="shared" si="10"/>
        <v>-52.2</v>
      </c>
      <c r="J197" s="34"/>
      <c r="K197" s="34"/>
      <c r="L197" s="34">
        <f t="shared" si="11"/>
        <v>241.90000000000003</v>
      </c>
      <c r="M197" s="34">
        <f t="shared" si="12"/>
        <v>17.749064943896634</v>
      </c>
    </row>
    <row r="198" spans="1:13" s="5" customFormat="1" ht="30.75">
      <c r="A198" s="104"/>
      <c r="B198" s="79"/>
      <c r="C198" s="23"/>
      <c r="D198" s="3" t="s">
        <v>37</v>
      </c>
      <c r="E198" s="4">
        <f>E199-E197</f>
        <v>5306.7</v>
      </c>
      <c r="F198" s="4">
        <f>F199-F197</f>
        <v>4678.9</v>
      </c>
      <c r="G198" s="4">
        <f>G199-G197</f>
        <v>4188.5</v>
      </c>
      <c r="H198" s="4">
        <f>H199-H197</f>
        <v>4781.099999999999</v>
      </c>
      <c r="I198" s="4">
        <f aca="true" t="shared" si="15" ref="I198:I261">H198-G198</f>
        <v>592.5999999999995</v>
      </c>
      <c r="J198" s="4">
        <f aca="true" t="shared" si="16" ref="J198:J261">H198/G198*100</f>
        <v>114.14826310134892</v>
      </c>
      <c r="K198" s="4">
        <f aca="true" t="shared" si="17" ref="K198:K261">H198/F198*100</f>
        <v>102.18427408151489</v>
      </c>
      <c r="L198" s="4">
        <f aca="true" t="shared" si="18" ref="L198:L261">H198-E198</f>
        <v>-525.6000000000004</v>
      </c>
      <c r="M198" s="4">
        <f aca="true" t="shared" si="19" ref="M198:M261">H198/E198*100</f>
        <v>90.0955396008819</v>
      </c>
    </row>
    <row r="199" spans="1:13" s="5" customFormat="1" ht="15.75">
      <c r="A199" s="105"/>
      <c r="B199" s="80"/>
      <c r="C199" s="29"/>
      <c r="D199" s="3" t="s">
        <v>56</v>
      </c>
      <c r="E199" s="6">
        <f>SUM(E187:E189,E192:E197)</f>
        <v>5012.599999999999</v>
      </c>
      <c r="F199" s="6">
        <f>SUM(F187:F189,F192:F197)</f>
        <v>4678.9</v>
      </c>
      <c r="G199" s="6">
        <f>SUM(G187:G189,G192:G197)</f>
        <v>4188.5</v>
      </c>
      <c r="H199" s="6">
        <f>SUM(H187:H189,H192:H197)</f>
        <v>4728.9</v>
      </c>
      <c r="I199" s="6">
        <f t="shared" si="15"/>
        <v>540.3999999999996</v>
      </c>
      <c r="J199" s="6">
        <f t="shared" si="16"/>
        <v>112.9019935537782</v>
      </c>
      <c r="K199" s="6">
        <f t="shared" si="17"/>
        <v>101.06862724144563</v>
      </c>
      <c r="L199" s="6">
        <f t="shared" si="18"/>
        <v>-283.6999999999998</v>
      </c>
      <c r="M199" s="6">
        <f t="shared" si="19"/>
        <v>94.34026253840322</v>
      </c>
    </row>
    <row r="200" spans="1:13" s="5" customFormat="1" ht="15.75" customHeight="1">
      <c r="A200" s="103" t="s">
        <v>90</v>
      </c>
      <c r="B200" s="78" t="s">
        <v>91</v>
      </c>
      <c r="C200" s="21" t="s">
        <v>10</v>
      </c>
      <c r="D200" s="42" t="s">
        <v>11</v>
      </c>
      <c r="E200" s="6"/>
      <c r="F200" s="6"/>
      <c r="G200" s="6"/>
      <c r="H200" s="66">
        <v>305</v>
      </c>
      <c r="I200" s="66">
        <f t="shared" si="15"/>
        <v>305</v>
      </c>
      <c r="J200" s="66"/>
      <c r="K200" s="66"/>
      <c r="L200" s="66">
        <f t="shared" si="18"/>
        <v>305</v>
      </c>
      <c r="M200" s="66"/>
    </row>
    <row r="201" spans="1:13" ht="31.5" customHeight="1">
      <c r="A201" s="104"/>
      <c r="B201" s="79"/>
      <c r="C201" s="21" t="s">
        <v>209</v>
      </c>
      <c r="D201" s="32" t="s">
        <v>210</v>
      </c>
      <c r="E201" s="34">
        <v>222</v>
      </c>
      <c r="F201" s="34"/>
      <c r="G201" s="34"/>
      <c r="H201" s="34">
        <v>191.5</v>
      </c>
      <c r="I201" s="34">
        <f t="shared" si="15"/>
        <v>191.5</v>
      </c>
      <c r="J201" s="34"/>
      <c r="K201" s="34"/>
      <c r="L201" s="34">
        <f t="shared" si="18"/>
        <v>-30.5</v>
      </c>
      <c r="M201" s="34">
        <f t="shared" si="19"/>
        <v>86.26126126126125</v>
      </c>
    </row>
    <row r="202" spans="1:13" ht="15.75" customHeight="1" hidden="1">
      <c r="A202" s="104"/>
      <c r="B202" s="79"/>
      <c r="C202" s="21" t="s">
        <v>84</v>
      </c>
      <c r="D202" s="43" t="s">
        <v>85</v>
      </c>
      <c r="E202" s="34"/>
      <c r="F202" s="34"/>
      <c r="G202" s="34"/>
      <c r="H202" s="34"/>
      <c r="I202" s="34">
        <f t="shared" si="15"/>
        <v>0</v>
      </c>
      <c r="J202" s="34" t="e">
        <f t="shared" si="16"/>
        <v>#DIV/0!</v>
      </c>
      <c r="K202" s="34" t="e">
        <f t="shared" si="17"/>
        <v>#DIV/0!</v>
      </c>
      <c r="L202" s="34">
        <f t="shared" si="18"/>
        <v>0</v>
      </c>
      <c r="M202" s="34" t="e">
        <f t="shared" si="19"/>
        <v>#DIV/0!</v>
      </c>
    </row>
    <row r="203" spans="1:13" ht="15">
      <c r="A203" s="104"/>
      <c r="B203" s="79"/>
      <c r="C203" s="21" t="s">
        <v>19</v>
      </c>
      <c r="D203" s="43" t="s">
        <v>20</v>
      </c>
      <c r="E203" s="34">
        <f>E204</f>
        <v>10.2</v>
      </c>
      <c r="F203" s="34">
        <f>F204</f>
        <v>62</v>
      </c>
      <c r="G203" s="34">
        <f>G204</f>
        <v>59</v>
      </c>
      <c r="H203" s="34">
        <f>H204</f>
        <v>103.8</v>
      </c>
      <c r="I203" s="34">
        <f t="shared" si="15"/>
        <v>44.8</v>
      </c>
      <c r="J203" s="34">
        <f t="shared" si="16"/>
        <v>175.9322033898305</v>
      </c>
      <c r="K203" s="34">
        <f t="shared" si="17"/>
        <v>167.41935483870967</v>
      </c>
      <c r="L203" s="34">
        <f t="shared" si="18"/>
        <v>93.6</v>
      </c>
      <c r="M203" s="34">
        <f t="shared" si="19"/>
        <v>1017.6470588235295</v>
      </c>
    </row>
    <row r="204" spans="1:13" ht="47.25" customHeight="1" hidden="1">
      <c r="A204" s="104"/>
      <c r="B204" s="79"/>
      <c r="C204" s="20" t="s">
        <v>21</v>
      </c>
      <c r="D204" s="44" t="s">
        <v>22</v>
      </c>
      <c r="E204" s="34">
        <v>10.2</v>
      </c>
      <c r="F204" s="34">
        <v>62</v>
      </c>
      <c r="G204" s="34">
        <v>59</v>
      </c>
      <c r="H204" s="34">
        <v>103.8</v>
      </c>
      <c r="I204" s="34">
        <f t="shared" si="15"/>
        <v>44.8</v>
      </c>
      <c r="J204" s="34">
        <f t="shared" si="16"/>
        <v>175.9322033898305</v>
      </c>
      <c r="K204" s="34">
        <f t="shared" si="17"/>
        <v>167.41935483870967</v>
      </c>
      <c r="L204" s="34">
        <f t="shared" si="18"/>
        <v>93.6</v>
      </c>
      <c r="M204" s="34">
        <f t="shared" si="19"/>
        <v>1017.6470588235295</v>
      </c>
    </row>
    <row r="205" spans="1:13" ht="15">
      <c r="A205" s="104"/>
      <c r="B205" s="79"/>
      <c r="C205" s="21" t="s">
        <v>23</v>
      </c>
      <c r="D205" s="43" t="s">
        <v>24</v>
      </c>
      <c r="E205" s="34">
        <v>8.7</v>
      </c>
      <c r="F205" s="34"/>
      <c r="G205" s="34"/>
      <c r="H205" s="34"/>
      <c r="I205" s="34">
        <f t="shared" si="15"/>
        <v>0</v>
      </c>
      <c r="J205" s="34"/>
      <c r="K205" s="34"/>
      <c r="L205" s="34">
        <f t="shared" si="18"/>
        <v>-8.7</v>
      </c>
      <c r="M205" s="34">
        <f t="shared" si="19"/>
        <v>0</v>
      </c>
    </row>
    <row r="206" spans="1:13" ht="15">
      <c r="A206" s="104"/>
      <c r="B206" s="79"/>
      <c r="C206" s="21" t="s">
        <v>25</v>
      </c>
      <c r="D206" s="43" t="s">
        <v>26</v>
      </c>
      <c r="E206" s="34">
        <v>526.4</v>
      </c>
      <c r="F206" s="34"/>
      <c r="G206" s="34"/>
      <c r="H206" s="34"/>
      <c r="I206" s="34">
        <f t="shared" si="15"/>
        <v>0</v>
      </c>
      <c r="J206" s="34"/>
      <c r="K206" s="34"/>
      <c r="L206" s="34">
        <f t="shared" si="18"/>
        <v>-526.4</v>
      </c>
      <c r="M206" s="34">
        <f t="shared" si="19"/>
        <v>0</v>
      </c>
    </row>
    <row r="207" spans="1:13" ht="15.75" customHeight="1" hidden="1">
      <c r="A207" s="104"/>
      <c r="B207" s="79"/>
      <c r="C207" s="21" t="s">
        <v>28</v>
      </c>
      <c r="D207" s="43" t="s">
        <v>29</v>
      </c>
      <c r="E207" s="34"/>
      <c r="F207" s="34"/>
      <c r="G207" s="34"/>
      <c r="H207" s="34"/>
      <c r="I207" s="34">
        <f t="shared" si="15"/>
        <v>0</v>
      </c>
      <c r="J207" s="34" t="e">
        <f t="shared" si="16"/>
        <v>#DIV/0!</v>
      </c>
      <c r="K207" s="34" t="e">
        <f t="shared" si="17"/>
        <v>#DIV/0!</v>
      </c>
      <c r="L207" s="34">
        <f t="shared" si="18"/>
        <v>0</v>
      </c>
      <c r="M207" s="34" t="e">
        <f t="shared" si="19"/>
        <v>#DIV/0!</v>
      </c>
    </row>
    <row r="208" spans="1:13" ht="15">
      <c r="A208" s="104"/>
      <c r="B208" s="79"/>
      <c r="C208" s="21" t="s">
        <v>30</v>
      </c>
      <c r="D208" s="43" t="s">
        <v>77</v>
      </c>
      <c r="E208" s="34">
        <v>4163.3</v>
      </c>
      <c r="F208" s="34">
        <v>4643.2</v>
      </c>
      <c r="G208" s="34">
        <v>4152.1</v>
      </c>
      <c r="H208" s="34">
        <v>4643.2</v>
      </c>
      <c r="I208" s="34">
        <f t="shared" si="15"/>
        <v>491.09999999999945</v>
      </c>
      <c r="J208" s="34">
        <f t="shared" si="16"/>
        <v>111.82774981334744</v>
      </c>
      <c r="K208" s="34">
        <f t="shared" si="17"/>
        <v>100</v>
      </c>
      <c r="L208" s="34">
        <f t="shared" si="18"/>
        <v>479.89999999999964</v>
      </c>
      <c r="M208" s="34">
        <f t="shared" si="19"/>
        <v>111.52691374630702</v>
      </c>
    </row>
    <row r="209" spans="1:13" ht="15.75" customHeight="1" hidden="1">
      <c r="A209" s="104"/>
      <c r="B209" s="79"/>
      <c r="C209" s="21" t="s">
        <v>48</v>
      </c>
      <c r="D209" s="44" t="s">
        <v>49</v>
      </c>
      <c r="E209" s="34"/>
      <c r="F209" s="34"/>
      <c r="G209" s="34"/>
      <c r="H209" s="34"/>
      <c r="I209" s="34">
        <f t="shared" si="15"/>
        <v>0</v>
      </c>
      <c r="J209" s="34" t="e">
        <f t="shared" si="16"/>
        <v>#DIV/0!</v>
      </c>
      <c r="K209" s="34" t="e">
        <f t="shared" si="17"/>
        <v>#DIV/0!</v>
      </c>
      <c r="L209" s="34">
        <f t="shared" si="18"/>
        <v>0</v>
      </c>
      <c r="M209" s="34" t="e">
        <f t="shared" si="19"/>
        <v>#DIV/0!</v>
      </c>
    </row>
    <row r="210" spans="1:13" ht="15">
      <c r="A210" s="104"/>
      <c r="B210" s="79"/>
      <c r="C210" s="21" t="s">
        <v>32</v>
      </c>
      <c r="D210" s="43" t="s">
        <v>27</v>
      </c>
      <c r="E210" s="34">
        <v>-475.5</v>
      </c>
      <c r="F210" s="34"/>
      <c r="G210" s="34"/>
      <c r="H210" s="34"/>
      <c r="I210" s="34">
        <f t="shared" si="15"/>
        <v>0</v>
      </c>
      <c r="J210" s="34"/>
      <c r="K210" s="34"/>
      <c r="L210" s="34">
        <f t="shared" si="18"/>
        <v>475.5</v>
      </c>
      <c r="M210" s="34">
        <f t="shared" si="19"/>
        <v>0</v>
      </c>
    </row>
    <row r="211" spans="1:13" s="5" customFormat="1" ht="30.75">
      <c r="A211" s="104"/>
      <c r="B211" s="79"/>
      <c r="C211" s="23"/>
      <c r="D211" s="3" t="s">
        <v>37</v>
      </c>
      <c r="E211" s="4">
        <f>E212-E210</f>
        <v>4930.6</v>
      </c>
      <c r="F211" s="4">
        <f>F212-F210</f>
        <v>4705.2</v>
      </c>
      <c r="G211" s="4">
        <f>G212-G210</f>
        <v>4211.1</v>
      </c>
      <c r="H211" s="4">
        <f>H212-H210</f>
        <v>5243.5</v>
      </c>
      <c r="I211" s="4">
        <f t="shared" si="15"/>
        <v>1032.3999999999996</v>
      </c>
      <c r="J211" s="4">
        <f t="shared" si="16"/>
        <v>124.51615967324452</v>
      </c>
      <c r="K211" s="4">
        <f t="shared" si="17"/>
        <v>111.44053387741224</v>
      </c>
      <c r="L211" s="4">
        <f t="shared" si="18"/>
        <v>312.89999999999964</v>
      </c>
      <c r="M211" s="4">
        <f t="shared" si="19"/>
        <v>106.34608364093619</v>
      </c>
    </row>
    <row r="212" spans="1:13" s="5" customFormat="1" ht="15.75">
      <c r="A212" s="105"/>
      <c r="B212" s="80"/>
      <c r="C212" s="29"/>
      <c r="D212" s="3" t="s">
        <v>56</v>
      </c>
      <c r="E212" s="6">
        <f>SUM(E201:E203,E205:E210)</f>
        <v>4455.1</v>
      </c>
      <c r="F212" s="6">
        <f>SUM(F200:F203,F205:F210)</f>
        <v>4705.2</v>
      </c>
      <c r="G212" s="6">
        <f>SUM(G200:G203,G205:G210)</f>
        <v>4211.1</v>
      </c>
      <c r="H212" s="6">
        <f>SUM(H200:H203,H205:H210)</f>
        <v>5243.5</v>
      </c>
      <c r="I212" s="6">
        <f t="shared" si="15"/>
        <v>1032.3999999999996</v>
      </c>
      <c r="J212" s="6">
        <f t="shared" si="16"/>
        <v>124.51615967324452</v>
      </c>
      <c r="K212" s="6">
        <f t="shared" si="17"/>
        <v>111.44053387741224</v>
      </c>
      <c r="L212" s="6">
        <f t="shared" si="18"/>
        <v>788.3999999999996</v>
      </c>
      <c r="M212" s="6">
        <f t="shared" si="19"/>
        <v>117.69657246750913</v>
      </c>
    </row>
    <row r="213" spans="1:13" ht="31.5" customHeight="1">
      <c r="A213" s="78">
        <v>936</v>
      </c>
      <c r="B213" s="78" t="s">
        <v>92</v>
      </c>
      <c r="C213" s="21" t="s">
        <v>209</v>
      </c>
      <c r="D213" s="32" t="s">
        <v>210</v>
      </c>
      <c r="E213" s="35">
        <v>13.7</v>
      </c>
      <c r="F213" s="35"/>
      <c r="G213" s="35"/>
      <c r="H213" s="35">
        <v>12.1</v>
      </c>
      <c r="I213" s="35">
        <f t="shared" si="15"/>
        <v>12.1</v>
      </c>
      <c r="J213" s="35"/>
      <c r="K213" s="35"/>
      <c r="L213" s="35">
        <f t="shared" si="18"/>
        <v>-1.5999999999999996</v>
      </c>
      <c r="M213" s="35">
        <f t="shared" si="19"/>
        <v>88.32116788321169</v>
      </c>
    </row>
    <row r="214" spans="1:13" s="5" customFormat="1" ht="15">
      <c r="A214" s="79"/>
      <c r="B214" s="79"/>
      <c r="C214" s="21" t="s">
        <v>19</v>
      </c>
      <c r="D214" s="43" t="s">
        <v>20</v>
      </c>
      <c r="E214" s="34">
        <f>E215</f>
        <v>117.8</v>
      </c>
      <c r="F214" s="34">
        <f>F215</f>
        <v>27.6</v>
      </c>
      <c r="G214" s="34">
        <f>G215</f>
        <v>25.6</v>
      </c>
      <c r="H214" s="34">
        <f>H215</f>
        <v>628.8</v>
      </c>
      <c r="I214" s="34">
        <f t="shared" si="15"/>
        <v>603.1999999999999</v>
      </c>
      <c r="J214" s="34">
        <f t="shared" si="16"/>
        <v>2456.2499999999995</v>
      </c>
      <c r="K214" s="34">
        <f t="shared" si="17"/>
        <v>2278.260869565217</v>
      </c>
      <c r="L214" s="34">
        <f t="shared" si="18"/>
        <v>510.99999999999994</v>
      </c>
      <c r="M214" s="34">
        <f t="shared" si="19"/>
        <v>533.786078098472</v>
      </c>
    </row>
    <row r="215" spans="1:13" s="5" customFormat="1" ht="47.25" customHeight="1" hidden="1">
      <c r="A215" s="79"/>
      <c r="B215" s="79"/>
      <c r="C215" s="20" t="s">
        <v>21</v>
      </c>
      <c r="D215" s="44" t="s">
        <v>22</v>
      </c>
      <c r="E215" s="34">
        <v>117.8</v>
      </c>
      <c r="F215" s="34">
        <v>27.6</v>
      </c>
      <c r="G215" s="34">
        <v>25.6</v>
      </c>
      <c r="H215" s="34">
        <v>628.8</v>
      </c>
      <c r="I215" s="34">
        <f t="shared" si="15"/>
        <v>603.1999999999999</v>
      </c>
      <c r="J215" s="34">
        <f t="shared" si="16"/>
        <v>2456.2499999999995</v>
      </c>
      <c r="K215" s="34">
        <f t="shared" si="17"/>
        <v>2278.260869565217</v>
      </c>
      <c r="L215" s="34">
        <f t="shared" si="18"/>
        <v>510.99999999999994</v>
      </c>
      <c r="M215" s="34">
        <f t="shared" si="19"/>
        <v>533.786078098472</v>
      </c>
    </row>
    <row r="216" spans="1:13" ht="15.75" customHeight="1" hidden="1">
      <c r="A216" s="79"/>
      <c r="B216" s="79"/>
      <c r="C216" s="21" t="s">
        <v>23</v>
      </c>
      <c r="D216" s="43" t="s">
        <v>24</v>
      </c>
      <c r="E216" s="34"/>
      <c r="F216" s="34"/>
      <c r="G216" s="34"/>
      <c r="H216" s="34"/>
      <c r="I216" s="34">
        <f t="shared" si="15"/>
        <v>0</v>
      </c>
      <c r="J216" s="34" t="e">
        <f t="shared" si="16"/>
        <v>#DIV/0!</v>
      </c>
      <c r="K216" s="34" t="e">
        <f t="shared" si="17"/>
        <v>#DIV/0!</v>
      </c>
      <c r="L216" s="34">
        <f t="shared" si="18"/>
        <v>0</v>
      </c>
      <c r="M216" s="34" t="e">
        <f t="shared" si="19"/>
        <v>#DIV/0!</v>
      </c>
    </row>
    <row r="217" spans="1:13" ht="15">
      <c r="A217" s="79"/>
      <c r="B217" s="79"/>
      <c r="C217" s="21" t="s">
        <v>25</v>
      </c>
      <c r="D217" s="43" t="s">
        <v>26</v>
      </c>
      <c r="E217" s="34">
        <v>91.8</v>
      </c>
      <c r="F217" s="34"/>
      <c r="G217" s="34"/>
      <c r="H217" s="34"/>
      <c r="I217" s="34">
        <f t="shared" si="15"/>
        <v>0</v>
      </c>
      <c r="J217" s="34"/>
      <c r="K217" s="34"/>
      <c r="L217" s="34">
        <f t="shared" si="18"/>
        <v>-91.8</v>
      </c>
      <c r="M217" s="34">
        <f t="shared" si="19"/>
        <v>0</v>
      </c>
    </row>
    <row r="218" spans="1:13" ht="15">
      <c r="A218" s="79"/>
      <c r="B218" s="79"/>
      <c r="C218" s="21" t="s">
        <v>28</v>
      </c>
      <c r="D218" s="43" t="s">
        <v>29</v>
      </c>
      <c r="E218" s="34">
        <v>600</v>
      </c>
      <c r="F218" s="34"/>
      <c r="G218" s="34"/>
      <c r="H218" s="34"/>
      <c r="I218" s="34">
        <f t="shared" si="15"/>
        <v>0</v>
      </c>
      <c r="J218" s="34"/>
      <c r="K218" s="34"/>
      <c r="L218" s="34">
        <f t="shared" si="18"/>
        <v>-600</v>
      </c>
      <c r="M218" s="34">
        <f t="shared" si="19"/>
        <v>0</v>
      </c>
    </row>
    <row r="219" spans="1:13" ht="15">
      <c r="A219" s="79"/>
      <c r="B219" s="79"/>
      <c r="C219" s="21" t="s">
        <v>30</v>
      </c>
      <c r="D219" s="43" t="s">
        <v>77</v>
      </c>
      <c r="E219" s="34">
        <v>3604.7</v>
      </c>
      <c r="F219" s="34">
        <v>4002.8</v>
      </c>
      <c r="G219" s="34">
        <v>3622.6</v>
      </c>
      <c r="H219" s="34">
        <v>4002.8</v>
      </c>
      <c r="I219" s="34">
        <f t="shared" si="15"/>
        <v>380.2000000000003</v>
      </c>
      <c r="J219" s="34">
        <f t="shared" si="16"/>
        <v>110.49522442444655</v>
      </c>
      <c r="K219" s="34">
        <f t="shared" si="17"/>
        <v>100</v>
      </c>
      <c r="L219" s="34">
        <f t="shared" si="18"/>
        <v>398.10000000000036</v>
      </c>
      <c r="M219" s="34">
        <f t="shared" si="19"/>
        <v>111.04391488889507</v>
      </c>
    </row>
    <row r="220" spans="1:13" ht="15.75" customHeight="1" hidden="1">
      <c r="A220" s="79"/>
      <c r="B220" s="79"/>
      <c r="C220" s="21" t="s">
        <v>48</v>
      </c>
      <c r="D220" s="44" t="s">
        <v>49</v>
      </c>
      <c r="E220" s="34"/>
      <c r="F220" s="34"/>
      <c r="G220" s="34"/>
      <c r="H220" s="34"/>
      <c r="I220" s="34">
        <f t="shared" si="15"/>
        <v>0</v>
      </c>
      <c r="J220" s="34" t="e">
        <f t="shared" si="16"/>
        <v>#DIV/0!</v>
      </c>
      <c r="K220" s="34" t="e">
        <f t="shared" si="17"/>
        <v>#DIV/0!</v>
      </c>
      <c r="L220" s="34">
        <f t="shared" si="18"/>
        <v>0</v>
      </c>
      <c r="M220" s="34" t="e">
        <f t="shared" si="19"/>
        <v>#DIV/0!</v>
      </c>
    </row>
    <row r="221" spans="1:13" ht="15">
      <c r="A221" s="79"/>
      <c r="B221" s="79"/>
      <c r="C221" s="21" t="s">
        <v>32</v>
      </c>
      <c r="D221" s="43" t="s">
        <v>27</v>
      </c>
      <c r="E221" s="34">
        <v>-273.8</v>
      </c>
      <c r="F221" s="34"/>
      <c r="G221" s="34"/>
      <c r="H221" s="34">
        <v>-3.3</v>
      </c>
      <c r="I221" s="34">
        <f t="shared" si="15"/>
        <v>-3.3</v>
      </c>
      <c r="J221" s="34"/>
      <c r="K221" s="34"/>
      <c r="L221" s="34">
        <f t="shared" si="18"/>
        <v>270.5</v>
      </c>
      <c r="M221" s="34">
        <f t="shared" si="19"/>
        <v>1.2052593133674214</v>
      </c>
    </row>
    <row r="222" spans="1:13" s="5" customFormat="1" ht="30.75">
      <c r="A222" s="79"/>
      <c r="B222" s="79"/>
      <c r="C222" s="23"/>
      <c r="D222" s="3" t="s">
        <v>37</v>
      </c>
      <c r="E222" s="4">
        <f>E223-E221</f>
        <v>4428</v>
      </c>
      <c r="F222" s="4">
        <f>F223-F221</f>
        <v>4030.4</v>
      </c>
      <c r="G222" s="4">
        <f>G223-G221</f>
        <v>3648.2</v>
      </c>
      <c r="H222" s="4">
        <f>H223-H221</f>
        <v>4643.7</v>
      </c>
      <c r="I222" s="4">
        <f t="shared" si="15"/>
        <v>995.5</v>
      </c>
      <c r="J222" s="4">
        <f t="shared" si="16"/>
        <v>127.28742941724687</v>
      </c>
      <c r="K222" s="4">
        <f t="shared" si="17"/>
        <v>115.2168519253672</v>
      </c>
      <c r="L222" s="4">
        <f t="shared" si="18"/>
        <v>215.69999999999982</v>
      </c>
      <c r="M222" s="4">
        <f t="shared" si="19"/>
        <v>104.87127371273712</v>
      </c>
    </row>
    <row r="223" spans="1:13" s="5" customFormat="1" ht="15.75">
      <c r="A223" s="80"/>
      <c r="B223" s="80"/>
      <c r="C223" s="29"/>
      <c r="D223" s="3" t="s">
        <v>56</v>
      </c>
      <c r="E223" s="6">
        <f>SUM(E213,E214,E216:E221)</f>
        <v>4154.2</v>
      </c>
      <c r="F223" s="6">
        <f>SUM(F213,F214,F216:F221)</f>
        <v>4030.4</v>
      </c>
      <c r="G223" s="6">
        <f>SUM(G213,G214,G216:G221)</f>
        <v>3648.2</v>
      </c>
      <c r="H223" s="6">
        <f>SUM(H213,H214,H216:H221)</f>
        <v>4640.4</v>
      </c>
      <c r="I223" s="6">
        <f t="shared" si="15"/>
        <v>992.1999999999998</v>
      </c>
      <c r="J223" s="6">
        <f t="shared" si="16"/>
        <v>127.19697385011786</v>
      </c>
      <c r="K223" s="6">
        <f t="shared" si="17"/>
        <v>115.13497419610957</v>
      </c>
      <c r="L223" s="6">
        <f t="shared" si="18"/>
        <v>486.1999999999998</v>
      </c>
      <c r="M223" s="6">
        <f t="shared" si="19"/>
        <v>111.7038178229262</v>
      </c>
    </row>
    <row r="224" spans="1:13" ht="15.75" customHeight="1">
      <c r="A224" s="103" t="s">
        <v>93</v>
      </c>
      <c r="B224" s="78" t="s">
        <v>94</v>
      </c>
      <c r="C224" s="21" t="s">
        <v>10</v>
      </c>
      <c r="D224" s="42" t="s">
        <v>11</v>
      </c>
      <c r="E224" s="34">
        <v>830.5</v>
      </c>
      <c r="F224" s="34"/>
      <c r="G224" s="34"/>
      <c r="H224" s="34">
        <v>106.9</v>
      </c>
      <c r="I224" s="34">
        <f t="shared" si="15"/>
        <v>106.9</v>
      </c>
      <c r="J224" s="34"/>
      <c r="K224" s="34"/>
      <c r="L224" s="34">
        <f t="shared" si="18"/>
        <v>-723.6</v>
      </c>
      <c r="M224" s="34">
        <f t="shared" si="19"/>
        <v>12.871763997591811</v>
      </c>
    </row>
    <row r="225" spans="1:13" ht="15.75" customHeight="1">
      <c r="A225" s="104"/>
      <c r="B225" s="79"/>
      <c r="C225" s="63" t="s">
        <v>221</v>
      </c>
      <c r="D225" s="64" t="s">
        <v>222</v>
      </c>
      <c r="E225" s="34"/>
      <c r="F225" s="34"/>
      <c r="G225" s="34"/>
      <c r="H225" s="34">
        <v>22.8</v>
      </c>
      <c r="I225" s="34">
        <f t="shared" si="15"/>
        <v>22.8</v>
      </c>
      <c r="J225" s="34"/>
      <c r="K225" s="34"/>
      <c r="L225" s="34">
        <f t="shared" si="18"/>
        <v>22.8</v>
      </c>
      <c r="M225" s="34"/>
    </row>
    <row r="226" spans="1:13" ht="30.75">
      <c r="A226" s="104"/>
      <c r="B226" s="79"/>
      <c r="C226" s="21" t="s">
        <v>209</v>
      </c>
      <c r="D226" s="32" t="s">
        <v>210</v>
      </c>
      <c r="E226" s="34">
        <v>54.2</v>
      </c>
      <c r="F226" s="34"/>
      <c r="G226" s="34"/>
      <c r="H226" s="34">
        <v>90</v>
      </c>
      <c r="I226" s="34">
        <f t="shared" si="15"/>
        <v>90</v>
      </c>
      <c r="J226" s="34"/>
      <c r="K226" s="34"/>
      <c r="L226" s="34">
        <f t="shared" si="18"/>
        <v>35.8</v>
      </c>
      <c r="M226" s="34">
        <f t="shared" si="19"/>
        <v>166.05166051660515</v>
      </c>
    </row>
    <row r="227" spans="1:13" ht="15.75" customHeight="1" hidden="1">
      <c r="A227" s="104"/>
      <c r="B227" s="79"/>
      <c r="C227" s="21" t="s">
        <v>84</v>
      </c>
      <c r="D227" s="43" t="s">
        <v>85</v>
      </c>
      <c r="E227" s="34"/>
      <c r="F227" s="34"/>
      <c r="G227" s="34"/>
      <c r="H227" s="34"/>
      <c r="I227" s="34">
        <f t="shared" si="15"/>
        <v>0</v>
      </c>
      <c r="J227" s="34" t="e">
        <f t="shared" si="16"/>
        <v>#DIV/0!</v>
      </c>
      <c r="K227" s="34" t="e">
        <f t="shared" si="17"/>
        <v>#DIV/0!</v>
      </c>
      <c r="L227" s="34">
        <f t="shared" si="18"/>
        <v>0</v>
      </c>
      <c r="M227" s="34" t="e">
        <f t="shared" si="19"/>
        <v>#DIV/0!</v>
      </c>
    </row>
    <row r="228" spans="1:13" ht="15">
      <c r="A228" s="104"/>
      <c r="B228" s="79"/>
      <c r="C228" s="21" t="s">
        <v>19</v>
      </c>
      <c r="D228" s="43" t="s">
        <v>20</v>
      </c>
      <c r="E228" s="34">
        <f>E229</f>
        <v>44.1</v>
      </c>
      <c r="F228" s="34">
        <f>F229</f>
        <v>28.5</v>
      </c>
      <c r="G228" s="34">
        <f>G229</f>
        <v>24.1</v>
      </c>
      <c r="H228" s="34">
        <f>H229</f>
        <v>224.4</v>
      </c>
      <c r="I228" s="34">
        <f t="shared" si="15"/>
        <v>200.3</v>
      </c>
      <c r="J228" s="34">
        <f t="shared" si="16"/>
        <v>931.1203319502074</v>
      </c>
      <c r="K228" s="34">
        <f t="shared" si="17"/>
        <v>787.3684210526317</v>
      </c>
      <c r="L228" s="34">
        <f t="shared" si="18"/>
        <v>180.3</v>
      </c>
      <c r="M228" s="34">
        <f t="shared" si="19"/>
        <v>508.843537414966</v>
      </c>
    </row>
    <row r="229" spans="1:13" ht="47.25" customHeight="1" hidden="1">
      <c r="A229" s="104"/>
      <c r="B229" s="79"/>
      <c r="C229" s="20" t="s">
        <v>21</v>
      </c>
      <c r="D229" s="44" t="s">
        <v>22</v>
      </c>
      <c r="E229" s="34">
        <v>44.1</v>
      </c>
      <c r="F229" s="34">
        <v>28.5</v>
      </c>
      <c r="G229" s="34">
        <v>24.1</v>
      </c>
      <c r="H229" s="34">
        <v>224.4</v>
      </c>
      <c r="I229" s="34">
        <f t="shared" si="15"/>
        <v>200.3</v>
      </c>
      <c r="J229" s="34">
        <f t="shared" si="16"/>
        <v>931.1203319502074</v>
      </c>
      <c r="K229" s="34">
        <f t="shared" si="17"/>
        <v>787.3684210526317</v>
      </c>
      <c r="L229" s="34">
        <f t="shared" si="18"/>
        <v>180.3</v>
      </c>
      <c r="M229" s="34">
        <f t="shared" si="19"/>
        <v>508.843537414966</v>
      </c>
    </row>
    <row r="230" spans="1:13" ht="15" hidden="1">
      <c r="A230" s="104"/>
      <c r="B230" s="79"/>
      <c r="C230" s="21" t="s">
        <v>23</v>
      </c>
      <c r="D230" s="43" t="s">
        <v>24</v>
      </c>
      <c r="E230" s="34"/>
      <c r="F230" s="34"/>
      <c r="G230" s="34"/>
      <c r="H230" s="34"/>
      <c r="I230" s="34">
        <f t="shared" si="15"/>
        <v>0</v>
      </c>
      <c r="J230" s="34" t="e">
        <f t="shared" si="16"/>
        <v>#DIV/0!</v>
      </c>
      <c r="K230" s="34" t="e">
        <f t="shared" si="17"/>
        <v>#DIV/0!</v>
      </c>
      <c r="L230" s="34">
        <f t="shared" si="18"/>
        <v>0</v>
      </c>
      <c r="M230" s="34" t="e">
        <f t="shared" si="19"/>
        <v>#DIV/0!</v>
      </c>
    </row>
    <row r="231" spans="1:13" ht="15">
      <c r="A231" s="104"/>
      <c r="B231" s="79"/>
      <c r="C231" s="21" t="s">
        <v>25</v>
      </c>
      <c r="D231" s="43" t="s">
        <v>26</v>
      </c>
      <c r="E231" s="34">
        <v>203.4</v>
      </c>
      <c r="F231" s="34"/>
      <c r="G231" s="34"/>
      <c r="H231" s="34"/>
      <c r="I231" s="34">
        <f t="shared" si="15"/>
        <v>0</v>
      </c>
      <c r="J231" s="34"/>
      <c r="K231" s="34"/>
      <c r="L231" s="34">
        <f t="shared" si="18"/>
        <v>-203.4</v>
      </c>
      <c r="M231" s="34">
        <f t="shared" si="19"/>
        <v>0</v>
      </c>
    </row>
    <row r="232" spans="1:13" ht="15.75" customHeight="1" hidden="1">
      <c r="A232" s="104"/>
      <c r="B232" s="79"/>
      <c r="C232" s="21" t="s">
        <v>28</v>
      </c>
      <c r="D232" s="43" t="s">
        <v>29</v>
      </c>
      <c r="E232" s="34"/>
      <c r="F232" s="34"/>
      <c r="G232" s="34"/>
      <c r="H232" s="34"/>
      <c r="I232" s="34">
        <f t="shared" si="15"/>
        <v>0</v>
      </c>
      <c r="J232" s="34" t="e">
        <f t="shared" si="16"/>
        <v>#DIV/0!</v>
      </c>
      <c r="K232" s="34" t="e">
        <f t="shared" si="17"/>
        <v>#DIV/0!</v>
      </c>
      <c r="L232" s="34">
        <f t="shared" si="18"/>
        <v>0</v>
      </c>
      <c r="M232" s="34" t="e">
        <f t="shared" si="19"/>
        <v>#DIV/0!</v>
      </c>
    </row>
    <row r="233" spans="1:13" ht="15">
      <c r="A233" s="104"/>
      <c r="B233" s="79"/>
      <c r="C233" s="21" t="s">
        <v>30</v>
      </c>
      <c r="D233" s="43" t="s">
        <v>77</v>
      </c>
      <c r="E233" s="34">
        <v>3904.7</v>
      </c>
      <c r="F233" s="34">
        <v>4102.8</v>
      </c>
      <c r="G233" s="34">
        <v>3769.9</v>
      </c>
      <c r="H233" s="34">
        <v>4102.8</v>
      </c>
      <c r="I233" s="34">
        <f t="shared" si="15"/>
        <v>332.9000000000001</v>
      </c>
      <c r="J233" s="34">
        <f t="shared" si="16"/>
        <v>108.83047295684236</v>
      </c>
      <c r="K233" s="34">
        <f t="shared" si="17"/>
        <v>100</v>
      </c>
      <c r="L233" s="34">
        <f t="shared" si="18"/>
        <v>198.10000000000036</v>
      </c>
      <c r="M233" s="34">
        <f t="shared" si="19"/>
        <v>105.07337311445181</v>
      </c>
    </row>
    <row r="234" spans="1:13" ht="15.75" customHeight="1" hidden="1">
      <c r="A234" s="104"/>
      <c r="B234" s="79"/>
      <c r="C234" s="21" t="s">
        <v>48</v>
      </c>
      <c r="D234" s="44" t="s">
        <v>49</v>
      </c>
      <c r="E234" s="34"/>
      <c r="F234" s="34"/>
      <c r="G234" s="34"/>
      <c r="H234" s="34"/>
      <c r="I234" s="34">
        <f t="shared" si="15"/>
        <v>0</v>
      </c>
      <c r="J234" s="34" t="e">
        <f t="shared" si="16"/>
        <v>#DIV/0!</v>
      </c>
      <c r="K234" s="34" t="e">
        <f t="shared" si="17"/>
        <v>#DIV/0!</v>
      </c>
      <c r="L234" s="34">
        <f t="shared" si="18"/>
        <v>0</v>
      </c>
      <c r="M234" s="34" t="e">
        <f t="shared" si="19"/>
        <v>#DIV/0!</v>
      </c>
    </row>
    <row r="235" spans="1:13" ht="15">
      <c r="A235" s="104"/>
      <c r="B235" s="79"/>
      <c r="C235" s="21" t="s">
        <v>32</v>
      </c>
      <c r="D235" s="43" t="s">
        <v>27</v>
      </c>
      <c r="E235" s="34">
        <v>-293.8</v>
      </c>
      <c r="F235" s="34"/>
      <c r="G235" s="34"/>
      <c r="H235" s="34">
        <v>-60.4</v>
      </c>
      <c r="I235" s="34">
        <f t="shared" si="15"/>
        <v>-60.4</v>
      </c>
      <c r="J235" s="34"/>
      <c r="K235" s="34"/>
      <c r="L235" s="34">
        <f t="shared" si="18"/>
        <v>233.4</v>
      </c>
      <c r="M235" s="34">
        <f t="shared" si="19"/>
        <v>20.558202859087814</v>
      </c>
    </row>
    <row r="236" spans="1:13" s="5" customFormat="1" ht="30.75">
      <c r="A236" s="104"/>
      <c r="B236" s="79"/>
      <c r="C236" s="23"/>
      <c r="D236" s="3" t="s">
        <v>37</v>
      </c>
      <c r="E236" s="4">
        <f>E237-E235</f>
        <v>5036.9</v>
      </c>
      <c r="F236" s="4">
        <f>F237-F235</f>
        <v>4131.3</v>
      </c>
      <c r="G236" s="4">
        <f>G237-G235</f>
        <v>3794</v>
      </c>
      <c r="H236" s="4">
        <f>H237-H235</f>
        <v>4546.900000000001</v>
      </c>
      <c r="I236" s="4">
        <f t="shared" si="15"/>
        <v>752.9000000000005</v>
      </c>
      <c r="J236" s="4">
        <f t="shared" si="16"/>
        <v>119.8444913020559</v>
      </c>
      <c r="K236" s="4">
        <f t="shared" si="17"/>
        <v>110.05978747609713</v>
      </c>
      <c r="L236" s="4">
        <f t="shared" si="18"/>
        <v>-489.9999999999991</v>
      </c>
      <c r="M236" s="4">
        <f t="shared" si="19"/>
        <v>90.27179415910581</v>
      </c>
    </row>
    <row r="237" spans="1:13" s="5" customFormat="1" ht="15">
      <c r="A237" s="105"/>
      <c r="B237" s="80"/>
      <c r="C237" s="33"/>
      <c r="D237" s="3" t="s">
        <v>56</v>
      </c>
      <c r="E237" s="6">
        <f>SUM(E224:E228,E230:E235)</f>
        <v>4743.099999999999</v>
      </c>
      <c r="F237" s="6">
        <f>SUM(F224:F228,F230:F235)</f>
        <v>4131.3</v>
      </c>
      <c r="G237" s="6">
        <f>SUM(G224:G228,G230:G235)</f>
        <v>3794</v>
      </c>
      <c r="H237" s="6">
        <f>SUM(H224:H228,H230:H235)</f>
        <v>4486.500000000001</v>
      </c>
      <c r="I237" s="6">
        <f t="shared" si="15"/>
        <v>692.5000000000009</v>
      </c>
      <c r="J237" s="6">
        <f t="shared" si="16"/>
        <v>118.252503953611</v>
      </c>
      <c r="K237" s="6">
        <f t="shared" si="17"/>
        <v>108.5977779391475</v>
      </c>
      <c r="L237" s="6">
        <f t="shared" si="18"/>
        <v>-256.59999999999854</v>
      </c>
      <c r="M237" s="6">
        <f t="shared" si="19"/>
        <v>94.59003605237083</v>
      </c>
    </row>
    <row r="238" spans="1:13" ht="30.75">
      <c r="A238" s="103" t="s">
        <v>95</v>
      </c>
      <c r="B238" s="78" t="s">
        <v>96</v>
      </c>
      <c r="C238" s="21" t="s">
        <v>209</v>
      </c>
      <c r="D238" s="32" t="s">
        <v>210</v>
      </c>
      <c r="E238" s="34">
        <v>14</v>
      </c>
      <c r="F238" s="34"/>
      <c r="G238" s="34"/>
      <c r="H238" s="34">
        <v>12.1</v>
      </c>
      <c r="I238" s="34">
        <f t="shared" si="15"/>
        <v>12.1</v>
      </c>
      <c r="J238" s="34"/>
      <c r="K238" s="34"/>
      <c r="L238" s="34">
        <f t="shared" si="18"/>
        <v>-1.9000000000000004</v>
      </c>
      <c r="M238" s="34">
        <f t="shared" si="19"/>
        <v>86.42857142857142</v>
      </c>
    </row>
    <row r="239" spans="1:13" ht="15.75" customHeight="1" hidden="1">
      <c r="A239" s="104"/>
      <c r="B239" s="79"/>
      <c r="C239" s="21" t="s">
        <v>84</v>
      </c>
      <c r="D239" s="43" t="s">
        <v>85</v>
      </c>
      <c r="E239" s="34"/>
      <c r="F239" s="34"/>
      <c r="G239" s="34"/>
      <c r="H239" s="34"/>
      <c r="I239" s="34">
        <f t="shared" si="15"/>
        <v>0</v>
      </c>
      <c r="J239" s="34"/>
      <c r="K239" s="34"/>
      <c r="L239" s="34">
        <f t="shared" si="18"/>
        <v>0</v>
      </c>
      <c r="M239" s="34" t="e">
        <f t="shared" si="19"/>
        <v>#DIV/0!</v>
      </c>
    </row>
    <row r="240" spans="1:13" ht="15.75" customHeight="1">
      <c r="A240" s="104"/>
      <c r="B240" s="79"/>
      <c r="C240" s="21" t="s">
        <v>19</v>
      </c>
      <c r="D240" s="43" t="s">
        <v>20</v>
      </c>
      <c r="E240" s="34">
        <f>E241</f>
        <v>0</v>
      </c>
      <c r="F240" s="34">
        <f>F241</f>
        <v>0</v>
      </c>
      <c r="G240" s="34">
        <f>G241</f>
        <v>0</v>
      </c>
      <c r="H240" s="34">
        <f>H241</f>
        <v>0</v>
      </c>
      <c r="I240" s="34">
        <f t="shared" si="15"/>
        <v>0</v>
      </c>
      <c r="J240" s="34"/>
      <c r="K240" s="34"/>
      <c r="L240" s="34">
        <f t="shared" si="18"/>
        <v>0</v>
      </c>
      <c r="M240" s="34"/>
    </row>
    <row r="241" spans="1:13" ht="47.25" customHeight="1" hidden="1">
      <c r="A241" s="104"/>
      <c r="B241" s="79"/>
      <c r="C241" s="20" t="s">
        <v>21</v>
      </c>
      <c r="D241" s="44" t="s">
        <v>22</v>
      </c>
      <c r="E241" s="34"/>
      <c r="F241" s="34"/>
      <c r="G241" s="34"/>
      <c r="H241" s="34"/>
      <c r="I241" s="34">
        <f t="shared" si="15"/>
        <v>0</v>
      </c>
      <c r="J241" s="34"/>
      <c r="K241" s="34"/>
      <c r="L241" s="34">
        <f t="shared" si="18"/>
        <v>0</v>
      </c>
      <c r="M241" s="34" t="e">
        <f t="shared" si="19"/>
        <v>#DIV/0!</v>
      </c>
    </row>
    <row r="242" spans="1:13" ht="15">
      <c r="A242" s="104"/>
      <c r="B242" s="79"/>
      <c r="C242" s="21" t="s">
        <v>23</v>
      </c>
      <c r="D242" s="43" t="s">
        <v>24</v>
      </c>
      <c r="E242" s="38">
        <v>-0.7</v>
      </c>
      <c r="F242" s="34"/>
      <c r="G242" s="34"/>
      <c r="H242" s="34">
        <v>-1</v>
      </c>
      <c r="I242" s="34">
        <f t="shared" si="15"/>
        <v>-1</v>
      </c>
      <c r="J242" s="34"/>
      <c r="K242" s="34"/>
      <c r="L242" s="34">
        <f t="shared" si="18"/>
        <v>-0.30000000000000004</v>
      </c>
      <c r="M242" s="34">
        <f t="shared" si="19"/>
        <v>142.85714285714286</v>
      </c>
    </row>
    <row r="243" spans="1:13" ht="15">
      <c r="A243" s="104"/>
      <c r="B243" s="79"/>
      <c r="C243" s="21" t="s">
        <v>25</v>
      </c>
      <c r="D243" s="43" t="s">
        <v>26</v>
      </c>
      <c r="E243" s="34">
        <v>0.5</v>
      </c>
      <c r="F243" s="34"/>
      <c r="G243" s="34"/>
      <c r="H243" s="34"/>
      <c r="I243" s="34">
        <f t="shared" si="15"/>
        <v>0</v>
      </c>
      <c r="J243" s="34"/>
      <c r="K243" s="34"/>
      <c r="L243" s="34">
        <f t="shared" si="18"/>
        <v>-0.5</v>
      </c>
      <c r="M243" s="34">
        <f t="shared" si="19"/>
        <v>0</v>
      </c>
    </row>
    <row r="244" spans="1:13" ht="15.75" customHeight="1" hidden="1">
      <c r="A244" s="104"/>
      <c r="B244" s="79"/>
      <c r="C244" s="21" t="s">
        <v>28</v>
      </c>
      <c r="D244" s="43" t="s">
        <v>29</v>
      </c>
      <c r="E244" s="34"/>
      <c r="F244" s="34"/>
      <c r="G244" s="34"/>
      <c r="H244" s="34"/>
      <c r="I244" s="34">
        <f t="shared" si="15"/>
        <v>0</v>
      </c>
      <c r="J244" s="34" t="e">
        <f t="shared" si="16"/>
        <v>#DIV/0!</v>
      </c>
      <c r="K244" s="34" t="e">
        <f t="shared" si="17"/>
        <v>#DIV/0!</v>
      </c>
      <c r="L244" s="34">
        <f t="shared" si="18"/>
        <v>0</v>
      </c>
      <c r="M244" s="34" t="e">
        <f t="shared" si="19"/>
        <v>#DIV/0!</v>
      </c>
    </row>
    <row r="245" spans="1:13" ht="15">
      <c r="A245" s="104"/>
      <c r="B245" s="79"/>
      <c r="C245" s="21" t="s">
        <v>30</v>
      </c>
      <c r="D245" s="43" t="s">
        <v>77</v>
      </c>
      <c r="E245" s="34">
        <v>850</v>
      </c>
      <c r="F245" s="34">
        <v>850</v>
      </c>
      <c r="G245" s="34">
        <v>777.6</v>
      </c>
      <c r="H245" s="34">
        <v>850</v>
      </c>
      <c r="I245" s="34">
        <f t="shared" si="15"/>
        <v>72.39999999999998</v>
      </c>
      <c r="J245" s="34">
        <f t="shared" si="16"/>
        <v>109.31069958847736</v>
      </c>
      <c r="K245" s="34">
        <f t="shared" si="17"/>
        <v>100</v>
      </c>
      <c r="L245" s="34">
        <f t="shared" si="18"/>
        <v>0</v>
      </c>
      <c r="M245" s="34">
        <f t="shared" si="19"/>
        <v>100</v>
      </c>
    </row>
    <row r="246" spans="1:13" ht="15.75" customHeight="1" hidden="1">
      <c r="A246" s="104"/>
      <c r="B246" s="79"/>
      <c r="C246" s="21" t="s">
        <v>48</v>
      </c>
      <c r="D246" s="44" t="s">
        <v>49</v>
      </c>
      <c r="E246" s="34"/>
      <c r="F246" s="34"/>
      <c r="G246" s="34"/>
      <c r="H246" s="34"/>
      <c r="I246" s="34">
        <f t="shared" si="15"/>
        <v>0</v>
      </c>
      <c r="J246" s="34" t="e">
        <f t="shared" si="16"/>
        <v>#DIV/0!</v>
      </c>
      <c r="K246" s="34" t="e">
        <f t="shared" si="17"/>
        <v>#DIV/0!</v>
      </c>
      <c r="L246" s="34">
        <f t="shared" si="18"/>
        <v>0</v>
      </c>
      <c r="M246" s="34" t="e">
        <f t="shared" si="19"/>
        <v>#DIV/0!</v>
      </c>
    </row>
    <row r="247" spans="1:13" ht="15">
      <c r="A247" s="104"/>
      <c r="B247" s="79"/>
      <c r="C247" s="21" t="s">
        <v>32</v>
      </c>
      <c r="D247" s="43" t="s">
        <v>27</v>
      </c>
      <c r="E247" s="34">
        <v>-0.8</v>
      </c>
      <c r="F247" s="34"/>
      <c r="G247" s="34"/>
      <c r="H247" s="34">
        <v>-6.5</v>
      </c>
      <c r="I247" s="34">
        <f t="shared" si="15"/>
        <v>-6.5</v>
      </c>
      <c r="J247" s="34"/>
      <c r="K247" s="34"/>
      <c r="L247" s="34">
        <f t="shared" si="18"/>
        <v>-5.7</v>
      </c>
      <c r="M247" s="34">
        <f t="shared" si="19"/>
        <v>812.5</v>
      </c>
    </row>
    <row r="248" spans="1:13" s="5" customFormat="1" ht="30.75">
      <c r="A248" s="104"/>
      <c r="B248" s="79"/>
      <c r="C248" s="23"/>
      <c r="D248" s="3" t="s">
        <v>37</v>
      </c>
      <c r="E248" s="4">
        <f>E249-E247</f>
        <v>863.8</v>
      </c>
      <c r="F248" s="4">
        <f>F249-F247</f>
        <v>850</v>
      </c>
      <c r="G248" s="4">
        <f>G249-G247</f>
        <v>777.6</v>
      </c>
      <c r="H248" s="4">
        <f>H249-H247</f>
        <v>861.1</v>
      </c>
      <c r="I248" s="4">
        <f t="shared" si="15"/>
        <v>83.5</v>
      </c>
      <c r="J248" s="4">
        <f t="shared" si="16"/>
        <v>110.73816872427984</v>
      </c>
      <c r="K248" s="4">
        <f t="shared" si="17"/>
        <v>101.30588235294118</v>
      </c>
      <c r="L248" s="4">
        <f t="shared" si="18"/>
        <v>-2.699999999999932</v>
      </c>
      <c r="M248" s="4">
        <f t="shared" si="19"/>
        <v>99.68742764528827</v>
      </c>
    </row>
    <row r="249" spans="1:13" s="5" customFormat="1" ht="15">
      <c r="A249" s="105"/>
      <c r="B249" s="80"/>
      <c r="C249" s="33"/>
      <c r="D249" s="3" t="s">
        <v>56</v>
      </c>
      <c r="E249" s="6">
        <f>SUM(E238:E240,E242:E247)</f>
        <v>863</v>
      </c>
      <c r="F249" s="6">
        <f>SUM(F238:F240,F242:F247)</f>
        <v>850</v>
      </c>
      <c r="G249" s="6">
        <f>SUM(G238:G240,G242:G247)</f>
        <v>777.6</v>
      </c>
      <c r="H249" s="6">
        <f>SUM(H238:H240,H242:H247)</f>
        <v>854.6</v>
      </c>
      <c r="I249" s="6">
        <f t="shared" si="15"/>
        <v>77</v>
      </c>
      <c r="J249" s="6">
        <f t="shared" si="16"/>
        <v>109.90226337448559</v>
      </c>
      <c r="K249" s="6">
        <f t="shared" si="17"/>
        <v>100.54117647058824</v>
      </c>
      <c r="L249" s="6">
        <f t="shared" si="18"/>
        <v>-8.399999999999977</v>
      </c>
      <c r="M249" s="6">
        <f t="shared" si="19"/>
        <v>99.02665121668598</v>
      </c>
    </row>
    <row r="250" spans="1:13" ht="78.75" customHeight="1">
      <c r="A250" s="103" t="s">
        <v>233</v>
      </c>
      <c r="B250" s="78" t="s">
        <v>234</v>
      </c>
      <c r="C250" s="20" t="s">
        <v>14</v>
      </c>
      <c r="D250" s="44" t="s">
        <v>97</v>
      </c>
      <c r="E250" s="34">
        <v>1688.8</v>
      </c>
      <c r="F250" s="34">
        <v>528.3</v>
      </c>
      <c r="G250" s="34">
        <v>473</v>
      </c>
      <c r="H250" s="34">
        <v>535.1</v>
      </c>
      <c r="I250" s="34">
        <f t="shared" si="15"/>
        <v>62.10000000000002</v>
      </c>
      <c r="J250" s="34">
        <f t="shared" si="16"/>
        <v>113.12896405919662</v>
      </c>
      <c r="K250" s="34">
        <f t="shared" si="17"/>
        <v>101.28714745409806</v>
      </c>
      <c r="L250" s="34">
        <f t="shared" si="18"/>
        <v>-1153.6999999999998</v>
      </c>
      <c r="M250" s="34">
        <f t="shared" si="19"/>
        <v>31.685220274751302</v>
      </c>
    </row>
    <row r="251" spans="1:13" ht="30.75">
      <c r="A251" s="104"/>
      <c r="B251" s="79"/>
      <c r="C251" s="21" t="s">
        <v>215</v>
      </c>
      <c r="D251" s="32" t="s">
        <v>216</v>
      </c>
      <c r="E251" s="49">
        <v>6565.3</v>
      </c>
      <c r="F251" s="34"/>
      <c r="G251" s="34"/>
      <c r="H251" s="49">
        <v>467.5</v>
      </c>
      <c r="I251" s="49">
        <f t="shared" si="15"/>
        <v>467.5</v>
      </c>
      <c r="J251" s="49"/>
      <c r="K251" s="49"/>
      <c r="L251" s="49">
        <f t="shared" si="18"/>
        <v>-6097.8</v>
      </c>
      <c r="M251" s="49">
        <f t="shared" si="19"/>
        <v>7.120771328042892</v>
      </c>
    </row>
    <row r="252" spans="1:13" ht="30.75">
      <c r="A252" s="104"/>
      <c r="B252" s="79"/>
      <c r="C252" s="21" t="s">
        <v>209</v>
      </c>
      <c r="D252" s="32" t="s">
        <v>210</v>
      </c>
      <c r="E252" s="49"/>
      <c r="F252" s="34"/>
      <c r="G252" s="34"/>
      <c r="H252" s="49">
        <v>14328.9</v>
      </c>
      <c r="I252" s="49">
        <f t="shared" si="15"/>
        <v>14328.9</v>
      </c>
      <c r="J252" s="49"/>
      <c r="K252" s="49"/>
      <c r="L252" s="49">
        <f t="shared" si="18"/>
        <v>14328.9</v>
      </c>
      <c r="M252" s="49"/>
    </row>
    <row r="253" spans="1:13" ht="93">
      <c r="A253" s="104"/>
      <c r="B253" s="79"/>
      <c r="C253" s="62" t="s">
        <v>207</v>
      </c>
      <c r="D253" s="64" t="s">
        <v>227</v>
      </c>
      <c r="E253" s="49"/>
      <c r="F253" s="34"/>
      <c r="G253" s="34"/>
      <c r="H253" s="49">
        <v>4.8</v>
      </c>
      <c r="I253" s="49">
        <f t="shared" si="15"/>
        <v>4.8</v>
      </c>
      <c r="J253" s="49"/>
      <c r="K253" s="49"/>
      <c r="L253" s="49">
        <f t="shared" si="18"/>
        <v>4.8</v>
      </c>
      <c r="M253" s="49"/>
    </row>
    <row r="254" spans="1:13" ht="15">
      <c r="A254" s="104"/>
      <c r="B254" s="79"/>
      <c r="C254" s="21" t="s">
        <v>19</v>
      </c>
      <c r="D254" s="43" t="s">
        <v>20</v>
      </c>
      <c r="E254" s="34">
        <f>SUM(E255:E256)</f>
        <v>212.8</v>
      </c>
      <c r="F254" s="34">
        <f>SUM(F255:F256)</f>
        <v>0</v>
      </c>
      <c r="G254" s="34">
        <f>SUM(G255:G256)</f>
        <v>0</v>
      </c>
      <c r="H254" s="34">
        <f>SUM(H255:H256)</f>
        <v>4860</v>
      </c>
      <c r="I254" s="34">
        <f t="shared" si="15"/>
        <v>4860</v>
      </c>
      <c r="J254" s="34"/>
      <c r="K254" s="34"/>
      <c r="L254" s="34">
        <f t="shared" si="18"/>
        <v>4647.2</v>
      </c>
      <c r="M254" s="34">
        <f t="shared" si="19"/>
        <v>2283.8345864661655</v>
      </c>
    </row>
    <row r="255" spans="1:13" ht="47.25" customHeight="1" hidden="1">
      <c r="A255" s="104"/>
      <c r="B255" s="79"/>
      <c r="C255" s="20" t="s">
        <v>213</v>
      </c>
      <c r="D255" s="44" t="s">
        <v>214</v>
      </c>
      <c r="E255" s="34"/>
      <c r="F255" s="34"/>
      <c r="G255" s="34"/>
      <c r="H255" s="34"/>
      <c r="I255" s="34">
        <f t="shared" si="15"/>
        <v>0</v>
      </c>
      <c r="J255" s="34"/>
      <c r="K255" s="34"/>
      <c r="L255" s="34">
        <f t="shared" si="18"/>
        <v>0</v>
      </c>
      <c r="M255" s="34" t="e">
        <f t="shared" si="19"/>
        <v>#DIV/0!</v>
      </c>
    </row>
    <row r="256" spans="1:13" ht="47.25" customHeight="1" hidden="1">
      <c r="A256" s="104"/>
      <c r="B256" s="79"/>
      <c r="C256" s="20" t="s">
        <v>21</v>
      </c>
      <c r="D256" s="44" t="s">
        <v>22</v>
      </c>
      <c r="E256" s="34">
        <v>212.8</v>
      </c>
      <c r="F256" s="34"/>
      <c r="G256" s="34"/>
      <c r="H256" s="34">
        <v>4860</v>
      </c>
      <c r="I256" s="34">
        <f t="shared" si="15"/>
        <v>4860</v>
      </c>
      <c r="J256" s="34"/>
      <c r="K256" s="34"/>
      <c r="L256" s="34">
        <f t="shared" si="18"/>
        <v>4647.2</v>
      </c>
      <c r="M256" s="34">
        <f t="shared" si="19"/>
        <v>2283.8345864661655</v>
      </c>
    </row>
    <row r="257" spans="1:13" ht="15">
      <c r="A257" s="104"/>
      <c r="B257" s="79"/>
      <c r="C257" s="21" t="s">
        <v>23</v>
      </c>
      <c r="D257" s="43" t="s">
        <v>24</v>
      </c>
      <c r="E257" s="34"/>
      <c r="F257" s="34"/>
      <c r="G257" s="34"/>
      <c r="H257" s="34">
        <v>-216</v>
      </c>
      <c r="I257" s="34">
        <f t="shared" si="15"/>
        <v>-216</v>
      </c>
      <c r="J257" s="34"/>
      <c r="K257" s="34"/>
      <c r="L257" s="34">
        <f t="shared" si="18"/>
        <v>-216</v>
      </c>
      <c r="M257" s="34"/>
    </row>
    <row r="258" spans="1:13" ht="15">
      <c r="A258" s="104"/>
      <c r="B258" s="79"/>
      <c r="C258" s="21" t="s">
        <v>25</v>
      </c>
      <c r="D258" s="43" t="s">
        <v>208</v>
      </c>
      <c r="E258" s="34"/>
      <c r="F258" s="34">
        <v>14879.2</v>
      </c>
      <c r="G258" s="34">
        <v>14879.2</v>
      </c>
      <c r="H258" s="34">
        <v>14796.3</v>
      </c>
      <c r="I258" s="34">
        <f t="shared" si="15"/>
        <v>-82.90000000000146</v>
      </c>
      <c r="J258" s="34">
        <f t="shared" si="16"/>
        <v>99.44284638959083</v>
      </c>
      <c r="K258" s="34">
        <f t="shared" si="17"/>
        <v>99.44284638959083</v>
      </c>
      <c r="L258" s="34">
        <f t="shared" si="18"/>
        <v>14796.3</v>
      </c>
      <c r="M258" s="34"/>
    </row>
    <row r="259" spans="1:13" ht="15">
      <c r="A259" s="104"/>
      <c r="B259" s="79"/>
      <c r="C259" s="21" t="s">
        <v>28</v>
      </c>
      <c r="D259" s="43" t="s">
        <v>29</v>
      </c>
      <c r="E259" s="34">
        <v>22076.9</v>
      </c>
      <c r="F259" s="49">
        <v>416038.2</v>
      </c>
      <c r="G259" s="49">
        <v>372268.9</v>
      </c>
      <c r="H259" s="34">
        <v>372268.9</v>
      </c>
      <c r="I259" s="34">
        <f t="shared" si="15"/>
        <v>0</v>
      </c>
      <c r="J259" s="34">
        <f t="shared" si="16"/>
        <v>100</v>
      </c>
      <c r="K259" s="34">
        <f t="shared" si="17"/>
        <v>89.47949971901619</v>
      </c>
      <c r="L259" s="34">
        <f t="shared" si="18"/>
        <v>350192</v>
      </c>
      <c r="M259" s="34">
        <f t="shared" si="19"/>
        <v>1686.23719815735</v>
      </c>
    </row>
    <row r="260" spans="1:13" ht="15.75" customHeight="1" hidden="1">
      <c r="A260" s="104"/>
      <c r="B260" s="79"/>
      <c r="C260" s="21" t="s">
        <v>30</v>
      </c>
      <c r="D260" s="43" t="s">
        <v>77</v>
      </c>
      <c r="E260" s="34"/>
      <c r="F260" s="49"/>
      <c r="G260" s="49"/>
      <c r="H260" s="34"/>
      <c r="I260" s="34">
        <f t="shared" si="15"/>
        <v>0</v>
      </c>
      <c r="J260" s="34" t="e">
        <f t="shared" si="16"/>
        <v>#DIV/0!</v>
      </c>
      <c r="K260" s="34" t="e">
        <f t="shared" si="17"/>
        <v>#DIV/0!</v>
      </c>
      <c r="L260" s="34">
        <f t="shared" si="18"/>
        <v>0</v>
      </c>
      <c r="M260" s="34" t="e">
        <f t="shared" si="19"/>
        <v>#DIV/0!</v>
      </c>
    </row>
    <row r="261" spans="1:13" ht="15.75" customHeight="1" hidden="1">
      <c r="A261" s="104"/>
      <c r="B261" s="79"/>
      <c r="C261" s="21" t="s">
        <v>57</v>
      </c>
      <c r="D261" s="43" t="s">
        <v>58</v>
      </c>
      <c r="E261" s="34"/>
      <c r="F261" s="49"/>
      <c r="G261" s="49"/>
      <c r="H261" s="34"/>
      <c r="I261" s="34">
        <f t="shared" si="15"/>
        <v>0</v>
      </c>
      <c r="J261" s="34" t="e">
        <f t="shared" si="16"/>
        <v>#DIV/0!</v>
      </c>
      <c r="K261" s="34" t="e">
        <f t="shared" si="17"/>
        <v>#DIV/0!</v>
      </c>
      <c r="L261" s="34">
        <f t="shared" si="18"/>
        <v>0</v>
      </c>
      <c r="M261" s="34" t="e">
        <f t="shared" si="19"/>
        <v>#DIV/0!</v>
      </c>
    </row>
    <row r="262" spans="1:13" ht="15">
      <c r="A262" s="104"/>
      <c r="B262" s="79"/>
      <c r="C262" s="21" t="s">
        <v>32</v>
      </c>
      <c r="D262" s="43" t="s">
        <v>27</v>
      </c>
      <c r="E262" s="34">
        <v>-7342.3</v>
      </c>
      <c r="F262" s="49"/>
      <c r="G262" s="49"/>
      <c r="H262" s="34"/>
      <c r="I262" s="34">
        <f aca="true" t="shared" si="20" ref="I262:I325">H262-G262</f>
        <v>0</v>
      </c>
      <c r="J262" s="34"/>
      <c r="K262" s="34"/>
      <c r="L262" s="34">
        <f aca="true" t="shared" si="21" ref="L262:L325">H262-E262</f>
        <v>7342.3</v>
      </c>
      <c r="M262" s="34">
        <f aca="true" t="shared" si="22" ref="M262:M325">H262/E262*100</f>
        <v>0</v>
      </c>
    </row>
    <row r="263" spans="1:13" s="5" customFormat="1" ht="15.75">
      <c r="A263" s="104"/>
      <c r="B263" s="79"/>
      <c r="C263" s="22"/>
      <c r="D263" s="3" t="s">
        <v>33</v>
      </c>
      <c r="E263" s="6">
        <f>SUM(E250:E254,E257:E262)</f>
        <v>23201.500000000004</v>
      </c>
      <c r="F263" s="6">
        <f>SUM(F250:F254,F257:F262)</f>
        <v>431445.7</v>
      </c>
      <c r="G263" s="6">
        <f>SUM(G250:G254,G257:G262)</f>
        <v>387621.10000000003</v>
      </c>
      <c r="H263" s="6">
        <f>SUM(H250:H254,H257:H262)</f>
        <v>407045.5</v>
      </c>
      <c r="I263" s="6">
        <f t="shared" si="20"/>
        <v>19424.399999999965</v>
      </c>
      <c r="J263" s="6">
        <f aca="true" t="shared" si="23" ref="J263:J323">H263/G263*100</f>
        <v>105.0111823117988</v>
      </c>
      <c r="K263" s="6">
        <f aca="true" t="shared" si="24" ref="K263:K323">H263/F263*100</f>
        <v>94.34454903595052</v>
      </c>
      <c r="L263" s="6">
        <f t="shared" si="21"/>
        <v>383844</v>
      </c>
      <c r="M263" s="6">
        <f t="shared" si="22"/>
        <v>1754.393034933086</v>
      </c>
    </row>
    <row r="264" spans="1:13" ht="15">
      <c r="A264" s="104"/>
      <c r="B264" s="79"/>
      <c r="C264" s="21" t="s">
        <v>19</v>
      </c>
      <c r="D264" s="43" t="s">
        <v>20</v>
      </c>
      <c r="E264" s="34">
        <f>E265</f>
        <v>6699.3</v>
      </c>
      <c r="F264" s="34">
        <f>F265</f>
        <v>6990</v>
      </c>
      <c r="G264" s="34">
        <f>G265</f>
        <v>6188</v>
      </c>
      <c r="H264" s="34">
        <f>H265</f>
        <v>16725</v>
      </c>
      <c r="I264" s="34">
        <f t="shared" si="20"/>
        <v>10537</v>
      </c>
      <c r="J264" s="34">
        <f t="shared" si="23"/>
        <v>270.2811893988365</v>
      </c>
      <c r="K264" s="34">
        <f t="shared" si="24"/>
        <v>239.2703862660944</v>
      </c>
      <c r="L264" s="34">
        <f t="shared" si="21"/>
        <v>10025.7</v>
      </c>
      <c r="M264" s="34">
        <f t="shared" si="22"/>
        <v>249.6529488155479</v>
      </c>
    </row>
    <row r="265" spans="1:13" ht="47.25" customHeight="1">
      <c r="A265" s="104"/>
      <c r="B265" s="79"/>
      <c r="C265" s="20" t="s">
        <v>21</v>
      </c>
      <c r="D265" s="44" t="s">
        <v>22</v>
      </c>
      <c r="E265" s="34">
        <v>6699.3</v>
      </c>
      <c r="F265" s="34">
        <v>6990</v>
      </c>
      <c r="G265" s="34">
        <v>6188</v>
      </c>
      <c r="H265" s="34">
        <v>16725</v>
      </c>
      <c r="I265" s="34">
        <f t="shared" si="20"/>
        <v>10537</v>
      </c>
      <c r="J265" s="34">
        <f t="shared" si="23"/>
        <v>270.2811893988365</v>
      </c>
      <c r="K265" s="34">
        <f t="shared" si="24"/>
        <v>239.2703862660944</v>
      </c>
      <c r="L265" s="34">
        <f t="shared" si="21"/>
        <v>10025.7</v>
      </c>
      <c r="M265" s="34">
        <f t="shared" si="22"/>
        <v>249.6529488155479</v>
      </c>
    </row>
    <row r="266" spans="1:13" s="5" customFormat="1" ht="15.75">
      <c r="A266" s="104"/>
      <c r="B266" s="79"/>
      <c r="C266" s="22"/>
      <c r="D266" s="3" t="s">
        <v>36</v>
      </c>
      <c r="E266" s="6">
        <f>E264</f>
        <v>6699.3</v>
      </c>
      <c r="F266" s="6">
        <f>F264</f>
        <v>6990</v>
      </c>
      <c r="G266" s="6">
        <f>G264</f>
        <v>6188</v>
      </c>
      <c r="H266" s="6">
        <f>H264</f>
        <v>16725</v>
      </c>
      <c r="I266" s="6">
        <f t="shared" si="20"/>
        <v>10537</v>
      </c>
      <c r="J266" s="6">
        <f t="shared" si="23"/>
        <v>270.2811893988365</v>
      </c>
      <c r="K266" s="6">
        <f t="shared" si="24"/>
        <v>239.2703862660944</v>
      </c>
      <c r="L266" s="6">
        <f t="shared" si="21"/>
        <v>10025.7</v>
      </c>
      <c r="M266" s="6">
        <f t="shared" si="22"/>
        <v>249.6529488155479</v>
      </c>
    </row>
    <row r="267" spans="1:13" s="5" customFormat="1" ht="31.5">
      <c r="A267" s="104"/>
      <c r="B267" s="79"/>
      <c r="C267" s="22"/>
      <c r="D267" s="3" t="s">
        <v>37</v>
      </c>
      <c r="E267" s="6">
        <f>E268-E262</f>
        <v>37243.100000000006</v>
      </c>
      <c r="F267" s="6">
        <f>F268-F262</f>
        <v>438435.7</v>
      </c>
      <c r="G267" s="6">
        <f>G268-G262</f>
        <v>393809.10000000003</v>
      </c>
      <c r="H267" s="6">
        <f>H268-H262</f>
        <v>423770.5</v>
      </c>
      <c r="I267" s="6">
        <f t="shared" si="20"/>
        <v>29961.399999999965</v>
      </c>
      <c r="J267" s="6">
        <f t="shared" si="23"/>
        <v>107.60810250448758</v>
      </c>
      <c r="K267" s="6">
        <f t="shared" si="24"/>
        <v>96.65510814926796</v>
      </c>
      <c r="L267" s="6">
        <f t="shared" si="21"/>
        <v>386527.4</v>
      </c>
      <c r="M267" s="6">
        <f t="shared" si="22"/>
        <v>1137.8496956483214</v>
      </c>
    </row>
    <row r="268" spans="1:13" s="5" customFormat="1" ht="15.75">
      <c r="A268" s="105"/>
      <c r="B268" s="80"/>
      <c r="C268" s="22"/>
      <c r="D268" s="3" t="s">
        <v>56</v>
      </c>
      <c r="E268" s="6">
        <f>E263+E266</f>
        <v>29900.800000000003</v>
      </c>
      <c r="F268" s="6">
        <f>F263+F266</f>
        <v>438435.7</v>
      </c>
      <c r="G268" s="6">
        <f>G263+G266</f>
        <v>393809.10000000003</v>
      </c>
      <c r="H268" s="6">
        <f>H263+H266</f>
        <v>423770.5</v>
      </c>
      <c r="I268" s="6">
        <f t="shared" si="20"/>
        <v>29961.399999999965</v>
      </c>
      <c r="J268" s="6">
        <f t="shared" si="23"/>
        <v>107.60810250448758</v>
      </c>
      <c r="K268" s="6">
        <f t="shared" si="24"/>
        <v>96.65510814926796</v>
      </c>
      <c r="L268" s="6">
        <f t="shared" si="21"/>
        <v>393869.7</v>
      </c>
      <c r="M268" s="6">
        <f t="shared" si="22"/>
        <v>1417.254722281678</v>
      </c>
    </row>
    <row r="269" spans="1:13" ht="31.5" customHeight="1">
      <c r="A269" s="103" t="s">
        <v>98</v>
      </c>
      <c r="B269" s="78" t="s">
        <v>99</v>
      </c>
      <c r="C269" s="21" t="s">
        <v>209</v>
      </c>
      <c r="D269" s="32" t="s">
        <v>210</v>
      </c>
      <c r="E269" s="34">
        <f>8203.9+623.6</f>
        <v>8827.5</v>
      </c>
      <c r="F269" s="34"/>
      <c r="G269" s="34"/>
      <c r="H269" s="34">
        <v>63.6</v>
      </c>
      <c r="I269" s="34">
        <f t="shared" si="20"/>
        <v>63.6</v>
      </c>
      <c r="J269" s="34"/>
      <c r="K269" s="34"/>
      <c r="L269" s="34">
        <f t="shared" si="21"/>
        <v>-8763.9</v>
      </c>
      <c r="M269" s="34">
        <f t="shared" si="22"/>
        <v>0.7204757858963466</v>
      </c>
    </row>
    <row r="270" spans="1:13" ht="93">
      <c r="A270" s="104"/>
      <c r="B270" s="79"/>
      <c r="C270" s="62" t="s">
        <v>223</v>
      </c>
      <c r="D270" s="68" t="s">
        <v>226</v>
      </c>
      <c r="E270" s="34">
        <v>6</v>
      </c>
      <c r="F270" s="34"/>
      <c r="G270" s="34"/>
      <c r="H270" s="34">
        <v>120</v>
      </c>
      <c r="I270" s="34">
        <f t="shared" si="20"/>
        <v>120</v>
      </c>
      <c r="J270" s="34"/>
      <c r="K270" s="34"/>
      <c r="L270" s="34">
        <f t="shared" si="21"/>
        <v>114</v>
      </c>
      <c r="M270" s="34">
        <f t="shared" si="22"/>
        <v>2000</v>
      </c>
    </row>
    <row r="271" spans="1:13" ht="15">
      <c r="A271" s="104"/>
      <c r="B271" s="79"/>
      <c r="C271" s="21" t="s">
        <v>19</v>
      </c>
      <c r="D271" s="43" t="s">
        <v>20</v>
      </c>
      <c r="E271" s="34">
        <f>SUM(E272:E273)</f>
        <v>9178.1</v>
      </c>
      <c r="F271" s="34">
        <f>SUM(F272:F273)</f>
        <v>0</v>
      </c>
      <c r="G271" s="34">
        <f>SUM(G272:G273)</f>
        <v>0</v>
      </c>
      <c r="H271" s="34">
        <f>SUM(H272:H273)</f>
        <v>1221.2</v>
      </c>
      <c r="I271" s="34">
        <f t="shared" si="20"/>
        <v>1221.2</v>
      </c>
      <c r="J271" s="34"/>
      <c r="K271" s="34"/>
      <c r="L271" s="34">
        <f t="shared" si="21"/>
        <v>-7956.900000000001</v>
      </c>
      <c r="M271" s="34">
        <f t="shared" si="22"/>
        <v>13.30558612348961</v>
      </c>
    </row>
    <row r="272" spans="1:13" ht="31.5" customHeight="1" hidden="1">
      <c r="A272" s="104"/>
      <c r="B272" s="79"/>
      <c r="C272" s="20" t="s">
        <v>41</v>
      </c>
      <c r="D272" s="44" t="s">
        <v>42</v>
      </c>
      <c r="E272" s="34"/>
      <c r="F272" s="34"/>
      <c r="G272" s="34"/>
      <c r="H272" s="34"/>
      <c r="I272" s="34">
        <f t="shared" si="20"/>
        <v>0</v>
      </c>
      <c r="J272" s="34"/>
      <c r="K272" s="34"/>
      <c r="L272" s="34">
        <f t="shared" si="21"/>
        <v>0</v>
      </c>
      <c r="M272" s="34" t="e">
        <f t="shared" si="22"/>
        <v>#DIV/0!</v>
      </c>
    </row>
    <row r="273" spans="1:13" ht="47.25" customHeight="1" hidden="1">
      <c r="A273" s="104"/>
      <c r="B273" s="79"/>
      <c r="C273" s="20" t="s">
        <v>21</v>
      </c>
      <c r="D273" s="44" t="s">
        <v>22</v>
      </c>
      <c r="E273" s="34">
        <f>7113+2065.1</f>
        <v>9178.1</v>
      </c>
      <c r="F273" s="34"/>
      <c r="G273" s="34"/>
      <c r="H273" s="34">
        <v>1221.2</v>
      </c>
      <c r="I273" s="34">
        <f t="shared" si="20"/>
        <v>1221.2</v>
      </c>
      <c r="J273" s="34"/>
      <c r="K273" s="34"/>
      <c r="L273" s="34">
        <f t="shared" si="21"/>
        <v>-7956.900000000001</v>
      </c>
      <c r="M273" s="34">
        <f t="shared" si="22"/>
        <v>13.30558612348961</v>
      </c>
    </row>
    <row r="274" spans="1:13" ht="15.75" customHeight="1">
      <c r="A274" s="104"/>
      <c r="B274" s="79"/>
      <c r="C274" s="21" t="s">
        <v>23</v>
      </c>
      <c r="D274" s="43" t="s">
        <v>24</v>
      </c>
      <c r="E274" s="34">
        <f>5</f>
        <v>5</v>
      </c>
      <c r="F274" s="34"/>
      <c r="G274" s="34"/>
      <c r="H274" s="34"/>
      <c r="I274" s="34">
        <f t="shared" si="20"/>
        <v>0</v>
      </c>
      <c r="J274" s="34"/>
      <c r="K274" s="34"/>
      <c r="L274" s="34">
        <f t="shared" si="21"/>
        <v>-5</v>
      </c>
      <c r="M274" s="34">
        <f t="shared" si="22"/>
        <v>0</v>
      </c>
    </row>
    <row r="275" spans="1:13" ht="15">
      <c r="A275" s="104"/>
      <c r="B275" s="79"/>
      <c r="C275" s="21" t="s">
        <v>25</v>
      </c>
      <c r="D275" s="43" t="s">
        <v>26</v>
      </c>
      <c r="E275" s="34">
        <v>11.4</v>
      </c>
      <c r="F275" s="34"/>
      <c r="G275" s="34"/>
      <c r="H275" s="34"/>
      <c r="I275" s="34">
        <f t="shared" si="20"/>
        <v>0</v>
      </c>
      <c r="J275" s="34"/>
      <c r="K275" s="34"/>
      <c r="L275" s="34">
        <f t="shared" si="21"/>
        <v>-11.4</v>
      </c>
      <c r="M275" s="34">
        <f t="shared" si="22"/>
        <v>0</v>
      </c>
    </row>
    <row r="276" spans="1:13" ht="15">
      <c r="A276" s="104"/>
      <c r="B276" s="79"/>
      <c r="C276" s="21" t="s">
        <v>28</v>
      </c>
      <c r="D276" s="43" t="s">
        <v>100</v>
      </c>
      <c r="E276" s="34">
        <v>778580.5</v>
      </c>
      <c r="F276" s="34">
        <v>615861.1</v>
      </c>
      <c r="G276" s="34">
        <v>310043.9</v>
      </c>
      <c r="H276" s="34">
        <v>395499.2</v>
      </c>
      <c r="I276" s="34">
        <f t="shared" si="20"/>
        <v>85455.29999999999</v>
      </c>
      <c r="J276" s="34">
        <f t="shared" si="23"/>
        <v>127.5623226259249</v>
      </c>
      <c r="K276" s="34">
        <f t="shared" si="24"/>
        <v>64.21889611147708</v>
      </c>
      <c r="L276" s="34">
        <f t="shared" si="21"/>
        <v>-383081.3</v>
      </c>
      <c r="M276" s="34">
        <f t="shared" si="22"/>
        <v>50.797470524884716</v>
      </c>
    </row>
    <row r="277" spans="1:13" ht="15.75" customHeight="1" hidden="1">
      <c r="A277" s="104"/>
      <c r="B277" s="79"/>
      <c r="C277" s="21" t="s">
        <v>30</v>
      </c>
      <c r="D277" s="43" t="s">
        <v>77</v>
      </c>
      <c r="E277" s="34"/>
      <c r="F277" s="34"/>
      <c r="G277" s="34"/>
      <c r="H277" s="34"/>
      <c r="I277" s="34">
        <f t="shared" si="20"/>
        <v>0</v>
      </c>
      <c r="J277" s="34" t="e">
        <f t="shared" si="23"/>
        <v>#DIV/0!</v>
      </c>
      <c r="K277" s="34" t="e">
        <f t="shared" si="24"/>
        <v>#DIV/0!</v>
      </c>
      <c r="L277" s="34">
        <f t="shared" si="21"/>
        <v>0</v>
      </c>
      <c r="M277" s="34" t="e">
        <f t="shared" si="22"/>
        <v>#DIV/0!</v>
      </c>
    </row>
    <row r="278" spans="1:13" ht="15">
      <c r="A278" s="104"/>
      <c r="B278" s="79"/>
      <c r="C278" s="21" t="s">
        <v>48</v>
      </c>
      <c r="D278" s="44" t="s">
        <v>49</v>
      </c>
      <c r="E278" s="34"/>
      <c r="F278" s="34">
        <v>308945.9</v>
      </c>
      <c r="G278" s="34">
        <v>232963.9</v>
      </c>
      <c r="H278" s="34">
        <v>100852.9</v>
      </c>
      <c r="I278" s="34">
        <f t="shared" si="20"/>
        <v>-132111</v>
      </c>
      <c r="J278" s="34">
        <f t="shared" si="23"/>
        <v>43.29121378891751</v>
      </c>
      <c r="K278" s="34">
        <f t="shared" si="24"/>
        <v>32.644194339526756</v>
      </c>
      <c r="L278" s="34">
        <f t="shared" si="21"/>
        <v>100852.9</v>
      </c>
      <c r="M278" s="34"/>
    </row>
    <row r="279" spans="1:13" ht="15">
      <c r="A279" s="104"/>
      <c r="B279" s="79"/>
      <c r="C279" s="21" t="s">
        <v>32</v>
      </c>
      <c r="D279" s="43" t="s">
        <v>27</v>
      </c>
      <c r="E279" s="34">
        <f>-235.9-6364.2</f>
        <v>-6600.099999999999</v>
      </c>
      <c r="F279" s="34"/>
      <c r="G279" s="34"/>
      <c r="H279" s="34">
        <v>-16267</v>
      </c>
      <c r="I279" s="34">
        <f t="shared" si="20"/>
        <v>-16267</v>
      </c>
      <c r="J279" s="34"/>
      <c r="K279" s="34"/>
      <c r="L279" s="34">
        <f t="shared" si="21"/>
        <v>-9666.900000000001</v>
      </c>
      <c r="M279" s="34">
        <f t="shared" si="22"/>
        <v>246.46596263692976</v>
      </c>
    </row>
    <row r="280" spans="1:13" s="5" customFormat="1" ht="30.75">
      <c r="A280" s="104"/>
      <c r="B280" s="79"/>
      <c r="C280" s="23"/>
      <c r="D280" s="3" t="s">
        <v>37</v>
      </c>
      <c r="E280" s="4">
        <f>E281-E279</f>
        <v>796608.5</v>
      </c>
      <c r="F280" s="4">
        <f>F281-F279</f>
        <v>924807</v>
      </c>
      <c r="G280" s="4">
        <f>G281-G279</f>
        <v>543007.8</v>
      </c>
      <c r="H280" s="4">
        <f>H281-H279</f>
        <v>497756.9</v>
      </c>
      <c r="I280" s="4">
        <f t="shared" si="20"/>
        <v>-45250.90000000002</v>
      </c>
      <c r="J280" s="4">
        <f t="shared" si="23"/>
        <v>91.66662062681236</v>
      </c>
      <c r="K280" s="4">
        <f t="shared" si="24"/>
        <v>53.822786808490854</v>
      </c>
      <c r="L280" s="4">
        <f t="shared" si="21"/>
        <v>-298851.6</v>
      </c>
      <c r="M280" s="4">
        <f t="shared" si="22"/>
        <v>62.484507760085414</v>
      </c>
    </row>
    <row r="281" spans="1:13" s="5" customFormat="1" ht="15">
      <c r="A281" s="105"/>
      <c r="B281" s="80"/>
      <c r="C281" s="23"/>
      <c r="D281" s="3" t="s">
        <v>56</v>
      </c>
      <c r="E281" s="4">
        <f>SUM(E269:E271,E274:E279)</f>
        <v>790008.4</v>
      </c>
      <c r="F281" s="4">
        <f>SUM(F269:F271,F274:F279)</f>
        <v>924807</v>
      </c>
      <c r="G281" s="4">
        <f>SUM(G269:G271,G274:G279)</f>
        <v>543007.8</v>
      </c>
      <c r="H281" s="4">
        <f>SUM(H269:H271,H274:H279)</f>
        <v>481489.9</v>
      </c>
      <c r="I281" s="4">
        <f t="shared" si="20"/>
        <v>-61517.90000000002</v>
      </c>
      <c r="J281" s="4">
        <f t="shared" si="23"/>
        <v>88.6708993867123</v>
      </c>
      <c r="K281" s="4">
        <f t="shared" si="24"/>
        <v>52.06382520893549</v>
      </c>
      <c r="L281" s="4">
        <f t="shared" si="21"/>
        <v>-308518.5</v>
      </c>
      <c r="M281" s="4">
        <f t="shared" si="22"/>
        <v>60.94744055885988</v>
      </c>
    </row>
    <row r="282" spans="1:13" s="5" customFormat="1" ht="31.5" customHeight="1">
      <c r="A282" s="103" t="s">
        <v>101</v>
      </c>
      <c r="B282" s="78" t="s">
        <v>102</v>
      </c>
      <c r="C282" s="21" t="s">
        <v>209</v>
      </c>
      <c r="D282" s="32" t="s">
        <v>210</v>
      </c>
      <c r="E282" s="34">
        <v>499.9</v>
      </c>
      <c r="F282" s="34"/>
      <c r="G282" s="34"/>
      <c r="H282" s="34">
        <v>901.3</v>
      </c>
      <c r="I282" s="34">
        <f t="shared" si="20"/>
        <v>901.3</v>
      </c>
      <c r="J282" s="34"/>
      <c r="K282" s="34"/>
      <c r="L282" s="34">
        <f t="shared" si="21"/>
        <v>401.4</v>
      </c>
      <c r="M282" s="34">
        <f t="shared" si="22"/>
        <v>180.29605921184236</v>
      </c>
    </row>
    <row r="283" spans="1:13" s="5" customFormat="1" ht="31.5" customHeight="1">
      <c r="A283" s="104"/>
      <c r="B283" s="79"/>
      <c r="C283" s="21" t="s">
        <v>19</v>
      </c>
      <c r="D283" s="43" t="s">
        <v>20</v>
      </c>
      <c r="E283" s="34">
        <f>SUM(E284)</f>
        <v>0</v>
      </c>
      <c r="F283" s="34">
        <f>SUM(F284)</f>
        <v>0</v>
      </c>
      <c r="G283" s="34">
        <f>SUM(G284)</f>
        <v>0</v>
      </c>
      <c r="H283" s="34">
        <f>SUM(H284)</f>
        <v>505.8</v>
      </c>
      <c r="I283" s="34">
        <f t="shared" si="20"/>
        <v>505.8</v>
      </c>
      <c r="J283" s="34"/>
      <c r="K283" s="34"/>
      <c r="L283" s="34">
        <f t="shared" si="21"/>
        <v>505.8</v>
      </c>
      <c r="M283" s="34"/>
    </row>
    <row r="284" spans="1:13" s="5" customFormat="1" ht="31.5" customHeight="1" hidden="1">
      <c r="A284" s="104"/>
      <c r="B284" s="79"/>
      <c r="C284" s="20" t="s">
        <v>21</v>
      </c>
      <c r="D284" s="44" t="s">
        <v>22</v>
      </c>
      <c r="E284" s="34"/>
      <c r="F284" s="34"/>
      <c r="G284" s="34"/>
      <c r="H284" s="34">
        <v>505.8</v>
      </c>
      <c r="I284" s="34">
        <f t="shared" si="20"/>
        <v>505.8</v>
      </c>
      <c r="J284" s="34"/>
      <c r="K284" s="34"/>
      <c r="L284" s="34">
        <f t="shared" si="21"/>
        <v>505.8</v>
      </c>
      <c r="M284" s="34" t="e">
        <f t="shared" si="22"/>
        <v>#DIV/0!</v>
      </c>
    </row>
    <row r="285" spans="1:13" s="5" customFormat="1" ht="15">
      <c r="A285" s="104"/>
      <c r="B285" s="79"/>
      <c r="C285" s="21" t="s">
        <v>23</v>
      </c>
      <c r="D285" s="43" t="s">
        <v>24</v>
      </c>
      <c r="E285" s="34">
        <v>-415.3</v>
      </c>
      <c r="F285" s="34"/>
      <c r="G285" s="34"/>
      <c r="H285" s="34"/>
      <c r="I285" s="34">
        <f t="shared" si="20"/>
        <v>0</v>
      </c>
      <c r="J285" s="34"/>
      <c r="K285" s="34"/>
      <c r="L285" s="34">
        <f t="shared" si="21"/>
        <v>415.3</v>
      </c>
      <c r="M285" s="34">
        <f t="shared" si="22"/>
        <v>0</v>
      </c>
    </row>
    <row r="286" spans="1:13" s="5" customFormat="1" ht="78.75" customHeight="1">
      <c r="A286" s="104"/>
      <c r="B286" s="79"/>
      <c r="C286" s="21" t="s">
        <v>25</v>
      </c>
      <c r="D286" s="43" t="s">
        <v>103</v>
      </c>
      <c r="E286" s="34">
        <v>16251.8</v>
      </c>
      <c r="F286" s="34"/>
      <c r="G286" s="34"/>
      <c r="H286" s="34"/>
      <c r="I286" s="34">
        <f t="shared" si="20"/>
        <v>0</v>
      </c>
      <c r="J286" s="34"/>
      <c r="K286" s="34"/>
      <c r="L286" s="34">
        <f t="shared" si="21"/>
        <v>-16251.8</v>
      </c>
      <c r="M286" s="34">
        <f t="shared" si="22"/>
        <v>0</v>
      </c>
    </row>
    <row r="287" spans="1:13" s="5" customFormat="1" ht="15">
      <c r="A287" s="104"/>
      <c r="B287" s="79"/>
      <c r="C287" s="21" t="s">
        <v>30</v>
      </c>
      <c r="D287" s="43" t="s">
        <v>77</v>
      </c>
      <c r="E287" s="34">
        <v>25.7</v>
      </c>
      <c r="F287" s="34">
        <v>28.6</v>
      </c>
      <c r="G287" s="34">
        <v>28.6</v>
      </c>
      <c r="H287" s="34">
        <v>28.6</v>
      </c>
      <c r="I287" s="34">
        <f t="shared" si="20"/>
        <v>0</v>
      </c>
      <c r="J287" s="34">
        <f t="shared" si="23"/>
        <v>100</v>
      </c>
      <c r="K287" s="34">
        <f t="shared" si="24"/>
        <v>100</v>
      </c>
      <c r="L287" s="34">
        <f t="shared" si="21"/>
        <v>2.900000000000002</v>
      </c>
      <c r="M287" s="34">
        <f t="shared" si="22"/>
        <v>111.284046692607</v>
      </c>
    </row>
    <row r="288" spans="1:13" s="5" customFormat="1" ht="15">
      <c r="A288" s="104"/>
      <c r="B288" s="79"/>
      <c r="C288" s="21" t="s">
        <v>48</v>
      </c>
      <c r="D288" s="44" t="s">
        <v>49</v>
      </c>
      <c r="E288" s="34">
        <v>34813.8</v>
      </c>
      <c r="F288" s="34">
        <v>11297.5</v>
      </c>
      <c r="G288" s="34">
        <v>11297.5</v>
      </c>
      <c r="H288" s="34">
        <v>11297.6</v>
      </c>
      <c r="I288" s="34">
        <f t="shared" si="20"/>
        <v>0.1000000000003638</v>
      </c>
      <c r="J288" s="34">
        <f t="shared" si="23"/>
        <v>100.00088515158221</v>
      </c>
      <c r="K288" s="34">
        <f t="shared" si="24"/>
        <v>100.00088515158221</v>
      </c>
      <c r="L288" s="34">
        <f t="shared" si="21"/>
        <v>-23516.200000000004</v>
      </c>
      <c r="M288" s="34">
        <f t="shared" si="22"/>
        <v>32.451499118165785</v>
      </c>
    </row>
    <row r="289" spans="1:13" s="5" customFormat="1" ht="15">
      <c r="A289" s="104"/>
      <c r="B289" s="79"/>
      <c r="C289" s="21" t="s">
        <v>32</v>
      </c>
      <c r="D289" s="43" t="s">
        <v>27</v>
      </c>
      <c r="E289" s="34">
        <v>-14824.4</v>
      </c>
      <c r="F289" s="34"/>
      <c r="G289" s="34"/>
      <c r="H289" s="34"/>
      <c r="I289" s="34">
        <f t="shared" si="20"/>
        <v>0</v>
      </c>
      <c r="J289" s="34"/>
      <c r="K289" s="34"/>
      <c r="L289" s="34">
        <f t="shared" si="21"/>
        <v>14824.4</v>
      </c>
      <c r="M289" s="34">
        <f t="shared" si="22"/>
        <v>0</v>
      </c>
    </row>
    <row r="290" spans="1:13" s="5" customFormat="1" ht="15">
      <c r="A290" s="104"/>
      <c r="B290" s="79"/>
      <c r="C290" s="23"/>
      <c r="D290" s="3" t="s">
        <v>33</v>
      </c>
      <c r="E290" s="4">
        <f>SUM(E282:E289)-E283</f>
        <v>36351.5</v>
      </c>
      <c r="F290" s="4">
        <f>SUM(F282:F289)-F283</f>
        <v>11326.1</v>
      </c>
      <c r="G290" s="4">
        <f>SUM(G282:G289)-G283</f>
        <v>11326.1</v>
      </c>
      <c r="H290" s="4">
        <f>SUM(H282:H289)-H283</f>
        <v>12733.300000000001</v>
      </c>
      <c r="I290" s="4">
        <f t="shared" si="20"/>
        <v>1407.2000000000007</v>
      </c>
      <c r="J290" s="4">
        <f t="shared" si="23"/>
        <v>112.4244002790016</v>
      </c>
      <c r="K290" s="4">
        <f t="shared" si="24"/>
        <v>112.4244002790016</v>
      </c>
      <c r="L290" s="4">
        <f t="shared" si="21"/>
        <v>-23618.199999999997</v>
      </c>
      <c r="M290" s="4">
        <f t="shared" si="22"/>
        <v>35.028265683671926</v>
      </c>
    </row>
    <row r="291" spans="1:13" ht="15">
      <c r="A291" s="104"/>
      <c r="B291" s="79"/>
      <c r="C291" s="21" t="s">
        <v>104</v>
      </c>
      <c r="D291" s="47" t="s">
        <v>105</v>
      </c>
      <c r="E291" s="34">
        <v>624913.3</v>
      </c>
      <c r="F291" s="34">
        <v>891854.4</v>
      </c>
      <c r="G291" s="34">
        <v>830755.5</v>
      </c>
      <c r="H291" s="34">
        <v>742503.4</v>
      </c>
      <c r="I291" s="34">
        <f t="shared" si="20"/>
        <v>-88252.09999999998</v>
      </c>
      <c r="J291" s="34">
        <f t="shared" si="23"/>
        <v>89.37688646057715</v>
      </c>
      <c r="K291" s="34">
        <f t="shared" si="24"/>
        <v>83.25388090253297</v>
      </c>
      <c r="L291" s="34">
        <f t="shared" si="21"/>
        <v>117590.09999999998</v>
      </c>
      <c r="M291" s="34">
        <f t="shared" si="22"/>
        <v>118.81702629788803</v>
      </c>
    </row>
    <row r="292" spans="1:13" ht="15.75" customHeight="1" hidden="1">
      <c r="A292" s="104"/>
      <c r="B292" s="79"/>
      <c r="C292" s="21" t="s">
        <v>106</v>
      </c>
      <c r="D292" s="43" t="s">
        <v>107</v>
      </c>
      <c r="E292" s="34"/>
      <c r="F292" s="34"/>
      <c r="G292" s="34"/>
      <c r="H292" s="34"/>
      <c r="I292" s="34">
        <f t="shared" si="20"/>
        <v>0</v>
      </c>
      <c r="J292" s="34" t="e">
        <f t="shared" si="23"/>
        <v>#DIV/0!</v>
      </c>
      <c r="K292" s="34" t="e">
        <f t="shared" si="24"/>
        <v>#DIV/0!</v>
      </c>
      <c r="L292" s="34">
        <f t="shared" si="21"/>
        <v>0</v>
      </c>
      <c r="M292" s="34" t="e">
        <f t="shared" si="22"/>
        <v>#DIV/0!</v>
      </c>
    </row>
    <row r="293" spans="1:13" ht="15">
      <c r="A293" s="104"/>
      <c r="B293" s="79"/>
      <c r="C293" s="21" t="s">
        <v>19</v>
      </c>
      <c r="D293" s="43" t="s">
        <v>20</v>
      </c>
      <c r="E293" s="34">
        <f>E294+E295</f>
        <v>248.2</v>
      </c>
      <c r="F293" s="34">
        <f>F294+F295</f>
        <v>64</v>
      </c>
      <c r="G293" s="34">
        <f>G294+G295</f>
        <v>59</v>
      </c>
      <c r="H293" s="34">
        <f>H294+H295</f>
        <v>956.9</v>
      </c>
      <c r="I293" s="34">
        <f t="shared" si="20"/>
        <v>897.9</v>
      </c>
      <c r="J293" s="34">
        <f t="shared" si="23"/>
        <v>1621.864406779661</v>
      </c>
      <c r="K293" s="34">
        <f t="shared" si="24"/>
        <v>1495.15625</v>
      </c>
      <c r="L293" s="34">
        <f t="shared" si="21"/>
        <v>708.7</v>
      </c>
      <c r="M293" s="34">
        <f t="shared" si="22"/>
        <v>385.535858178888</v>
      </c>
    </row>
    <row r="294" spans="1:13" s="5" customFormat="1" ht="31.5" customHeight="1" hidden="1">
      <c r="A294" s="104"/>
      <c r="B294" s="79"/>
      <c r="C294" s="20" t="s">
        <v>108</v>
      </c>
      <c r="D294" s="44" t="s">
        <v>109</v>
      </c>
      <c r="E294" s="34"/>
      <c r="F294" s="34"/>
      <c r="G294" s="34"/>
      <c r="H294" s="67">
        <v>723.8</v>
      </c>
      <c r="I294" s="67">
        <f t="shared" si="20"/>
        <v>723.8</v>
      </c>
      <c r="J294" s="67" t="e">
        <f t="shared" si="23"/>
        <v>#DIV/0!</v>
      </c>
      <c r="K294" s="67" t="e">
        <f t="shared" si="24"/>
        <v>#DIV/0!</v>
      </c>
      <c r="L294" s="67">
        <f t="shared" si="21"/>
        <v>723.8</v>
      </c>
      <c r="M294" s="67" t="e">
        <f t="shared" si="22"/>
        <v>#DIV/0!</v>
      </c>
    </row>
    <row r="295" spans="1:13" s="5" customFormat="1" ht="47.25" customHeight="1" hidden="1">
      <c r="A295" s="104"/>
      <c r="B295" s="79"/>
      <c r="C295" s="20" t="s">
        <v>21</v>
      </c>
      <c r="D295" s="44" t="s">
        <v>22</v>
      </c>
      <c r="E295" s="34">
        <v>248.2</v>
      </c>
      <c r="F295" s="34">
        <v>64</v>
      </c>
      <c r="G295" s="34">
        <v>59</v>
      </c>
      <c r="H295" s="34">
        <v>233.1</v>
      </c>
      <c r="I295" s="34">
        <f t="shared" si="20"/>
        <v>174.1</v>
      </c>
      <c r="J295" s="34">
        <f t="shared" si="23"/>
        <v>395.08474576271186</v>
      </c>
      <c r="K295" s="34">
        <f t="shared" si="24"/>
        <v>364.21875</v>
      </c>
      <c r="L295" s="34">
        <f t="shared" si="21"/>
        <v>-15.099999999999994</v>
      </c>
      <c r="M295" s="34">
        <f t="shared" si="22"/>
        <v>93.91619661563256</v>
      </c>
    </row>
    <row r="296" spans="1:13" s="5" customFormat="1" ht="15">
      <c r="A296" s="104"/>
      <c r="B296" s="79"/>
      <c r="C296" s="23"/>
      <c r="D296" s="3" t="s">
        <v>36</v>
      </c>
      <c r="E296" s="4">
        <f>SUM(E291:E293)</f>
        <v>625161.5</v>
      </c>
      <c r="F296" s="4">
        <f>SUM(F291:F293)</f>
        <v>891918.4</v>
      </c>
      <c r="G296" s="4">
        <f>SUM(G291:G293)</f>
        <v>830814.5</v>
      </c>
      <c r="H296" s="4">
        <f>SUM(H291:H293)</f>
        <v>743460.3</v>
      </c>
      <c r="I296" s="4">
        <f t="shared" si="20"/>
        <v>-87354.19999999995</v>
      </c>
      <c r="J296" s="4">
        <f t="shared" si="23"/>
        <v>89.48571552374207</v>
      </c>
      <c r="K296" s="4">
        <f t="shared" si="24"/>
        <v>83.35519258263984</v>
      </c>
      <c r="L296" s="4">
        <f t="shared" si="21"/>
        <v>118298.80000000005</v>
      </c>
      <c r="M296" s="4">
        <f t="shared" si="22"/>
        <v>118.92291831790666</v>
      </c>
    </row>
    <row r="297" spans="1:13" s="5" customFormat="1" ht="30.75">
      <c r="A297" s="104"/>
      <c r="B297" s="79"/>
      <c r="C297" s="23"/>
      <c r="D297" s="3" t="s">
        <v>37</v>
      </c>
      <c r="E297" s="4">
        <f>E298-E289</f>
        <v>676337.4</v>
      </c>
      <c r="F297" s="4">
        <f>F298-F289</f>
        <v>903244.5</v>
      </c>
      <c r="G297" s="4">
        <f>G298-G289</f>
        <v>842140.6</v>
      </c>
      <c r="H297" s="4">
        <f>H298-H289</f>
        <v>756193.6000000001</v>
      </c>
      <c r="I297" s="4">
        <f t="shared" si="20"/>
        <v>-85946.99999999988</v>
      </c>
      <c r="J297" s="4">
        <f t="shared" si="23"/>
        <v>89.79422200995893</v>
      </c>
      <c r="K297" s="4">
        <f t="shared" si="24"/>
        <v>83.71970158689038</v>
      </c>
      <c r="L297" s="4">
        <f t="shared" si="21"/>
        <v>79856.20000000007</v>
      </c>
      <c r="M297" s="4">
        <f t="shared" si="22"/>
        <v>111.80715423988087</v>
      </c>
    </row>
    <row r="298" spans="1:13" s="5" customFormat="1" ht="15">
      <c r="A298" s="105"/>
      <c r="B298" s="80"/>
      <c r="C298" s="23"/>
      <c r="D298" s="3" t="s">
        <v>56</v>
      </c>
      <c r="E298" s="4">
        <f>E290+E296</f>
        <v>661513</v>
      </c>
      <c r="F298" s="4">
        <f>F290+F296</f>
        <v>903244.5</v>
      </c>
      <c r="G298" s="4">
        <f>G290+G296</f>
        <v>842140.6</v>
      </c>
      <c r="H298" s="4">
        <f>H290+H296</f>
        <v>756193.6000000001</v>
      </c>
      <c r="I298" s="4">
        <f t="shared" si="20"/>
        <v>-85946.99999999988</v>
      </c>
      <c r="J298" s="4">
        <f t="shared" si="23"/>
        <v>89.79422200995893</v>
      </c>
      <c r="K298" s="4">
        <f t="shared" si="24"/>
        <v>83.71970158689038</v>
      </c>
      <c r="L298" s="4">
        <f t="shared" si="21"/>
        <v>94680.6000000001</v>
      </c>
      <c r="M298" s="4">
        <f t="shared" si="22"/>
        <v>114.312734594785</v>
      </c>
    </row>
    <row r="299" spans="1:13" s="5" customFormat="1" ht="31.5" customHeight="1" hidden="1">
      <c r="A299" s="103" t="s">
        <v>110</v>
      </c>
      <c r="B299" s="78" t="s">
        <v>111</v>
      </c>
      <c r="C299" s="21" t="s">
        <v>16</v>
      </c>
      <c r="D299" s="32" t="s">
        <v>17</v>
      </c>
      <c r="E299" s="34"/>
      <c r="F299" s="4"/>
      <c r="G299" s="4"/>
      <c r="H299" s="34"/>
      <c r="I299" s="34">
        <f t="shared" si="20"/>
        <v>0</v>
      </c>
      <c r="J299" s="34" t="e">
        <f t="shared" si="23"/>
        <v>#DIV/0!</v>
      </c>
      <c r="K299" s="34" t="e">
        <f t="shared" si="24"/>
        <v>#DIV/0!</v>
      </c>
      <c r="L299" s="34">
        <f t="shared" si="21"/>
        <v>0</v>
      </c>
      <c r="M299" s="34" t="e">
        <f t="shared" si="22"/>
        <v>#DIV/0!</v>
      </c>
    </row>
    <row r="300" spans="1:13" s="5" customFormat="1" ht="15.75" customHeight="1" hidden="1">
      <c r="A300" s="104"/>
      <c r="B300" s="79"/>
      <c r="C300" s="21" t="s">
        <v>23</v>
      </c>
      <c r="D300" s="43" t="s">
        <v>24</v>
      </c>
      <c r="E300" s="34"/>
      <c r="F300" s="4"/>
      <c r="G300" s="4"/>
      <c r="H300" s="34"/>
      <c r="I300" s="34">
        <f t="shared" si="20"/>
        <v>0</v>
      </c>
      <c r="J300" s="34" t="e">
        <f t="shared" si="23"/>
        <v>#DIV/0!</v>
      </c>
      <c r="K300" s="34" t="e">
        <f t="shared" si="24"/>
        <v>#DIV/0!</v>
      </c>
      <c r="L300" s="34">
        <f t="shared" si="21"/>
        <v>0</v>
      </c>
      <c r="M300" s="34" t="e">
        <f t="shared" si="22"/>
        <v>#DIV/0!</v>
      </c>
    </row>
    <row r="301" spans="1:13" s="5" customFormat="1" ht="15.75" customHeight="1">
      <c r="A301" s="104"/>
      <c r="B301" s="79"/>
      <c r="C301" s="21" t="s">
        <v>48</v>
      </c>
      <c r="D301" s="44" t="s">
        <v>49</v>
      </c>
      <c r="E301" s="34">
        <v>6762.3</v>
      </c>
      <c r="F301" s="34">
        <v>18883.7</v>
      </c>
      <c r="G301" s="34">
        <v>12589.2</v>
      </c>
      <c r="H301" s="34"/>
      <c r="I301" s="34">
        <f t="shared" si="20"/>
        <v>-12589.2</v>
      </c>
      <c r="J301" s="34">
        <f t="shared" si="23"/>
        <v>0</v>
      </c>
      <c r="K301" s="34">
        <f t="shared" si="24"/>
        <v>0</v>
      </c>
      <c r="L301" s="34">
        <f t="shared" si="21"/>
        <v>-6762.3</v>
      </c>
      <c r="M301" s="34">
        <f t="shared" si="22"/>
        <v>0</v>
      </c>
    </row>
    <row r="302" spans="1:13" s="5" customFormat="1" ht="15">
      <c r="A302" s="104"/>
      <c r="B302" s="79"/>
      <c r="C302" s="21" t="s">
        <v>32</v>
      </c>
      <c r="D302" s="43" t="s">
        <v>27</v>
      </c>
      <c r="E302" s="34"/>
      <c r="F302" s="34"/>
      <c r="G302" s="34"/>
      <c r="H302" s="34">
        <v>-13.1</v>
      </c>
      <c r="I302" s="34">
        <f t="shared" si="20"/>
        <v>-13.1</v>
      </c>
      <c r="J302" s="34"/>
      <c r="K302" s="34"/>
      <c r="L302" s="34">
        <f t="shared" si="21"/>
        <v>-13.1</v>
      </c>
      <c r="M302" s="34"/>
    </row>
    <row r="303" spans="1:13" s="5" customFormat="1" ht="15">
      <c r="A303" s="104"/>
      <c r="B303" s="79"/>
      <c r="C303" s="23"/>
      <c r="D303" s="3" t="s">
        <v>33</v>
      </c>
      <c r="E303" s="4">
        <f>SUM(E299:E302)</f>
        <v>6762.3</v>
      </c>
      <c r="F303" s="4">
        <f>SUM(F299:F302)</f>
        <v>18883.7</v>
      </c>
      <c r="G303" s="4">
        <f>SUM(G299:G302)</f>
        <v>12589.2</v>
      </c>
      <c r="H303" s="4">
        <f>SUM(H299:H302)</f>
        <v>-13.1</v>
      </c>
      <c r="I303" s="4">
        <f t="shared" si="20"/>
        <v>-12602.300000000001</v>
      </c>
      <c r="J303" s="4">
        <f t="shared" si="23"/>
        <v>-0.104057446064881</v>
      </c>
      <c r="K303" s="4">
        <f t="shared" si="24"/>
        <v>-0.06937199807241165</v>
      </c>
      <c r="L303" s="4">
        <f t="shared" si="21"/>
        <v>-6775.400000000001</v>
      </c>
      <c r="M303" s="4">
        <f t="shared" si="22"/>
        <v>-0.1937210712331603</v>
      </c>
    </row>
    <row r="304" spans="1:13" ht="15">
      <c r="A304" s="104"/>
      <c r="B304" s="79"/>
      <c r="C304" s="21" t="s">
        <v>112</v>
      </c>
      <c r="D304" s="43" t="s">
        <v>113</v>
      </c>
      <c r="E304" s="34">
        <f>6263898.5/45*40-0.08</f>
        <v>5567909.697777778</v>
      </c>
      <c r="F304" s="51">
        <v>7083862.6</v>
      </c>
      <c r="G304" s="34">
        <v>6111803.2</v>
      </c>
      <c r="H304" s="34">
        <v>6291067.2</v>
      </c>
      <c r="I304" s="34">
        <f t="shared" si="20"/>
        <v>179264</v>
      </c>
      <c r="J304" s="34">
        <f t="shared" si="23"/>
        <v>102.9330787352577</v>
      </c>
      <c r="K304" s="34">
        <f t="shared" si="24"/>
        <v>88.80843058700772</v>
      </c>
      <c r="L304" s="34">
        <f t="shared" si="21"/>
        <v>723157.5022222223</v>
      </c>
      <c r="M304" s="34">
        <f t="shared" si="22"/>
        <v>112.98795313636</v>
      </c>
    </row>
    <row r="305" spans="1:13" ht="15">
      <c r="A305" s="104"/>
      <c r="B305" s="79"/>
      <c r="C305" s="21" t="s">
        <v>187</v>
      </c>
      <c r="D305" s="43" t="s">
        <v>186</v>
      </c>
      <c r="E305" s="34">
        <v>479496.2</v>
      </c>
      <c r="F305" s="34">
        <v>551720.8</v>
      </c>
      <c r="G305" s="34">
        <v>541833.8</v>
      </c>
      <c r="H305" s="34">
        <v>559111.9</v>
      </c>
      <c r="I305" s="34">
        <f t="shared" si="20"/>
        <v>17278.099999999977</v>
      </c>
      <c r="J305" s="34">
        <f t="shared" si="23"/>
        <v>103.18881915450827</v>
      </c>
      <c r="K305" s="34">
        <f t="shared" si="24"/>
        <v>101.33964497985212</v>
      </c>
      <c r="L305" s="34">
        <f t="shared" si="21"/>
        <v>79615.70000000001</v>
      </c>
      <c r="M305" s="34">
        <f t="shared" si="22"/>
        <v>116.60403148137566</v>
      </c>
    </row>
    <row r="306" spans="1:13" ht="15">
      <c r="A306" s="104"/>
      <c r="B306" s="79"/>
      <c r="C306" s="21" t="s">
        <v>19</v>
      </c>
      <c r="D306" s="43" t="s">
        <v>20</v>
      </c>
      <c r="E306" s="34">
        <f>E307+E308+E310+E309</f>
        <v>7241.5</v>
      </c>
      <c r="F306" s="34">
        <f>F307+F308+F310+F309</f>
        <v>4857.6</v>
      </c>
      <c r="G306" s="34">
        <f>G307+G308+G310+G309</f>
        <v>4572.5</v>
      </c>
      <c r="H306" s="34">
        <f>H307+H308+H310+H309</f>
        <v>11252.7</v>
      </c>
      <c r="I306" s="34">
        <f t="shared" si="20"/>
        <v>6680.200000000001</v>
      </c>
      <c r="J306" s="34">
        <f t="shared" si="23"/>
        <v>246.09513395297978</v>
      </c>
      <c r="K306" s="34">
        <f t="shared" si="24"/>
        <v>231.65143280632412</v>
      </c>
      <c r="L306" s="34">
        <f t="shared" si="21"/>
        <v>4011.2000000000007</v>
      </c>
      <c r="M306" s="34">
        <f t="shared" si="22"/>
        <v>155.39183870745012</v>
      </c>
    </row>
    <row r="307" spans="1:13" ht="78.75" customHeight="1" hidden="1">
      <c r="A307" s="104"/>
      <c r="B307" s="79"/>
      <c r="C307" s="20" t="s">
        <v>114</v>
      </c>
      <c r="D307" s="44" t="s">
        <v>115</v>
      </c>
      <c r="E307" s="34">
        <v>3776.5</v>
      </c>
      <c r="F307" s="34">
        <v>2200</v>
      </c>
      <c r="G307" s="34">
        <v>2085</v>
      </c>
      <c r="H307" s="34">
        <v>6081.8</v>
      </c>
      <c r="I307" s="34">
        <f t="shared" si="20"/>
        <v>3996.8</v>
      </c>
      <c r="J307" s="34">
        <f t="shared" si="23"/>
        <v>291.69304556354916</v>
      </c>
      <c r="K307" s="34">
        <f t="shared" si="24"/>
        <v>276.4454545454546</v>
      </c>
      <c r="L307" s="34">
        <f t="shared" si="21"/>
        <v>2305.3</v>
      </c>
      <c r="M307" s="34">
        <f t="shared" si="22"/>
        <v>161.04329405534224</v>
      </c>
    </row>
    <row r="308" spans="1:13" ht="63" customHeight="1" hidden="1">
      <c r="A308" s="104"/>
      <c r="B308" s="79"/>
      <c r="C308" s="20" t="s">
        <v>116</v>
      </c>
      <c r="D308" s="44" t="s">
        <v>117</v>
      </c>
      <c r="E308" s="34">
        <v>1166.7</v>
      </c>
      <c r="F308" s="34">
        <v>1223.8</v>
      </c>
      <c r="G308" s="34">
        <v>1176.8</v>
      </c>
      <c r="H308" s="34">
        <v>1294.3</v>
      </c>
      <c r="I308" s="34">
        <f t="shared" si="20"/>
        <v>117.5</v>
      </c>
      <c r="J308" s="34">
        <f t="shared" si="23"/>
        <v>109.98470428280083</v>
      </c>
      <c r="K308" s="34">
        <f t="shared" si="24"/>
        <v>105.76074521980716</v>
      </c>
      <c r="L308" s="34">
        <f t="shared" si="21"/>
        <v>127.59999999999991</v>
      </c>
      <c r="M308" s="34">
        <f t="shared" si="22"/>
        <v>110.93683037627495</v>
      </c>
    </row>
    <row r="309" spans="1:13" ht="78.75" customHeight="1" hidden="1">
      <c r="A309" s="104"/>
      <c r="B309" s="79"/>
      <c r="C309" s="20" t="s">
        <v>204</v>
      </c>
      <c r="D309" s="44" t="s">
        <v>205</v>
      </c>
      <c r="E309" s="34"/>
      <c r="F309" s="34"/>
      <c r="G309" s="34"/>
      <c r="H309" s="34"/>
      <c r="I309" s="34">
        <f t="shared" si="20"/>
        <v>0</v>
      </c>
      <c r="J309" s="34" t="e">
        <f t="shared" si="23"/>
        <v>#DIV/0!</v>
      </c>
      <c r="K309" s="34" t="e">
        <f t="shared" si="24"/>
        <v>#DIV/0!</v>
      </c>
      <c r="L309" s="34">
        <f t="shared" si="21"/>
        <v>0</v>
      </c>
      <c r="M309" s="34" t="e">
        <f t="shared" si="22"/>
        <v>#DIV/0!</v>
      </c>
    </row>
    <row r="310" spans="1:13" ht="47.25" customHeight="1" hidden="1">
      <c r="A310" s="104"/>
      <c r="B310" s="79"/>
      <c r="C310" s="20" t="s">
        <v>21</v>
      </c>
      <c r="D310" s="44" t="s">
        <v>22</v>
      </c>
      <c r="E310" s="34">
        <v>2298.3</v>
      </c>
      <c r="F310" s="34">
        <v>1433.8</v>
      </c>
      <c r="G310" s="34">
        <v>1310.7</v>
      </c>
      <c r="H310" s="34">
        <v>3876.6</v>
      </c>
      <c r="I310" s="34">
        <f t="shared" si="20"/>
        <v>2565.8999999999996</v>
      </c>
      <c r="J310" s="34">
        <f t="shared" si="23"/>
        <v>295.7656214236667</v>
      </c>
      <c r="K310" s="34">
        <f t="shared" si="24"/>
        <v>270.37243688101546</v>
      </c>
      <c r="L310" s="34">
        <f t="shared" si="21"/>
        <v>1578.2999999999997</v>
      </c>
      <c r="M310" s="34">
        <f t="shared" si="22"/>
        <v>168.6724970630466</v>
      </c>
    </row>
    <row r="311" spans="1:13" s="5" customFormat="1" ht="15">
      <c r="A311" s="104"/>
      <c r="B311" s="79"/>
      <c r="C311" s="25"/>
      <c r="D311" s="3" t="s">
        <v>36</v>
      </c>
      <c r="E311" s="4">
        <f>SUM(E304:E306)</f>
        <v>6054647.397777778</v>
      </c>
      <c r="F311" s="4">
        <f>SUM(F304:F306)</f>
        <v>7640440.999999999</v>
      </c>
      <c r="G311" s="4">
        <f>SUM(G304:G306)</f>
        <v>6658209.5</v>
      </c>
      <c r="H311" s="4">
        <f>SUM(H304:H306)</f>
        <v>6861431.800000001</v>
      </c>
      <c r="I311" s="4">
        <f t="shared" si="20"/>
        <v>203222.30000000075</v>
      </c>
      <c r="J311" s="4">
        <f t="shared" si="23"/>
        <v>103.05220645280086</v>
      </c>
      <c r="K311" s="4">
        <f t="shared" si="24"/>
        <v>89.80413303368225</v>
      </c>
      <c r="L311" s="4">
        <f t="shared" si="21"/>
        <v>806784.4022222226</v>
      </c>
      <c r="M311" s="4">
        <f t="shared" si="22"/>
        <v>113.32504354453961</v>
      </c>
    </row>
    <row r="312" spans="1:13" s="5" customFormat="1" ht="30.75">
      <c r="A312" s="104"/>
      <c r="B312" s="79"/>
      <c r="C312" s="25"/>
      <c r="D312" s="3" t="s">
        <v>37</v>
      </c>
      <c r="E312" s="4">
        <f>E313-E302</f>
        <v>6061409.697777778</v>
      </c>
      <c r="F312" s="4">
        <f>F313-F302</f>
        <v>7659324.699999999</v>
      </c>
      <c r="G312" s="4">
        <f>G313-G302</f>
        <v>6670798.7</v>
      </c>
      <c r="H312" s="4">
        <f>H313-H302</f>
        <v>6861431.800000001</v>
      </c>
      <c r="I312" s="4">
        <f t="shared" si="20"/>
        <v>190633.10000000056</v>
      </c>
      <c r="J312" s="4">
        <f t="shared" si="23"/>
        <v>102.85772526759054</v>
      </c>
      <c r="K312" s="4">
        <f t="shared" si="24"/>
        <v>89.58272522380467</v>
      </c>
      <c r="L312" s="4">
        <f t="shared" si="21"/>
        <v>800022.1022222228</v>
      </c>
      <c r="M312" s="4">
        <f t="shared" si="22"/>
        <v>113.1986145486177</v>
      </c>
    </row>
    <row r="313" spans="1:13" s="5" customFormat="1" ht="15">
      <c r="A313" s="105"/>
      <c r="B313" s="80"/>
      <c r="C313" s="23"/>
      <c r="D313" s="3" t="s">
        <v>56</v>
      </c>
      <c r="E313" s="4">
        <f>E303+E311</f>
        <v>6061409.697777778</v>
      </c>
      <c r="F313" s="4">
        <f>F303+F311</f>
        <v>7659324.699999999</v>
      </c>
      <c r="G313" s="4">
        <f>G303+G311</f>
        <v>6670798.7</v>
      </c>
      <c r="H313" s="4">
        <f>H303+H311</f>
        <v>6861418.700000001</v>
      </c>
      <c r="I313" s="4">
        <f t="shared" si="20"/>
        <v>190620.00000000093</v>
      </c>
      <c r="J313" s="4">
        <f t="shared" si="23"/>
        <v>102.85752888930676</v>
      </c>
      <c r="K313" s="4">
        <f t="shared" si="24"/>
        <v>89.58255419044974</v>
      </c>
      <c r="L313" s="4">
        <f t="shared" si="21"/>
        <v>800009.0022222232</v>
      </c>
      <c r="M313" s="4">
        <f t="shared" si="22"/>
        <v>113.19839842727544</v>
      </c>
    </row>
    <row r="314" spans="1:13" s="5" customFormat="1" ht="31.5" customHeight="1">
      <c r="A314" s="78">
        <v>955</v>
      </c>
      <c r="B314" s="78" t="s">
        <v>118</v>
      </c>
      <c r="C314" s="21" t="s">
        <v>209</v>
      </c>
      <c r="D314" s="32" t="s">
        <v>210</v>
      </c>
      <c r="E314" s="34">
        <v>1863</v>
      </c>
      <c r="F314" s="4"/>
      <c r="G314" s="4"/>
      <c r="H314" s="67">
        <v>-618.1</v>
      </c>
      <c r="I314" s="67">
        <f t="shared" si="20"/>
        <v>-618.1</v>
      </c>
      <c r="J314" s="67"/>
      <c r="K314" s="67"/>
      <c r="L314" s="67">
        <f t="shared" si="21"/>
        <v>-2481.1</v>
      </c>
      <c r="M314" s="67">
        <f t="shared" si="22"/>
        <v>-33.177670424047236</v>
      </c>
    </row>
    <row r="315" spans="1:13" s="5" customFormat="1" ht="15">
      <c r="A315" s="79"/>
      <c r="B315" s="79"/>
      <c r="C315" s="21" t="s">
        <v>23</v>
      </c>
      <c r="D315" s="43" t="s">
        <v>24</v>
      </c>
      <c r="E315" s="34">
        <v>3221.2</v>
      </c>
      <c r="F315" s="4"/>
      <c r="G315" s="4"/>
      <c r="H315" s="34">
        <v>-66.7</v>
      </c>
      <c r="I315" s="34">
        <f t="shared" si="20"/>
        <v>-66.7</v>
      </c>
      <c r="J315" s="34"/>
      <c r="K315" s="34"/>
      <c r="L315" s="34">
        <f t="shared" si="21"/>
        <v>-3287.8999999999996</v>
      </c>
      <c r="M315" s="34">
        <f t="shared" si="22"/>
        <v>-2.0706568980504163</v>
      </c>
    </row>
    <row r="316" spans="1:13" s="5" customFormat="1" ht="15">
      <c r="A316" s="79"/>
      <c r="B316" s="79"/>
      <c r="C316" s="21" t="s">
        <v>25</v>
      </c>
      <c r="D316" s="43" t="s">
        <v>26</v>
      </c>
      <c r="E316" s="34"/>
      <c r="F316" s="34">
        <v>138.6</v>
      </c>
      <c r="G316" s="34">
        <v>138.6</v>
      </c>
      <c r="H316" s="34">
        <v>1244</v>
      </c>
      <c r="I316" s="34">
        <f t="shared" si="20"/>
        <v>1105.4</v>
      </c>
      <c r="J316" s="34">
        <f t="shared" si="23"/>
        <v>897.5468975468976</v>
      </c>
      <c r="K316" s="34">
        <f t="shared" si="24"/>
        <v>897.5468975468976</v>
      </c>
      <c r="L316" s="34">
        <f t="shared" si="21"/>
        <v>1244</v>
      </c>
      <c r="M316" s="34"/>
    </row>
    <row r="317" spans="1:13" ht="15.75" customHeight="1" hidden="1">
      <c r="A317" s="79"/>
      <c r="B317" s="79"/>
      <c r="C317" s="21" t="s">
        <v>28</v>
      </c>
      <c r="D317" s="43" t="s">
        <v>100</v>
      </c>
      <c r="E317" s="49"/>
      <c r="F317" s="49"/>
      <c r="G317" s="49"/>
      <c r="H317" s="49"/>
      <c r="I317" s="49">
        <f t="shared" si="20"/>
        <v>0</v>
      </c>
      <c r="J317" s="49" t="e">
        <f t="shared" si="23"/>
        <v>#DIV/0!</v>
      </c>
      <c r="K317" s="49" t="e">
        <f t="shared" si="24"/>
        <v>#DIV/0!</v>
      </c>
      <c r="L317" s="49">
        <f t="shared" si="21"/>
        <v>0</v>
      </c>
      <c r="M317" s="49" t="e">
        <f t="shared" si="22"/>
        <v>#DIV/0!</v>
      </c>
    </row>
    <row r="318" spans="1:13" ht="15">
      <c r="A318" s="79"/>
      <c r="B318" s="79"/>
      <c r="C318" s="21" t="s">
        <v>30</v>
      </c>
      <c r="D318" s="43" t="s">
        <v>77</v>
      </c>
      <c r="E318" s="34">
        <v>97397.6</v>
      </c>
      <c r="F318" s="49">
        <v>94234</v>
      </c>
      <c r="G318" s="49">
        <v>94234</v>
      </c>
      <c r="H318" s="49">
        <v>94234</v>
      </c>
      <c r="I318" s="49">
        <f t="shared" si="20"/>
        <v>0</v>
      </c>
      <c r="J318" s="49">
        <f t="shared" si="23"/>
        <v>100</v>
      </c>
      <c r="K318" s="49">
        <f t="shared" si="24"/>
        <v>100</v>
      </c>
      <c r="L318" s="49">
        <f t="shared" si="21"/>
        <v>-3163.600000000006</v>
      </c>
      <c r="M318" s="49">
        <f t="shared" si="22"/>
        <v>96.75187068264515</v>
      </c>
    </row>
    <row r="319" spans="1:13" ht="15.75" customHeight="1" hidden="1">
      <c r="A319" s="79"/>
      <c r="B319" s="79"/>
      <c r="C319" s="21" t="s">
        <v>48</v>
      </c>
      <c r="D319" s="44" t="s">
        <v>49</v>
      </c>
      <c r="E319" s="49"/>
      <c r="F319" s="49"/>
      <c r="G319" s="49"/>
      <c r="H319" s="49"/>
      <c r="I319" s="49">
        <f t="shared" si="20"/>
        <v>0</v>
      </c>
      <c r="J319" s="49" t="e">
        <f t="shared" si="23"/>
        <v>#DIV/0!</v>
      </c>
      <c r="K319" s="49" t="e">
        <f t="shared" si="24"/>
        <v>#DIV/0!</v>
      </c>
      <c r="L319" s="49">
        <f t="shared" si="21"/>
        <v>0</v>
      </c>
      <c r="M319" s="49" t="e">
        <f t="shared" si="22"/>
        <v>#DIV/0!</v>
      </c>
    </row>
    <row r="320" spans="1:13" ht="15">
      <c r="A320" s="79"/>
      <c r="B320" s="79"/>
      <c r="C320" s="21" t="s">
        <v>32</v>
      </c>
      <c r="D320" s="43" t="s">
        <v>27</v>
      </c>
      <c r="E320" s="49">
        <v>-3871.2</v>
      </c>
      <c r="F320" s="49"/>
      <c r="G320" s="49"/>
      <c r="H320" s="49">
        <v>-3171.8</v>
      </c>
      <c r="I320" s="49">
        <f t="shared" si="20"/>
        <v>-3171.8</v>
      </c>
      <c r="J320" s="49"/>
      <c r="K320" s="49"/>
      <c r="L320" s="49">
        <f t="shared" si="21"/>
        <v>699.3999999999996</v>
      </c>
      <c r="M320" s="49">
        <f t="shared" si="22"/>
        <v>81.93325067162638</v>
      </c>
    </row>
    <row r="321" spans="1:13" s="5" customFormat="1" ht="30.75">
      <c r="A321" s="79"/>
      <c r="B321" s="79"/>
      <c r="C321" s="23"/>
      <c r="D321" s="3" t="s">
        <v>37</v>
      </c>
      <c r="E321" s="6">
        <f>E322-E320</f>
        <v>102481.8</v>
      </c>
      <c r="F321" s="6">
        <f>F322-F320</f>
        <v>94372.6</v>
      </c>
      <c r="G321" s="6">
        <f>G322-G320</f>
        <v>94372.6</v>
      </c>
      <c r="H321" s="6">
        <f>H322-H320</f>
        <v>94793.2</v>
      </c>
      <c r="I321" s="6">
        <f t="shared" si="20"/>
        <v>420.59999999999127</v>
      </c>
      <c r="J321" s="6">
        <f t="shared" si="23"/>
        <v>100.44568020802646</v>
      </c>
      <c r="K321" s="6">
        <f t="shared" si="24"/>
        <v>100.44568020802646</v>
      </c>
      <c r="L321" s="6">
        <f t="shared" si="21"/>
        <v>-7688.600000000006</v>
      </c>
      <c r="M321" s="6">
        <f t="shared" si="22"/>
        <v>92.49759469486288</v>
      </c>
    </row>
    <row r="322" spans="1:13" s="5" customFormat="1" ht="15.75">
      <c r="A322" s="80"/>
      <c r="B322" s="80"/>
      <c r="C322" s="22"/>
      <c r="D322" s="3" t="s">
        <v>56</v>
      </c>
      <c r="E322" s="6">
        <f>SUM(E314:E320)</f>
        <v>98610.6</v>
      </c>
      <c r="F322" s="6">
        <f>SUM(F314:F320)</f>
        <v>94372.6</v>
      </c>
      <c r="G322" s="6">
        <f>SUM(G314:G320)</f>
        <v>94372.6</v>
      </c>
      <c r="H322" s="6">
        <f>SUM(H314:H320)</f>
        <v>91621.4</v>
      </c>
      <c r="I322" s="6">
        <f t="shared" si="20"/>
        <v>-2751.2000000000116</v>
      </c>
      <c r="J322" s="6">
        <f t="shared" si="23"/>
        <v>97.08474705581915</v>
      </c>
      <c r="K322" s="6">
        <f t="shared" si="24"/>
        <v>97.08474705581915</v>
      </c>
      <c r="L322" s="6">
        <f t="shared" si="21"/>
        <v>-6989.200000000012</v>
      </c>
      <c r="M322" s="6">
        <f t="shared" si="22"/>
        <v>92.91232382725589</v>
      </c>
    </row>
    <row r="323" spans="1:13" s="5" customFormat="1" ht="31.5" customHeight="1">
      <c r="A323" s="103" t="s">
        <v>119</v>
      </c>
      <c r="B323" s="78" t="s">
        <v>120</v>
      </c>
      <c r="C323" s="21" t="s">
        <v>215</v>
      </c>
      <c r="D323" s="32" t="s">
        <v>216</v>
      </c>
      <c r="E323" s="49">
        <v>349.1</v>
      </c>
      <c r="F323" s="49">
        <v>1380</v>
      </c>
      <c r="G323" s="49">
        <v>1000</v>
      </c>
      <c r="H323" s="49">
        <v>842</v>
      </c>
      <c r="I323" s="49">
        <f t="shared" si="20"/>
        <v>-158</v>
      </c>
      <c r="J323" s="49">
        <f t="shared" si="23"/>
        <v>84.2</v>
      </c>
      <c r="K323" s="49">
        <f t="shared" si="24"/>
        <v>61.01449275362319</v>
      </c>
      <c r="L323" s="49">
        <f t="shared" si="21"/>
        <v>492.9</v>
      </c>
      <c r="M323" s="49">
        <f t="shared" si="22"/>
        <v>241.19163563448868</v>
      </c>
    </row>
    <row r="324" spans="1:13" s="5" customFormat="1" ht="93">
      <c r="A324" s="104"/>
      <c r="B324" s="79"/>
      <c r="C324" s="20" t="s">
        <v>207</v>
      </c>
      <c r="D324" s="64" t="s">
        <v>227</v>
      </c>
      <c r="E324" s="49">
        <v>219.5</v>
      </c>
      <c r="F324" s="6"/>
      <c r="G324" s="6"/>
      <c r="H324" s="49"/>
      <c r="I324" s="49">
        <f t="shared" si="20"/>
        <v>0</v>
      </c>
      <c r="J324" s="49"/>
      <c r="K324" s="49"/>
      <c r="L324" s="49">
        <f t="shared" si="21"/>
        <v>-219.5</v>
      </c>
      <c r="M324" s="49">
        <f t="shared" si="22"/>
        <v>0</v>
      </c>
    </row>
    <row r="325" spans="1:13" ht="15">
      <c r="A325" s="104"/>
      <c r="B325" s="79"/>
      <c r="C325" s="21" t="s">
        <v>19</v>
      </c>
      <c r="D325" s="43" t="s">
        <v>20</v>
      </c>
      <c r="E325" s="34">
        <f>E326</f>
        <v>85.7</v>
      </c>
      <c r="F325" s="34">
        <f>F326</f>
        <v>0</v>
      </c>
      <c r="G325" s="34">
        <f>G326</f>
        <v>0</v>
      </c>
      <c r="H325" s="34">
        <f>H326</f>
        <v>0</v>
      </c>
      <c r="I325" s="34">
        <f t="shared" si="20"/>
        <v>0</v>
      </c>
      <c r="J325" s="34"/>
      <c r="K325" s="34"/>
      <c r="L325" s="34">
        <f t="shared" si="21"/>
        <v>-85.7</v>
      </c>
      <c r="M325" s="34">
        <f t="shared" si="22"/>
        <v>0</v>
      </c>
    </row>
    <row r="326" spans="1:13" ht="47.25" customHeight="1" hidden="1">
      <c r="A326" s="104"/>
      <c r="B326" s="79"/>
      <c r="C326" s="20" t="s">
        <v>21</v>
      </c>
      <c r="D326" s="44" t="s">
        <v>22</v>
      </c>
      <c r="E326" s="34">
        <v>85.7</v>
      </c>
      <c r="F326" s="34"/>
      <c r="G326" s="34"/>
      <c r="H326" s="34"/>
      <c r="I326" s="34">
        <f aca="true" t="shared" si="25" ref="I326:I389">H326-G326</f>
        <v>0</v>
      </c>
      <c r="J326" s="34" t="e">
        <f aca="true" t="shared" si="26" ref="J326:J389">H326/G326*100</f>
        <v>#DIV/0!</v>
      </c>
      <c r="K326" s="34" t="e">
        <f aca="true" t="shared" si="27" ref="K326:K389">H326/F326*100</f>
        <v>#DIV/0!</v>
      </c>
      <c r="L326" s="34">
        <f aca="true" t="shared" si="28" ref="L326:L389">H326-E326</f>
        <v>-85.7</v>
      </c>
      <c r="M326" s="34">
        <f aca="true" t="shared" si="29" ref="M326:M389">H326/E326*100</f>
        <v>0</v>
      </c>
    </row>
    <row r="327" spans="1:13" ht="15.75" customHeight="1" hidden="1">
      <c r="A327" s="104"/>
      <c r="B327" s="79"/>
      <c r="C327" s="21" t="s">
        <v>23</v>
      </c>
      <c r="D327" s="43" t="s">
        <v>24</v>
      </c>
      <c r="E327" s="34"/>
      <c r="F327" s="34"/>
      <c r="G327" s="34"/>
      <c r="H327" s="34"/>
      <c r="I327" s="34">
        <f t="shared" si="25"/>
        <v>0</v>
      </c>
      <c r="J327" s="34" t="e">
        <f t="shared" si="26"/>
        <v>#DIV/0!</v>
      </c>
      <c r="K327" s="34" t="e">
        <f t="shared" si="27"/>
        <v>#DIV/0!</v>
      </c>
      <c r="L327" s="34">
        <f t="shared" si="28"/>
        <v>0</v>
      </c>
      <c r="M327" s="34" t="e">
        <f t="shared" si="29"/>
        <v>#DIV/0!</v>
      </c>
    </row>
    <row r="328" spans="1:13" ht="15">
      <c r="A328" s="104"/>
      <c r="B328" s="79"/>
      <c r="C328" s="21" t="s">
        <v>25</v>
      </c>
      <c r="D328" s="43" t="s">
        <v>26</v>
      </c>
      <c r="E328" s="34"/>
      <c r="F328" s="34">
        <v>240.8</v>
      </c>
      <c r="G328" s="34">
        <v>240.8</v>
      </c>
      <c r="H328" s="34">
        <v>240.8</v>
      </c>
      <c r="I328" s="34">
        <f t="shared" si="25"/>
        <v>0</v>
      </c>
      <c r="J328" s="34">
        <f t="shared" si="26"/>
        <v>100</v>
      </c>
      <c r="K328" s="34">
        <f t="shared" si="27"/>
        <v>100</v>
      </c>
      <c r="L328" s="34">
        <f t="shared" si="28"/>
        <v>240.8</v>
      </c>
      <c r="M328" s="34"/>
    </row>
    <row r="329" spans="1:13" ht="15">
      <c r="A329" s="104"/>
      <c r="B329" s="79"/>
      <c r="C329" s="21" t="s">
        <v>30</v>
      </c>
      <c r="D329" s="43" t="s">
        <v>77</v>
      </c>
      <c r="E329" s="34">
        <v>410.5</v>
      </c>
      <c r="F329" s="34">
        <v>602.4</v>
      </c>
      <c r="G329" s="34">
        <v>602.4</v>
      </c>
      <c r="H329" s="34"/>
      <c r="I329" s="34">
        <f t="shared" si="25"/>
        <v>-602.4</v>
      </c>
      <c r="J329" s="34">
        <f t="shared" si="26"/>
        <v>0</v>
      </c>
      <c r="K329" s="34">
        <f t="shared" si="27"/>
        <v>0</v>
      </c>
      <c r="L329" s="34">
        <f t="shared" si="28"/>
        <v>-410.5</v>
      </c>
      <c r="M329" s="34">
        <f t="shared" si="29"/>
        <v>0</v>
      </c>
    </row>
    <row r="330" spans="1:13" ht="15">
      <c r="A330" s="104"/>
      <c r="B330" s="79"/>
      <c r="C330" s="21" t="s">
        <v>48</v>
      </c>
      <c r="D330" s="44" t="s">
        <v>49</v>
      </c>
      <c r="E330" s="34">
        <v>185451.9</v>
      </c>
      <c r="F330" s="34"/>
      <c r="G330" s="34"/>
      <c r="H330" s="34"/>
      <c r="I330" s="34">
        <f t="shared" si="25"/>
        <v>0</v>
      </c>
      <c r="J330" s="34"/>
      <c r="K330" s="34"/>
      <c r="L330" s="34">
        <f t="shared" si="28"/>
        <v>-185451.9</v>
      </c>
      <c r="M330" s="34">
        <f t="shared" si="29"/>
        <v>0</v>
      </c>
    </row>
    <row r="331" spans="1:13" ht="15">
      <c r="A331" s="104"/>
      <c r="B331" s="79"/>
      <c r="C331" s="21" t="s">
        <v>32</v>
      </c>
      <c r="D331" s="43" t="s">
        <v>27</v>
      </c>
      <c r="E331" s="34">
        <v>-861.7</v>
      </c>
      <c r="F331" s="34"/>
      <c r="G331" s="34"/>
      <c r="H331" s="34"/>
      <c r="I331" s="34">
        <f t="shared" si="25"/>
        <v>0</v>
      </c>
      <c r="J331" s="34"/>
      <c r="K331" s="34"/>
      <c r="L331" s="34">
        <f t="shared" si="28"/>
        <v>861.7</v>
      </c>
      <c r="M331" s="34">
        <f t="shared" si="29"/>
        <v>0</v>
      </c>
    </row>
    <row r="332" spans="1:13" s="5" customFormat="1" ht="15">
      <c r="A332" s="104"/>
      <c r="B332" s="79"/>
      <c r="C332" s="17"/>
      <c r="D332" s="3" t="s">
        <v>33</v>
      </c>
      <c r="E332" s="6">
        <f>SUM(E323:E325,E327:E331)</f>
        <v>185654.99999999997</v>
      </c>
      <c r="F332" s="6">
        <f>SUM(F323:F325,F327:F331)</f>
        <v>2223.2</v>
      </c>
      <c r="G332" s="6">
        <f>SUM(G323:G325,G327:G331)</f>
        <v>1843.1999999999998</v>
      </c>
      <c r="H332" s="6">
        <f>SUM(H323:H325,H327:H331)</f>
        <v>1082.8</v>
      </c>
      <c r="I332" s="6">
        <f t="shared" si="25"/>
        <v>-760.3999999999999</v>
      </c>
      <c r="J332" s="6">
        <f t="shared" si="26"/>
        <v>58.74565972222222</v>
      </c>
      <c r="K332" s="6">
        <f t="shared" si="27"/>
        <v>48.70456998920476</v>
      </c>
      <c r="L332" s="6">
        <f t="shared" si="28"/>
        <v>-184572.19999999998</v>
      </c>
      <c r="M332" s="6">
        <f t="shared" si="29"/>
        <v>0.5832323395545502</v>
      </c>
    </row>
    <row r="333" spans="1:13" ht="15">
      <c r="A333" s="104"/>
      <c r="B333" s="79"/>
      <c r="C333" s="21" t="s">
        <v>121</v>
      </c>
      <c r="D333" s="43" t="s">
        <v>122</v>
      </c>
      <c r="E333" s="34">
        <v>104312.7</v>
      </c>
      <c r="F333" s="34">
        <v>140974.3</v>
      </c>
      <c r="G333" s="34">
        <v>128145</v>
      </c>
      <c r="H333" s="34">
        <v>94254.7</v>
      </c>
      <c r="I333" s="34">
        <f t="shared" si="25"/>
        <v>-33890.3</v>
      </c>
      <c r="J333" s="34">
        <f t="shared" si="26"/>
        <v>73.55316243318116</v>
      </c>
      <c r="K333" s="34">
        <f t="shared" si="27"/>
        <v>66.8594914108458</v>
      </c>
      <c r="L333" s="34">
        <f t="shared" si="28"/>
        <v>-10058</v>
      </c>
      <c r="M333" s="34">
        <f t="shared" si="29"/>
        <v>90.35783754039537</v>
      </c>
    </row>
    <row r="334" spans="1:13" ht="31.5" customHeight="1" hidden="1">
      <c r="A334" s="104"/>
      <c r="B334" s="79"/>
      <c r="C334" s="21" t="s">
        <v>16</v>
      </c>
      <c r="D334" s="32" t="s">
        <v>17</v>
      </c>
      <c r="E334" s="34"/>
      <c r="F334" s="34"/>
      <c r="G334" s="34"/>
      <c r="H334" s="34"/>
      <c r="I334" s="34">
        <f t="shared" si="25"/>
        <v>0</v>
      </c>
      <c r="J334" s="34" t="e">
        <f t="shared" si="26"/>
        <v>#DIV/0!</v>
      </c>
      <c r="K334" s="34" t="e">
        <f t="shared" si="27"/>
        <v>#DIV/0!</v>
      </c>
      <c r="L334" s="34">
        <f t="shared" si="28"/>
        <v>0</v>
      </c>
      <c r="M334" s="34" t="e">
        <f t="shared" si="29"/>
        <v>#DIV/0!</v>
      </c>
    </row>
    <row r="335" spans="1:13" ht="15">
      <c r="A335" s="104"/>
      <c r="B335" s="79"/>
      <c r="C335" s="21" t="s">
        <v>19</v>
      </c>
      <c r="D335" s="43" t="s">
        <v>20</v>
      </c>
      <c r="E335" s="34">
        <f>SUM(E336:E340)</f>
        <v>31617.8</v>
      </c>
      <c r="F335" s="34">
        <f>SUM(F336:F340)</f>
        <v>29255.3</v>
      </c>
      <c r="G335" s="34">
        <f>SUM(G336:G340)</f>
        <v>27887</v>
      </c>
      <c r="H335" s="34">
        <f>SUM(H336:H340)</f>
        <v>32634.8</v>
      </c>
      <c r="I335" s="34">
        <f t="shared" si="25"/>
        <v>4747.799999999999</v>
      </c>
      <c r="J335" s="34">
        <f t="shared" si="26"/>
        <v>117.0251371606842</v>
      </c>
      <c r="K335" s="34">
        <f t="shared" si="27"/>
        <v>111.5517530156929</v>
      </c>
      <c r="L335" s="34">
        <f t="shared" si="28"/>
        <v>1017</v>
      </c>
      <c r="M335" s="34">
        <f t="shared" si="29"/>
        <v>103.21654258044519</v>
      </c>
    </row>
    <row r="336" spans="1:13" s="5" customFormat="1" ht="63" customHeight="1" hidden="1">
      <c r="A336" s="104"/>
      <c r="B336" s="79"/>
      <c r="C336" s="20" t="s">
        <v>123</v>
      </c>
      <c r="D336" s="44" t="s">
        <v>124</v>
      </c>
      <c r="E336" s="34">
        <v>277.1</v>
      </c>
      <c r="F336" s="34">
        <v>450</v>
      </c>
      <c r="G336" s="34">
        <v>366</v>
      </c>
      <c r="H336" s="34">
        <v>267.2</v>
      </c>
      <c r="I336" s="34">
        <f t="shared" si="25"/>
        <v>-98.80000000000001</v>
      </c>
      <c r="J336" s="34">
        <f t="shared" si="26"/>
        <v>73.00546448087431</v>
      </c>
      <c r="K336" s="34">
        <f t="shared" si="27"/>
        <v>59.37777777777777</v>
      </c>
      <c r="L336" s="34">
        <f t="shared" si="28"/>
        <v>-9.900000000000034</v>
      </c>
      <c r="M336" s="34">
        <f t="shared" si="29"/>
        <v>96.4272825694695</v>
      </c>
    </row>
    <row r="337" spans="1:13" s="5" customFormat="1" ht="63" customHeight="1" hidden="1">
      <c r="A337" s="104"/>
      <c r="B337" s="79"/>
      <c r="C337" s="20" t="s">
        <v>125</v>
      </c>
      <c r="D337" s="44" t="s">
        <v>126</v>
      </c>
      <c r="E337" s="34">
        <v>889.2</v>
      </c>
      <c r="F337" s="34">
        <v>900.5</v>
      </c>
      <c r="G337" s="34">
        <v>850</v>
      </c>
      <c r="H337" s="34">
        <v>630.9</v>
      </c>
      <c r="I337" s="34">
        <f t="shared" si="25"/>
        <v>-219.10000000000002</v>
      </c>
      <c r="J337" s="34">
        <f t="shared" si="26"/>
        <v>74.2235294117647</v>
      </c>
      <c r="K337" s="34">
        <f t="shared" si="27"/>
        <v>70.0610771793448</v>
      </c>
      <c r="L337" s="34">
        <f t="shared" si="28"/>
        <v>-258.30000000000007</v>
      </c>
      <c r="M337" s="34">
        <f t="shared" si="29"/>
        <v>70.95141700404858</v>
      </c>
    </row>
    <row r="338" spans="1:13" s="5" customFormat="1" ht="63" customHeight="1" hidden="1">
      <c r="A338" s="104"/>
      <c r="B338" s="79"/>
      <c r="C338" s="20" t="s">
        <v>127</v>
      </c>
      <c r="D338" s="44" t="s">
        <v>128</v>
      </c>
      <c r="E338" s="34">
        <v>15</v>
      </c>
      <c r="F338" s="34"/>
      <c r="G338" s="34"/>
      <c r="H338" s="34">
        <v>501.1</v>
      </c>
      <c r="I338" s="34">
        <f t="shared" si="25"/>
        <v>501.1</v>
      </c>
      <c r="J338" s="34" t="e">
        <f t="shared" si="26"/>
        <v>#DIV/0!</v>
      </c>
      <c r="K338" s="34" t="e">
        <f t="shared" si="27"/>
        <v>#DIV/0!</v>
      </c>
      <c r="L338" s="34">
        <f t="shared" si="28"/>
        <v>486.1</v>
      </c>
      <c r="M338" s="34">
        <f t="shared" si="29"/>
        <v>3340.6666666666665</v>
      </c>
    </row>
    <row r="339" spans="1:13" s="5" customFormat="1" ht="78.75" customHeight="1" hidden="1">
      <c r="A339" s="104"/>
      <c r="B339" s="79"/>
      <c r="C339" s="20" t="s">
        <v>204</v>
      </c>
      <c r="D339" s="44" t="s">
        <v>205</v>
      </c>
      <c r="E339" s="34"/>
      <c r="F339" s="34"/>
      <c r="G339" s="34"/>
      <c r="H339" s="34">
        <v>383.3</v>
      </c>
      <c r="I339" s="34">
        <f t="shared" si="25"/>
        <v>383.3</v>
      </c>
      <c r="J339" s="34" t="e">
        <f t="shared" si="26"/>
        <v>#DIV/0!</v>
      </c>
      <c r="K339" s="34" t="e">
        <f t="shared" si="27"/>
        <v>#DIV/0!</v>
      </c>
      <c r="L339" s="34">
        <f t="shared" si="28"/>
        <v>383.3</v>
      </c>
      <c r="M339" s="34" t="e">
        <f t="shared" si="29"/>
        <v>#DIV/0!</v>
      </c>
    </row>
    <row r="340" spans="1:13" s="5" customFormat="1" ht="47.25" customHeight="1" hidden="1">
      <c r="A340" s="104"/>
      <c r="B340" s="79"/>
      <c r="C340" s="20" t="s">
        <v>21</v>
      </c>
      <c r="D340" s="44" t="s">
        <v>22</v>
      </c>
      <c r="E340" s="34">
        <v>30436.5</v>
      </c>
      <c r="F340" s="34">
        <v>27904.8</v>
      </c>
      <c r="G340" s="34">
        <v>26671</v>
      </c>
      <c r="H340" s="34">
        <v>30852.3</v>
      </c>
      <c r="I340" s="34">
        <f t="shared" si="25"/>
        <v>4181.299999999999</v>
      </c>
      <c r="J340" s="34">
        <f t="shared" si="26"/>
        <v>115.67732743429193</v>
      </c>
      <c r="K340" s="34">
        <f t="shared" si="27"/>
        <v>110.56269889051347</v>
      </c>
      <c r="L340" s="34">
        <f t="shared" si="28"/>
        <v>415.7999999999993</v>
      </c>
      <c r="M340" s="34">
        <f t="shared" si="29"/>
        <v>101.3661229116357</v>
      </c>
    </row>
    <row r="341" spans="1:13" s="5" customFormat="1" ht="15">
      <c r="A341" s="104"/>
      <c r="B341" s="79"/>
      <c r="C341" s="23"/>
      <c r="D341" s="3" t="s">
        <v>36</v>
      </c>
      <c r="E341" s="6">
        <f>SUM(E333:E335)</f>
        <v>135930.5</v>
      </c>
      <c r="F341" s="6">
        <f>SUM(F333:F335)</f>
        <v>170229.59999999998</v>
      </c>
      <c r="G341" s="6">
        <f>SUM(G333:G335)</f>
        <v>156032</v>
      </c>
      <c r="H341" s="6">
        <f>SUM(H333:H335)</f>
        <v>126889.5</v>
      </c>
      <c r="I341" s="6">
        <f t="shared" si="25"/>
        <v>-29142.5</v>
      </c>
      <c r="J341" s="6">
        <f t="shared" si="26"/>
        <v>81.32274148892536</v>
      </c>
      <c r="K341" s="6">
        <f t="shared" si="27"/>
        <v>74.54020922330783</v>
      </c>
      <c r="L341" s="6">
        <f t="shared" si="28"/>
        <v>-9041</v>
      </c>
      <c r="M341" s="6">
        <f t="shared" si="29"/>
        <v>93.34880692706935</v>
      </c>
    </row>
    <row r="342" spans="1:13" s="5" customFormat="1" ht="30.75">
      <c r="A342" s="104"/>
      <c r="B342" s="79"/>
      <c r="C342" s="23"/>
      <c r="D342" s="3" t="s">
        <v>37</v>
      </c>
      <c r="E342" s="6">
        <f>E343-E331</f>
        <v>322447.2</v>
      </c>
      <c r="F342" s="6">
        <f>F343-F331</f>
        <v>172452.8</v>
      </c>
      <c r="G342" s="6">
        <f>G343-G331</f>
        <v>157875.2</v>
      </c>
      <c r="H342" s="6">
        <f>H343-H331</f>
        <v>127972.3</v>
      </c>
      <c r="I342" s="6">
        <f t="shared" si="25"/>
        <v>-29902.90000000001</v>
      </c>
      <c r="J342" s="6">
        <f t="shared" si="26"/>
        <v>81.0591530525377</v>
      </c>
      <c r="K342" s="6">
        <f t="shared" si="27"/>
        <v>74.20714537543027</v>
      </c>
      <c r="L342" s="6">
        <f t="shared" si="28"/>
        <v>-194474.90000000002</v>
      </c>
      <c r="M342" s="6">
        <f t="shared" si="29"/>
        <v>39.68783106195371</v>
      </c>
    </row>
    <row r="343" spans="1:13" s="5" customFormat="1" ht="15">
      <c r="A343" s="105"/>
      <c r="B343" s="80"/>
      <c r="C343" s="23"/>
      <c r="D343" s="3" t="s">
        <v>56</v>
      </c>
      <c r="E343" s="6">
        <f>E332+E341</f>
        <v>321585.5</v>
      </c>
      <c r="F343" s="6">
        <f>F332+F341</f>
        <v>172452.8</v>
      </c>
      <c r="G343" s="6">
        <f>G332+G341</f>
        <v>157875.2</v>
      </c>
      <c r="H343" s="6">
        <f>H332+H341</f>
        <v>127972.3</v>
      </c>
      <c r="I343" s="6">
        <f t="shared" si="25"/>
        <v>-29902.90000000001</v>
      </c>
      <c r="J343" s="6">
        <f t="shared" si="26"/>
        <v>81.0591530525377</v>
      </c>
      <c r="K343" s="6">
        <f t="shared" si="27"/>
        <v>74.20714537543027</v>
      </c>
      <c r="L343" s="6">
        <f t="shared" si="28"/>
        <v>-193613.2</v>
      </c>
      <c r="M343" s="6">
        <f t="shared" si="29"/>
        <v>39.79417604338504</v>
      </c>
    </row>
    <row r="344" spans="1:13" ht="31.5" customHeight="1">
      <c r="A344" s="78" t="s">
        <v>129</v>
      </c>
      <c r="B344" s="78" t="s">
        <v>130</v>
      </c>
      <c r="C344" s="21" t="s">
        <v>131</v>
      </c>
      <c r="D344" s="43" t="s">
        <v>132</v>
      </c>
      <c r="E344" s="34">
        <v>372.1</v>
      </c>
      <c r="F344" s="34">
        <v>126</v>
      </c>
      <c r="G344" s="34">
        <v>111</v>
      </c>
      <c r="H344" s="34">
        <v>1285.5</v>
      </c>
      <c r="I344" s="34">
        <f t="shared" si="25"/>
        <v>1174.5</v>
      </c>
      <c r="J344" s="34">
        <f t="shared" si="26"/>
        <v>1158.1081081081081</v>
      </c>
      <c r="K344" s="34">
        <f t="shared" si="27"/>
        <v>1020.2380952380953</v>
      </c>
      <c r="L344" s="34">
        <f t="shared" si="28"/>
        <v>913.4</v>
      </c>
      <c r="M344" s="34">
        <f t="shared" si="29"/>
        <v>345.4716474066111</v>
      </c>
    </row>
    <row r="345" spans="1:13" ht="15.75" customHeight="1" hidden="1">
      <c r="A345" s="79"/>
      <c r="B345" s="79"/>
      <c r="C345" s="21" t="s">
        <v>10</v>
      </c>
      <c r="D345" s="42" t="s">
        <v>133</v>
      </c>
      <c r="E345" s="34"/>
      <c r="F345" s="34"/>
      <c r="G345" s="34"/>
      <c r="H345" s="34"/>
      <c r="I345" s="34">
        <f t="shared" si="25"/>
        <v>0</v>
      </c>
      <c r="J345" s="34" t="e">
        <f t="shared" si="26"/>
        <v>#DIV/0!</v>
      </c>
      <c r="K345" s="34" t="e">
        <f t="shared" si="27"/>
        <v>#DIV/0!</v>
      </c>
      <c r="L345" s="34">
        <f t="shared" si="28"/>
        <v>0</v>
      </c>
      <c r="M345" s="34" t="e">
        <f t="shared" si="29"/>
        <v>#DIV/0!</v>
      </c>
    </row>
    <row r="346" spans="1:13" ht="46.5">
      <c r="A346" s="79"/>
      <c r="B346" s="79"/>
      <c r="C346" s="20" t="s">
        <v>14</v>
      </c>
      <c r="D346" s="44" t="s">
        <v>134</v>
      </c>
      <c r="E346" s="34">
        <v>82110.1</v>
      </c>
      <c r="F346" s="34">
        <v>85071.4</v>
      </c>
      <c r="G346" s="34">
        <v>76500</v>
      </c>
      <c r="H346" s="34">
        <v>109715.4</v>
      </c>
      <c r="I346" s="34">
        <f t="shared" si="25"/>
        <v>33215.399999999994</v>
      </c>
      <c r="J346" s="34">
        <f t="shared" si="26"/>
        <v>143.41882352941175</v>
      </c>
      <c r="K346" s="34">
        <f t="shared" si="27"/>
        <v>128.96860754613184</v>
      </c>
      <c r="L346" s="34">
        <f t="shared" si="28"/>
        <v>27605.29999999999</v>
      </c>
      <c r="M346" s="34">
        <f t="shared" si="29"/>
        <v>133.6198591890644</v>
      </c>
    </row>
    <row r="347" spans="1:13" ht="30.75">
      <c r="A347" s="79"/>
      <c r="B347" s="79"/>
      <c r="C347" s="21" t="s">
        <v>16</v>
      </c>
      <c r="D347" s="32" t="s">
        <v>17</v>
      </c>
      <c r="E347" s="34">
        <v>5314</v>
      </c>
      <c r="F347" s="34"/>
      <c r="G347" s="34"/>
      <c r="H347" s="34"/>
      <c r="I347" s="34">
        <f t="shared" si="25"/>
        <v>0</v>
      </c>
      <c r="J347" s="34"/>
      <c r="K347" s="34"/>
      <c r="L347" s="34">
        <f t="shared" si="28"/>
        <v>-5314</v>
      </c>
      <c r="M347" s="34">
        <f t="shared" si="29"/>
        <v>0</v>
      </c>
    </row>
    <row r="348" spans="1:13" ht="81" customHeight="1">
      <c r="A348" s="79"/>
      <c r="B348" s="79"/>
      <c r="C348" s="20" t="s">
        <v>207</v>
      </c>
      <c r="D348" s="64" t="s">
        <v>227</v>
      </c>
      <c r="E348" s="34"/>
      <c r="F348" s="34"/>
      <c r="G348" s="34"/>
      <c r="H348" s="34">
        <v>7865.7</v>
      </c>
      <c r="I348" s="34">
        <f t="shared" si="25"/>
        <v>7865.7</v>
      </c>
      <c r="J348" s="34"/>
      <c r="K348" s="34"/>
      <c r="L348" s="34">
        <f t="shared" si="28"/>
        <v>7865.7</v>
      </c>
      <c r="M348" s="34"/>
    </row>
    <row r="349" spans="1:13" ht="15">
      <c r="A349" s="79"/>
      <c r="B349" s="79"/>
      <c r="C349" s="21" t="s">
        <v>19</v>
      </c>
      <c r="D349" s="43" t="s">
        <v>20</v>
      </c>
      <c r="E349" s="34">
        <f>E350</f>
        <v>5</v>
      </c>
      <c r="F349" s="34">
        <f>F350</f>
        <v>0</v>
      </c>
      <c r="G349" s="34">
        <f>G350</f>
        <v>0</v>
      </c>
      <c r="H349" s="34">
        <f>H350</f>
        <v>262.9</v>
      </c>
      <c r="I349" s="34">
        <f t="shared" si="25"/>
        <v>262.9</v>
      </c>
      <c r="J349" s="34"/>
      <c r="K349" s="34"/>
      <c r="L349" s="34">
        <f t="shared" si="28"/>
        <v>257.9</v>
      </c>
      <c r="M349" s="34">
        <f t="shared" si="29"/>
        <v>5258</v>
      </c>
    </row>
    <row r="350" spans="1:13" ht="47.25" customHeight="1" hidden="1">
      <c r="A350" s="79"/>
      <c r="B350" s="79"/>
      <c r="C350" s="20" t="s">
        <v>21</v>
      </c>
      <c r="D350" s="44" t="s">
        <v>22</v>
      </c>
      <c r="E350" s="34">
        <v>5</v>
      </c>
      <c r="F350" s="34"/>
      <c r="G350" s="34"/>
      <c r="H350" s="34">
        <v>262.9</v>
      </c>
      <c r="I350" s="34">
        <f t="shared" si="25"/>
        <v>262.9</v>
      </c>
      <c r="J350" s="34"/>
      <c r="K350" s="34"/>
      <c r="L350" s="34">
        <f t="shared" si="28"/>
        <v>257.9</v>
      </c>
      <c r="M350" s="34">
        <f t="shared" si="29"/>
        <v>5258</v>
      </c>
    </row>
    <row r="351" spans="1:13" ht="15">
      <c r="A351" s="79"/>
      <c r="B351" s="79"/>
      <c r="C351" s="21" t="s">
        <v>23</v>
      </c>
      <c r="D351" s="43" t="s">
        <v>24</v>
      </c>
      <c r="E351" s="34">
        <v>-1.2</v>
      </c>
      <c r="F351" s="34"/>
      <c r="G351" s="34"/>
      <c r="H351" s="34"/>
      <c r="I351" s="34">
        <f t="shared" si="25"/>
        <v>0</v>
      </c>
      <c r="J351" s="34"/>
      <c r="K351" s="34"/>
      <c r="L351" s="34">
        <f t="shared" si="28"/>
        <v>1.2</v>
      </c>
      <c r="M351" s="34">
        <f t="shared" si="29"/>
        <v>0</v>
      </c>
    </row>
    <row r="352" spans="1:13" ht="15">
      <c r="A352" s="79"/>
      <c r="B352" s="79"/>
      <c r="C352" s="21" t="s">
        <v>25</v>
      </c>
      <c r="D352" s="43" t="s">
        <v>26</v>
      </c>
      <c r="E352" s="34"/>
      <c r="F352" s="34">
        <v>3093.1</v>
      </c>
      <c r="G352" s="34">
        <v>3093.1</v>
      </c>
      <c r="H352" s="34">
        <v>7723.1</v>
      </c>
      <c r="I352" s="34">
        <f t="shared" si="25"/>
        <v>4630</v>
      </c>
      <c r="J352" s="34">
        <f t="shared" si="26"/>
        <v>249.68801525977176</v>
      </c>
      <c r="K352" s="34">
        <f t="shared" si="27"/>
        <v>249.68801525977176</v>
      </c>
      <c r="L352" s="34">
        <f t="shared" si="28"/>
        <v>7723.1</v>
      </c>
      <c r="M352" s="34"/>
    </row>
    <row r="353" spans="1:13" ht="15.75" customHeight="1" hidden="1">
      <c r="A353" s="79"/>
      <c r="B353" s="79"/>
      <c r="C353" s="21" t="s">
        <v>30</v>
      </c>
      <c r="D353" s="43" t="s">
        <v>31</v>
      </c>
      <c r="E353" s="34"/>
      <c r="F353" s="34"/>
      <c r="G353" s="34"/>
      <c r="H353" s="34"/>
      <c r="I353" s="34">
        <f t="shared" si="25"/>
        <v>0</v>
      </c>
      <c r="J353" s="34" t="e">
        <f t="shared" si="26"/>
        <v>#DIV/0!</v>
      </c>
      <c r="K353" s="34" t="e">
        <f t="shared" si="27"/>
        <v>#DIV/0!</v>
      </c>
      <c r="L353" s="34">
        <f t="shared" si="28"/>
        <v>0</v>
      </c>
      <c r="M353" s="34" t="e">
        <f t="shared" si="29"/>
        <v>#DIV/0!</v>
      </c>
    </row>
    <row r="354" spans="1:13" ht="15.75" customHeight="1" hidden="1">
      <c r="A354" s="79"/>
      <c r="B354" s="79"/>
      <c r="C354" s="21" t="s">
        <v>32</v>
      </c>
      <c r="D354" s="43" t="s">
        <v>27</v>
      </c>
      <c r="E354" s="34"/>
      <c r="F354" s="34"/>
      <c r="G354" s="34"/>
      <c r="H354" s="34"/>
      <c r="I354" s="34">
        <f t="shared" si="25"/>
        <v>0</v>
      </c>
      <c r="J354" s="34" t="e">
        <f t="shared" si="26"/>
        <v>#DIV/0!</v>
      </c>
      <c r="K354" s="34" t="e">
        <f t="shared" si="27"/>
        <v>#DIV/0!</v>
      </c>
      <c r="L354" s="34">
        <f t="shared" si="28"/>
        <v>0</v>
      </c>
      <c r="M354" s="34" t="e">
        <f t="shared" si="29"/>
        <v>#DIV/0!</v>
      </c>
    </row>
    <row r="355" spans="1:13" s="5" customFormat="1" ht="15.75">
      <c r="A355" s="79"/>
      <c r="B355" s="79"/>
      <c r="C355" s="22"/>
      <c r="D355" s="3" t="s">
        <v>33</v>
      </c>
      <c r="E355" s="6">
        <f>SUM(E344:E349,E351:E354)</f>
        <v>87800.00000000001</v>
      </c>
      <c r="F355" s="6">
        <f>SUM(F344:F349,F351:F354)</f>
        <v>88290.5</v>
      </c>
      <c r="G355" s="6">
        <f>SUM(G344:G349,G351:G354)</f>
        <v>79704.1</v>
      </c>
      <c r="H355" s="6">
        <f>SUM(H344:H349,H351:H354)</f>
        <v>126852.59999999999</v>
      </c>
      <c r="I355" s="6">
        <f t="shared" si="25"/>
        <v>47148.499999999985</v>
      </c>
      <c r="J355" s="6">
        <f t="shared" si="26"/>
        <v>159.15442241992568</v>
      </c>
      <c r="K355" s="6">
        <f t="shared" si="27"/>
        <v>143.67638647419597</v>
      </c>
      <c r="L355" s="6">
        <f t="shared" si="28"/>
        <v>39052.59999999998</v>
      </c>
      <c r="M355" s="6">
        <f t="shared" si="29"/>
        <v>144.4790432801822</v>
      </c>
    </row>
    <row r="356" spans="1:13" ht="15">
      <c r="A356" s="79"/>
      <c r="B356" s="79"/>
      <c r="C356" s="21" t="s">
        <v>188</v>
      </c>
      <c r="D356" s="43" t="s">
        <v>135</v>
      </c>
      <c r="E356" s="34">
        <v>813.3</v>
      </c>
      <c r="F356" s="34">
        <v>780</v>
      </c>
      <c r="G356" s="34">
        <v>780</v>
      </c>
      <c r="H356" s="34">
        <v>1982</v>
      </c>
      <c r="I356" s="34">
        <f t="shared" si="25"/>
        <v>1202</v>
      </c>
      <c r="J356" s="34">
        <f t="shared" si="26"/>
        <v>254.1025641025641</v>
      </c>
      <c r="K356" s="34">
        <f t="shared" si="27"/>
        <v>254.1025641025641</v>
      </c>
      <c r="L356" s="34">
        <f t="shared" si="28"/>
        <v>1168.7</v>
      </c>
      <c r="M356" s="34">
        <f t="shared" si="29"/>
        <v>243.698512234108</v>
      </c>
    </row>
    <row r="357" spans="1:13" ht="15">
      <c r="A357" s="79"/>
      <c r="B357" s="79"/>
      <c r="C357" s="21" t="s">
        <v>19</v>
      </c>
      <c r="D357" s="43" t="s">
        <v>20</v>
      </c>
      <c r="E357" s="34">
        <f>SUM(E358:E359)</f>
        <v>14029.5</v>
      </c>
      <c r="F357" s="34">
        <f>SUM(F358:F359)</f>
        <v>15796.8</v>
      </c>
      <c r="G357" s="34">
        <f>SUM(G358:G359)</f>
        <v>14204.6</v>
      </c>
      <c r="H357" s="34">
        <f>SUM(H358:H359)</f>
        <v>16588.3</v>
      </c>
      <c r="I357" s="34">
        <f t="shared" si="25"/>
        <v>2383.699999999999</v>
      </c>
      <c r="J357" s="34">
        <f t="shared" si="26"/>
        <v>116.78118356025513</v>
      </c>
      <c r="K357" s="34">
        <f t="shared" si="27"/>
        <v>105.01050845740909</v>
      </c>
      <c r="L357" s="34">
        <f t="shared" si="28"/>
        <v>2558.7999999999993</v>
      </c>
      <c r="M357" s="34">
        <f t="shared" si="29"/>
        <v>118.2387112869311</v>
      </c>
    </row>
    <row r="358" spans="1:13" s="5" customFormat="1" ht="63" customHeight="1" hidden="1">
      <c r="A358" s="79"/>
      <c r="B358" s="79"/>
      <c r="C358" s="20" t="s">
        <v>136</v>
      </c>
      <c r="D358" s="44" t="s">
        <v>137</v>
      </c>
      <c r="E358" s="34">
        <v>11943.3</v>
      </c>
      <c r="F358" s="34">
        <v>13596.8</v>
      </c>
      <c r="G358" s="34">
        <v>12254.6</v>
      </c>
      <c r="H358" s="34">
        <v>14625.4</v>
      </c>
      <c r="I358" s="34">
        <f t="shared" si="25"/>
        <v>2370.7999999999993</v>
      </c>
      <c r="J358" s="34">
        <f t="shared" si="26"/>
        <v>119.34620469048356</v>
      </c>
      <c r="K358" s="34">
        <f t="shared" si="27"/>
        <v>107.56501529771711</v>
      </c>
      <c r="L358" s="34">
        <f t="shared" si="28"/>
        <v>2682.1000000000004</v>
      </c>
      <c r="M358" s="34">
        <f t="shared" si="29"/>
        <v>122.4569423861077</v>
      </c>
    </row>
    <row r="359" spans="1:13" s="5" customFormat="1" ht="47.25" customHeight="1" hidden="1">
      <c r="A359" s="79"/>
      <c r="B359" s="79"/>
      <c r="C359" s="20" t="s">
        <v>21</v>
      </c>
      <c r="D359" s="44" t="s">
        <v>22</v>
      </c>
      <c r="E359" s="34">
        <v>2086.2</v>
      </c>
      <c r="F359" s="34">
        <v>2200</v>
      </c>
      <c r="G359" s="34">
        <v>1950</v>
      </c>
      <c r="H359" s="34">
        <v>1962.9</v>
      </c>
      <c r="I359" s="34">
        <f t="shared" si="25"/>
        <v>12.900000000000091</v>
      </c>
      <c r="J359" s="34">
        <f t="shared" si="26"/>
        <v>100.66153846153847</v>
      </c>
      <c r="K359" s="34">
        <f t="shared" si="27"/>
        <v>89.22272727272727</v>
      </c>
      <c r="L359" s="34">
        <f t="shared" si="28"/>
        <v>-123.29999999999973</v>
      </c>
      <c r="M359" s="34">
        <f t="shared" si="29"/>
        <v>94.08973252804142</v>
      </c>
    </row>
    <row r="360" spans="1:13" s="5" customFormat="1" ht="15">
      <c r="A360" s="79"/>
      <c r="B360" s="79"/>
      <c r="C360" s="23"/>
      <c r="D360" s="3" t="s">
        <v>36</v>
      </c>
      <c r="E360" s="6">
        <f>SUM(E356:E357)</f>
        <v>14842.8</v>
      </c>
      <c r="F360" s="6">
        <f>SUM(F356:F357)</f>
        <v>16576.8</v>
      </c>
      <c r="G360" s="6">
        <f>SUM(G356:G357)</f>
        <v>14984.6</v>
      </c>
      <c r="H360" s="6">
        <f>SUM(H356:H357)</f>
        <v>18570.3</v>
      </c>
      <c r="I360" s="6">
        <f t="shared" si="25"/>
        <v>3585.699999999999</v>
      </c>
      <c r="J360" s="6">
        <f t="shared" si="26"/>
        <v>123.92923401358729</v>
      </c>
      <c r="K360" s="6">
        <f t="shared" si="27"/>
        <v>112.02584334732879</v>
      </c>
      <c r="L360" s="6">
        <f t="shared" si="28"/>
        <v>3727.5</v>
      </c>
      <c r="M360" s="6">
        <f t="shared" si="29"/>
        <v>125.11318619128467</v>
      </c>
    </row>
    <row r="361" spans="1:13" s="5" customFormat="1" ht="30.75" hidden="1">
      <c r="A361" s="79"/>
      <c r="B361" s="79"/>
      <c r="C361" s="23"/>
      <c r="D361" s="3" t="s">
        <v>37</v>
      </c>
      <c r="E361" s="6">
        <f>E362-E354</f>
        <v>102642.80000000002</v>
      </c>
      <c r="F361" s="6">
        <f>F362-F354</f>
        <v>104867.3</v>
      </c>
      <c r="G361" s="6">
        <f>G362-G354</f>
        <v>94688.70000000001</v>
      </c>
      <c r="H361" s="6">
        <f>H362-H354</f>
        <v>145422.9</v>
      </c>
      <c r="I361" s="6">
        <f t="shared" si="25"/>
        <v>50734.19999999998</v>
      </c>
      <c r="J361" s="6">
        <f t="shared" si="26"/>
        <v>153.57999423373641</v>
      </c>
      <c r="K361" s="6">
        <f t="shared" si="27"/>
        <v>138.67325658236646</v>
      </c>
      <c r="L361" s="6">
        <f t="shared" si="28"/>
        <v>42780.09999999998</v>
      </c>
      <c r="M361" s="6">
        <f t="shared" si="29"/>
        <v>141.6786174967947</v>
      </c>
    </row>
    <row r="362" spans="1:13" s="5" customFormat="1" ht="15.75">
      <c r="A362" s="80"/>
      <c r="B362" s="80"/>
      <c r="C362" s="22"/>
      <c r="D362" s="3" t="s">
        <v>56</v>
      </c>
      <c r="E362" s="6">
        <f>E355+E360</f>
        <v>102642.80000000002</v>
      </c>
      <c r="F362" s="6">
        <f>F355+F360</f>
        <v>104867.3</v>
      </c>
      <c r="G362" s="6">
        <f>G355+G360</f>
        <v>94688.70000000001</v>
      </c>
      <c r="H362" s="6">
        <f>H355+H360</f>
        <v>145422.9</v>
      </c>
      <c r="I362" s="6">
        <f t="shared" si="25"/>
        <v>50734.19999999998</v>
      </c>
      <c r="J362" s="6">
        <f t="shared" si="26"/>
        <v>153.57999423373641</v>
      </c>
      <c r="K362" s="6">
        <f t="shared" si="27"/>
        <v>138.67325658236646</v>
      </c>
      <c r="L362" s="6">
        <f t="shared" si="28"/>
        <v>42780.09999999998</v>
      </c>
      <c r="M362" s="6">
        <f t="shared" si="29"/>
        <v>141.6786174967947</v>
      </c>
    </row>
    <row r="363" spans="1:13" ht="46.5">
      <c r="A363" s="103" t="s">
        <v>138</v>
      </c>
      <c r="B363" s="78" t="s">
        <v>139</v>
      </c>
      <c r="C363" s="63" t="s">
        <v>221</v>
      </c>
      <c r="D363" s="64" t="s">
        <v>222</v>
      </c>
      <c r="E363" s="34">
        <v>107299.3</v>
      </c>
      <c r="F363" s="34"/>
      <c r="G363" s="34"/>
      <c r="H363" s="34">
        <v>204.1</v>
      </c>
      <c r="I363" s="34">
        <f t="shared" si="25"/>
        <v>204.1</v>
      </c>
      <c r="J363" s="34"/>
      <c r="K363" s="34"/>
      <c r="L363" s="34">
        <f t="shared" si="28"/>
        <v>-107095.2</v>
      </c>
      <c r="M363" s="34">
        <f t="shared" si="29"/>
        <v>0.19021559320517467</v>
      </c>
    </row>
    <row r="364" spans="1:13" ht="30.75">
      <c r="A364" s="104"/>
      <c r="B364" s="79"/>
      <c r="C364" s="21" t="s">
        <v>209</v>
      </c>
      <c r="D364" s="32" t="s">
        <v>210</v>
      </c>
      <c r="E364" s="34"/>
      <c r="F364" s="34"/>
      <c r="G364" s="34"/>
      <c r="H364" s="34">
        <v>38142.2</v>
      </c>
      <c r="I364" s="34">
        <f t="shared" si="25"/>
        <v>38142.2</v>
      </c>
      <c r="J364" s="34"/>
      <c r="K364" s="34"/>
      <c r="L364" s="34">
        <f t="shared" si="28"/>
        <v>38142.2</v>
      </c>
      <c r="M364" s="34"/>
    </row>
    <row r="365" spans="1:13" ht="94.5" customHeight="1" hidden="1">
      <c r="A365" s="104"/>
      <c r="B365" s="79"/>
      <c r="C365" s="62" t="s">
        <v>207</v>
      </c>
      <c r="D365" s="64" t="s">
        <v>227</v>
      </c>
      <c r="E365" s="34"/>
      <c r="F365" s="34"/>
      <c r="G365" s="34"/>
      <c r="H365" s="34"/>
      <c r="I365" s="34">
        <f t="shared" si="25"/>
        <v>0</v>
      </c>
      <c r="J365" s="34"/>
      <c r="K365" s="34"/>
      <c r="L365" s="34">
        <f t="shared" si="28"/>
        <v>0</v>
      </c>
      <c r="M365" s="34" t="e">
        <f t="shared" si="29"/>
        <v>#DIV/0!</v>
      </c>
    </row>
    <row r="366" spans="1:13" ht="15">
      <c r="A366" s="104"/>
      <c r="B366" s="79"/>
      <c r="C366" s="21" t="s">
        <v>19</v>
      </c>
      <c r="D366" s="43" t="s">
        <v>20</v>
      </c>
      <c r="E366" s="34">
        <f>E367</f>
        <v>11.7</v>
      </c>
      <c r="F366" s="34">
        <f>F367</f>
        <v>0</v>
      </c>
      <c r="G366" s="34">
        <f>G367</f>
        <v>0</v>
      </c>
      <c r="H366" s="34">
        <f>H367</f>
        <v>157</v>
      </c>
      <c r="I366" s="34">
        <f t="shared" si="25"/>
        <v>157</v>
      </c>
      <c r="J366" s="34"/>
      <c r="K366" s="34"/>
      <c r="L366" s="34">
        <f t="shared" si="28"/>
        <v>145.3</v>
      </c>
      <c r="M366" s="34">
        <f t="shared" si="29"/>
        <v>1341.8803418803418</v>
      </c>
    </row>
    <row r="367" spans="1:13" ht="47.25" customHeight="1" hidden="1">
      <c r="A367" s="104"/>
      <c r="B367" s="79"/>
      <c r="C367" s="20" t="s">
        <v>21</v>
      </c>
      <c r="D367" s="44" t="s">
        <v>22</v>
      </c>
      <c r="E367" s="34">
        <v>11.7</v>
      </c>
      <c r="F367" s="34"/>
      <c r="G367" s="34"/>
      <c r="H367" s="34">
        <v>157</v>
      </c>
      <c r="I367" s="34">
        <f t="shared" si="25"/>
        <v>157</v>
      </c>
      <c r="J367" s="34"/>
      <c r="K367" s="34"/>
      <c r="L367" s="34">
        <f t="shared" si="28"/>
        <v>145.3</v>
      </c>
      <c r="M367" s="34">
        <f t="shared" si="29"/>
        <v>1341.8803418803418</v>
      </c>
    </row>
    <row r="368" spans="1:13" ht="15">
      <c r="A368" s="104"/>
      <c r="B368" s="79"/>
      <c r="C368" s="21" t="s">
        <v>23</v>
      </c>
      <c r="D368" s="43" t="s">
        <v>24</v>
      </c>
      <c r="E368" s="34">
        <v>33.4</v>
      </c>
      <c r="F368" s="34"/>
      <c r="G368" s="34"/>
      <c r="H368" s="34">
        <v>0.1</v>
      </c>
      <c r="I368" s="34">
        <f t="shared" si="25"/>
        <v>0.1</v>
      </c>
      <c r="J368" s="34"/>
      <c r="K368" s="34"/>
      <c r="L368" s="34">
        <f t="shared" si="28"/>
        <v>-33.3</v>
      </c>
      <c r="M368" s="34">
        <f t="shared" si="29"/>
        <v>0.29940119760479045</v>
      </c>
    </row>
    <row r="369" spans="1:13" ht="15">
      <c r="A369" s="104"/>
      <c r="B369" s="79"/>
      <c r="C369" s="21" t="s">
        <v>30</v>
      </c>
      <c r="D369" s="43" t="s">
        <v>31</v>
      </c>
      <c r="E369" s="34">
        <v>2550.8</v>
      </c>
      <c r="F369" s="34">
        <v>2526.6</v>
      </c>
      <c r="G369" s="34">
        <v>2393.9</v>
      </c>
      <c r="H369" s="34">
        <v>2526.6</v>
      </c>
      <c r="I369" s="34">
        <f t="shared" si="25"/>
        <v>132.69999999999982</v>
      </c>
      <c r="J369" s="34">
        <f t="shared" si="26"/>
        <v>105.54325577509502</v>
      </c>
      <c r="K369" s="34">
        <f t="shared" si="27"/>
        <v>100</v>
      </c>
      <c r="L369" s="34">
        <f t="shared" si="28"/>
        <v>-24.200000000000273</v>
      </c>
      <c r="M369" s="34">
        <f t="shared" si="29"/>
        <v>99.05127803042181</v>
      </c>
    </row>
    <row r="370" spans="1:13" ht="15.75" customHeight="1" hidden="1">
      <c r="A370" s="104"/>
      <c r="B370" s="79"/>
      <c r="C370" s="21" t="s">
        <v>48</v>
      </c>
      <c r="D370" s="44" t="s">
        <v>49</v>
      </c>
      <c r="E370" s="34"/>
      <c r="F370" s="34"/>
      <c r="G370" s="34"/>
      <c r="H370" s="34"/>
      <c r="I370" s="34">
        <f t="shared" si="25"/>
        <v>0</v>
      </c>
      <c r="J370" s="34" t="e">
        <f t="shared" si="26"/>
        <v>#DIV/0!</v>
      </c>
      <c r="K370" s="34" t="e">
        <f t="shared" si="27"/>
        <v>#DIV/0!</v>
      </c>
      <c r="L370" s="34">
        <f t="shared" si="28"/>
        <v>0</v>
      </c>
      <c r="M370" s="34" t="e">
        <f t="shared" si="29"/>
        <v>#DIV/0!</v>
      </c>
    </row>
    <row r="371" spans="1:13" ht="15">
      <c r="A371" s="104"/>
      <c r="B371" s="79"/>
      <c r="C371" s="21" t="s">
        <v>32</v>
      </c>
      <c r="D371" s="43" t="s">
        <v>27</v>
      </c>
      <c r="E371" s="34">
        <v>-0.3</v>
      </c>
      <c r="F371" s="34"/>
      <c r="G371" s="34"/>
      <c r="H371" s="34">
        <v>-391</v>
      </c>
      <c r="I371" s="34">
        <f t="shared" si="25"/>
        <v>-391</v>
      </c>
      <c r="J371" s="34"/>
      <c r="K371" s="34"/>
      <c r="L371" s="34">
        <f t="shared" si="28"/>
        <v>-390.7</v>
      </c>
      <c r="M371" s="34">
        <f t="shared" si="29"/>
        <v>130333.33333333334</v>
      </c>
    </row>
    <row r="372" spans="1:13" s="5" customFormat="1" ht="30.75">
      <c r="A372" s="104"/>
      <c r="B372" s="79"/>
      <c r="C372" s="23"/>
      <c r="D372" s="3" t="s">
        <v>37</v>
      </c>
      <c r="E372" s="4">
        <f>E373-E371</f>
        <v>109895.2</v>
      </c>
      <c r="F372" s="4">
        <f>F373-F371</f>
        <v>2526.6</v>
      </c>
      <c r="G372" s="4">
        <f>G373-G371</f>
        <v>2393.9</v>
      </c>
      <c r="H372" s="4">
        <f>H373-H371</f>
        <v>41029.99999999999</v>
      </c>
      <c r="I372" s="4">
        <f t="shared" si="25"/>
        <v>38636.09999999999</v>
      </c>
      <c r="J372" s="4">
        <f t="shared" si="26"/>
        <v>1713.939596474372</v>
      </c>
      <c r="K372" s="4">
        <f t="shared" si="27"/>
        <v>1623.9214755006728</v>
      </c>
      <c r="L372" s="4">
        <f t="shared" si="28"/>
        <v>-68865.20000000001</v>
      </c>
      <c r="M372" s="4">
        <f t="shared" si="29"/>
        <v>37.33557061636905</v>
      </c>
    </row>
    <row r="373" spans="1:13" s="5" customFormat="1" ht="15">
      <c r="A373" s="105"/>
      <c r="B373" s="80"/>
      <c r="C373" s="17"/>
      <c r="D373" s="3" t="s">
        <v>56</v>
      </c>
      <c r="E373" s="6">
        <f>SUM(E363:E366,E368:E371)</f>
        <v>109894.9</v>
      </c>
      <c r="F373" s="6">
        <f>SUM(F363:F366,F368:F371)</f>
        <v>2526.6</v>
      </c>
      <c r="G373" s="6">
        <f>SUM(G363:G366,G368:G371)</f>
        <v>2393.9</v>
      </c>
      <c r="H373" s="6">
        <f>SUM(H363:H366,H368:H371)</f>
        <v>40638.99999999999</v>
      </c>
      <c r="I373" s="6">
        <f t="shared" si="25"/>
        <v>38245.09999999999</v>
      </c>
      <c r="J373" s="6">
        <f t="shared" si="26"/>
        <v>1697.6064163081162</v>
      </c>
      <c r="K373" s="6">
        <f t="shared" si="27"/>
        <v>1608.4461331433545</v>
      </c>
      <c r="L373" s="6">
        <f t="shared" si="28"/>
        <v>-69255.9</v>
      </c>
      <c r="M373" s="6">
        <f t="shared" si="29"/>
        <v>36.979878047115925</v>
      </c>
    </row>
    <row r="374" spans="1:13" s="5" customFormat="1" ht="15.75" customHeight="1">
      <c r="A374" s="103" t="s">
        <v>140</v>
      </c>
      <c r="B374" s="78" t="s">
        <v>141</v>
      </c>
      <c r="C374" s="21" t="s">
        <v>10</v>
      </c>
      <c r="D374" s="42" t="s">
        <v>133</v>
      </c>
      <c r="E374" s="49">
        <v>739.6</v>
      </c>
      <c r="F374" s="6"/>
      <c r="G374" s="6"/>
      <c r="H374" s="49"/>
      <c r="I374" s="49">
        <f t="shared" si="25"/>
        <v>0</v>
      </c>
      <c r="J374" s="49"/>
      <c r="K374" s="49"/>
      <c r="L374" s="49">
        <f t="shared" si="28"/>
        <v>-739.6</v>
      </c>
      <c r="M374" s="49">
        <f t="shared" si="29"/>
        <v>0</v>
      </c>
    </row>
    <row r="375" spans="1:13" s="5" customFormat="1" ht="30.75">
      <c r="A375" s="104"/>
      <c r="B375" s="79"/>
      <c r="C375" s="21" t="s">
        <v>209</v>
      </c>
      <c r="D375" s="32" t="s">
        <v>210</v>
      </c>
      <c r="E375" s="49">
        <v>301.6</v>
      </c>
      <c r="F375" s="66">
        <v>6681.2</v>
      </c>
      <c r="G375" s="66">
        <v>6681.2</v>
      </c>
      <c r="H375" s="49">
        <v>6868.4</v>
      </c>
      <c r="I375" s="49">
        <f t="shared" si="25"/>
        <v>187.19999999999982</v>
      </c>
      <c r="J375" s="49">
        <f t="shared" si="26"/>
        <v>102.80189187571094</v>
      </c>
      <c r="K375" s="49">
        <f t="shared" si="27"/>
        <v>102.80189187571094</v>
      </c>
      <c r="L375" s="49">
        <f t="shared" si="28"/>
        <v>6566.799999999999</v>
      </c>
      <c r="M375" s="49">
        <f t="shared" si="29"/>
        <v>2277.3209549071616</v>
      </c>
    </row>
    <row r="376" spans="1:13" s="5" customFormat="1" ht="94.5" customHeight="1" hidden="1">
      <c r="A376" s="104"/>
      <c r="B376" s="79"/>
      <c r="C376" s="62" t="s">
        <v>207</v>
      </c>
      <c r="D376" s="64" t="s">
        <v>227</v>
      </c>
      <c r="E376" s="49"/>
      <c r="F376" s="6"/>
      <c r="G376" s="6"/>
      <c r="H376" s="49"/>
      <c r="I376" s="49">
        <f t="shared" si="25"/>
        <v>0</v>
      </c>
      <c r="J376" s="49" t="e">
        <f t="shared" si="26"/>
        <v>#DIV/0!</v>
      </c>
      <c r="K376" s="49" t="e">
        <f t="shared" si="27"/>
        <v>#DIV/0!</v>
      </c>
      <c r="L376" s="49">
        <f t="shared" si="28"/>
        <v>0</v>
      </c>
      <c r="M376" s="49" t="e">
        <f t="shared" si="29"/>
        <v>#DIV/0!</v>
      </c>
    </row>
    <row r="377" spans="1:13" s="5" customFormat="1" ht="15.75" customHeight="1">
      <c r="A377" s="104"/>
      <c r="B377" s="79"/>
      <c r="C377" s="21" t="s">
        <v>19</v>
      </c>
      <c r="D377" s="43" t="s">
        <v>20</v>
      </c>
      <c r="E377" s="49">
        <f>E378</f>
        <v>0</v>
      </c>
      <c r="F377" s="49">
        <f>F378</f>
        <v>0</v>
      </c>
      <c r="G377" s="49">
        <f>G378</f>
        <v>0</v>
      </c>
      <c r="H377" s="49">
        <f>H378</f>
        <v>5.3</v>
      </c>
      <c r="I377" s="49">
        <f t="shared" si="25"/>
        <v>5.3</v>
      </c>
      <c r="J377" s="49"/>
      <c r="K377" s="49"/>
      <c r="L377" s="49">
        <f t="shared" si="28"/>
        <v>5.3</v>
      </c>
      <c r="M377" s="49"/>
    </row>
    <row r="378" spans="1:13" s="5" customFormat="1" ht="47.25" customHeight="1" hidden="1">
      <c r="A378" s="104"/>
      <c r="B378" s="79"/>
      <c r="C378" s="20" t="s">
        <v>21</v>
      </c>
      <c r="D378" s="44" t="s">
        <v>22</v>
      </c>
      <c r="E378" s="34"/>
      <c r="F378" s="34"/>
      <c r="G378" s="34"/>
      <c r="H378" s="34">
        <v>5.3</v>
      </c>
      <c r="I378" s="34">
        <f t="shared" si="25"/>
        <v>5.3</v>
      </c>
      <c r="J378" s="34"/>
      <c r="K378" s="34"/>
      <c r="L378" s="34">
        <f t="shared" si="28"/>
        <v>5.3</v>
      </c>
      <c r="M378" s="34" t="e">
        <f t="shared" si="29"/>
        <v>#DIV/0!</v>
      </c>
    </row>
    <row r="379" spans="1:13" s="5" customFormat="1" ht="15">
      <c r="A379" s="104"/>
      <c r="B379" s="79"/>
      <c r="C379" s="21" t="s">
        <v>23</v>
      </c>
      <c r="D379" s="43" t="s">
        <v>24</v>
      </c>
      <c r="E379" s="49">
        <v>3.2</v>
      </c>
      <c r="F379" s="6"/>
      <c r="G379" s="6"/>
      <c r="H379" s="49">
        <v>-95.3</v>
      </c>
      <c r="I379" s="49">
        <f t="shared" si="25"/>
        <v>-95.3</v>
      </c>
      <c r="J379" s="49"/>
      <c r="K379" s="49"/>
      <c r="L379" s="49">
        <f t="shared" si="28"/>
        <v>-98.5</v>
      </c>
      <c r="M379" s="49">
        <f t="shared" si="29"/>
        <v>-2978.1249999999995</v>
      </c>
    </row>
    <row r="380" spans="1:13" s="5" customFormat="1" ht="15.75" customHeight="1" hidden="1">
      <c r="A380" s="104"/>
      <c r="B380" s="79"/>
      <c r="C380" s="21" t="s">
        <v>25</v>
      </c>
      <c r="D380" s="43" t="s">
        <v>26</v>
      </c>
      <c r="E380" s="49"/>
      <c r="F380" s="6"/>
      <c r="G380" s="6"/>
      <c r="H380" s="49"/>
      <c r="I380" s="49">
        <f t="shared" si="25"/>
        <v>0</v>
      </c>
      <c r="J380" s="49" t="e">
        <f t="shared" si="26"/>
        <v>#DIV/0!</v>
      </c>
      <c r="K380" s="49" t="e">
        <f t="shared" si="27"/>
        <v>#DIV/0!</v>
      </c>
      <c r="L380" s="49">
        <f t="shared" si="28"/>
        <v>0</v>
      </c>
      <c r="M380" s="49" t="e">
        <f t="shared" si="29"/>
        <v>#DIV/0!</v>
      </c>
    </row>
    <row r="381" spans="1:13" ht="15">
      <c r="A381" s="104"/>
      <c r="B381" s="79"/>
      <c r="C381" s="21" t="s">
        <v>28</v>
      </c>
      <c r="D381" s="43" t="s">
        <v>100</v>
      </c>
      <c r="E381" s="49">
        <v>1641.6</v>
      </c>
      <c r="F381" s="49">
        <v>90366.1</v>
      </c>
      <c r="G381" s="49">
        <v>3656.3</v>
      </c>
      <c r="H381" s="49">
        <v>403.8</v>
      </c>
      <c r="I381" s="49">
        <f t="shared" si="25"/>
        <v>-3252.5</v>
      </c>
      <c r="J381" s="49">
        <f t="shared" si="26"/>
        <v>11.043951535705494</v>
      </c>
      <c r="K381" s="49">
        <f t="shared" si="27"/>
        <v>0.4468489842983154</v>
      </c>
      <c r="L381" s="49">
        <f t="shared" si="28"/>
        <v>-1237.8</v>
      </c>
      <c r="M381" s="49">
        <f t="shared" si="29"/>
        <v>24.597953216374272</v>
      </c>
    </row>
    <row r="382" spans="1:13" ht="15.75" customHeight="1" hidden="1">
      <c r="A382" s="104"/>
      <c r="B382" s="79"/>
      <c r="C382" s="21" t="s">
        <v>30</v>
      </c>
      <c r="D382" s="43" t="s">
        <v>31</v>
      </c>
      <c r="E382" s="49"/>
      <c r="F382" s="49"/>
      <c r="G382" s="49"/>
      <c r="H382" s="49"/>
      <c r="I382" s="49">
        <f t="shared" si="25"/>
        <v>0</v>
      </c>
      <c r="J382" s="49" t="e">
        <f t="shared" si="26"/>
        <v>#DIV/0!</v>
      </c>
      <c r="K382" s="49" t="e">
        <f t="shared" si="27"/>
        <v>#DIV/0!</v>
      </c>
      <c r="L382" s="49">
        <f t="shared" si="28"/>
        <v>0</v>
      </c>
      <c r="M382" s="49" t="e">
        <f t="shared" si="29"/>
        <v>#DIV/0!</v>
      </c>
    </row>
    <row r="383" spans="1:13" ht="15.75" customHeight="1">
      <c r="A383" s="104"/>
      <c r="B383" s="79"/>
      <c r="C383" s="21" t="s">
        <v>48</v>
      </c>
      <c r="D383" s="44" t="s">
        <v>49</v>
      </c>
      <c r="E383" s="49"/>
      <c r="F383" s="49">
        <v>780</v>
      </c>
      <c r="G383" s="49">
        <v>780</v>
      </c>
      <c r="H383" s="49">
        <v>780</v>
      </c>
      <c r="I383" s="49">
        <f t="shared" si="25"/>
        <v>0</v>
      </c>
      <c r="J383" s="49">
        <f t="shared" si="26"/>
        <v>100</v>
      </c>
      <c r="K383" s="49">
        <f t="shared" si="27"/>
        <v>100</v>
      </c>
      <c r="L383" s="49">
        <f t="shared" si="28"/>
        <v>780</v>
      </c>
      <c r="M383" s="49"/>
    </row>
    <row r="384" spans="1:13" ht="37.5" customHeight="1" hidden="1">
      <c r="A384" s="104"/>
      <c r="B384" s="79"/>
      <c r="C384" s="21" t="s">
        <v>201</v>
      </c>
      <c r="D384" s="42" t="s">
        <v>202</v>
      </c>
      <c r="E384" s="49"/>
      <c r="F384" s="49"/>
      <c r="G384" s="49"/>
      <c r="H384" s="49"/>
      <c r="I384" s="49">
        <f t="shared" si="25"/>
        <v>0</v>
      </c>
      <c r="J384" s="49" t="e">
        <f t="shared" si="26"/>
        <v>#DIV/0!</v>
      </c>
      <c r="K384" s="49" t="e">
        <f t="shared" si="27"/>
        <v>#DIV/0!</v>
      </c>
      <c r="L384" s="49">
        <f t="shared" si="28"/>
        <v>0</v>
      </c>
      <c r="M384" s="49"/>
    </row>
    <row r="385" spans="1:13" ht="30.75">
      <c r="A385" s="104"/>
      <c r="B385" s="79"/>
      <c r="C385" s="21" t="s">
        <v>200</v>
      </c>
      <c r="D385" s="42" t="s">
        <v>203</v>
      </c>
      <c r="E385" s="49"/>
      <c r="F385" s="49"/>
      <c r="G385" s="49"/>
      <c r="H385" s="66">
        <v>3083.2</v>
      </c>
      <c r="I385" s="66">
        <f t="shared" si="25"/>
        <v>3083.2</v>
      </c>
      <c r="J385" s="66"/>
      <c r="K385" s="66"/>
      <c r="L385" s="66">
        <f t="shared" si="28"/>
        <v>3083.2</v>
      </c>
      <c r="M385" s="66"/>
    </row>
    <row r="386" spans="1:13" ht="15">
      <c r="A386" s="104"/>
      <c r="B386" s="79"/>
      <c r="C386" s="21" t="s">
        <v>32</v>
      </c>
      <c r="D386" s="43" t="s">
        <v>27</v>
      </c>
      <c r="E386" s="49">
        <v>-2.5</v>
      </c>
      <c r="F386" s="49"/>
      <c r="G386" s="49"/>
      <c r="H386" s="49">
        <v>-35.9</v>
      </c>
      <c r="I386" s="49">
        <f t="shared" si="25"/>
        <v>-35.9</v>
      </c>
      <c r="J386" s="49"/>
      <c r="K386" s="49"/>
      <c r="L386" s="49">
        <f t="shared" si="28"/>
        <v>-33.4</v>
      </c>
      <c r="M386" s="49">
        <f t="shared" si="29"/>
        <v>1436</v>
      </c>
    </row>
    <row r="387" spans="1:13" s="5" customFormat="1" ht="30.75">
      <c r="A387" s="104"/>
      <c r="B387" s="79"/>
      <c r="C387" s="23"/>
      <c r="D387" s="3" t="s">
        <v>37</v>
      </c>
      <c r="E387" s="6">
        <f>E388-E386</f>
        <v>2686</v>
      </c>
      <c r="F387" s="6">
        <f>F388-F386</f>
        <v>97827.3</v>
      </c>
      <c r="G387" s="6">
        <f>G388-G386</f>
        <v>11117.5</v>
      </c>
      <c r="H387" s="6">
        <f>H388-H386</f>
        <v>11045.4</v>
      </c>
      <c r="I387" s="6">
        <f t="shared" si="25"/>
        <v>-72.10000000000036</v>
      </c>
      <c r="J387" s="6">
        <f t="shared" si="26"/>
        <v>99.35147290308073</v>
      </c>
      <c r="K387" s="6">
        <f t="shared" si="27"/>
        <v>11.29071332848806</v>
      </c>
      <c r="L387" s="6">
        <f t="shared" si="28"/>
        <v>8359.4</v>
      </c>
      <c r="M387" s="6">
        <f t="shared" si="29"/>
        <v>411.2211466865227</v>
      </c>
    </row>
    <row r="388" spans="1:13" s="5" customFormat="1" ht="15">
      <c r="A388" s="105"/>
      <c r="B388" s="80"/>
      <c r="C388" s="17"/>
      <c r="D388" s="3" t="s">
        <v>56</v>
      </c>
      <c r="E388" s="6">
        <f>SUM(E374:E377,E379:E386)</f>
        <v>2683.5</v>
      </c>
      <c r="F388" s="6">
        <f>SUM(F374:F377,F379:F386)</f>
        <v>97827.3</v>
      </c>
      <c r="G388" s="6">
        <f>SUM(G374:G377,G379:G386)</f>
        <v>11117.5</v>
      </c>
      <c r="H388" s="6">
        <f>SUM(H374:H377,H379:H386)</f>
        <v>11009.5</v>
      </c>
      <c r="I388" s="6">
        <f t="shared" si="25"/>
        <v>-108</v>
      </c>
      <c r="J388" s="6">
        <f t="shared" si="26"/>
        <v>99.02855857881718</v>
      </c>
      <c r="K388" s="6">
        <f t="shared" si="27"/>
        <v>11.254016005757084</v>
      </c>
      <c r="L388" s="6">
        <f t="shared" si="28"/>
        <v>8326</v>
      </c>
      <c r="M388" s="6">
        <f t="shared" si="29"/>
        <v>410.2664430780697</v>
      </c>
    </row>
    <row r="389" spans="1:13" s="5" customFormat="1" ht="31.5" customHeight="1" hidden="1">
      <c r="A389" s="78">
        <v>977</v>
      </c>
      <c r="B389" s="78" t="s">
        <v>142</v>
      </c>
      <c r="C389" s="21" t="s">
        <v>16</v>
      </c>
      <c r="D389" s="32" t="s">
        <v>17</v>
      </c>
      <c r="E389" s="49"/>
      <c r="F389" s="49"/>
      <c r="G389" s="49"/>
      <c r="H389" s="49"/>
      <c r="I389" s="49">
        <f t="shared" si="25"/>
        <v>0</v>
      </c>
      <c r="J389" s="49" t="e">
        <f t="shared" si="26"/>
        <v>#DIV/0!</v>
      </c>
      <c r="K389" s="49" t="e">
        <f t="shared" si="27"/>
        <v>#DIV/0!</v>
      </c>
      <c r="L389" s="49">
        <f t="shared" si="28"/>
        <v>0</v>
      </c>
      <c r="M389" s="49" t="e">
        <f t="shared" si="29"/>
        <v>#DIV/0!</v>
      </c>
    </row>
    <row r="390" spans="1:13" s="5" customFormat="1" ht="15">
      <c r="A390" s="79"/>
      <c r="B390" s="79"/>
      <c r="C390" s="21" t="s">
        <v>19</v>
      </c>
      <c r="D390" s="43" t="s">
        <v>20</v>
      </c>
      <c r="E390" s="49">
        <f>E391+E392</f>
        <v>479.1</v>
      </c>
      <c r="F390" s="49">
        <f>F391+F392</f>
        <v>0</v>
      </c>
      <c r="G390" s="49">
        <f>G391+G392</f>
        <v>0</v>
      </c>
      <c r="H390" s="49">
        <f>H391+H392</f>
        <v>2497.1</v>
      </c>
      <c r="I390" s="49">
        <f aca="true" t="shared" si="30" ref="I390:I451">H390-G390</f>
        <v>2497.1</v>
      </c>
      <c r="J390" s="49"/>
      <c r="K390" s="49"/>
      <c r="L390" s="49">
        <f aca="true" t="shared" si="31" ref="L390:L451">H390-E390</f>
        <v>2018</v>
      </c>
      <c r="M390" s="49">
        <f aca="true" t="shared" si="32" ref="M390:M451">H390/E390*100</f>
        <v>521.2064287205176</v>
      </c>
    </row>
    <row r="391" spans="1:13" s="5" customFormat="1" ht="47.25" customHeight="1" hidden="1">
      <c r="A391" s="79"/>
      <c r="B391" s="79"/>
      <c r="C391" s="20" t="s">
        <v>43</v>
      </c>
      <c r="D391" s="50" t="s">
        <v>44</v>
      </c>
      <c r="E391" s="49">
        <v>365.8</v>
      </c>
      <c r="F391" s="49"/>
      <c r="G391" s="49"/>
      <c r="H391" s="49">
        <v>2497.1</v>
      </c>
      <c r="I391" s="49">
        <f t="shared" si="30"/>
        <v>2497.1</v>
      </c>
      <c r="J391" s="49"/>
      <c r="K391" s="49"/>
      <c r="L391" s="49">
        <f t="shared" si="31"/>
        <v>2131.2999999999997</v>
      </c>
      <c r="M391" s="49">
        <f t="shared" si="32"/>
        <v>682.6407873154728</v>
      </c>
    </row>
    <row r="392" spans="1:13" s="5" customFormat="1" ht="47.25" customHeight="1" hidden="1">
      <c r="A392" s="79"/>
      <c r="B392" s="79"/>
      <c r="C392" s="20" t="s">
        <v>21</v>
      </c>
      <c r="D392" s="44" t="s">
        <v>22</v>
      </c>
      <c r="E392" s="49">
        <v>113.3</v>
      </c>
      <c r="F392" s="49"/>
      <c r="G392" s="49"/>
      <c r="H392" s="49"/>
      <c r="I392" s="49">
        <f t="shared" si="30"/>
        <v>0</v>
      </c>
      <c r="J392" s="49"/>
      <c r="K392" s="49"/>
      <c r="L392" s="49">
        <f t="shared" si="31"/>
        <v>-113.3</v>
      </c>
      <c r="M392" s="49">
        <f t="shared" si="32"/>
        <v>0</v>
      </c>
    </row>
    <row r="393" spans="1:13" s="5" customFormat="1" ht="15">
      <c r="A393" s="79"/>
      <c r="B393" s="79"/>
      <c r="C393" s="21" t="s">
        <v>23</v>
      </c>
      <c r="D393" s="43" t="s">
        <v>24</v>
      </c>
      <c r="E393" s="49">
        <v>493.7</v>
      </c>
      <c r="F393" s="49"/>
      <c r="G393" s="49"/>
      <c r="H393" s="49"/>
      <c r="I393" s="49">
        <f t="shared" si="30"/>
        <v>0</v>
      </c>
      <c r="J393" s="49"/>
      <c r="K393" s="49"/>
      <c r="L393" s="49">
        <f t="shared" si="31"/>
        <v>-493.7</v>
      </c>
      <c r="M393" s="49">
        <f t="shared" si="32"/>
        <v>0</v>
      </c>
    </row>
    <row r="394" spans="1:13" s="5" customFormat="1" ht="15.75">
      <c r="A394" s="80"/>
      <c r="B394" s="80"/>
      <c r="C394" s="22"/>
      <c r="D394" s="3" t="s">
        <v>56</v>
      </c>
      <c r="E394" s="6">
        <f>E390+E389+E393</f>
        <v>972.8</v>
      </c>
      <c r="F394" s="6">
        <f>F390+F389+F393</f>
        <v>0</v>
      </c>
      <c r="G394" s="6">
        <f>G390+G389+G393</f>
        <v>0</v>
      </c>
      <c r="H394" s="6">
        <f>H390+H389+H393</f>
        <v>2497.1</v>
      </c>
      <c r="I394" s="6">
        <f t="shared" si="30"/>
        <v>2497.1</v>
      </c>
      <c r="J394" s="6"/>
      <c r="K394" s="6"/>
      <c r="L394" s="6">
        <f t="shared" si="31"/>
        <v>1524.3</v>
      </c>
      <c r="M394" s="6">
        <f t="shared" si="32"/>
        <v>256.6920230263158</v>
      </c>
    </row>
    <row r="395" spans="1:13" s="5" customFormat="1" ht="15.75" customHeight="1">
      <c r="A395" s="78">
        <v>978</v>
      </c>
      <c r="B395" s="78" t="s">
        <v>237</v>
      </c>
      <c r="C395" s="73" t="s">
        <v>25</v>
      </c>
      <c r="D395" s="74" t="s">
        <v>26</v>
      </c>
      <c r="E395" s="66">
        <v>1636</v>
      </c>
      <c r="F395" s="6"/>
      <c r="G395" s="66"/>
      <c r="H395" s="66"/>
      <c r="I395" s="66">
        <f t="shared" si="30"/>
        <v>0</v>
      </c>
      <c r="J395" s="66"/>
      <c r="K395" s="66"/>
      <c r="L395" s="66">
        <f t="shared" si="31"/>
        <v>-1636</v>
      </c>
      <c r="M395" s="66">
        <f t="shared" si="32"/>
        <v>0</v>
      </c>
    </row>
    <row r="396" spans="1:13" s="5" customFormat="1" ht="15.75">
      <c r="A396" s="80"/>
      <c r="B396" s="80"/>
      <c r="C396" s="22"/>
      <c r="D396" s="3" t="s">
        <v>56</v>
      </c>
      <c r="E396" s="6">
        <f>SUM(E395)</f>
        <v>1636</v>
      </c>
      <c r="F396" s="6">
        <f>SUM(F395)</f>
        <v>0</v>
      </c>
      <c r="G396" s="6">
        <f>SUM(G395)</f>
        <v>0</v>
      </c>
      <c r="H396" s="6">
        <f>G396-F396</f>
        <v>0</v>
      </c>
      <c r="I396" s="6">
        <f t="shared" si="30"/>
        <v>0</v>
      </c>
      <c r="J396" s="6"/>
      <c r="K396" s="6"/>
      <c r="L396" s="6">
        <f t="shared" si="31"/>
        <v>-1636</v>
      </c>
      <c r="M396" s="6">
        <f t="shared" si="32"/>
        <v>0</v>
      </c>
    </row>
    <row r="397" spans="1:13" s="5" customFormat="1" ht="30.75">
      <c r="A397" s="78">
        <v>985</v>
      </c>
      <c r="B397" s="78" t="s">
        <v>144</v>
      </c>
      <c r="C397" s="21" t="s">
        <v>209</v>
      </c>
      <c r="D397" s="32" t="s">
        <v>210</v>
      </c>
      <c r="E397" s="49">
        <v>286.7</v>
      </c>
      <c r="F397" s="49"/>
      <c r="G397" s="49"/>
      <c r="H397" s="49">
        <v>86.9</v>
      </c>
      <c r="I397" s="49">
        <f t="shared" si="30"/>
        <v>86.9</v>
      </c>
      <c r="J397" s="49"/>
      <c r="K397" s="49"/>
      <c r="L397" s="49">
        <f t="shared" si="31"/>
        <v>-199.79999999999998</v>
      </c>
      <c r="M397" s="49">
        <f t="shared" si="32"/>
        <v>30.31042901988141</v>
      </c>
    </row>
    <row r="398" spans="1:13" s="5" customFormat="1" ht="15.75" customHeight="1">
      <c r="A398" s="79"/>
      <c r="B398" s="79"/>
      <c r="C398" s="21" t="s">
        <v>23</v>
      </c>
      <c r="D398" s="43" t="s">
        <v>24</v>
      </c>
      <c r="E398" s="49">
        <v>60.9</v>
      </c>
      <c r="F398" s="49"/>
      <c r="G398" s="49"/>
      <c r="H398" s="49"/>
      <c r="I398" s="49">
        <f t="shared" si="30"/>
        <v>0</v>
      </c>
      <c r="J398" s="49"/>
      <c r="K398" s="49"/>
      <c r="L398" s="49">
        <f t="shared" si="31"/>
        <v>-60.9</v>
      </c>
      <c r="M398" s="49">
        <f t="shared" si="32"/>
        <v>0</v>
      </c>
    </row>
    <row r="399" spans="1:13" s="5" customFormat="1" ht="15.75" customHeight="1" hidden="1">
      <c r="A399" s="79"/>
      <c r="B399" s="79"/>
      <c r="C399" s="21" t="s">
        <v>30</v>
      </c>
      <c r="D399" s="43" t="s">
        <v>31</v>
      </c>
      <c r="E399" s="49"/>
      <c r="F399" s="49"/>
      <c r="G399" s="49"/>
      <c r="H399" s="49"/>
      <c r="I399" s="49">
        <f t="shared" si="30"/>
        <v>0</v>
      </c>
      <c r="J399" s="49"/>
      <c r="K399" s="49"/>
      <c r="L399" s="49">
        <f t="shared" si="31"/>
        <v>0</v>
      </c>
      <c r="M399" s="49" t="e">
        <f t="shared" si="32"/>
        <v>#DIV/0!</v>
      </c>
    </row>
    <row r="400" spans="1:13" s="5" customFormat="1" ht="15.75">
      <c r="A400" s="80"/>
      <c r="B400" s="80"/>
      <c r="C400" s="22"/>
      <c r="D400" s="3" t="s">
        <v>56</v>
      </c>
      <c r="E400" s="6">
        <f>E397+E398+E399</f>
        <v>347.59999999999997</v>
      </c>
      <c r="F400" s="6">
        <f>F397+F398+F399</f>
        <v>0</v>
      </c>
      <c r="G400" s="6">
        <f>G397+G398+G399</f>
        <v>0</v>
      </c>
      <c r="H400" s="6">
        <f>H397+H398+H399</f>
        <v>86.9</v>
      </c>
      <c r="I400" s="6">
        <f t="shared" si="30"/>
        <v>86.9</v>
      </c>
      <c r="J400" s="6"/>
      <c r="K400" s="6"/>
      <c r="L400" s="6">
        <f t="shared" si="31"/>
        <v>-260.69999999999993</v>
      </c>
      <c r="M400" s="6">
        <f t="shared" si="32"/>
        <v>25.000000000000007</v>
      </c>
    </row>
    <row r="401" spans="1:13" s="5" customFormat="1" ht="78">
      <c r="A401" s="103" t="s">
        <v>145</v>
      </c>
      <c r="B401" s="78" t="s">
        <v>146</v>
      </c>
      <c r="C401" s="20" t="s">
        <v>14</v>
      </c>
      <c r="D401" s="44" t="s">
        <v>97</v>
      </c>
      <c r="E401" s="49">
        <v>39622.2</v>
      </c>
      <c r="F401" s="49">
        <v>40512.9</v>
      </c>
      <c r="G401" s="49">
        <v>36799.1</v>
      </c>
      <c r="H401" s="49">
        <v>38772.5</v>
      </c>
      <c r="I401" s="49">
        <f t="shared" si="30"/>
        <v>1973.4000000000015</v>
      </c>
      <c r="J401" s="49">
        <f aca="true" t="shared" si="33" ref="J401:J448">H401/G401*100</f>
        <v>105.36263115130534</v>
      </c>
      <c r="K401" s="49">
        <f aca="true" t="shared" si="34" ref="K401:K451">H401/F401*100</f>
        <v>95.70408437806229</v>
      </c>
      <c r="L401" s="49">
        <f t="shared" si="31"/>
        <v>-849.6999999999971</v>
      </c>
      <c r="M401" s="49">
        <f t="shared" si="32"/>
        <v>97.85549515170788</v>
      </c>
    </row>
    <row r="402" spans="1:13" s="5" customFormat="1" ht="30.75">
      <c r="A402" s="104"/>
      <c r="B402" s="79"/>
      <c r="C402" s="21" t="s">
        <v>209</v>
      </c>
      <c r="D402" s="32" t="s">
        <v>210</v>
      </c>
      <c r="E402" s="49">
        <v>2243.2</v>
      </c>
      <c r="F402" s="49"/>
      <c r="G402" s="49"/>
      <c r="H402" s="49">
        <v>6956.4</v>
      </c>
      <c r="I402" s="49">
        <f t="shared" si="30"/>
        <v>6956.4</v>
      </c>
      <c r="J402" s="49"/>
      <c r="K402" s="49"/>
      <c r="L402" s="49">
        <f t="shared" si="31"/>
        <v>4713.2</v>
      </c>
      <c r="M402" s="49">
        <f t="shared" si="32"/>
        <v>310.1105563480742</v>
      </c>
    </row>
    <row r="403" spans="1:13" s="5" customFormat="1" ht="15">
      <c r="A403" s="104"/>
      <c r="B403" s="79"/>
      <c r="C403" s="21" t="s">
        <v>84</v>
      </c>
      <c r="D403" s="43" t="s">
        <v>85</v>
      </c>
      <c r="E403" s="49">
        <v>401.2</v>
      </c>
      <c r="F403" s="49">
        <v>389.3</v>
      </c>
      <c r="G403" s="49">
        <v>389.3</v>
      </c>
      <c r="H403" s="49"/>
      <c r="I403" s="49">
        <f t="shared" si="30"/>
        <v>-389.3</v>
      </c>
      <c r="J403" s="49">
        <f t="shared" si="33"/>
        <v>0</v>
      </c>
      <c r="K403" s="49">
        <f t="shared" si="34"/>
        <v>0</v>
      </c>
      <c r="L403" s="49">
        <f t="shared" si="31"/>
        <v>-401.2</v>
      </c>
      <c r="M403" s="49">
        <f t="shared" si="32"/>
        <v>0</v>
      </c>
    </row>
    <row r="404" spans="1:13" s="5" customFormat="1" ht="15">
      <c r="A404" s="104"/>
      <c r="B404" s="79"/>
      <c r="C404" s="21" t="s">
        <v>19</v>
      </c>
      <c r="D404" s="43" t="s">
        <v>20</v>
      </c>
      <c r="E404" s="49">
        <f>E406</f>
        <v>366.1</v>
      </c>
      <c r="F404" s="49">
        <f>F406</f>
        <v>0</v>
      </c>
      <c r="G404" s="49">
        <f>G406</f>
        <v>0</v>
      </c>
      <c r="H404" s="49">
        <f>SUM(H405:H406)</f>
        <v>913.8</v>
      </c>
      <c r="I404" s="49">
        <f t="shared" si="30"/>
        <v>913.8</v>
      </c>
      <c r="J404" s="49"/>
      <c r="K404" s="49"/>
      <c r="L404" s="49">
        <f t="shared" si="31"/>
        <v>547.6999999999999</v>
      </c>
      <c r="M404" s="49">
        <f t="shared" si="32"/>
        <v>249.60393335154328</v>
      </c>
    </row>
    <row r="405" spans="1:13" s="5" customFormat="1" ht="47.25" customHeight="1" hidden="1">
      <c r="A405" s="104"/>
      <c r="B405" s="79"/>
      <c r="C405" s="21" t="s">
        <v>213</v>
      </c>
      <c r="D405" s="43" t="s">
        <v>214</v>
      </c>
      <c r="E405" s="49"/>
      <c r="F405" s="49"/>
      <c r="G405" s="49"/>
      <c r="H405" s="49"/>
      <c r="I405" s="49">
        <f t="shared" si="30"/>
        <v>0</v>
      </c>
      <c r="J405" s="49" t="e">
        <f t="shared" si="33"/>
        <v>#DIV/0!</v>
      </c>
      <c r="K405" s="49" t="e">
        <f t="shared" si="34"/>
        <v>#DIV/0!</v>
      </c>
      <c r="L405" s="49">
        <f t="shared" si="31"/>
        <v>0</v>
      </c>
      <c r="M405" s="49" t="e">
        <f t="shared" si="32"/>
        <v>#DIV/0!</v>
      </c>
    </row>
    <row r="406" spans="1:13" s="5" customFormat="1" ht="47.25" customHeight="1" hidden="1">
      <c r="A406" s="104"/>
      <c r="B406" s="79"/>
      <c r="C406" s="20" t="s">
        <v>21</v>
      </c>
      <c r="D406" s="44" t="s">
        <v>22</v>
      </c>
      <c r="E406" s="49">
        <v>366.1</v>
      </c>
      <c r="F406" s="49"/>
      <c r="G406" s="49"/>
      <c r="H406" s="49">
        <v>913.8</v>
      </c>
      <c r="I406" s="49">
        <f t="shared" si="30"/>
        <v>913.8</v>
      </c>
      <c r="J406" s="49" t="e">
        <f t="shared" si="33"/>
        <v>#DIV/0!</v>
      </c>
      <c r="K406" s="49" t="e">
        <f t="shared" si="34"/>
        <v>#DIV/0!</v>
      </c>
      <c r="L406" s="49">
        <f t="shared" si="31"/>
        <v>547.6999999999999</v>
      </c>
      <c r="M406" s="49">
        <f t="shared" si="32"/>
        <v>249.60393335154328</v>
      </c>
    </row>
    <row r="407" spans="1:13" s="5" customFormat="1" ht="15.75" customHeight="1" hidden="1">
      <c r="A407" s="104"/>
      <c r="B407" s="79"/>
      <c r="C407" s="21" t="s">
        <v>23</v>
      </c>
      <c r="D407" s="43" t="s">
        <v>24</v>
      </c>
      <c r="E407" s="49"/>
      <c r="F407" s="49"/>
      <c r="G407" s="49"/>
      <c r="H407" s="49"/>
      <c r="I407" s="49">
        <f t="shared" si="30"/>
        <v>0</v>
      </c>
      <c r="J407" s="49" t="e">
        <f t="shared" si="33"/>
        <v>#DIV/0!</v>
      </c>
      <c r="K407" s="49" t="e">
        <f t="shared" si="34"/>
        <v>#DIV/0!</v>
      </c>
      <c r="L407" s="49">
        <f t="shared" si="31"/>
        <v>0</v>
      </c>
      <c r="M407" s="49" t="e">
        <f t="shared" si="32"/>
        <v>#DIV/0!</v>
      </c>
    </row>
    <row r="408" spans="1:13" s="5" customFormat="1" ht="46.5">
      <c r="A408" s="104"/>
      <c r="B408" s="79"/>
      <c r="C408" s="21" t="s">
        <v>25</v>
      </c>
      <c r="D408" s="43" t="s">
        <v>192</v>
      </c>
      <c r="E408" s="49">
        <v>15921.5</v>
      </c>
      <c r="F408" s="49">
        <v>4723.8</v>
      </c>
      <c r="G408" s="49">
        <v>4723.8</v>
      </c>
      <c r="H408" s="49">
        <v>4723.8</v>
      </c>
      <c r="I408" s="49">
        <f t="shared" si="30"/>
        <v>0</v>
      </c>
      <c r="J408" s="49">
        <f t="shared" si="33"/>
        <v>100</v>
      </c>
      <c r="K408" s="49">
        <f t="shared" si="34"/>
        <v>100</v>
      </c>
      <c r="L408" s="49">
        <f t="shared" si="31"/>
        <v>-11197.7</v>
      </c>
      <c r="M408" s="49">
        <f t="shared" si="32"/>
        <v>29.669315077097007</v>
      </c>
    </row>
    <row r="409" spans="1:13" s="5" customFormat="1" ht="15">
      <c r="A409" s="104"/>
      <c r="B409" s="79"/>
      <c r="C409" s="21" t="s">
        <v>28</v>
      </c>
      <c r="D409" s="43" t="s">
        <v>29</v>
      </c>
      <c r="E409" s="34">
        <v>88660.4</v>
      </c>
      <c r="F409" s="34">
        <f>132007.3+24626</f>
        <v>156633.3</v>
      </c>
      <c r="G409" s="34">
        <v>131702.6</v>
      </c>
      <c r="H409" s="34">
        <v>106467.1</v>
      </c>
      <c r="I409" s="34">
        <f t="shared" si="30"/>
        <v>-25235.5</v>
      </c>
      <c r="J409" s="34">
        <f t="shared" si="33"/>
        <v>80.83902671625313</v>
      </c>
      <c r="K409" s="34">
        <f t="shared" si="34"/>
        <v>67.97220003664611</v>
      </c>
      <c r="L409" s="34">
        <f t="shared" si="31"/>
        <v>17806.70000000001</v>
      </c>
      <c r="M409" s="34">
        <f t="shared" si="32"/>
        <v>120.08416384315885</v>
      </c>
    </row>
    <row r="410" spans="1:13" s="5" customFormat="1" ht="15">
      <c r="A410" s="104"/>
      <c r="B410" s="79"/>
      <c r="C410" s="21" t="s">
        <v>30</v>
      </c>
      <c r="D410" s="43" t="s">
        <v>31</v>
      </c>
      <c r="E410" s="49">
        <v>67306.8</v>
      </c>
      <c r="F410" s="66">
        <v>605166.4</v>
      </c>
      <c r="G410" s="49">
        <v>579062.9</v>
      </c>
      <c r="H410" s="49">
        <v>325606.6</v>
      </c>
      <c r="I410" s="49">
        <f t="shared" si="30"/>
        <v>-253456.30000000005</v>
      </c>
      <c r="J410" s="49">
        <f t="shared" si="33"/>
        <v>56.22991906406022</v>
      </c>
      <c r="K410" s="49">
        <f t="shared" si="34"/>
        <v>53.80447427352212</v>
      </c>
      <c r="L410" s="49">
        <f t="shared" si="31"/>
        <v>258299.8</v>
      </c>
      <c r="M410" s="49">
        <f t="shared" si="32"/>
        <v>483.76479048179374</v>
      </c>
    </row>
    <row r="411" spans="1:13" s="5" customFormat="1" ht="15">
      <c r="A411" s="104"/>
      <c r="B411" s="79"/>
      <c r="C411" s="21" t="s">
        <v>48</v>
      </c>
      <c r="D411" s="44" t="s">
        <v>49</v>
      </c>
      <c r="E411" s="49">
        <v>290116.2</v>
      </c>
      <c r="F411" s="66">
        <v>140055.8</v>
      </c>
      <c r="G411" s="49">
        <v>140055.8</v>
      </c>
      <c r="H411" s="49">
        <v>140055.8</v>
      </c>
      <c r="I411" s="49">
        <f t="shared" si="30"/>
        <v>0</v>
      </c>
      <c r="J411" s="49">
        <f t="shared" si="33"/>
        <v>100</v>
      </c>
      <c r="K411" s="49">
        <f t="shared" si="34"/>
        <v>100</v>
      </c>
      <c r="L411" s="49">
        <f t="shared" si="31"/>
        <v>-150060.40000000002</v>
      </c>
      <c r="M411" s="49">
        <f t="shared" si="32"/>
        <v>48.27575985070809</v>
      </c>
    </row>
    <row r="412" spans="1:13" s="5" customFormat="1" ht="15">
      <c r="A412" s="104"/>
      <c r="B412" s="79"/>
      <c r="C412" s="21" t="s">
        <v>32</v>
      </c>
      <c r="D412" s="43" t="s">
        <v>27</v>
      </c>
      <c r="E412" s="49">
        <v>-60691.8</v>
      </c>
      <c r="F412" s="49"/>
      <c r="G412" s="49"/>
      <c r="H412" s="49">
        <v>-51157</v>
      </c>
      <c r="I412" s="49">
        <f t="shared" si="30"/>
        <v>-51157</v>
      </c>
      <c r="J412" s="49"/>
      <c r="K412" s="49"/>
      <c r="L412" s="49">
        <f t="shared" si="31"/>
        <v>9534.800000000003</v>
      </c>
      <c r="M412" s="49">
        <f t="shared" si="32"/>
        <v>84.28980521256578</v>
      </c>
    </row>
    <row r="413" spans="1:13" s="5" customFormat="1" ht="30.75">
      <c r="A413" s="104"/>
      <c r="B413" s="79"/>
      <c r="C413" s="23"/>
      <c r="D413" s="3" t="s">
        <v>37</v>
      </c>
      <c r="E413" s="6">
        <f>E414-E412</f>
        <v>504637.6</v>
      </c>
      <c r="F413" s="6">
        <f>F414-F412</f>
        <v>947481.5</v>
      </c>
      <c r="G413" s="6">
        <f>G414-G412</f>
        <v>892733.5</v>
      </c>
      <c r="H413" s="6">
        <f>H414-H412</f>
        <v>623496</v>
      </c>
      <c r="I413" s="6">
        <f t="shared" si="30"/>
        <v>-269237.5</v>
      </c>
      <c r="J413" s="6">
        <f t="shared" si="33"/>
        <v>69.84122361264588</v>
      </c>
      <c r="K413" s="6">
        <f t="shared" si="34"/>
        <v>65.80561203569674</v>
      </c>
      <c r="L413" s="6">
        <f t="shared" si="31"/>
        <v>118858.40000000002</v>
      </c>
      <c r="M413" s="6">
        <f t="shared" si="32"/>
        <v>123.55321918144824</v>
      </c>
    </row>
    <row r="414" spans="1:13" s="5" customFormat="1" ht="15">
      <c r="A414" s="105"/>
      <c r="B414" s="80"/>
      <c r="C414" s="17"/>
      <c r="D414" s="3" t="s">
        <v>56</v>
      </c>
      <c r="E414" s="6">
        <f>SUM(E401:E404,E407:E412)</f>
        <v>443945.8</v>
      </c>
      <c r="F414" s="6">
        <f>SUM(F401:F404,F407:F412)</f>
        <v>947481.5</v>
      </c>
      <c r="G414" s="6">
        <f>SUM(G401:G404,G407:G412)</f>
        <v>892733.5</v>
      </c>
      <c r="H414" s="6">
        <f>SUM(H401:H404,H407:H412)</f>
        <v>572339</v>
      </c>
      <c r="I414" s="6">
        <f t="shared" si="30"/>
        <v>-320394.5</v>
      </c>
      <c r="J414" s="6">
        <f t="shared" si="33"/>
        <v>64.11084606996377</v>
      </c>
      <c r="K414" s="6">
        <f t="shared" si="34"/>
        <v>60.40635094194451</v>
      </c>
      <c r="L414" s="6">
        <f t="shared" si="31"/>
        <v>128393.20000000001</v>
      </c>
      <c r="M414" s="6">
        <f t="shared" si="32"/>
        <v>128.92091782375238</v>
      </c>
    </row>
    <row r="415" spans="1:13" ht="62.25">
      <c r="A415" s="103" t="s">
        <v>147</v>
      </c>
      <c r="B415" s="78" t="s">
        <v>148</v>
      </c>
      <c r="C415" s="62" t="s">
        <v>220</v>
      </c>
      <c r="D415" s="41" t="s">
        <v>9</v>
      </c>
      <c r="E415" s="34">
        <v>498252.8</v>
      </c>
      <c r="F415" s="34">
        <v>430490.2</v>
      </c>
      <c r="G415" s="34">
        <v>407978.8</v>
      </c>
      <c r="H415" s="34">
        <v>528893.5</v>
      </c>
      <c r="I415" s="34">
        <f t="shared" si="30"/>
        <v>120914.70000000001</v>
      </c>
      <c r="J415" s="34">
        <f t="shared" si="33"/>
        <v>129.63749586988345</v>
      </c>
      <c r="K415" s="34">
        <f t="shared" si="34"/>
        <v>122.85842976216415</v>
      </c>
      <c r="L415" s="34">
        <f t="shared" si="31"/>
        <v>30640.70000000001</v>
      </c>
      <c r="M415" s="34">
        <f t="shared" si="32"/>
        <v>106.14962926450188</v>
      </c>
    </row>
    <row r="416" spans="1:13" ht="30.75">
      <c r="A416" s="104"/>
      <c r="B416" s="79"/>
      <c r="C416" s="21" t="s">
        <v>149</v>
      </c>
      <c r="D416" s="43" t="s">
        <v>150</v>
      </c>
      <c r="E416" s="34">
        <v>33323.3</v>
      </c>
      <c r="F416" s="34">
        <v>52514.3</v>
      </c>
      <c r="G416" s="34">
        <v>52222.3</v>
      </c>
      <c r="H416" s="34">
        <v>46292.5</v>
      </c>
      <c r="I416" s="34">
        <f t="shared" si="30"/>
        <v>-5929.800000000003</v>
      </c>
      <c r="J416" s="34">
        <f t="shared" si="33"/>
        <v>88.64508074136911</v>
      </c>
      <c r="K416" s="34">
        <f t="shared" si="34"/>
        <v>88.15217950158338</v>
      </c>
      <c r="L416" s="34">
        <f t="shared" si="31"/>
        <v>12969.199999999997</v>
      </c>
      <c r="M416" s="34">
        <f t="shared" si="32"/>
        <v>138.91931471372882</v>
      </c>
    </row>
    <row r="417" spans="1:13" ht="30.75">
      <c r="A417" s="104"/>
      <c r="B417" s="79"/>
      <c r="C417" s="21" t="s">
        <v>209</v>
      </c>
      <c r="D417" s="32" t="s">
        <v>210</v>
      </c>
      <c r="E417" s="52">
        <v>36.9</v>
      </c>
      <c r="F417" s="34"/>
      <c r="G417" s="34"/>
      <c r="H417" s="34">
        <v>251.3</v>
      </c>
      <c r="I417" s="34">
        <f t="shared" si="30"/>
        <v>251.3</v>
      </c>
      <c r="J417" s="34"/>
      <c r="K417" s="34"/>
      <c r="L417" s="34">
        <f t="shared" si="31"/>
        <v>214.4</v>
      </c>
      <c r="M417" s="34">
        <f t="shared" si="32"/>
        <v>681.029810298103</v>
      </c>
    </row>
    <row r="418" spans="1:13" ht="46.5">
      <c r="A418" s="104"/>
      <c r="B418" s="79"/>
      <c r="C418" s="62" t="s">
        <v>224</v>
      </c>
      <c r="D418" s="44" t="s">
        <v>18</v>
      </c>
      <c r="E418" s="34">
        <v>88179.4</v>
      </c>
      <c r="F418" s="34">
        <v>227314.4</v>
      </c>
      <c r="G418" s="34">
        <v>64165.2</v>
      </c>
      <c r="H418" s="34">
        <v>259282.1</v>
      </c>
      <c r="I418" s="34">
        <f t="shared" si="30"/>
        <v>195116.90000000002</v>
      </c>
      <c r="J418" s="34">
        <f t="shared" si="33"/>
        <v>404.0852362339711</v>
      </c>
      <c r="K418" s="34">
        <f t="shared" si="34"/>
        <v>114.06320936992994</v>
      </c>
      <c r="L418" s="34">
        <f t="shared" si="31"/>
        <v>171102.7</v>
      </c>
      <c r="M418" s="34">
        <f t="shared" si="32"/>
        <v>294.03931076872834</v>
      </c>
    </row>
    <row r="419" spans="1:13" ht="62.25">
      <c r="A419" s="104"/>
      <c r="B419" s="79"/>
      <c r="C419" s="20" t="s">
        <v>217</v>
      </c>
      <c r="D419" s="44" t="s">
        <v>218</v>
      </c>
      <c r="E419" s="34"/>
      <c r="F419" s="34">
        <v>26044.8</v>
      </c>
      <c r="G419" s="34">
        <v>26044.8</v>
      </c>
      <c r="H419" s="34">
        <v>26044.8</v>
      </c>
      <c r="I419" s="34">
        <f t="shared" si="30"/>
        <v>0</v>
      </c>
      <c r="J419" s="34">
        <f t="shared" si="33"/>
        <v>100</v>
      </c>
      <c r="K419" s="34">
        <f t="shared" si="34"/>
        <v>100</v>
      </c>
      <c r="L419" s="34">
        <f t="shared" si="31"/>
        <v>26044.8</v>
      </c>
      <c r="M419" s="34"/>
    </row>
    <row r="420" spans="1:13" ht="15">
      <c r="A420" s="104"/>
      <c r="B420" s="79"/>
      <c r="C420" s="21" t="s">
        <v>19</v>
      </c>
      <c r="D420" s="43" t="s">
        <v>20</v>
      </c>
      <c r="E420" s="34">
        <f>SUM(E421)</f>
        <v>0</v>
      </c>
      <c r="F420" s="34">
        <f>SUM(F421)</f>
        <v>0</v>
      </c>
      <c r="G420" s="34">
        <f>SUM(G421)</f>
        <v>0</v>
      </c>
      <c r="H420" s="34">
        <f>SUM(H421)</f>
        <v>17.8</v>
      </c>
      <c r="I420" s="34">
        <f t="shared" si="30"/>
        <v>17.8</v>
      </c>
      <c r="J420" s="34"/>
      <c r="K420" s="34"/>
      <c r="L420" s="34">
        <f t="shared" si="31"/>
        <v>17.8</v>
      </c>
      <c r="M420" s="34"/>
    </row>
    <row r="421" spans="1:13" ht="47.25" customHeight="1" hidden="1">
      <c r="A421" s="104"/>
      <c r="B421" s="79"/>
      <c r="C421" s="20" t="s">
        <v>21</v>
      </c>
      <c r="D421" s="44" t="s">
        <v>22</v>
      </c>
      <c r="E421" s="34"/>
      <c r="F421" s="34"/>
      <c r="G421" s="34"/>
      <c r="H421" s="34">
        <v>17.8</v>
      </c>
      <c r="I421" s="34">
        <f t="shared" si="30"/>
        <v>17.8</v>
      </c>
      <c r="J421" s="34"/>
      <c r="K421" s="34"/>
      <c r="L421" s="34">
        <f t="shared" si="31"/>
        <v>17.8</v>
      </c>
      <c r="M421" s="34" t="e">
        <f t="shared" si="32"/>
        <v>#DIV/0!</v>
      </c>
    </row>
    <row r="422" spans="1:13" ht="15">
      <c r="A422" s="104"/>
      <c r="B422" s="79"/>
      <c r="C422" s="21" t="s">
        <v>23</v>
      </c>
      <c r="D422" s="43" t="s">
        <v>24</v>
      </c>
      <c r="E422" s="34">
        <v>-8</v>
      </c>
      <c r="F422" s="34"/>
      <c r="G422" s="34"/>
      <c r="H422" s="34">
        <v>-9.2</v>
      </c>
      <c r="I422" s="34">
        <f t="shared" si="30"/>
        <v>-9.2</v>
      </c>
      <c r="J422" s="34"/>
      <c r="K422" s="34"/>
      <c r="L422" s="34">
        <f t="shared" si="31"/>
        <v>-1.1999999999999993</v>
      </c>
      <c r="M422" s="34">
        <f t="shared" si="32"/>
        <v>114.99999999999999</v>
      </c>
    </row>
    <row r="423" spans="1:13" ht="15">
      <c r="A423" s="104"/>
      <c r="B423" s="79"/>
      <c r="C423" s="21" t="s">
        <v>25</v>
      </c>
      <c r="D423" s="43" t="s">
        <v>143</v>
      </c>
      <c r="E423" s="34">
        <v>5.6</v>
      </c>
      <c r="F423" s="34"/>
      <c r="G423" s="34"/>
      <c r="H423" s="34"/>
      <c r="I423" s="34">
        <f t="shared" si="30"/>
        <v>0</v>
      </c>
      <c r="J423" s="34"/>
      <c r="K423" s="34"/>
      <c r="L423" s="34">
        <f t="shared" si="31"/>
        <v>-5.6</v>
      </c>
      <c r="M423" s="34">
        <f t="shared" si="32"/>
        <v>0</v>
      </c>
    </row>
    <row r="424" spans="1:13" ht="15.75" customHeight="1" hidden="1">
      <c r="A424" s="104"/>
      <c r="B424" s="79"/>
      <c r="C424" s="21" t="s">
        <v>30</v>
      </c>
      <c r="D424" s="43" t="s">
        <v>31</v>
      </c>
      <c r="E424" s="34"/>
      <c r="F424" s="34"/>
      <c r="G424" s="34"/>
      <c r="H424" s="34"/>
      <c r="I424" s="34">
        <f t="shared" si="30"/>
        <v>0</v>
      </c>
      <c r="J424" s="34" t="e">
        <f t="shared" si="33"/>
        <v>#DIV/0!</v>
      </c>
      <c r="K424" s="34" t="e">
        <f t="shared" si="34"/>
        <v>#DIV/0!</v>
      </c>
      <c r="L424" s="34">
        <f t="shared" si="31"/>
        <v>0</v>
      </c>
      <c r="M424" s="34" t="e">
        <f t="shared" si="32"/>
        <v>#DIV/0!</v>
      </c>
    </row>
    <row r="425" spans="1:13" s="5" customFormat="1" ht="15.75">
      <c r="A425" s="104"/>
      <c r="B425" s="79"/>
      <c r="C425" s="22"/>
      <c r="D425" s="3" t="s">
        <v>33</v>
      </c>
      <c r="E425" s="6">
        <f>SUM(E415:E424)-E420</f>
        <v>619790</v>
      </c>
      <c r="F425" s="6">
        <f>SUM(F415:F424)-F420</f>
        <v>736363.7000000001</v>
      </c>
      <c r="G425" s="6">
        <f>SUM(G415:G424)-G420</f>
        <v>550411.1</v>
      </c>
      <c r="H425" s="6">
        <f>SUM(H415:H424)-H420</f>
        <v>860772.8000000002</v>
      </c>
      <c r="I425" s="6">
        <f t="shared" si="30"/>
        <v>310361.7000000002</v>
      </c>
      <c r="J425" s="6">
        <f t="shared" si="33"/>
        <v>156.3872530913712</v>
      </c>
      <c r="K425" s="6">
        <f t="shared" si="34"/>
        <v>116.89506150289593</v>
      </c>
      <c r="L425" s="6">
        <f t="shared" si="31"/>
        <v>240982.80000000016</v>
      </c>
      <c r="M425" s="6">
        <f t="shared" si="32"/>
        <v>138.88136304232083</v>
      </c>
    </row>
    <row r="426" spans="1:13" ht="15">
      <c r="A426" s="104"/>
      <c r="B426" s="79"/>
      <c r="C426" s="21" t="s">
        <v>151</v>
      </c>
      <c r="D426" s="43" t="s">
        <v>152</v>
      </c>
      <c r="E426" s="34">
        <v>55247.6</v>
      </c>
      <c r="F426" s="34">
        <v>204534.2</v>
      </c>
      <c r="G426" s="34">
        <v>177944.8</v>
      </c>
      <c r="H426" s="34">
        <v>147363.2</v>
      </c>
      <c r="I426" s="34">
        <f t="shared" si="30"/>
        <v>-30581.599999999977</v>
      </c>
      <c r="J426" s="34">
        <f t="shared" si="33"/>
        <v>82.81399625052265</v>
      </c>
      <c r="K426" s="34">
        <f t="shared" si="34"/>
        <v>72.04819536292707</v>
      </c>
      <c r="L426" s="34">
        <f t="shared" si="31"/>
        <v>92115.6</v>
      </c>
      <c r="M426" s="34">
        <f t="shared" si="32"/>
        <v>266.7323105438065</v>
      </c>
    </row>
    <row r="427" spans="1:13" ht="15">
      <c r="A427" s="104"/>
      <c r="B427" s="79"/>
      <c r="C427" s="21" t="s">
        <v>153</v>
      </c>
      <c r="D427" s="43" t="s">
        <v>154</v>
      </c>
      <c r="E427" s="34">
        <v>3102742.1</v>
      </c>
      <c r="F427" s="34">
        <v>3308587.3</v>
      </c>
      <c r="G427" s="34">
        <v>3162252.2</v>
      </c>
      <c r="H427" s="34">
        <v>3191367.7</v>
      </c>
      <c r="I427" s="34">
        <f t="shared" si="30"/>
        <v>29115.5</v>
      </c>
      <c r="J427" s="34">
        <f t="shared" si="33"/>
        <v>100.92072036506133</v>
      </c>
      <c r="K427" s="34">
        <f t="shared" si="34"/>
        <v>96.45711025971721</v>
      </c>
      <c r="L427" s="34">
        <f t="shared" si="31"/>
        <v>88625.6000000001</v>
      </c>
      <c r="M427" s="34">
        <f t="shared" si="32"/>
        <v>102.85636373064975</v>
      </c>
    </row>
    <row r="428" spans="1:13" ht="15">
      <c r="A428" s="104"/>
      <c r="B428" s="79"/>
      <c r="C428" s="21" t="s">
        <v>52</v>
      </c>
      <c r="D428" s="47" t="s">
        <v>53</v>
      </c>
      <c r="E428" s="49">
        <v>396.9</v>
      </c>
      <c r="F428" s="34"/>
      <c r="G428" s="34"/>
      <c r="H428" s="34">
        <v>-97.8</v>
      </c>
      <c r="I428" s="34">
        <f t="shared" si="30"/>
        <v>-97.8</v>
      </c>
      <c r="J428" s="34"/>
      <c r="K428" s="34"/>
      <c r="L428" s="34">
        <f t="shared" si="31"/>
        <v>-494.7</v>
      </c>
      <c r="M428" s="34">
        <f t="shared" si="32"/>
        <v>-24.640967498110356</v>
      </c>
    </row>
    <row r="429" spans="1:13" ht="63" customHeight="1" hidden="1">
      <c r="A429" s="104"/>
      <c r="B429" s="79"/>
      <c r="C429" s="62" t="s">
        <v>220</v>
      </c>
      <c r="D429" s="41" t="s">
        <v>9</v>
      </c>
      <c r="E429" s="49"/>
      <c r="F429" s="34"/>
      <c r="G429" s="34"/>
      <c r="H429" s="34"/>
      <c r="I429" s="34">
        <f t="shared" si="30"/>
        <v>0</v>
      </c>
      <c r="J429" s="34" t="e">
        <f t="shared" si="33"/>
        <v>#DIV/0!</v>
      </c>
      <c r="K429" s="34" t="e">
        <f t="shared" si="34"/>
        <v>#DIV/0!</v>
      </c>
      <c r="L429" s="34">
        <f t="shared" si="31"/>
        <v>0</v>
      </c>
      <c r="M429" s="34" t="e">
        <f t="shared" si="32"/>
        <v>#DIV/0!</v>
      </c>
    </row>
    <row r="430" spans="1:13" ht="15">
      <c r="A430" s="104"/>
      <c r="B430" s="79"/>
      <c r="C430" s="21" t="s">
        <v>19</v>
      </c>
      <c r="D430" s="43" t="s">
        <v>20</v>
      </c>
      <c r="E430" s="34">
        <f>E431</f>
        <v>596.4</v>
      </c>
      <c r="F430" s="34">
        <f>F431</f>
        <v>660</v>
      </c>
      <c r="G430" s="34">
        <f>G431</f>
        <v>562</v>
      </c>
      <c r="H430" s="34">
        <f>H431</f>
        <v>773.3</v>
      </c>
      <c r="I430" s="34">
        <f t="shared" si="30"/>
        <v>211.29999999999995</v>
      </c>
      <c r="J430" s="34">
        <f t="shared" si="33"/>
        <v>137.59786476868328</v>
      </c>
      <c r="K430" s="34">
        <f t="shared" si="34"/>
        <v>117.16666666666666</v>
      </c>
      <c r="L430" s="34">
        <f t="shared" si="31"/>
        <v>176.89999999999998</v>
      </c>
      <c r="M430" s="34">
        <f t="shared" si="32"/>
        <v>129.66130114017437</v>
      </c>
    </row>
    <row r="431" spans="1:13" ht="31.5" customHeight="1" hidden="1">
      <c r="A431" s="104"/>
      <c r="B431" s="79"/>
      <c r="C431" s="20" t="s">
        <v>155</v>
      </c>
      <c r="D431" s="44" t="s">
        <v>156</v>
      </c>
      <c r="E431" s="34">
        <v>596.4</v>
      </c>
      <c r="F431" s="34">
        <v>660</v>
      </c>
      <c r="G431" s="34">
        <v>562</v>
      </c>
      <c r="H431" s="34">
        <v>773.3</v>
      </c>
      <c r="I431" s="34">
        <f t="shared" si="30"/>
        <v>211.29999999999995</v>
      </c>
      <c r="J431" s="34">
        <f t="shared" si="33"/>
        <v>137.59786476868328</v>
      </c>
      <c r="K431" s="34">
        <f t="shared" si="34"/>
        <v>117.16666666666666</v>
      </c>
      <c r="L431" s="34">
        <f t="shared" si="31"/>
        <v>176.89999999999998</v>
      </c>
      <c r="M431" s="34">
        <f t="shared" si="32"/>
        <v>129.66130114017437</v>
      </c>
    </row>
    <row r="432" spans="1:13" s="5" customFormat="1" ht="15.75">
      <c r="A432" s="104"/>
      <c r="B432" s="79"/>
      <c r="C432" s="22"/>
      <c r="D432" s="3" t="s">
        <v>36</v>
      </c>
      <c r="E432" s="6">
        <f>SUM(E426:E430)</f>
        <v>3158983</v>
      </c>
      <c r="F432" s="6">
        <f>SUM(F426:F430)</f>
        <v>3513781.5</v>
      </c>
      <c r="G432" s="6">
        <f>SUM(G426:G430)</f>
        <v>3340759</v>
      </c>
      <c r="H432" s="6">
        <f>SUM(H426:H430)</f>
        <v>3339406.4000000004</v>
      </c>
      <c r="I432" s="6">
        <f t="shared" si="30"/>
        <v>-1352.5999999996275</v>
      </c>
      <c r="J432" s="6">
        <f t="shared" si="33"/>
        <v>99.95951219468392</v>
      </c>
      <c r="K432" s="6">
        <f t="shared" si="34"/>
        <v>95.0373948977761</v>
      </c>
      <c r="L432" s="6">
        <f t="shared" si="31"/>
        <v>180423.40000000037</v>
      </c>
      <c r="M432" s="6">
        <f t="shared" si="32"/>
        <v>105.71143940945554</v>
      </c>
    </row>
    <row r="433" spans="1:13" s="5" customFormat="1" ht="15.75">
      <c r="A433" s="105"/>
      <c r="B433" s="80"/>
      <c r="C433" s="22"/>
      <c r="D433" s="3" t="s">
        <v>56</v>
      </c>
      <c r="E433" s="6">
        <f>E425+E432</f>
        <v>3778773</v>
      </c>
      <c r="F433" s="6">
        <f>F425+F432</f>
        <v>4250145.2</v>
      </c>
      <c r="G433" s="6">
        <f>G425+G432</f>
        <v>3891170.1</v>
      </c>
      <c r="H433" s="6">
        <f>H425+H432</f>
        <v>4200179.2</v>
      </c>
      <c r="I433" s="6">
        <f t="shared" si="30"/>
        <v>309009.1000000001</v>
      </c>
      <c r="J433" s="6">
        <f t="shared" si="33"/>
        <v>107.94128994772036</v>
      </c>
      <c r="K433" s="6">
        <f t="shared" si="34"/>
        <v>98.82436957683234</v>
      </c>
      <c r="L433" s="6">
        <f t="shared" si="31"/>
        <v>421406.2000000002</v>
      </c>
      <c r="M433" s="6">
        <f t="shared" si="32"/>
        <v>111.1519321218819</v>
      </c>
    </row>
    <row r="434" spans="1:13" s="5" customFormat="1" ht="15.75" customHeight="1" hidden="1">
      <c r="A434" s="78"/>
      <c r="B434" s="78" t="s">
        <v>157</v>
      </c>
      <c r="C434" s="21" t="s">
        <v>52</v>
      </c>
      <c r="D434" s="47" t="s">
        <v>53</v>
      </c>
      <c r="E434" s="49"/>
      <c r="F434" s="6"/>
      <c r="G434" s="6"/>
      <c r="H434" s="49"/>
      <c r="I434" s="49">
        <f t="shared" si="30"/>
        <v>0</v>
      </c>
      <c r="J434" s="49" t="e">
        <f t="shared" si="33"/>
        <v>#DIV/0!</v>
      </c>
      <c r="K434" s="49" t="e">
        <f t="shared" si="34"/>
        <v>#DIV/0!</v>
      </c>
      <c r="L434" s="49">
        <f t="shared" si="31"/>
        <v>0</v>
      </c>
      <c r="M434" s="49" t="e">
        <f t="shared" si="32"/>
        <v>#DIV/0!</v>
      </c>
    </row>
    <row r="435" spans="1:13" s="5" customFormat="1" ht="94.5" customHeight="1" hidden="1">
      <c r="A435" s="79"/>
      <c r="B435" s="79"/>
      <c r="C435" s="24" t="s">
        <v>158</v>
      </c>
      <c r="D435" s="48" t="s">
        <v>159</v>
      </c>
      <c r="E435" s="34"/>
      <c r="F435" s="34"/>
      <c r="G435" s="34"/>
      <c r="H435" s="34"/>
      <c r="I435" s="34">
        <f t="shared" si="30"/>
        <v>0</v>
      </c>
      <c r="J435" s="34" t="e">
        <f t="shared" si="33"/>
        <v>#DIV/0!</v>
      </c>
      <c r="K435" s="34" t="e">
        <f t="shared" si="34"/>
        <v>#DIV/0!</v>
      </c>
      <c r="L435" s="34">
        <f t="shared" si="31"/>
        <v>0</v>
      </c>
      <c r="M435" s="34" t="e">
        <f t="shared" si="32"/>
        <v>#DIV/0!</v>
      </c>
    </row>
    <row r="436" spans="1:13" s="5" customFormat="1" ht="78.75" customHeight="1" hidden="1">
      <c r="A436" s="79"/>
      <c r="B436" s="79"/>
      <c r="C436" s="26" t="s">
        <v>160</v>
      </c>
      <c r="D436" s="48" t="s">
        <v>161</v>
      </c>
      <c r="E436" s="34"/>
      <c r="F436" s="34"/>
      <c r="G436" s="34"/>
      <c r="H436" s="34"/>
      <c r="I436" s="34">
        <f t="shared" si="30"/>
        <v>0</v>
      </c>
      <c r="J436" s="34" t="e">
        <f t="shared" si="33"/>
        <v>#DIV/0!</v>
      </c>
      <c r="K436" s="34" t="e">
        <f t="shared" si="34"/>
        <v>#DIV/0!</v>
      </c>
      <c r="L436" s="34">
        <f t="shared" si="31"/>
        <v>0</v>
      </c>
      <c r="M436" s="34" t="e">
        <f t="shared" si="32"/>
        <v>#DIV/0!</v>
      </c>
    </row>
    <row r="437" spans="1:13" ht="15.75" customHeight="1" hidden="1">
      <c r="A437" s="79"/>
      <c r="B437" s="79"/>
      <c r="C437" s="21" t="s">
        <v>19</v>
      </c>
      <c r="D437" s="43" t="s">
        <v>20</v>
      </c>
      <c r="E437" s="34">
        <f>SUM(E438:E438)</f>
        <v>0</v>
      </c>
      <c r="F437" s="34">
        <f>SUM(F438:F438)</f>
        <v>0</v>
      </c>
      <c r="G437" s="34">
        <f>SUM(G438:G438)</f>
        <v>0</v>
      </c>
      <c r="H437" s="34">
        <f>SUM(H438:H438)</f>
        <v>0</v>
      </c>
      <c r="I437" s="34">
        <f t="shared" si="30"/>
        <v>0</v>
      </c>
      <c r="J437" s="34" t="e">
        <f t="shared" si="33"/>
        <v>#DIV/0!</v>
      </c>
      <c r="K437" s="34" t="e">
        <f t="shared" si="34"/>
        <v>#DIV/0!</v>
      </c>
      <c r="L437" s="34">
        <f t="shared" si="31"/>
        <v>0</v>
      </c>
      <c r="M437" s="34" t="e">
        <f t="shared" si="32"/>
        <v>#DIV/0!</v>
      </c>
    </row>
    <row r="438" spans="1:13" ht="63" customHeight="1" hidden="1">
      <c r="A438" s="79"/>
      <c r="B438" s="79"/>
      <c r="C438" s="21" t="s">
        <v>54</v>
      </c>
      <c r="D438" s="46" t="s">
        <v>55</v>
      </c>
      <c r="E438" s="34"/>
      <c r="F438" s="34"/>
      <c r="G438" s="34"/>
      <c r="H438" s="34"/>
      <c r="I438" s="34">
        <f t="shared" si="30"/>
        <v>0</v>
      </c>
      <c r="J438" s="34" t="e">
        <f t="shared" si="33"/>
        <v>#DIV/0!</v>
      </c>
      <c r="K438" s="34" t="e">
        <f t="shared" si="34"/>
        <v>#DIV/0!</v>
      </c>
      <c r="L438" s="34">
        <f t="shared" si="31"/>
        <v>0</v>
      </c>
      <c r="M438" s="34" t="e">
        <f t="shared" si="32"/>
        <v>#DIV/0!</v>
      </c>
    </row>
    <row r="439" spans="1:13" ht="15.75" customHeight="1" hidden="1">
      <c r="A439" s="79"/>
      <c r="B439" s="79"/>
      <c r="C439" s="21" t="s">
        <v>28</v>
      </c>
      <c r="D439" s="43" t="s">
        <v>29</v>
      </c>
      <c r="E439" s="34"/>
      <c r="F439" s="34"/>
      <c r="G439" s="34"/>
      <c r="H439" s="34"/>
      <c r="I439" s="34">
        <f t="shared" si="30"/>
        <v>0</v>
      </c>
      <c r="J439" s="34" t="e">
        <f t="shared" si="33"/>
        <v>#DIV/0!</v>
      </c>
      <c r="K439" s="34" t="e">
        <f t="shared" si="34"/>
        <v>#DIV/0!</v>
      </c>
      <c r="L439" s="34">
        <f t="shared" si="31"/>
        <v>0</v>
      </c>
      <c r="M439" s="34" t="e">
        <f t="shared" si="32"/>
        <v>#DIV/0!</v>
      </c>
    </row>
    <row r="440" spans="1:13" ht="15.75" customHeight="1" hidden="1">
      <c r="A440" s="79"/>
      <c r="B440" s="79"/>
      <c r="C440" s="21" t="s">
        <v>30</v>
      </c>
      <c r="D440" s="43" t="s">
        <v>31</v>
      </c>
      <c r="E440" s="34"/>
      <c r="F440" s="34"/>
      <c r="G440" s="34"/>
      <c r="H440" s="34"/>
      <c r="I440" s="34">
        <f t="shared" si="30"/>
        <v>0</v>
      </c>
      <c r="J440" s="34" t="e">
        <f t="shared" si="33"/>
        <v>#DIV/0!</v>
      </c>
      <c r="K440" s="34" t="e">
        <f t="shared" si="34"/>
        <v>#DIV/0!</v>
      </c>
      <c r="L440" s="34">
        <f t="shared" si="31"/>
        <v>0</v>
      </c>
      <c r="M440" s="34" t="e">
        <f t="shared" si="32"/>
        <v>#DIV/0!</v>
      </c>
    </row>
    <row r="441" spans="1:13" ht="15.75" customHeight="1" hidden="1">
      <c r="A441" s="79"/>
      <c r="B441" s="79"/>
      <c r="C441" s="21" t="s">
        <v>48</v>
      </c>
      <c r="D441" s="44" t="s">
        <v>49</v>
      </c>
      <c r="E441" s="34"/>
      <c r="F441" s="34"/>
      <c r="G441" s="34"/>
      <c r="H441" s="34"/>
      <c r="I441" s="34">
        <f t="shared" si="30"/>
        <v>0</v>
      </c>
      <c r="J441" s="34" t="e">
        <f t="shared" si="33"/>
        <v>#DIV/0!</v>
      </c>
      <c r="K441" s="34" t="e">
        <f t="shared" si="34"/>
        <v>#DIV/0!</v>
      </c>
      <c r="L441" s="34">
        <f t="shared" si="31"/>
        <v>0</v>
      </c>
      <c r="M441" s="34" t="e">
        <f t="shared" si="32"/>
        <v>#DIV/0!</v>
      </c>
    </row>
    <row r="442" spans="1:13" s="5" customFormat="1" ht="15.75" customHeight="1" hidden="1">
      <c r="A442" s="80"/>
      <c r="B442" s="80"/>
      <c r="C442" s="22"/>
      <c r="D442" s="3" t="s">
        <v>162</v>
      </c>
      <c r="E442" s="6">
        <f>SUM(E434:E437,E439:E441)</f>
        <v>0</v>
      </c>
      <c r="F442" s="6">
        <f>SUM(F434:F437,F439:F441)</f>
        <v>0</v>
      </c>
      <c r="G442" s="6">
        <f>SUM(G434:G437,G439:G441)</f>
        <v>0</v>
      </c>
      <c r="H442" s="6">
        <f>SUM(H434:H437,H439:H441)</f>
        <v>0</v>
      </c>
      <c r="I442" s="6">
        <f t="shared" si="30"/>
        <v>0</v>
      </c>
      <c r="J442" s="6" t="e">
        <f t="shared" si="33"/>
        <v>#DIV/0!</v>
      </c>
      <c r="K442" s="6" t="e">
        <f t="shared" si="34"/>
        <v>#DIV/0!</v>
      </c>
      <c r="L442" s="6">
        <f t="shared" si="31"/>
        <v>0</v>
      </c>
      <c r="M442" s="6" t="e">
        <f t="shared" si="32"/>
        <v>#DIV/0!</v>
      </c>
    </row>
    <row r="443" spans="1:13" s="5" customFormat="1" ht="15">
      <c r="A443" s="88"/>
      <c r="B443" s="88"/>
      <c r="C443" s="84"/>
      <c r="D443" s="3"/>
      <c r="E443" s="6"/>
      <c r="F443" s="6"/>
      <c r="G443" s="6"/>
      <c r="H443" s="6"/>
      <c r="I443" s="6"/>
      <c r="J443" s="6"/>
      <c r="K443" s="6"/>
      <c r="L443" s="6"/>
      <c r="M443" s="6"/>
    </row>
    <row r="444" spans="1:13" s="5" customFormat="1" ht="15">
      <c r="A444" s="89"/>
      <c r="B444" s="89"/>
      <c r="C444" s="85"/>
      <c r="D444" s="3" t="s">
        <v>163</v>
      </c>
      <c r="E444" s="6">
        <f>E459+E474</f>
        <v>11987498.897777777</v>
      </c>
      <c r="F444" s="6">
        <f>F459+F474</f>
        <v>14412186.100000001</v>
      </c>
      <c r="G444" s="6">
        <f>G459+G474</f>
        <v>12857583.6</v>
      </c>
      <c r="H444" s="6">
        <f>H459+H474</f>
        <v>13442147.8</v>
      </c>
      <c r="I444" s="6">
        <f t="shared" si="30"/>
        <v>584564.2000000011</v>
      </c>
      <c r="J444" s="6">
        <f t="shared" si="33"/>
        <v>104.54645459198105</v>
      </c>
      <c r="K444" s="6">
        <f t="shared" si="34"/>
        <v>93.26931880237099</v>
      </c>
      <c r="L444" s="6">
        <f t="shared" si="31"/>
        <v>1454648.9022222236</v>
      </c>
      <c r="M444" s="6">
        <f t="shared" si="32"/>
        <v>112.13471562856105</v>
      </c>
    </row>
    <row r="445" spans="1:13" s="5" customFormat="1" ht="15">
      <c r="A445" s="89"/>
      <c r="B445" s="89"/>
      <c r="C445" s="85"/>
      <c r="D445" s="8"/>
      <c r="E445" s="6"/>
      <c r="F445" s="6"/>
      <c r="G445" s="6"/>
      <c r="H445" s="6"/>
      <c r="I445" s="6"/>
      <c r="J445" s="6"/>
      <c r="K445" s="6"/>
      <c r="L445" s="6"/>
      <c r="M445" s="6"/>
    </row>
    <row r="446" spans="1:13" s="5" customFormat="1" ht="30.75">
      <c r="A446" s="89"/>
      <c r="B446" s="89"/>
      <c r="C446" s="85"/>
      <c r="D446" s="8" t="s">
        <v>164</v>
      </c>
      <c r="E446" s="6">
        <f>E448-E530</f>
        <v>16386352.29777778</v>
      </c>
      <c r="F446" s="6">
        <f>F448-F530</f>
        <v>22407851.300000004</v>
      </c>
      <c r="G446" s="6">
        <f>G448-G530</f>
        <v>19594420.099999998</v>
      </c>
      <c r="H446" s="6">
        <f>H448-H530</f>
        <v>20229958.6</v>
      </c>
      <c r="I446" s="6">
        <f t="shared" si="30"/>
        <v>635538.5000000037</v>
      </c>
      <c r="J446" s="6">
        <f t="shared" si="33"/>
        <v>103.24346674592326</v>
      </c>
      <c r="K446" s="6">
        <f t="shared" si="34"/>
        <v>90.28067140020694</v>
      </c>
      <c r="L446" s="6">
        <f t="shared" si="31"/>
        <v>3843606.302222222</v>
      </c>
      <c r="M446" s="6">
        <f t="shared" si="32"/>
        <v>123.4561434563046</v>
      </c>
    </row>
    <row r="447" spans="1:13" s="5" customFormat="1" ht="15">
      <c r="A447" s="89"/>
      <c r="B447" s="89"/>
      <c r="C447" s="85"/>
      <c r="D447" s="8"/>
      <c r="E447" s="6"/>
      <c r="F447" s="6"/>
      <c r="G447" s="6"/>
      <c r="H447" s="6"/>
      <c r="I447" s="6"/>
      <c r="J447" s="6"/>
      <c r="K447" s="6"/>
      <c r="L447" s="6"/>
      <c r="M447" s="6"/>
    </row>
    <row r="448" spans="1:13" s="5" customFormat="1" ht="18" customHeight="1">
      <c r="A448" s="90"/>
      <c r="B448" s="90"/>
      <c r="C448" s="86"/>
      <c r="D448" s="8" t="s">
        <v>184</v>
      </c>
      <c r="E448" s="9">
        <f>E30+E55+E74+E96+E114+E133+E149+E161+E174+E186+E199+E212+E223+E237+E249+E268+E281+E298+E313+E322+E343+E362+E373+E388+E394+E400+E414+E433+E442+E396</f>
        <v>16267995.897777779</v>
      </c>
      <c r="F448" s="9">
        <f>F30+F55+F74+F96+F114+F133+F149+F161+F174+F186+F199+F212+F223+F237+F249+F268+F281+F298+F313+F322+F343+F362+F373+F388+F394+F400+F414+F433+F442+F396</f>
        <v>22407851.300000004</v>
      </c>
      <c r="G448" s="9">
        <f>G30+G55+G74+G96+G114+G133+G149+G161+G174+G186+G199+G212+G223+G237+G249+G268+G281+G298+G313+G322+G343+G362+G373+G388+G394+G400+G414+G433+G442+G396</f>
        <v>19594420.099999998</v>
      </c>
      <c r="H448" s="9">
        <f>H30+H55+H74+H96+H114+H133+H149+H161+H174+H186+H199+H212+H223+H237+H249+H268+H281+H298+H313+H322+H343+H362+H373+H388+H394+H400+H414+H433+H442+H396</f>
        <v>20056653.700000003</v>
      </c>
      <c r="I448" s="9">
        <f t="shared" si="30"/>
        <v>462233.6000000052</v>
      </c>
      <c r="J448" s="9">
        <f t="shared" si="33"/>
        <v>102.35900627648584</v>
      </c>
      <c r="K448" s="9">
        <f t="shared" si="34"/>
        <v>89.5072598951065</v>
      </c>
      <c r="L448" s="9">
        <f t="shared" si="31"/>
        <v>3788657.802222224</v>
      </c>
      <c r="M448" s="9">
        <f t="shared" si="32"/>
        <v>123.28902604862199</v>
      </c>
    </row>
    <row r="449" spans="1:13" s="5" customFormat="1" ht="30.75">
      <c r="A449" s="30"/>
      <c r="B449" s="30"/>
      <c r="C449" s="23"/>
      <c r="D449" s="3" t="s">
        <v>165</v>
      </c>
      <c r="E449" s="9">
        <f>E451</f>
        <v>26100</v>
      </c>
      <c r="F449" s="9">
        <f>F451</f>
        <v>38123.7</v>
      </c>
      <c r="G449" s="9">
        <f>G451</f>
        <v>0</v>
      </c>
      <c r="H449" s="9">
        <f>H451</f>
        <v>13000</v>
      </c>
      <c r="I449" s="9">
        <f t="shared" si="30"/>
        <v>13000</v>
      </c>
      <c r="J449" s="9"/>
      <c r="K449" s="9">
        <f t="shared" si="34"/>
        <v>34.09952339358457</v>
      </c>
      <c r="L449" s="9">
        <f t="shared" si="31"/>
        <v>-13100</v>
      </c>
      <c r="M449" s="9">
        <f t="shared" si="32"/>
        <v>49.808429118773944</v>
      </c>
    </row>
    <row r="450" spans="1:13" ht="31.5" customHeight="1">
      <c r="A450" s="103" t="s">
        <v>4</v>
      </c>
      <c r="B450" s="78" t="s">
        <v>5</v>
      </c>
      <c r="C450" s="20" t="s">
        <v>166</v>
      </c>
      <c r="D450" s="44" t="s">
        <v>167</v>
      </c>
      <c r="E450" s="51">
        <v>26100</v>
      </c>
      <c r="F450" s="51">
        <v>38123.7</v>
      </c>
      <c r="G450" s="51"/>
      <c r="H450" s="51">
        <v>13000</v>
      </c>
      <c r="I450" s="51">
        <f t="shared" si="30"/>
        <v>13000</v>
      </c>
      <c r="J450" s="51"/>
      <c r="K450" s="51">
        <f t="shared" si="34"/>
        <v>34.09952339358457</v>
      </c>
      <c r="L450" s="51">
        <f t="shared" si="31"/>
        <v>-13100</v>
      </c>
      <c r="M450" s="51">
        <f t="shared" si="32"/>
        <v>49.808429118773944</v>
      </c>
    </row>
    <row r="451" spans="1:13" s="5" customFormat="1" ht="15">
      <c r="A451" s="105"/>
      <c r="B451" s="80"/>
      <c r="C451" s="23"/>
      <c r="D451" s="3" t="s">
        <v>162</v>
      </c>
      <c r="E451" s="9">
        <f>SUM(E450:E450)</f>
        <v>26100</v>
      </c>
      <c r="F451" s="9">
        <f>SUM(F450:F450)</f>
        <v>38123.7</v>
      </c>
      <c r="G451" s="9">
        <f>SUM(G450:G450)</f>
        <v>0</v>
      </c>
      <c r="H451" s="9">
        <f>SUM(H450:H450)</f>
        <v>13000</v>
      </c>
      <c r="I451" s="9">
        <f t="shared" si="30"/>
        <v>13000</v>
      </c>
      <c r="J451" s="9"/>
      <c r="K451" s="9">
        <f t="shared" si="34"/>
        <v>34.09952339358457</v>
      </c>
      <c r="L451" s="9">
        <f t="shared" si="31"/>
        <v>-13100</v>
      </c>
      <c r="M451" s="9">
        <f t="shared" si="32"/>
        <v>49.808429118773944</v>
      </c>
    </row>
    <row r="452" spans="1:11" ht="13.5" customHeight="1">
      <c r="A452" s="10"/>
      <c r="B452" s="10"/>
      <c r="C452" s="27"/>
      <c r="D452" s="2"/>
      <c r="E452" s="53"/>
      <c r="F452" s="53"/>
      <c r="G452" s="53"/>
      <c r="H452" s="53"/>
      <c r="I452" s="54"/>
      <c r="J452" s="54"/>
      <c r="K452" s="54"/>
    </row>
    <row r="453" spans="1:11" ht="13.5" customHeight="1">
      <c r="A453" s="10"/>
      <c r="B453" s="10"/>
      <c r="C453" s="27"/>
      <c r="D453" s="2" t="s">
        <v>168</v>
      </c>
      <c r="E453" s="87"/>
      <c r="F453" s="83"/>
      <c r="G453" s="83"/>
      <c r="H453" s="83"/>
      <c r="I453" s="100"/>
      <c r="J453" s="101"/>
      <c r="K453" s="101"/>
    </row>
    <row r="454" spans="1:11" ht="15" hidden="1">
      <c r="A454" s="10"/>
      <c r="B454" s="10"/>
      <c r="C454" s="27"/>
      <c r="D454" s="2"/>
      <c r="E454" s="87"/>
      <c r="F454" s="83"/>
      <c r="G454" s="83"/>
      <c r="H454" s="83"/>
      <c r="I454" s="100"/>
      <c r="J454" s="101"/>
      <c r="K454" s="101"/>
    </row>
    <row r="455" spans="1:11" ht="15.75" customHeight="1" hidden="1">
      <c r="A455" s="102" t="s">
        <v>229</v>
      </c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3" ht="15.75">
      <c r="B456" s="1"/>
      <c r="C456" s="1"/>
      <c r="D456" s="1"/>
      <c r="E456" s="11"/>
      <c r="F456" s="11"/>
      <c r="G456" s="11"/>
      <c r="H456" s="11"/>
      <c r="K456" s="39"/>
      <c r="M456" s="39" t="s">
        <v>182</v>
      </c>
    </row>
    <row r="457" spans="1:13" ht="62.25" customHeight="1">
      <c r="A457" s="91" t="s">
        <v>0</v>
      </c>
      <c r="B457" s="93" t="s">
        <v>1</v>
      </c>
      <c r="C457" s="91" t="s">
        <v>2</v>
      </c>
      <c r="D457" s="93" t="s">
        <v>3</v>
      </c>
      <c r="E457" s="98" t="s">
        <v>240</v>
      </c>
      <c r="F457" s="81" t="s">
        <v>193</v>
      </c>
      <c r="G457" s="81" t="s">
        <v>236</v>
      </c>
      <c r="H457" s="81" t="s">
        <v>241</v>
      </c>
      <c r="I457" s="95" t="s">
        <v>242</v>
      </c>
      <c r="J457" s="97" t="s">
        <v>243</v>
      </c>
      <c r="K457" s="93" t="s">
        <v>244</v>
      </c>
      <c r="L457" s="95" t="s">
        <v>195</v>
      </c>
      <c r="M457" s="97" t="s">
        <v>194</v>
      </c>
    </row>
    <row r="458" spans="1:13" ht="25.5" customHeight="1">
      <c r="A458" s="92"/>
      <c r="B458" s="94"/>
      <c r="C458" s="92"/>
      <c r="D458" s="94"/>
      <c r="E458" s="99"/>
      <c r="F458" s="82"/>
      <c r="G458" s="82"/>
      <c r="H458" s="82"/>
      <c r="I458" s="96"/>
      <c r="J458" s="96"/>
      <c r="K458" s="94"/>
      <c r="L458" s="96"/>
      <c r="M458" s="96"/>
    </row>
    <row r="459" spans="1:13" s="5" customFormat="1" ht="24" customHeight="1">
      <c r="A459" s="78"/>
      <c r="B459" s="78"/>
      <c r="C459" s="22"/>
      <c r="D459" s="75" t="s">
        <v>169</v>
      </c>
      <c r="E459" s="76">
        <f>SUM(E473,E460:E467)</f>
        <v>9937350.797777778</v>
      </c>
      <c r="F459" s="76">
        <f>SUM(F473,F460:F467)</f>
        <v>12183304.600000001</v>
      </c>
      <c r="G459" s="76">
        <f>SUM(G473,G460:G467)</f>
        <v>10954434.2</v>
      </c>
      <c r="H459" s="76">
        <f>SUM(H473,H460:H467)</f>
        <v>11029780</v>
      </c>
      <c r="I459" s="76">
        <f aca="true" t="shared" si="35" ref="I459:I490">H459-G459</f>
        <v>75345.80000000075</v>
      </c>
      <c r="J459" s="76">
        <f aca="true" t="shared" si="36" ref="J459:J472">H459/G459*100</f>
        <v>100.6878109688221</v>
      </c>
      <c r="K459" s="76">
        <f aca="true" t="shared" si="37" ref="K459:K472">H459/F459*100</f>
        <v>90.5319234979974</v>
      </c>
      <c r="L459" s="76">
        <f aca="true" t="shared" si="38" ref="L459:L490">H459-E459</f>
        <v>1092429.2022222225</v>
      </c>
      <c r="M459" s="76">
        <f aca="true" t="shared" si="39" ref="M459:M486">H459/E459*100</f>
        <v>110.99316331337035</v>
      </c>
    </row>
    <row r="460" spans="1:13" ht="17.25" customHeight="1">
      <c r="A460" s="79"/>
      <c r="B460" s="79"/>
      <c r="C460" s="21" t="s">
        <v>112</v>
      </c>
      <c r="D460" s="43" t="s">
        <v>113</v>
      </c>
      <c r="E460" s="49">
        <f aca="true" t="shared" si="40" ref="E460:H466">SUMIF($C$6:$C$450,$C460,E$6:E$450)</f>
        <v>5567909.697777778</v>
      </c>
      <c r="F460" s="49">
        <f t="shared" si="40"/>
        <v>7083862.6</v>
      </c>
      <c r="G460" s="49">
        <f t="shared" si="40"/>
        <v>6111803.2</v>
      </c>
      <c r="H460" s="66">
        <f t="shared" si="40"/>
        <v>6291067.2</v>
      </c>
      <c r="I460" s="49">
        <f t="shared" si="35"/>
        <v>179264</v>
      </c>
      <c r="J460" s="49">
        <f t="shared" si="36"/>
        <v>102.9330787352577</v>
      </c>
      <c r="K460" s="49">
        <f t="shared" si="37"/>
        <v>88.80843058700772</v>
      </c>
      <c r="L460" s="49">
        <f t="shared" si="38"/>
        <v>723157.5022222223</v>
      </c>
      <c r="M460" s="49">
        <f t="shared" si="39"/>
        <v>112.98795313636</v>
      </c>
    </row>
    <row r="461" spans="1:13" ht="17.25" customHeight="1">
      <c r="A461" s="79"/>
      <c r="B461" s="79"/>
      <c r="C461" s="21" t="s">
        <v>187</v>
      </c>
      <c r="D461" s="43" t="s">
        <v>186</v>
      </c>
      <c r="E461" s="49">
        <f t="shared" si="40"/>
        <v>479496.2</v>
      </c>
      <c r="F461" s="49">
        <f t="shared" si="40"/>
        <v>551720.8</v>
      </c>
      <c r="G461" s="49">
        <f t="shared" si="40"/>
        <v>541833.8</v>
      </c>
      <c r="H461" s="49">
        <f t="shared" si="40"/>
        <v>559111.9</v>
      </c>
      <c r="I461" s="49">
        <f t="shared" si="35"/>
        <v>17278.099999999977</v>
      </c>
      <c r="J461" s="49">
        <f t="shared" si="36"/>
        <v>103.18881915450827</v>
      </c>
      <c r="K461" s="49">
        <f t="shared" si="37"/>
        <v>101.33964497985212</v>
      </c>
      <c r="L461" s="49">
        <f t="shared" si="38"/>
        <v>79615.70000000001</v>
      </c>
      <c r="M461" s="49">
        <f t="shared" si="39"/>
        <v>116.60403148137566</v>
      </c>
    </row>
    <row r="462" spans="1:13" ht="17.25" customHeight="1">
      <c r="A462" s="79"/>
      <c r="B462" s="79"/>
      <c r="C462" s="21" t="s">
        <v>188</v>
      </c>
      <c r="D462" s="43" t="s">
        <v>135</v>
      </c>
      <c r="E462" s="49">
        <f t="shared" si="40"/>
        <v>813.3</v>
      </c>
      <c r="F462" s="49">
        <f t="shared" si="40"/>
        <v>780</v>
      </c>
      <c r="G462" s="49">
        <f t="shared" si="40"/>
        <v>780</v>
      </c>
      <c r="H462" s="49">
        <f t="shared" si="40"/>
        <v>1982</v>
      </c>
      <c r="I462" s="49">
        <f t="shared" si="35"/>
        <v>1202</v>
      </c>
      <c r="J462" s="49">
        <f t="shared" si="36"/>
        <v>254.1025641025641</v>
      </c>
      <c r="K462" s="49">
        <f t="shared" si="37"/>
        <v>254.1025641025641</v>
      </c>
      <c r="L462" s="49">
        <f t="shared" si="38"/>
        <v>1168.7</v>
      </c>
      <c r="M462" s="49">
        <f t="shared" si="39"/>
        <v>243.698512234108</v>
      </c>
    </row>
    <row r="463" spans="1:13" ht="17.25" customHeight="1">
      <c r="A463" s="79"/>
      <c r="B463" s="79"/>
      <c r="C463" s="21" t="s">
        <v>151</v>
      </c>
      <c r="D463" s="43" t="s">
        <v>152</v>
      </c>
      <c r="E463" s="49">
        <f t="shared" si="40"/>
        <v>55247.6</v>
      </c>
      <c r="F463" s="49">
        <f t="shared" si="40"/>
        <v>204534.2</v>
      </c>
      <c r="G463" s="49">
        <f t="shared" si="40"/>
        <v>177944.8</v>
      </c>
      <c r="H463" s="49">
        <f t="shared" si="40"/>
        <v>147363.2</v>
      </c>
      <c r="I463" s="49">
        <f t="shared" si="35"/>
        <v>-30581.599999999977</v>
      </c>
      <c r="J463" s="49">
        <f t="shared" si="36"/>
        <v>82.81399625052265</v>
      </c>
      <c r="K463" s="49">
        <f t="shared" si="37"/>
        <v>72.04819536292707</v>
      </c>
      <c r="L463" s="49">
        <f t="shared" si="38"/>
        <v>92115.6</v>
      </c>
      <c r="M463" s="49">
        <f t="shared" si="39"/>
        <v>266.7323105438065</v>
      </c>
    </row>
    <row r="464" spans="1:13" ht="17.25" customHeight="1" hidden="1">
      <c r="A464" s="79"/>
      <c r="B464" s="79"/>
      <c r="C464" s="21" t="s">
        <v>34</v>
      </c>
      <c r="D464" s="47" t="s">
        <v>35</v>
      </c>
      <c r="E464" s="49">
        <f t="shared" si="40"/>
        <v>0</v>
      </c>
      <c r="F464" s="49">
        <f t="shared" si="40"/>
        <v>0</v>
      </c>
      <c r="G464" s="49">
        <f t="shared" si="40"/>
        <v>0</v>
      </c>
      <c r="H464" s="49">
        <f t="shared" si="40"/>
        <v>0</v>
      </c>
      <c r="I464" s="49">
        <f t="shared" si="35"/>
        <v>0</v>
      </c>
      <c r="J464" s="49" t="e">
        <f t="shared" si="36"/>
        <v>#DIV/0!</v>
      </c>
      <c r="K464" s="49" t="e">
        <f t="shared" si="37"/>
        <v>#DIV/0!</v>
      </c>
      <c r="L464" s="49">
        <f t="shared" si="38"/>
        <v>0</v>
      </c>
      <c r="M464" s="49" t="e">
        <f t="shared" si="39"/>
        <v>#DIV/0!</v>
      </c>
    </row>
    <row r="465" spans="1:13" ht="17.25" customHeight="1">
      <c r="A465" s="79"/>
      <c r="B465" s="79"/>
      <c r="C465" s="21" t="s">
        <v>104</v>
      </c>
      <c r="D465" s="47" t="s">
        <v>105</v>
      </c>
      <c r="E465" s="49">
        <f t="shared" si="40"/>
        <v>624913.3</v>
      </c>
      <c r="F465" s="49">
        <f t="shared" si="40"/>
        <v>891854.4</v>
      </c>
      <c r="G465" s="49">
        <f t="shared" si="40"/>
        <v>830755.5</v>
      </c>
      <c r="H465" s="49">
        <f t="shared" si="40"/>
        <v>742503.4</v>
      </c>
      <c r="I465" s="49">
        <f t="shared" si="35"/>
        <v>-88252.09999999998</v>
      </c>
      <c r="J465" s="49">
        <f t="shared" si="36"/>
        <v>89.37688646057715</v>
      </c>
      <c r="K465" s="49">
        <f t="shared" si="37"/>
        <v>83.25388090253297</v>
      </c>
      <c r="L465" s="49">
        <f t="shared" si="38"/>
        <v>117590.09999999998</v>
      </c>
      <c r="M465" s="49">
        <f t="shared" si="39"/>
        <v>118.81702629788803</v>
      </c>
    </row>
    <row r="466" spans="1:13" ht="17.25" customHeight="1">
      <c r="A466" s="79"/>
      <c r="B466" s="79"/>
      <c r="C466" s="21" t="s">
        <v>153</v>
      </c>
      <c r="D466" s="43" t="s">
        <v>154</v>
      </c>
      <c r="E466" s="49">
        <f t="shared" si="40"/>
        <v>3102742.1</v>
      </c>
      <c r="F466" s="49">
        <f t="shared" si="40"/>
        <v>3308587.3</v>
      </c>
      <c r="G466" s="49">
        <f t="shared" si="40"/>
        <v>3162252.2</v>
      </c>
      <c r="H466" s="49">
        <f t="shared" si="40"/>
        <v>3191367.7</v>
      </c>
      <c r="I466" s="49">
        <f t="shared" si="35"/>
        <v>29115.5</v>
      </c>
      <c r="J466" s="49">
        <f t="shared" si="36"/>
        <v>100.92072036506133</v>
      </c>
      <c r="K466" s="49">
        <f t="shared" si="37"/>
        <v>96.45711025971721</v>
      </c>
      <c r="L466" s="49">
        <f t="shared" si="38"/>
        <v>88625.6000000001</v>
      </c>
      <c r="M466" s="49">
        <f t="shared" si="39"/>
        <v>102.85636373064975</v>
      </c>
    </row>
    <row r="467" spans="1:13" ht="17.25" customHeight="1">
      <c r="A467" s="79"/>
      <c r="B467" s="79"/>
      <c r="C467" s="21" t="s">
        <v>170</v>
      </c>
      <c r="D467" s="43" t="s">
        <v>171</v>
      </c>
      <c r="E467" s="49">
        <f>SUM(E468:E472)</f>
        <v>105636</v>
      </c>
      <c r="F467" s="49">
        <f>SUM(F468:F472)</f>
        <v>141965.3</v>
      </c>
      <c r="G467" s="49">
        <f>SUM(G468:G472)</f>
        <v>129064.7</v>
      </c>
      <c r="H467" s="49">
        <f>SUM(H468:H472)</f>
        <v>96479</v>
      </c>
      <c r="I467" s="49">
        <f t="shared" si="35"/>
        <v>-32585.699999999997</v>
      </c>
      <c r="J467" s="49">
        <f t="shared" si="36"/>
        <v>74.75243037019418</v>
      </c>
      <c r="K467" s="49">
        <f t="shared" si="37"/>
        <v>67.95956476688319</v>
      </c>
      <c r="L467" s="49">
        <f t="shared" si="38"/>
        <v>-9157</v>
      </c>
      <c r="M467" s="49">
        <f t="shared" si="39"/>
        <v>91.33155363701768</v>
      </c>
    </row>
    <row r="468" spans="1:13" ht="32.25" customHeight="1" hidden="1">
      <c r="A468" s="79"/>
      <c r="B468" s="79"/>
      <c r="C468" s="21" t="s">
        <v>189</v>
      </c>
      <c r="D468" s="48" t="s">
        <v>190</v>
      </c>
      <c r="E468" s="49">
        <f aca="true" t="shared" si="41" ref="E468:H473">SUMIF($C$6:$C$450,$C468,E$6:E$450)</f>
        <v>5.8</v>
      </c>
      <c r="F468" s="49">
        <f t="shared" si="41"/>
        <v>0</v>
      </c>
      <c r="G468" s="49">
        <f t="shared" si="41"/>
        <v>0</v>
      </c>
      <c r="H468" s="49">
        <f t="shared" si="41"/>
        <v>0.7</v>
      </c>
      <c r="I468" s="49">
        <f t="shared" si="35"/>
        <v>0.7</v>
      </c>
      <c r="J468" s="49" t="e">
        <f t="shared" si="36"/>
        <v>#DIV/0!</v>
      </c>
      <c r="K468" s="49" t="e">
        <f t="shared" si="37"/>
        <v>#DIV/0!</v>
      </c>
      <c r="L468" s="49">
        <f t="shared" si="38"/>
        <v>-5.1</v>
      </c>
      <c r="M468" s="49">
        <f t="shared" si="39"/>
        <v>12.068965517241379</v>
      </c>
    </row>
    <row r="469" spans="1:13" ht="33" customHeight="1" hidden="1">
      <c r="A469" s="79"/>
      <c r="B469" s="79"/>
      <c r="C469" s="21" t="s">
        <v>121</v>
      </c>
      <c r="D469" s="43" t="s">
        <v>122</v>
      </c>
      <c r="E469" s="49">
        <f t="shared" si="41"/>
        <v>104312.7</v>
      </c>
      <c r="F469" s="49">
        <f t="shared" si="41"/>
        <v>140974.3</v>
      </c>
      <c r="G469" s="49">
        <f t="shared" si="41"/>
        <v>128145</v>
      </c>
      <c r="H469" s="49">
        <f t="shared" si="41"/>
        <v>94254.7</v>
      </c>
      <c r="I469" s="49">
        <f t="shared" si="35"/>
        <v>-33890.3</v>
      </c>
      <c r="J469" s="49">
        <f t="shared" si="36"/>
        <v>73.55316243318116</v>
      </c>
      <c r="K469" s="49">
        <f t="shared" si="37"/>
        <v>66.8594914108458</v>
      </c>
      <c r="L469" s="49">
        <f t="shared" si="38"/>
        <v>-10058</v>
      </c>
      <c r="M469" s="49">
        <f t="shared" si="39"/>
        <v>90.35783754039537</v>
      </c>
    </row>
    <row r="470" spans="1:13" ht="34.5" customHeight="1" hidden="1">
      <c r="A470" s="79"/>
      <c r="B470" s="79"/>
      <c r="C470" s="24" t="s">
        <v>50</v>
      </c>
      <c r="D470" s="48" t="s">
        <v>51</v>
      </c>
      <c r="E470" s="49">
        <f t="shared" si="41"/>
        <v>945.4</v>
      </c>
      <c r="F470" s="49">
        <f t="shared" si="41"/>
        <v>865</v>
      </c>
      <c r="G470" s="49">
        <f t="shared" si="41"/>
        <v>808.7</v>
      </c>
      <c r="H470" s="49">
        <f t="shared" si="41"/>
        <v>938.1</v>
      </c>
      <c r="I470" s="49">
        <f t="shared" si="35"/>
        <v>129.39999999999998</v>
      </c>
      <c r="J470" s="49">
        <f t="shared" si="36"/>
        <v>116.00098924199331</v>
      </c>
      <c r="K470" s="49">
        <f t="shared" si="37"/>
        <v>108.45086705202311</v>
      </c>
      <c r="L470" s="49">
        <f t="shared" si="38"/>
        <v>-7.2999999999999545</v>
      </c>
      <c r="M470" s="49">
        <f t="shared" si="39"/>
        <v>99.22784006769622</v>
      </c>
    </row>
    <row r="471" spans="1:13" ht="30" customHeight="1" hidden="1">
      <c r="A471" s="79"/>
      <c r="B471" s="79"/>
      <c r="C471" s="21" t="s">
        <v>106</v>
      </c>
      <c r="D471" s="43" t="s">
        <v>107</v>
      </c>
      <c r="E471" s="49">
        <f t="shared" si="41"/>
        <v>0</v>
      </c>
      <c r="F471" s="49">
        <f t="shared" si="41"/>
        <v>0</v>
      </c>
      <c r="G471" s="49">
        <f t="shared" si="41"/>
        <v>0</v>
      </c>
      <c r="H471" s="49">
        <f t="shared" si="41"/>
        <v>0</v>
      </c>
      <c r="I471" s="49">
        <f t="shared" si="35"/>
        <v>0</v>
      </c>
      <c r="J471" s="49" t="e">
        <f t="shared" si="36"/>
        <v>#DIV/0!</v>
      </c>
      <c r="K471" s="49" t="e">
        <f t="shared" si="37"/>
        <v>#DIV/0!</v>
      </c>
      <c r="L471" s="49">
        <f t="shared" si="38"/>
        <v>0</v>
      </c>
      <c r="M471" s="49" t="e">
        <f t="shared" si="39"/>
        <v>#DIV/0!</v>
      </c>
    </row>
    <row r="472" spans="1:13" ht="28.5" customHeight="1" hidden="1">
      <c r="A472" s="79"/>
      <c r="B472" s="79"/>
      <c r="C472" s="21" t="s">
        <v>131</v>
      </c>
      <c r="D472" s="43" t="s">
        <v>132</v>
      </c>
      <c r="E472" s="49">
        <f t="shared" si="41"/>
        <v>372.1</v>
      </c>
      <c r="F472" s="49">
        <f t="shared" si="41"/>
        <v>126</v>
      </c>
      <c r="G472" s="49">
        <f t="shared" si="41"/>
        <v>111</v>
      </c>
      <c r="H472" s="49">
        <f t="shared" si="41"/>
        <v>1285.5</v>
      </c>
      <c r="I472" s="49">
        <f t="shared" si="35"/>
        <v>1174.5</v>
      </c>
      <c r="J472" s="49">
        <f t="shared" si="36"/>
        <v>1158.1081081081081</v>
      </c>
      <c r="K472" s="49">
        <f t="shared" si="37"/>
        <v>1020.2380952380953</v>
      </c>
      <c r="L472" s="49">
        <f t="shared" si="38"/>
        <v>913.4</v>
      </c>
      <c r="M472" s="49">
        <f t="shared" si="39"/>
        <v>345.4716474066111</v>
      </c>
    </row>
    <row r="473" spans="1:13" ht="17.25" customHeight="1">
      <c r="A473" s="79"/>
      <c r="B473" s="79"/>
      <c r="C473" s="21" t="s">
        <v>52</v>
      </c>
      <c r="D473" s="43" t="s">
        <v>53</v>
      </c>
      <c r="E473" s="49">
        <f t="shared" si="41"/>
        <v>592.5999999999999</v>
      </c>
      <c r="F473" s="49">
        <f t="shared" si="41"/>
        <v>0</v>
      </c>
      <c r="G473" s="49">
        <f t="shared" si="41"/>
        <v>0</v>
      </c>
      <c r="H473" s="66">
        <f t="shared" si="41"/>
        <v>-94.39999999999999</v>
      </c>
      <c r="I473" s="49">
        <f t="shared" si="35"/>
        <v>-94.39999999999999</v>
      </c>
      <c r="J473" s="49"/>
      <c r="K473" s="49"/>
      <c r="L473" s="49">
        <f t="shared" si="38"/>
        <v>-686.9999999999999</v>
      </c>
      <c r="M473" s="49">
        <f t="shared" si="39"/>
        <v>-15.929800877489035</v>
      </c>
    </row>
    <row r="474" spans="1:13" s="5" customFormat="1" ht="24" customHeight="1">
      <c r="A474" s="79"/>
      <c r="B474" s="79"/>
      <c r="C474" s="22"/>
      <c r="D474" s="75" t="s">
        <v>172</v>
      </c>
      <c r="E474" s="76">
        <f>SUM(E475:E493,E517:E518)</f>
        <v>2050148.0999999999</v>
      </c>
      <c r="F474" s="76">
        <f>SUM(F475:F493,F517:F518)</f>
        <v>2228881.5</v>
      </c>
      <c r="G474" s="76">
        <f>SUM(G475:G493,G517:G518)</f>
        <v>1903149.4000000001</v>
      </c>
      <c r="H474" s="76">
        <f>SUM(H475:H493,H517:H518)</f>
        <v>2412367.8000000003</v>
      </c>
      <c r="I474" s="76">
        <f t="shared" si="35"/>
        <v>509218.40000000014</v>
      </c>
      <c r="J474" s="76">
        <f aca="true" t="shared" si="42" ref="J474:J482">H474/G474*100</f>
        <v>126.75661721565316</v>
      </c>
      <c r="K474" s="76">
        <f aca="true" t="shared" si="43" ref="K474:K482">H474/F474*100</f>
        <v>108.23221422942406</v>
      </c>
      <c r="L474" s="76">
        <f t="shared" si="38"/>
        <v>362219.7000000004</v>
      </c>
      <c r="M474" s="76">
        <f t="shared" si="39"/>
        <v>117.66797725491152</v>
      </c>
    </row>
    <row r="475" spans="1:13" ht="15">
      <c r="A475" s="79"/>
      <c r="B475" s="79"/>
      <c r="C475" s="21" t="s">
        <v>6</v>
      </c>
      <c r="D475" s="43" t="s">
        <v>7</v>
      </c>
      <c r="E475" s="49">
        <f aca="true" t="shared" si="44" ref="E475:H494">SUMIF($C$6:$C$450,$C475,E$6:E$450)</f>
        <v>842.7</v>
      </c>
      <c r="F475" s="49">
        <f t="shared" si="44"/>
        <v>611.6</v>
      </c>
      <c r="G475" s="49">
        <f t="shared" si="44"/>
        <v>611.6</v>
      </c>
      <c r="H475" s="49">
        <f t="shared" si="44"/>
        <v>2827.5</v>
      </c>
      <c r="I475" s="49">
        <f t="shared" si="35"/>
        <v>2215.9</v>
      </c>
      <c r="J475" s="49">
        <f t="shared" si="42"/>
        <v>462.31196860693257</v>
      </c>
      <c r="K475" s="49">
        <f t="shared" si="43"/>
        <v>462.31196860693257</v>
      </c>
      <c r="L475" s="49">
        <f t="shared" si="38"/>
        <v>1984.8</v>
      </c>
      <c r="M475" s="49">
        <f t="shared" si="39"/>
        <v>335.52865788536843</v>
      </c>
    </row>
    <row r="476" spans="1:13" ht="78">
      <c r="A476" s="79"/>
      <c r="B476" s="79"/>
      <c r="C476" s="62" t="s">
        <v>220</v>
      </c>
      <c r="D476" s="41" t="s">
        <v>173</v>
      </c>
      <c r="E476" s="49">
        <f t="shared" si="44"/>
        <v>532043.8</v>
      </c>
      <c r="F476" s="49">
        <f t="shared" si="44"/>
        <v>435823</v>
      </c>
      <c r="G476" s="66">
        <f t="shared" si="44"/>
        <v>407978.8</v>
      </c>
      <c r="H476" s="49">
        <f t="shared" si="44"/>
        <v>538299</v>
      </c>
      <c r="I476" s="49">
        <f t="shared" si="35"/>
        <v>130320.20000000001</v>
      </c>
      <c r="J476" s="49">
        <f t="shared" si="42"/>
        <v>131.94288526756785</v>
      </c>
      <c r="K476" s="49">
        <f t="shared" si="43"/>
        <v>123.51321522728263</v>
      </c>
      <c r="L476" s="49">
        <f t="shared" si="38"/>
        <v>6255.199999999953</v>
      </c>
      <c r="M476" s="49">
        <f t="shared" si="39"/>
        <v>101.17569267793365</v>
      </c>
    </row>
    <row r="477" spans="1:13" ht="30.75">
      <c r="A477" s="79"/>
      <c r="B477" s="79"/>
      <c r="C477" s="21" t="s">
        <v>149</v>
      </c>
      <c r="D477" s="43" t="s">
        <v>150</v>
      </c>
      <c r="E477" s="49">
        <f t="shared" si="44"/>
        <v>33323.3</v>
      </c>
      <c r="F477" s="49">
        <f t="shared" si="44"/>
        <v>52514.3</v>
      </c>
      <c r="G477" s="49">
        <f t="shared" si="44"/>
        <v>52222.3</v>
      </c>
      <c r="H477" s="49">
        <f t="shared" si="44"/>
        <v>46292.5</v>
      </c>
      <c r="I477" s="49">
        <f t="shared" si="35"/>
        <v>-5929.800000000003</v>
      </c>
      <c r="J477" s="49">
        <f t="shared" si="42"/>
        <v>88.64508074136911</v>
      </c>
      <c r="K477" s="49">
        <f t="shared" si="43"/>
        <v>88.15217950158338</v>
      </c>
      <c r="L477" s="49">
        <f t="shared" si="38"/>
        <v>12969.199999999997</v>
      </c>
      <c r="M477" s="49">
        <f t="shared" si="39"/>
        <v>138.91931471372882</v>
      </c>
    </row>
    <row r="478" spans="1:13" ht="15">
      <c r="A478" s="79"/>
      <c r="B478" s="79"/>
      <c r="C478" s="21" t="s">
        <v>10</v>
      </c>
      <c r="D478" s="42" t="s">
        <v>133</v>
      </c>
      <c r="E478" s="49">
        <f t="shared" si="44"/>
        <v>287648.1</v>
      </c>
      <c r="F478" s="49">
        <f t="shared" si="44"/>
        <v>245286.6</v>
      </c>
      <c r="G478" s="49">
        <f t="shared" si="44"/>
        <v>226650.3</v>
      </c>
      <c r="H478" s="49">
        <f t="shared" si="44"/>
        <v>212591.69999999998</v>
      </c>
      <c r="I478" s="49">
        <f t="shared" si="35"/>
        <v>-14058.600000000006</v>
      </c>
      <c r="J478" s="49">
        <f t="shared" si="42"/>
        <v>93.79722859400583</v>
      </c>
      <c r="K478" s="49">
        <f t="shared" si="43"/>
        <v>86.67073537649426</v>
      </c>
      <c r="L478" s="49">
        <f t="shared" si="38"/>
        <v>-75056.4</v>
      </c>
      <c r="M478" s="49">
        <f t="shared" si="39"/>
        <v>73.90686745366996</v>
      </c>
    </row>
    <row r="479" spans="1:13" ht="30.75">
      <c r="A479" s="79"/>
      <c r="B479" s="79"/>
      <c r="C479" s="21" t="s">
        <v>12</v>
      </c>
      <c r="D479" s="43" t="s">
        <v>13</v>
      </c>
      <c r="E479" s="49">
        <f t="shared" si="44"/>
        <v>4474.9</v>
      </c>
      <c r="F479" s="49">
        <f t="shared" si="44"/>
        <v>10932.8</v>
      </c>
      <c r="G479" s="49">
        <f t="shared" si="44"/>
        <v>10932.8</v>
      </c>
      <c r="H479" s="49">
        <f t="shared" si="44"/>
        <v>10932.8</v>
      </c>
      <c r="I479" s="49">
        <f t="shared" si="35"/>
        <v>0</v>
      </c>
      <c r="J479" s="49">
        <f t="shared" si="42"/>
        <v>100</v>
      </c>
      <c r="K479" s="49">
        <f t="shared" si="43"/>
        <v>100</v>
      </c>
      <c r="L479" s="49">
        <f t="shared" si="38"/>
        <v>6457.9</v>
      </c>
      <c r="M479" s="49">
        <f t="shared" si="39"/>
        <v>244.31383941540594</v>
      </c>
    </row>
    <row r="480" spans="1:13" ht="78">
      <c r="A480" s="79"/>
      <c r="B480" s="79"/>
      <c r="C480" s="20" t="s">
        <v>14</v>
      </c>
      <c r="D480" s="44" t="s">
        <v>174</v>
      </c>
      <c r="E480" s="49">
        <f t="shared" si="44"/>
        <v>127262.6</v>
      </c>
      <c r="F480" s="49">
        <f t="shared" si="44"/>
        <v>126622.6</v>
      </c>
      <c r="G480" s="49">
        <f t="shared" si="44"/>
        <v>114239.6</v>
      </c>
      <c r="H480" s="66">
        <f t="shared" si="44"/>
        <v>149719</v>
      </c>
      <c r="I480" s="49">
        <f t="shared" si="35"/>
        <v>35479.399999999994</v>
      </c>
      <c r="J480" s="49">
        <f t="shared" si="42"/>
        <v>131.05700650212358</v>
      </c>
      <c r="K480" s="49">
        <f t="shared" si="43"/>
        <v>118.24034572027426</v>
      </c>
      <c r="L480" s="49">
        <f t="shared" si="38"/>
        <v>22456.399999999994</v>
      </c>
      <c r="M480" s="49">
        <f t="shared" si="39"/>
        <v>117.64571838073401</v>
      </c>
    </row>
    <row r="481" spans="1:13" ht="15">
      <c r="A481" s="79"/>
      <c r="B481" s="79"/>
      <c r="C481" s="21" t="s">
        <v>61</v>
      </c>
      <c r="D481" s="43" t="s">
        <v>62</v>
      </c>
      <c r="E481" s="49">
        <f t="shared" si="44"/>
        <v>13806.7</v>
      </c>
      <c r="F481" s="49">
        <f t="shared" si="44"/>
        <v>17935.9</v>
      </c>
      <c r="G481" s="49">
        <f t="shared" si="44"/>
        <v>15783.6</v>
      </c>
      <c r="H481" s="49">
        <f t="shared" si="44"/>
        <v>17379.6</v>
      </c>
      <c r="I481" s="49">
        <f t="shared" si="35"/>
        <v>1595.9999999999982</v>
      </c>
      <c r="J481" s="49">
        <f t="shared" si="42"/>
        <v>110.111761575306</v>
      </c>
      <c r="K481" s="49">
        <f t="shared" si="43"/>
        <v>96.89839929972847</v>
      </c>
      <c r="L481" s="49">
        <f t="shared" si="38"/>
        <v>3572.899999999998</v>
      </c>
      <c r="M481" s="49">
        <f t="shared" si="39"/>
        <v>125.87801574597839</v>
      </c>
    </row>
    <row r="482" spans="1:13" ht="30.75">
      <c r="A482" s="79"/>
      <c r="B482" s="79"/>
      <c r="C482" s="21" t="s">
        <v>215</v>
      </c>
      <c r="D482" s="32" t="s">
        <v>216</v>
      </c>
      <c r="E482" s="49">
        <f t="shared" si="44"/>
        <v>6914.400000000001</v>
      </c>
      <c r="F482" s="49">
        <f t="shared" si="44"/>
        <v>1510</v>
      </c>
      <c r="G482" s="49">
        <f t="shared" si="44"/>
        <v>1120</v>
      </c>
      <c r="H482" s="49">
        <f t="shared" si="44"/>
        <v>1458</v>
      </c>
      <c r="I482" s="49">
        <f t="shared" si="35"/>
        <v>338</v>
      </c>
      <c r="J482" s="49">
        <f t="shared" si="42"/>
        <v>130.17857142857144</v>
      </c>
      <c r="K482" s="49">
        <f t="shared" si="43"/>
        <v>96.55629139072848</v>
      </c>
      <c r="L482" s="49">
        <f t="shared" si="38"/>
        <v>-5456.400000000001</v>
      </c>
      <c r="M482" s="49">
        <f t="shared" si="39"/>
        <v>21.086428323498787</v>
      </c>
    </row>
    <row r="483" spans="1:13" ht="46.5">
      <c r="A483" s="79"/>
      <c r="B483" s="79"/>
      <c r="C483" s="63" t="s">
        <v>221</v>
      </c>
      <c r="D483" s="64" t="s">
        <v>222</v>
      </c>
      <c r="E483" s="49">
        <f t="shared" si="44"/>
        <v>107299.3</v>
      </c>
      <c r="F483" s="49">
        <f t="shared" si="44"/>
        <v>0</v>
      </c>
      <c r="G483" s="49">
        <f t="shared" si="44"/>
        <v>0</v>
      </c>
      <c r="H483" s="66">
        <f t="shared" si="44"/>
        <v>663.1</v>
      </c>
      <c r="I483" s="49">
        <f t="shared" si="35"/>
        <v>663.1</v>
      </c>
      <c r="J483" s="49"/>
      <c r="K483" s="49"/>
      <c r="L483" s="49">
        <f t="shared" si="38"/>
        <v>-106636.2</v>
      </c>
      <c r="M483" s="49">
        <f t="shared" si="39"/>
        <v>0.6179909840977527</v>
      </c>
    </row>
    <row r="484" spans="1:13" ht="30.75">
      <c r="A484" s="79"/>
      <c r="B484" s="79"/>
      <c r="C484" s="21" t="s">
        <v>209</v>
      </c>
      <c r="D484" s="32" t="s">
        <v>210</v>
      </c>
      <c r="E484" s="49">
        <f t="shared" si="44"/>
        <v>31516.500000000004</v>
      </c>
      <c r="F484" s="49">
        <f t="shared" si="44"/>
        <v>15113</v>
      </c>
      <c r="G484" s="49">
        <f t="shared" si="44"/>
        <v>13813</v>
      </c>
      <c r="H484" s="66">
        <f t="shared" si="44"/>
        <v>79431.59999999999</v>
      </c>
      <c r="I484" s="49">
        <f t="shared" si="35"/>
        <v>65618.59999999999</v>
      </c>
      <c r="J484" s="49">
        <f>H484/G484*100</f>
        <v>575.049590965033</v>
      </c>
      <c r="K484" s="49">
        <f>H484/F484*100</f>
        <v>525.5845960431416</v>
      </c>
      <c r="L484" s="49">
        <f t="shared" si="38"/>
        <v>47915.09999999999</v>
      </c>
      <c r="M484" s="49">
        <f t="shared" si="39"/>
        <v>252.03179287040118</v>
      </c>
    </row>
    <row r="485" spans="1:13" ht="30.75">
      <c r="A485" s="79"/>
      <c r="B485" s="79"/>
      <c r="C485" s="21" t="s">
        <v>16</v>
      </c>
      <c r="D485" s="32" t="s">
        <v>17</v>
      </c>
      <c r="E485" s="49">
        <f t="shared" si="44"/>
        <v>5314</v>
      </c>
      <c r="F485" s="49">
        <f t="shared" si="44"/>
        <v>0</v>
      </c>
      <c r="G485" s="49">
        <f t="shared" si="44"/>
        <v>0</v>
      </c>
      <c r="H485" s="49">
        <f t="shared" si="44"/>
        <v>0</v>
      </c>
      <c r="I485" s="49">
        <f t="shared" si="35"/>
        <v>0</v>
      </c>
      <c r="J485" s="49"/>
      <c r="K485" s="49"/>
      <c r="L485" s="49">
        <f t="shared" si="38"/>
        <v>-5314</v>
      </c>
      <c r="M485" s="49">
        <f t="shared" si="39"/>
        <v>0</v>
      </c>
    </row>
    <row r="486" spans="1:13" ht="18" customHeight="1">
      <c r="A486" s="79"/>
      <c r="B486" s="79"/>
      <c r="C486" s="21" t="s">
        <v>84</v>
      </c>
      <c r="D486" s="43" t="s">
        <v>85</v>
      </c>
      <c r="E486" s="49">
        <f t="shared" si="44"/>
        <v>401.2</v>
      </c>
      <c r="F486" s="49">
        <f t="shared" si="44"/>
        <v>389.3</v>
      </c>
      <c r="G486" s="49">
        <f t="shared" si="44"/>
        <v>389.3</v>
      </c>
      <c r="H486" s="49">
        <f t="shared" si="44"/>
        <v>0</v>
      </c>
      <c r="I486" s="49">
        <f t="shared" si="35"/>
        <v>-389.3</v>
      </c>
      <c r="J486" s="49">
        <f>H486/G486*100</f>
        <v>0</v>
      </c>
      <c r="K486" s="49">
        <f>H486/F486*100</f>
        <v>0</v>
      </c>
      <c r="L486" s="49">
        <f t="shared" si="38"/>
        <v>-401.2</v>
      </c>
      <c r="M486" s="49">
        <f t="shared" si="39"/>
        <v>0</v>
      </c>
    </row>
    <row r="487" spans="1:13" ht="93.75" customHeight="1">
      <c r="A487" s="79"/>
      <c r="B487" s="79"/>
      <c r="C487" s="62" t="s">
        <v>223</v>
      </c>
      <c r="D487" s="68" t="s">
        <v>228</v>
      </c>
      <c r="E487" s="49">
        <f t="shared" si="44"/>
        <v>6</v>
      </c>
      <c r="F487" s="49">
        <f t="shared" si="44"/>
        <v>0</v>
      </c>
      <c r="G487" s="49">
        <f t="shared" si="44"/>
        <v>0</v>
      </c>
      <c r="H487" s="49">
        <f t="shared" si="44"/>
        <v>120</v>
      </c>
      <c r="I487" s="49">
        <f t="shared" si="35"/>
        <v>120</v>
      </c>
      <c r="J487" s="49"/>
      <c r="K487" s="49"/>
      <c r="L487" s="49">
        <f t="shared" si="38"/>
        <v>114</v>
      </c>
      <c r="M487" s="49"/>
    </row>
    <row r="488" spans="1:13" ht="93">
      <c r="A488" s="79"/>
      <c r="B488" s="79"/>
      <c r="C488" s="20" t="s">
        <v>207</v>
      </c>
      <c r="D488" s="64" t="s">
        <v>227</v>
      </c>
      <c r="E488" s="49">
        <f t="shared" si="44"/>
        <v>380.9</v>
      </c>
      <c r="F488" s="49">
        <f t="shared" si="44"/>
        <v>0</v>
      </c>
      <c r="G488" s="49">
        <f t="shared" si="44"/>
        <v>0</v>
      </c>
      <c r="H488" s="49">
        <f t="shared" si="44"/>
        <v>7959.2</v>
      </c>
      <c r="I488" s="49">
        <f t="shared" si="35"/>
        <v>7959.2</v>
      </c>
      <c r="J488" s="49"/>
      <c r="K488" s="49"/>
      <c r="L488" s="49">
        <f t="shared" si="38"/>
        <v>7578.3</v>
      </c>
      <c r="M488" s="49">
        <f>H488/E488*100</f>
        <v>2089.5773168810715</v>
      </c>
    </row>
    <row r="489" spans="1:13" ht="93">
      <c r="A489" s="79"/>
      <c r="B489" s="79"/>
      <c r="C489" s="20" t="s">
        <v>198</v>
      </c>
      <c r="D489" s="45" t="s">
        <v>199</v>
      </c>
      <c r="E489" s="49">
        <f t="shared" si="44"/>
        <v>683051.1</v>
      </c>
      <c r="F489" s="49">
        <f t="shared" si="44"/>
        <v>975859.1</v>
      </c>
      <c r="G489" s="49">
        <f t="shared" si="44"/>
        <v>881568.7</v>
      </c>
      <c r="H489" s="49">
        <f t="shared" si="44"/>
        <v>910272.6</v>
      </c>
      <c r="I489" s="49">
        <f t="shared" si="35"/>
        <v>28703.900000000023</v>
      </c>
      <c r="J489" s="49">
        <f>H489/G489*100</f>
        <v>103.25600262350511</v>
      </c>
      <c r="K489" s="49">
        <f>H489/F489*100</f>
        <v>93.27910146044648</v>
      </c>
      <c r="L489" s="49">
        <f t="shared" si="38"/>
        <v>227221.5</v>
      </c>
      <c r="M489" s="49">
        <f>H489/E489*100</f>
        <v>133.26566636083302</v>
      </c>
    </row>
    <row r="490" spans="1:13" ht="93">
      <c r="A490" s="79"/>
      <c r="B490" s="79"/>
      <c r="C490" s="62" t="s">
        <v>225</v>
      </c>
      <c r="D490" s="69" t="s">
        <v>206</v>
      </c>
      <c r="E490" s="49">
        <f t="shared" si="44"/>
        <v>0</v>
      </c>
      <c r="F490" s="49">
        <f t="shared" si="44"/>
        <v>0</v>
      </c>
      <c r="G490" s="49">
        <f t="shared" si="44"/>
        <v>0</v>
      </c>
      <c r="H490" s="49">
        <f t="shared" si="44"/>
        <v>188</v>
      </c>
      <c r="I490" s="49">
        <f t="shared" si="35"/>
        <v>188</v>
      </c>
      <c r="J490" s="49"/>
      <c r="K490" s="49"/>
      <c r="L490" s="49">
        <f t="shared" si="38"/>
        <v>188</v>
      </c>
      <c r="M490" s="49"/>
    </row>
    <row r="491" spans="1:13" ht="46.5">
      <c r="A491" s="79"/>
      <c r="B491" s="79"/>
      <c r="C491" s="62" t="s">
        <v>224</v>
      </c>
      <c r="D491" s="44" t="s">
        <v>18</v>
      </c>
      <c r="E491" s="49">
        <f t="shared" si="44"/>
        <v>88179.4</v>
      </c>
      <c r="F491" s="49">
        <f t="shared" si="44"/>
        <v>227314.4</v>
      </c>
      <c r="G491" s="49">
        <f t="shared" si="44"/>
        <v>64165.2</v>
      </c>
      <c r="H491" s="49">
        <f t="shared" si="44"/>
        <v>259282.1</v>
      </c>
      <c r="I491" s="49">
        <f aca="true" t="shared" si="45" ref="I491:I522">H491-G491</f>
        <v>195116.90000000002</v>
      </c>
      <c r="J491" s="49">
        <f>H491/G491*100</f>
        <v>404.0852362339711</v>
      </c>
      <c r="K491" s="49">
        <f>H491/F491*100</f>
        <v>114.06320936992994</v>
      </c>
      <c r="L491" s="49">
        <f aca="true" t="shared" si="46" ref="L491:L522">H491-E491</f>
        <v>171102.7</v>
      </c>
      <c r="M491" s="49">
        <f>H491/E491*100</f>
        <v>294.03931076872834</v>
      </c>
    </row>
    <row r="492" spans="1:13" ht="62.25">
      <c r="A492" s="79"/>
      <c r="B492" s="79"/>
      <c r="C492" s="20" t="s">
        <v>217</v>
      </c>
      <c r="D492" s="44" t="s">
        <v>218</v>
      </c>
      <c r="E492" s="49">
        <f t="shared" si="44"/>
        <v>0</v>
      </c>
      <c r="F492" s="49">
        <f t="shared" si="44"/>
        <v>26044.8</v>
      </c>
      <c r="G492" s="49">
        <f t="shared" si="44"/>
        <v>26044.8</v>
      </c>
      <c r="H492" s="49">
        <f t="shared" si="44"/>
        <v>26044.8</v>
      </c>
      <c r="I492" s="49">
        <f t="shared" si="45"/>
        <v>0</v>
      </c>
      <c r="J492" s="49"/>
      <c r="K492" s="49"/>
      <c r="L492" s="49">
        <f t="shared" si="46"/>
        <v>26044.8</v>
      </c>
      <c r="M492" s="49"/>
    </row>
    <row r="493" spans="1:13" ht="18" customHeight="1">
      <c r="A493" s="79"/>
      <c r="B493" s="79"/>
      <c r="C493" s="21" t="s">
        <v>19</v>
      </c>
      <c r="D493" s="43" t="s">
        <v>20</v>
      </c>
      <c r="E493" s="49">
        <f t="shared" si="44"/>
        <v>90803.9</v>
      </c>
      <c r="F493" s="49">
        <f t="shared" si="44"/>
        <v>68588.5</v>
      </c>
      <c r="G493" s="49">
        <f t="shared" si="44"/>
        <v>63293.799999999996</v>
      </c>
      <c r="H493" s="66">
        <f t="shared" si="44"/>
        <v>118151.50000000001</v>
      </c>
      <c r="I493" s="66">
        <f t="shared" si="45"/>
        <v>54857.70000000002</v>
      </c>
      <c r="J493" s="66">
        <f aca="true" t="shared" si="47" ref="J493:J513">H493/G493*100</f>
        <v>186.6715223292013</v>
      </c>
      <c r="K493" s="66">
        <f aca="true" t="shared" si="48" ref="K493:K513">H493/F493*100</f>
        <v>172.26138492604449</v>
      </c>
      <c r="L493" s="66">
        <f t="shared" si="46"/>
        <v>27347.60000000002</v>
      </c>
      <c r="M493" s="66">
        <f aca="true" t="shared" si="49" ref="M493:M513">H493/E493*100</f>
        <v>130.11720862209665</v>
      </c>
    </row>
    <row r="494" spans="1:13" ht="78" hidden="1">
      <c r="A494" s="79"/>
      <c r="B494" s="79"/>
      <c r="C494" s="20" t="s">
        <v>114</v>
      </c>
      <c r="D494" s="44" t="s">
        <v>115</v>
      </c>
      <c r="E494" s="49">
        <f t="shared" si="44"/>
        <v>3776.5</v>
      </c>
      <c r="F494" s="49">
        <f t="shared" si="44"/>
        <v>2200</v>
      </c>
      <c r="G494" s="49">
        <f t="shared" si="44"/>
        <v>2085</v>
      </c>
      <c r="H494" s="49">
        <f t="shared" si="44"/>
        <v>6081.8</v>
      </c>
      <c r="I494" s="49">
        <f t="shared" si="45"/>
        <v>3996.8</v>
      </c>
      <c r="J494" s="49">
        <f t="shared" si="47"/>
        <v>291.69304556354916</v>
      </c>
      <c r="K494" s="49">
        <f t="shared" si="48"/>
        <v>276.4454545454546</v>
      </c>
      <c r="L494" s="49">
        <f t="shared" si="46"/>
        <v>2305.3</v>
      </c>
      <c r="M494" s="49">
        <f t="shared" si="49"/>
        <v>161.04329405534224</v>
      </c>
    </row>
    <row r="495" spans="1:13" ht="62.25" hidden="1">
      <c r="A495" s="79"/>
      <c r="B495" s="79"/>
      <c r="C495" s="20" t="s">
        <v>123</v>
      </c>
      <c r="D495" s="44" t="s">
        <v>124</v>
      </c>
      <c r="E495" s="49">
        <f aca="true" t="shared" si="50" ref="E495:H518">SUMIF($C$6:$C$450,$C495,E$6:E$450)</f>
        <v>277.1</v>
      </c>
      <c r="F495" s="49">
        <f t="shared" si="50"/>
        <v>450</v>
      </c>
      <c r="G495" s="49">
        <f t="shared" si="50"/>
        <v>366</v>
      </c>
      <c r="H495" s="49">
        <f t="shared" si="50"/>
        <v>267.2</v>
      </c>
      <c r="I495" s="49">
        <f t="shared" si="45"/>
        <v>-98.80000000000001</v>
      </c>
      <c r="J495" s="49">
        <f t="shared" si="47"/>
        <v>73.00546448087431</v>
      </c>
      <c r="K495" s="49">
        <f t="shared" si="48"/>
        <v>59.37777777777777</v>
      </c>
      <c r="L495" s="49">
        <f t="shared" si="46"/>
        <v>-9.900000000000034</v>
      </c>
      <c r="M495" s="49">
        <f t="shared" si="49"/>
        <v>96.4272825694695</v>
      </c>
    </row>
    <row r="496" spans="1:13" ht="62.25" hidden="1">
      <c r="A496" s="79"/>
      <c r="B496" s="79"/>
      <c r="C496" s="20" t="s">
        <v>116</v>
      </c>
      <c r="D496" s="44" t="s">
        <v>117</v>
      </c>
      <c r="E496" s="49">
        <f t="shared" si="50"/>
        <v>1166.7</v>
      </c>
      <c r="F496" s="49">
        <f t="shared" si="50"/>
        <v>1223.8</v>
      </c>
      <c r="G496" s="49">
        <f t="shared" si="50"/>
        <v>1176.8</v>
      </c>
      <c r="H496" s="49">
        <f t="shared" si="50"/>
        <v>1294.3</v>
      </c>
      <c r="I496" s="49">
        <f t="shared" si="45"/>
        <v>117.5</v>
      </c>
      <c r="J496" s="49">
        <f t="shared" si="47"/>
        <v>109.98470428280083</v>
      </c>
      <c r="K496" s="49">
        <f t="shared" si="48"/>
        <v>105.76074521980716</v>
      </c>
      <c r="L496" s="49">
        <f t="shared" si="46"/>
        <v>127.59999999999991</v>
      </c>
      <c r="M496" s="49">
        <f t="shared" si="49"/>
        <v>110.93683037627495</v>
      </c>
    </row>
    <row r="497" spans="1:13" ht="62.25" hidden="1">
      <c r="A497" s="79"/>
      <c r="B497" s="79"/>
      <c r="C497" s="20" t="s">
        <v>125</v>
      </c>
      <c r="D497" s="44" t="s">
        <v>126</v>
      </c>
      <c r="E497" s="49">
        <f t="shared" si="50"/>
        <v>889.2</v>
      </c>
      <c r="F497" s="49">
        <f t="shared" si="50"/>
        <v>900.5</v>
      </c>
      <c r="G497" s="49">
        <f t="shared" si="50"/>
        <v>850</v>
      </c>
      <c r="H497" s="49">
        <f t="shared" si="50"/>
        <v>630.9</v>
      </c>
      <c r="I497" s="49">
        <f t="shared" si="45"/>
        <v>-219.10000000000002</v>
      </c>
      <c r="J497" s="49">
        <f t="shared" si="47"/>
        <v>74.2235294117647</v>
      </c>
      <c r="K497" s="49">
        <f t="shared" si="48"/>
        <v>70.0610771793448</v>
      </c>
      <c r="L497" s="49">
        <f t="shared" si="46"/>
        <v>-258.30000000000007</v>
      </c>
      <c r="M497" s="49">
        <f t="shared" si="49"/>
        <v>70.95141700404858</v>
      </c>
    </row>
    <row r="498" spans="1:13" ht="30.75" hidden="1">
      <c r="A498" s="79"/>
      <c r="B498" s="79"/>
      <c r="C498" s="20" t="s">
        <v>41</v>
      </c>
      <c r="D498" s="44" t="s">
        <v>42</v>
      </c>
      <c r="E498" s="49">
        <f t="shared" si="50"/>
        <v>0</v>
      </c>
      <c r="F498" s="49">
        <f t="shared" si="50"/>
        <v>0</v>
      </c>
      <c r="G498" s="49">
        <f t="shared" si="50"/>
        <v>0</v>
      </c>
      <c r="H498" s="49">
        <f t="shared" si="50"/>
        <v>0</v>
      </c>
      <c r="I498" s="49">
        <f t="shared" si="45"/>
        <v>0</v>
      </c>
      <c r="J498" s="49" t="e">
        <f t="shared" si="47"/>
        <v>#DIV/0!</v>
      </c>
      <c r="K498" s="49" t="e">
        <f t="shared" si="48"/>
        <v>#DIV/0!</v>
      </c>
      <c r="L498" s="49">
        <f t="shared" si="46"/>
        <v>0</v>
      </c>
      <c r="M498" s="49" t="e">
        <f t="shared" si="49"/>
        <v>#DIV/0!</v>
      </c>
    </row>
    <row r="499" spans="1:13" ht="62.25" hidden="1">
      <c r="A499" s="79"/>
      <c r="B499" s="79"/>
      <c r="C499" s="20" t="s">
        <v>127</v>
      </c>
      <c r="D499" s="44" t="s">
        <v>128</v>
      </c>
      <c r="E499" s="49">
        <f t="shared" si="50"/>
        <v>15</v>
      </c>
      <c r="F499" s="49">
        <f t="shared" si="50"/>
        <v>0</v>
      </c>
      <c r="G499" s="49">
        <f t="shared" si="50"/>
        <v>0</v>
      </c>
      <c r="H499" s="49">
        <f t="shared" si="50"/>
        <v>501.1</v>
      </c>
      <c r="I499" s="49">
        <f t="shared" si="45"/>
        <v>501.1</v>
      </c>
      <c r="J499" s="49" t="e">
        <f t="shared" si="47"/>
        <v>#DIV/0!</v>
      </c>
      <c r="K499" s="49" t="e">
        <f t="shared" si="48"/>
        <v>#DIV/0!</v>
      </c>
      <c r="L499" s="49">
        <f t="shared" si="46"/>
        <v>486.1</v>
      </c>
      <c r="M499" s="49">
        <f t="shared" si="49"/>
        <v>3340.6666666666665</v>
      </c>
    </row>
    <row r="500" spans="1:13" ht="46.5" hidden="1">
      <c r="A500" s="79"/>
      <c r="B500" s="79"/>
      <c r="C500" s="21" t="s">
        <v>213</v>
      </c>
      <c r="D500" s="43" t="s">
        <v>214</v>
      </c>
      <c r="E500" s="49">
        <f t="shared" si="50"/>
        <v>599.3</v>
      </c>
      <c r="F500" s="49">
        <f t="shared" si="50"/>
        <v>0</v>
      </c>
      <c r="G500" s="49">
        <f t="shared" si="50"/>
        <v>0</v>
      </c>
      <c r="H500" s="49">
        <f t="shared" si="50"/>
        <v>13.4</v>
      </c>
      <c r="I500" s="49">
        <f t="shared" si="45"/>
        <v>13.4</v>
      </c>
      <c r="J500" s="49" t="e">
        <f t="shared" si="47"/>
        <v>#DIV/0!</v>
      </c>
      <c r="K500" s="49" t="e">
        <f t="shared" si="48"/>
        <v>#DIV/0!</v>
      </c>
      <c r="L500" s="49">
        <f t="shared" si="46"/>
        <v>-585.9</v>
      </c>
      <c r="M500" s="49">
        <f t="shared" si="49"/>
        <v>2.235941932254297</v>
      </c>
    </row>
    <row r="501" spans="1:13" ht="30.75" hidden="1">
      <c r="A501" s="79"/>
      <c r="B501" s="79"/>
      <c r="C501" s="20" t="s">
        <v>63</v>
      </c>
      <c r="D501" s="44" t="s">
        <v>64</v>
      </c>
      <c r="E501" s="49">
        <f t="shared" si="50"/>
        <v>2449.2</v>
      </c>
      <c r="F501" s="49">
        <f t="shared" si="50"/>
        <v>1200</v>
      </c>
      <c r="G501" s="49">
        <f t="shared" si="50"/>
        <v>1080</v>
      </c>
      <c r="H501" s="66">
        <f t="shared" si="50"/>
        <v>3993.4</v>
      </c>
      <c r="I501" s="66">
        <f t="shared" si="45"/>
        <v>2913.4</v>
      </c>
      <c r="J501" s="66">
        <f t="shared" si="47"/>
        <v>369.75925925925924</v>
      </c>
      <c r="K501" s="66">
        <f t="shared" si="48"/>
        <v>332.78333333333336</v>
      </c>
      <c r="L501" s="66">
        <f t="shared" si="46"/>
        <v>1544.2000000000003</v>
      </c>
      <c r="M501" s="66">
        <f t="shared" si="49"/>
        <v>163.04915890903152</v>
      </c>
    </row>
    <row r="502" spans="1:13" ht="46.5" hidden="1">
      <c r="A502" s="79"/>
      <c r="B502" s="79"/>
      <c r="C502" s="20" t="s">
        <v>175</v>
      </c>
      <c r="D502" s="44" t="s">
        <v>176</v>
      </c>
      <c r="E502" s="49">
        <f t="shared" si="50"/>
        <v>2</v>
      </c>
      <c r="F502" s="49">
        <f t="shared" si="50"/>
        <v>0</v>
      </c>
      <c r="G502" s="49">
        <f t="shared" si="50"/>
        <v>0</v>
      </c>
      <c r="H502" s="49">
        <f t="shared" si="50"/>
        <v>0</v>
      </c>
      <c r="I502" s="49">
        <f t="shared" si="45"/>
        <v>0</v>
      </c>
      <c r="J502" s="49" t="e">
        <f t="shared" si="47"/>
        <v>#DIV/0!</v>
      </c>
      <c r="K502" s="49" t="e">
        <f t="shared" si="48"/>
        <v>#DIV/0!</v>
      </c>
      <c r="L502" s="49">
        <f t="shared" si="46"/>
        <v>-2</v>
      </c>
      <c r="M502" s="49">
        <f t="shared" si="49"/>
        <v>0</v>
      </c>
    </row>
    <row r="503" spans="1:13" ht="46.5" hidden="1">
      <c r="A503" s="79"/>
      <c r="B503" s="79"/>
      <c r="C503" s="20" t="s">
        <v>65</v>
      </c>
      <c r="D503" s="44" t="s">
        <v>66</v>
      </c>
      <c r="E503" s="49">
        <f t="shared" si="50"/>
        <v>649.4</v>
      </c>
      <c r="F503" s="49">
        <f t="shared" si="50"/>
        <v>740.4</v>
      </c>
      <c r="G503" s="49">
        <f t="shared" si="50"/>
        <v>659.2</v>
      </c>
      <c r="H503" s="49">
        <f t="shared" si="50"/>
        <v>286.9</v>
      </c>
      <c r="I503" s="49">
        <f t="shared" si="45"/>
        <v>-372.30000000000007</v>
      </c>
      <c r="J503" s="49">
        <f t="shared" si="47"/>
        <v>43.52245145631068</v>
      </c>
      <c r="K503" s="49">
        <f t="shared" si="48"/>
        <v>38.7493246893571</v>
      </c>
      <c r="L503" s="49">
        <f t="shared" si="46"/>
        <v>-362.5</v>
      </c>
      <c r="M503" s="49">
        <f t="shared" si="49"/>
        <v>44.1792423775793</v>
      </c>
    </row>
    <row r="504" spans="1:13" ht="30.75" hidden="1">
      <c r="A504" s="79"/>
      <c r="B504" s="79"/>
      <c r="C504" s="20" t="s">
        <v>67</v>
      </c>
      <c r="D504" s="44" t="s">
        <v>68</v>
      </c>
      <c r="E504" s="49">
        <f t="shared" si="50"/>
        <v>0</v>
      </c>
      <c r="F504" s="49">
        <f t="shared" si="50"/>
        <v>0</v>
      </c>
      <c r="G504" s="49">
        <f t="shared" si="50"/>
        <v>0</v>
      </c>
      <c r="H504" s="49">
        <f t="shared" si="50"/>
        <v>0</v>
      </c>
      <c r="I504" s="49">
        <f t="shared" si="45"/>
        <v>0</v>
      </c>
      <c r="J504" s="49" t="e">
        <f t="shared" si="47"/>
        <v>#DIV/0!</v>
      </c>
      <c r="K504" s="49" t="e">
        <f t="shared" si="48"/>
        <v>#DIV/0!</v>
      </c>
      <c r="L504" s="49">
        <f t="shared" si="46"/>
        <v>0</v>
      </c>
      <c r="M504" s="49" t="e">
        <f t="shared" si="49"/>
        <v>#DIV/0!</v>
      </c>
    </row>
    <row r="505" spans="1:13" ht="30.75" hidden="1">
      <c r="A505" s="79"/>
      <c r="B505" s="79"/>
      <c r="C505" s="20" t="s">
        <v>69</v>
      </c>
      <c r="D505" s="44" t="s">
        <v>70</v>
      </c>
      <c r="E505" s="49">
        <f t="shared" si="50"/>
        <v>3326.5</v>
      </c>
      <c r="F505" s="49">
        <f t="shared" si="50"/>
        <v>2500</v>
      </c>
      <c r="G505" s="49">
        <f t="shared" si="50"/>
        <v>2250</v>
      </c>
      <c r="H505" s="49">
        <f t="shared" si="50"/>
        <v>4185.5</v>
      </c>
      <c r="I505" s="49">
        <f t="shared" si="45"/>
        <v>1935.5</v>
      </c>
      <c r="J505" s="49">
        <f t="shared" si="47"/>
        <v>186.0222222222222</v>
      </c>
      <c r="K505" s="49">
        <f t="shared" si="48"/>
        <v>167.42</v>
      </c>
      <c r="L505" s="49">
        <f t="shared" si="46"/>
        <v>859</v>
      </c>
      <c r="M505" s="49">
        <f t="shared" si="49"/>
        <v>125.82293702089282</v>
      </c>
    </row>
    <row r="506" spans="1:13" ht="30.75" hidden="1">
      <c r="A506" s="79"/>
      <c r="B506" s="79"/>
      <c r="C506" s="20" t="s">
        <v>155</v>
      </c>
      <c r="D506" s="44" t="s">
        <v>156</v>
      </c>
      <c r="E506" s="49">
        <f t="shared" si="50"/>
        <v>596.4</v>
      </c>
      <c r="F506" s="49">
        <f t="shared" si="50"/>
        <v>660</v>
      </c>
      <c r="G506" s="49">
        <f t="shared" si="50"/>
        <v>562</v>
      </c>
      <c r="H506" s="49">
        <f t="shared" si="50"/>
        <v>773.3</v>
      </c>
      <c r="I506" s="49">
        <f t="shared" si="45"/>
        <v>211.29999999999995</v>
      </c>
      <c r="J506" s="49">
        <f t="shared" si="47"/>
        <v>137.59786476868328</v>
      </c>
      <c r="K506" s="49">
        <f t="shared" si="48"/>
        <v>117.16666666666666</v>
      </c>
      <c r="L506" s="49">
        <f t="shared" si="46"/>
        <v>176.89999999999998</v>
      </c>
      <c r="M506" s="49">
        <f t="shared" si="49"/>
        <v>129.66130114017437</v>
      </c>
    </row>
    <row r="507" spans="1:13" ht="30.75" hidden="1">
      <c r="A507" s="79"/>
      <c r="B507" s="79"/>
      <c r="C507" s="20" t="s">
        <v>71</v>
      </c>
      <c r="D507" s="44" t="s">
        <v>72</v>
      </c>
      <c r="E507" s="49">
        <f t="shared" si="50"/>
        <v>0</v>
      </c>
      <c r="F507" s="49">
        <f t="shared" si="50"/>
        <v>0</v>
      </c>
      <c r="G507" s="49">
        <f t="shared" si="50"/>
        <v>0</v>
      </c>
      <c r="H507" s="49">
        <f t="shared" si="50"/>
        <v>0</v>
      </c>
      <c r="I507" s="49">
        <f t="shared" si="45"/>
        <v>0</v>
      </c>
      <c r="J507" s="49" t="e">
        <f t="shared" si="47"/>
        <v>#DIV/0!</v>
      </c>
      <c r="K507" s="49" t="e">
        <f t="shared" si="48"/>
        <v>#DIV/0!</v>
      </c>
      <c r="L507" s="49">
        <f t="shared" si="46"/>
        <v>0</v>
      </c>
      <c r="M507" s="49" t="e">
        <f t="shared" si="49"/>
        <v>#DIV/0!</v>
      </c>
    </row>
    <row r="508" spans="1:13" ht="34.5" customHeight="1" hidden="1">
      <c r="A508" s="79"/>
      <c r="B508" s="79"/>
      <c r="C508" s="20" t="s">
        <v>73</v>
      </c>
      <c r="D508" s="44" t="s">
        <v>74</v>
      </c>
      <c r="E508" s="49">
        <f t="shared" si="50"/>
        <v>0</v>
      </c>
      <c r="F508" s="49">
        <f t="shared" si="50"/>
        <v>0</v>
      </c>
      <c r="G508" s="49">
        <f t="shared" si="50"/>
        <v>0</v>
      </c>
      <c r="H508" s="49">
        <f t="shared" si="50"/>
        <v>0</v>
      </c>
      <c r="I508" s="49">
        <f t="shared" si="45"/>
        <v>0</v>
      </c>
      <c r="J508" s="49" t="e">
        <f t="shared" si="47"/>
        <v>#DIV/0!</v>
      </c>
      <c r="K508" s="49" t="e">
        <f t="shared" si="48"/>
        <v>#DIV/0!</v>
      </c>
      <c r="L508" s="49">
        <f t="shared" si="46"/>
        <v>0</v>
      </c>
      <c r="M508" s="49" t="e">
        <f t="shared" si="49"/>
        <v>#DIV/0!</v>
      </c>
    </row>
    <row r="509" spans="1:13" ht="26.25" customHeight="1" hidden="1">
      <c r="A509" s="79"/>
      <c r="B509" s="79"/>
      <c r="C509" s="20" t="s">
        <v>136</v>
      </c>
      <c r="D509" s="44" t="s">
        <v>137</v>
      </c>
      <c r="E509" s="49">
        <f t="shared" si="50"/>
        <v>11943.3</v>
      </c>
      <c r="F509" s="49">
        <f t="shared" si="50"/>
        <v>13596.8</v>
      </c>
      <c r="G509" s="49">
        <f t="shared" si="50"/>
        <v>12254.6</v>
      </c>
      <c r="H509" s="49">
        <f t="shared" si="50"/>
        <v>14625.4</v>
      </c>
      <c r="I509" s="49">
        <f t="shared" si="45"/>
        <v>2370.7999999999993</v>
      </c>
      <c r="J509" s="49">
        <f t="shared" si="47"/>
        <v>119.34620469048356</v>
      </c>
      <c r="K509" s="49">
        <f t="shared" si="48"/>
        <v>107.56501529771711</v>
      </c>
      <c r="L509" s="49">
        <f t="shared" si="46"/>
        <v>2682.1000000000004</v>
      </c>
      <c r="M509" s="49">
        <f t="shared" si="49"/>
        <v>122.4569423861077</v>
      </c>
    </row>
    <row r="510" spans="1:13" ht="40.5" customHeight="1" hidden="1">
      <c r="A510" s="79"/>
      <c r="B510" s="79"/>
      <c r="C510" s="20" t="s">
        <v>108</v>
      </c>
      <c r="D510" s="44" t="s">
        <v>109</v>
      </c>
      <c r="E510" s="49">
        <f t="shared" si="50"/>
        <v>0</v>
      </c>
      <c r="F510" s="49">
        <f t="shared" si="50"/>
        <v>0</v>
      </c>
      <c r="G510" s="49">
        <f t="shared" si="50"/>
        <v>0</v>
      </c>
      <c r="H510" s="49">
        <f t="shared" si="50"/>
        <v>723.8</v>
      </c>
      <c r="I510" s="49">
        <f t="shared" si="45"/>
        <v>723.8</v>
      </c>
      <c r="J510" s="49" t="e">
        <f t="shared" si="47"/>
        <v>#DIV/0!</v>
      </c>
      <c r="K510" s="49" t="e">
        <f t="shared" si="48"/>
        <v>#DIV/0!</v>
      </c>
      <c r="L510" s="49">
        <f t="shared" si="46"/>
        <v>723.8</v>
      </c>
      <c r="M510" s="49" t="e">
        <f t="shared" si="49"/>
        <v>#DIV/0!</v>
      </c>
    </row>
    <row r="511" spans="1:13" ht="34.5" customHeight="1" hidden="1">
      <c r="A511" s="79"/>
      <c r="B511" s="79"/>
      <c r="C511" s="20" t="s">
        <v>43</v>
      </c>
      <c r="D511" s="50" t="s">
        <v>44</v>
      </c>
      <c r="E511" s="49">
        <f t="shared" si="50"/>
        <v>365.8</v>
      </c>
      <c r="F511" s="49">
        <f t="shared" si="50"/>
        <v>0</v>
      </c>
      <c r="G511" s="49">
        <f t="shared" si="50"/>
        <v>0</v>
      </c>
      <c r="H511" s="49">
        <f t="shared" si="50"/>
        <v>2497.1</v>
      </c>
      <c r="I511" s="49">
        <f t="shared" si="45"/>
        <v>2497.1</v>
      </c>
      <c r="J511" s="49" t="e">
        <f t="shared" si="47"/>
        <v>#DIV/0!</v>
      </c>
      <c r="K511" s="49" t="e">
        <f t="shared" si="48"/>
        <v>#DIV/0!</v>
      </c>
      <c r="L511" s="49">
        <f t="shared" si="46"/>
        <v>2131.2999999999997</v>
      </c>
      <c r="M511" s="49">
        <f t="shared" si="49"/>
        <v>682.6407873154728</v>
      </c>
    </row>
    <row r="512" spans="1:13" ht="32.25" customHeight="1" hidden="1">
      <c r="A512" s="79"/>
      <c r="B512" s="79"/>
      <c r="C512" s="21" t="s">
        <v>54</v>
      </c>
      <c r="D512" s="50" t="s">
        <v>55</v>
      </c>
      <c r="E512" s="49">
        <f t="shared" si="50"/>
        <v>191.8</v>
      </c>
      <c r="F512" s="49">
        <f t="shared" si="50"/>
        <v>86.4</v>
      </c>
      <c r="G512" s="49">
        <f t="shared" si="50"/>
        <v>83.4</v>
      </c>
      <c r="H512" s="49">
        <f t="shared" si="50"/>
        <v>251</v>
      </c>
      <c r="I512" s="49">
        <f t="shared" si="45"/>
        <v>167.6</v>
      </c>
      <c r="J512" s="49">
        <f t="shared" si="47"/>
        <v>300.95923261390885</v>
      </c>
      <c r="K512" s="49">
        <f t="shared" si="48"/>
        <v>290.50925925925924</v>
      </c>
      <c r="L512" s="49">
        <f t="shared" si="46"/>
        <v>59.19999999999999</v>
      </c>
      <c r="M512" s="49">
        <f t="shared" si="49"/>
        <v>130.86548488008341</v>
      </c>
    </row>
    <row r="513" spans="1:13" ht="29.25" customHeight="1" hidden="1">
      <c r="A513" s="79"/>
      <c r="B513" s="79"/>
      <c r="C513" s="21" t="s">
        <v>211</v>
      </c>
      <c r="D513" s="50" t="s">
        <v>212</v>
      </c>
      <c r="E513" s="49">
        <f t="shared" si="50"/>
        <v>0</v>
      </c>
      <c r="F513" s="49">
        <f t="shared" si="50"/>
        <v>0</v>
      </c>
      <c r="G513" s="49">
        <f t="shared" si="50"/>
        <v>0</v>
      </c>
      <c r="H513" s="49">
        <f t="shared" si="50"/>
        <v>0</v>
      </c>
      <c r="I513" s="49">
        <f t="shared" si="45"/>
        <v>0</v>
      </c>
      <c r="J513" s="49" t="e">
        <f t="shared" si="47"/>
        <v>#DIV/0!</v>
      </c>
      <c r="K513" s="49" t="e">
        <f t="shared" si="48"/>
        <v>#DIV/0!</v>
      </c>
      <c r="L513" s="49">
        <f t="shared" si="46"/>
        <v>0</v>
      </c>
      <c r="M513" s="49" t="e">
        <f t="shared" si="49"/>
        <v>#DIV/0!</v>
      </c>
    </row>
    <row r="514" spans="1:13" ht="33" customHeight="1" hidden="1">
      <c r="A514" s="79"/>
      <c r="B514" s="79"/>
      <c r="C514" s="20" t="s">
        <v>204</v>
      </c>
      <c r="D514" s="44" t="s">
        <v>205</v>
      </c>
      <c r="E514" s="49">
        <f t="shared" si="50"/>
        <v>0</v>
      </c>
      <c r="F514" s="49">
        <f t="shared" si="50"/>
        <v>0</v>
      </c>
      <c r="G514" s="49">
        <f t="shared" si="50"/>
        <v>0</v>
      </c>
      <c r="H514" s="66">
        <f t="shared" si="50"/>
        <v>383.3</v>
      </c>
      <c r="I514" s="66">
        <f t="shared" si="45"/>
        <v>383.3</v>
      </c>
      <c r="J514" s="66"/>
      <c r="K514" s="66"/>
      <c r="L514" s="66">
        <f t="shared" si="46"/>
        <v>383.3</v>
      </c>
      <c r="M514" s="66"/>
    </row>
    <row r="515" spans="1:13" ht="33" customHeight="1" hidden="1">
      <c r="A515" s="79"/>
      <c r="B515" s="79"/>
      <c r="C515" s="62" t="s">
        <v>230</v>
      </c>
      <c r="D515" s="44" t="s">
        <v>231</v>
      </c>
      <c r="E515" s="49">
        <f t="shared" si="50"/>
        <v>0</v>
      </c>
      <c r="F515" s="49">
        <f t="shared" si="50"/>
        <v>0</v>
      </c>
      <c r="G515" s="49">
        <f t="shared" si="50"/>
        <v>0</v>
      </c>
      <c r="H515" s="66">
        <f t="shared" si="50"/>
        <v>437</v>
      </c>
      <c r="I515" s="66">
        <f t="shared" si="45"/>
        <v>437</v>
      </c>
      <c r="J515" s="66"/>
      <c r="K515" s="66"/>
      <c r="L515" s="66">
        <f t="shared" si="46"/>
        <v>437</v>
      </c>
      <c r="M515" s="66"/>
    </row>
    <row r="516" spans="1:13" ht="35.25" customHeight="1" hidden="1">
      <c r="A516" s="79"/>
      <c r="B516" s="79"/>
      <c r="C516" s="20" t="s">
        <v>21</v>
      </c>
      <c r="D516" s="44" t="s">
        <v>22</v>
      </c>
      <c r="E516" s="49">
        <f t="shared" si="50"/>
        <v>64555.69999999999</v>
      </c>
      <c r="F516" s="49">
        <f t="shared" si="50"/>
        <v>45030.6</v>
      </c>
      <c r="G516" s="49">
        <f t="shared" si="50"/>
        <v>41926.8</v>
      </c>
      <c r="H516" s="66">
        <f t="shared" si="50"/>
        <v>81206.09999999999</v>
      </c>
      <c r="I516" s="66">
        <f t="shared" si="45"/>
        <v>39279.29999999999</v>
      </c>
      <c r="J516" s="66">
        <f>H516/G516*100</f>
        <v>193.68542316608944</v>
      </c>
      <c r="K516" s="66">
        <f>H516/F516*100</f>
        <v>180.335371947076</v>
      </c>
      <c r="L516" s="66">
        <f t="shared" si="46"/>
        <v>16650.4</v>
      </c>
      <c r="M516" s="66">
        <f aca="true" t="shared" si="51" ref="M516:M521">H516/E516*100</f>
        <v>125.79230029261552</v>
      </c>
    </row>
    <row r="517" spans="1:13" ht="18" customHeight="1">
      <c r="A517" s="79"/>
      <c r="B517" s="79"/>
      <c r="C517" s="21" t="s">
        <v>23</v>
      </c>
      <c r="D517" s="43" t="s">
        <v>24</v>
      </c>
      <c r="E517" s="49">
        <f t="shared" si="50"/>
        <v>-1412.9999999999998</v>
      </c>
      <c r="F517" s="49">
        <f t="shared" si="50"/>
        <v>0</v>
      </c>
      <c r="G517" s="49">
        <f t="shared" si="50"/>
        <v>0</v>
      </c>
      <c r="H517" s="49">
        <f t="shared" si="50"/>
        <v>-375.8</v>
      </c>
      <c r="I517" s="66">
        <f t="shared" si="45"/>
        <v>-375.8</v>
      </c>
      <c r="J517" s="66"/>
      <c r="K517" s="66"/>
      <c r="L517" s="66">
        <f t="shared" si="46"/>
        <v>1037.1999999999998</v>
      </c>
      <c r="M517" s="66">
        <f t="shared" si="51"/>
        <v>26.595895258315643</v>
      </c>
    </row>
    <row r="518" spans="1:13" ht="18" customHeight="1">
      <c r="A518" s="79"/>
      <c r="B518" s="79"/>
      <c r="C518" s="21" t="s">
        <v>25</v>
      </c>
      <c r="D518" s="43" t="s">
        <v>143</v>
      </c>
      <c r="E518" s="49">
        <f t="shared" si="50"/>
        <v>38292.299999999996</v>
      </c>
      <c r="F518" s="49">
        <f t="shared" si="50"/>
        <v>24335.6</v>
      </c>
      <c r="G518" s="49">
        <f t="shared" si="50"/>
        <v>24335.6</v>
      </c>
      <c r="H518" s="49">
        <f t="shared" si="50"/>
        <v>31130.599999999995</v>
      </c>
      <c r="I518" s="49">
        <f t="shared" si="45"/>
        <v>6794.999999999996</v>
      </c>
      <c r="J518" s="49">
        <f aca="true" t="shared" si="52" ref="J518:J526">H518/G518*100</f>
        <v>127.92205657555185</v>
      </c>
      <c r="K518" s="49">
        <f aca="true" t="shared" si="53" ref="K518:K526">H518/F518*100</f>
        <v>127.92205657555185</v>
      </c>
      <c r="L518" s="49">
        <f t="shared" si="46"/>
        <v>-7161.700000000001</v>
      </c>
      <c r="M518" s="49">
        <f t="shared" si="51"/>
        <v>81.29728431042271</v>
      </c>
    </row>
    <row r="519" spans="1:13" s="5" customFormat="1" ht="24" customHeight="1">
      <c r="A519" s="79"/>
      <c r="B519" s="79"/>
      <c r="C519" s="23"/>
      <c r="D519" s="3" t="s">
        <v>163</v>
      </c>
      <c r="E519" s="6">
        <f>E459+E474</f>
        <v>11987498.897777777</v>
      </c>
      <c r="F519" s="6">
        <f>F459+F474</f>
        <v>14412186.100000001</v>
      </c>
      <c r="G519" s="6">
        <f>G459+G474</f>
        <v>12857583.6</v>
      </c>
      <c r="H519" s="6">
        <f>H459+H474</f>
        <v>13442147.8</v>
      </c>
      <c r="I519" s="6">
        <f t="shared" si="45"/>
        <v>584564.2000000011</v>
      </c>
      <c r="J519" s="6">
        <f t="shared" si="52"/>
        <v>104.54645459198105</v>
      </c>
      <c r="K519" s="6">
        <f t="shared" si="53"/>
        <v>93.26931880237099</v>
      </c>
      <c r="L519" s="6">
        <f t="shared" si="46"/>
        <v>1454648.9022222236</v>
      </c>
      <c r="M519" s="6">
        <f t="shared" si="51"/>
        <v>112.13471562856105</v>
      </c>
    </row>
    <row r="520" spans="1:13" s="5" customFormat="1" ht="34.5" customHeight="1">
      <c r="A520" s="79"/>
      <c r="B520" s="79"/>
      <c r="C520" s="23"/>
      <c r="D520" s="75" t="s">
        <v>177</v>
      </c>
      <c r="E520" s="76">
        <f>E521-E530</f>
        <v>4398853.4</v>
      </c>
      <c r="F520" s="76">
        <f>F521-F530</f>
        <v>7995665.200000001</v>
      </c>
      <c r="G520" s="76">
        <f>G521-G530</f>
        <v>6736836.500000001</v>
      </c>
      <c r="H520" s="76">
        <f>H521-H530</f>
        <v>6787810.8</v>
      </c>
      <c r="I520" s="76">
        <f t="shared" si="45"/>
        <v>50974.29999999888</v>
      </c>
      <c r="J520" s="76">
        <f t="shared" si="52"/>
        <v>100.75665039518175</v>
      </c>
      <c r="K520" s="76">
        <f t="shared" si="53"/>
        <v>84.89363461591662</v>
      </c>
      <c r="L520" s="76">
        <f t="shared" si="46"/>
        <v>2388957.3999999994</v>
      </c>
      <c r="M520" s="76">
        <f t="shared" si="51"/>
        <v>154.30863870116698</v>
      </c>
    </row>
    <row r="521" spans="1:13" s="5" customFormat="1" ht="34.5" customHeight="1">
      <c r="A521" s="79"/>
      <c r="B521" s="79"/>
      <c r="C521" s="23" t="s">
        <v>238</v>
      </c>
      <c r="D521" s="3" t="s">
        <v>178</v>
      </c>
      <c r="E521" s="6">
        <f>SUM(E522:E530)</f>
        <v>4280497</v>
      </c>
      <c r="F521" s="6">
        <f>SUM(F522:F530)</f>
        <v>7995665.200000001</v>
      </c>
      <c r="G521" s="6">
        <f>SUM(G522:G530)</f>
        <v>6736836.500000001</v>
      </c>
      <c r="H521" s="6">
        <f>SUM(H522:H530)</f>
        <v>6614505.899999999</v>
      </c>
      <c r="I521" s="6">
        <f t="shared" si="45"/>
        <v>-122330.60000000149</v>
      </c>
      <c r="J521" s="6">
        <f t="shared" si="52"/>
        <v>98.18415364540907</v>
      </c>
      <c r="K521" s="6">
        <f t="shared" si="53"/>
        <v>82.72614891378892</v>
      </c>
      <c r="L521" s="6">
        <f t="shared" si="46"/>
        <v>2334008.8999999994</v>
      </c>
      <c r="M521" s="6">
        <f t="shared" si="51"/>
        <v>154.5265865155378</v>
      </c>
    </row>
    <row r="522" spans="1:13" ht="30.75">
      <c r="A522" s="79"/>
      <c r="B522" s="79"/>
      <c r="C522" s="21" t="s">
        <v>45</v>
      </c>
      <c r="D522" s="43" t="s">
        <v>46</v>
      </c>
      <c r="E522" s="49">
        <f aca="true" t="shared" si="54" ref="E522:H530">SUMIF($C$6:$C$442,$C522,E$6:E$442)</f>
        <v>0</v>
      </c>
      <c r="F522" s="49">
        <f t="shared" si="54"/>
        <v>200714.5</v>
      </c>
      <c r="G522" s="49">
        <f t="shared" si="54"/>
        <v>183988.3</v>
      </c>
      <c r="H522" s="49">
        <f t="shared" si="54"/>
        <v>200714.5</v>
      </c>
      <c r="I522" s="49">
        <f t="shared" si="45"/>
        <v>16726.20000000001</v>
      </c>
      <c r="J522" s="49">
        <f t="shared" si="52"/>
        <v>109.09090414988344</v>
      </c>
      <c r="K522" s="49">
        <f t="shared" si="53"/>
        <v>100</v>
      </c>
      <c r="L522" s="49">
        <f t="shared" si="46"/>
        <v>200714.5</v>
      </c>
      <c r="M522" s="49"/>
    </row>
    <row r="523" spans="1:13" ht="15">
      <c r="A523" s="79"/>
      <c r="B523" s="79"/>
      <c r="C523" s="21" t="s">
        <v>28</v>
      </c>
      <c r="D523" s="43" t="s">
        <v>179</v>
      </c>
      <c r="E523" s="49">
        <f t="shared" si="54"/>
        <v>1112261.7</v>
      </c>
      <c r="F523" s="66">
        <f t="shared" si="54"/>
        <v>1923768.6000000003</v>
      </c>
      <c r="G523" s="66">
        <f t="shared" si="54"/>
        <v>1229244.6000000003</v>
      </c>
      <c r="H523" s="66">
        <f t="shared" si="54"/>
        <v>1285961.0000000002</v>
      </c>
      <c r="I523" s="66">
        <f aca="true" t="shared" si="55" ref="I523:I534">H523-G523</f>
        <v>56716.39999999991</v>
      </c>
      <c r="J523" s="66">
        <f t="shared" si="52"/>
        <v>104.61392305485823</v>
      </c>
      <c r="K523" s="66">
        <f t="shared" si="53"/>
        <v>66.84592939088412</v>
      </c>
      <c r="L523" s="66">
        <f aca="true" t="shared" si="56" ref="L523:L534">H523-E523</f>
        <v>173699.30000000028</v>
      </c>
      <c r="M523" s="66">
        <f>H523/E523*100</f>
        <v>115.61676537095545</v>
      </c>
    </row>
    <row r="524" spans="1:13" ht="15">
      <c r="A524" s="79"/>
      <c r="B524" s="79"/>
      <c r="C524" s="21" t="s">
        <v>30</v>
      </c>
      <c r="D524" s="43" t="s">
        <v>77</v>
      </c>
      <c r="E524" s="49">
        <f t="shared" si="54"/>
        <v>2637845.8000000003</v>
      </c>
      <c r="F524" s="66">
        <f t="shared" si="54"/>
        <v>5106208.600000001</v>
      </c>
      <c r="G524" s="66">
        <f t="shared" si="54"/>
        <v>4667538.9</v>
      </c>
      <c r="H524" s="49">
        <f t="shared" si="54"/>
        <v>4711147.499999999</v>
      </c>
      <c r="I524" s="49">
        <f t="shared" si="55"/>
        <v>43608.599999998696</v>
      </c>
      <c r="J524" s="49">
        <f t="shared" si="52"/>
        <v>100.93429537352112</v>
      </c>
      <c r="K524" s="49">
        <f t="shared" si="53"/>
        <v>92.26312258375027</v>
      </c>
      <c r="L524" s="49">
        <f t="shared" si="56"/>
        <v>2073301.6999999988</v>
      </c>
      <c r="M524" s="49">
        <f>H524/E524*100</f>
        <v>178.59829031704578</v>
      </c>
    </row>
    <row r="525" spans="1:13" ht="15">
      <c r="A525" s="79"/>
      <c r="B525" s="79"/>
      <c r="C525" s="21" t="s">
        <v>48</v>
      </c>
      <c r="D525" s="44" t="s">
        <v>49</v>
      </c>
      <c r="E525" s="49">
        <f t="shared" si="54"/>
        <v>648745.8999999999</v>
      </c>
      <c r="F525" s="66">
        <f t="shared" si="54"/>
        <v>764973.5</v>
      </c>
      <c r="G525" s="66">
        <f t="shared" si="54"/>
        <v>656064.7</v>
      </c>
      <c r="H525" s="66">
        <f t="shared" si="54"/>
        <v>509947.89999999997</v>
      </c>
      <c r="I525" s="49">
        <f t="shared" si="55"/>
        <v>-146116.8</v>
      </c>
      <c r="J525" s="49">
        <f t="shared" si="52"/>
        <v>77.72829417586405</v>
      </c>
      <c r="K525" s="49">
        <f t="shared" si="53"/>
        <v>66.66216542141655</v>
      </c>
      <c r="L525" s="49">
        <f t="shared" si="56"/>
        <v>-138797.99999999994</v>
      </c>
      <c r="M525" s="49">
        <f>H525/E525*100</f>
        <v>78.60518270712771</v>
      </c>
    </row>
    <row r="526" spans="1:13" ht="31.5" customHeight="1" hidden="1">
      <c r="A526" s="79"/>
      <c r="B526" s="79"/>
      <c r="C526" s="21" t="s">
        <v>180</v>
      </c>
      <c r="D526" s="42" t="s">
        <v>181</v>
      </c>
      <c r="E526" s="49">
        <f t="shared" si="54"/>
        <v>0</v>
      </c>
      <c r="F526" s="49">
        <f t="shared" si="54"/>
        <v>0</v>
      </c>
      <c r="G526" s="49">
        <f t="shared" si="54"/>
        <v>0</v>
      </c>
      <c r="H526" s="49">
        <f t="shared" si="54"/>
        <v>0</v>
      </c>
      <c r="I526" s="49">
        <f t="shared" si="55"/>
        <v>0</v>
      </c>
      <c r="J526" s="49" t="e">
        <f t="shared" si="52"/>
        <v>#DIV/0!</v>
      </c>
      <c r="K526" s="49" t="e">
        <f t="shared" si="53"/>
        <v>#DIV/0!</v>
      </c>
      <c r="L526" s="49">
        <f t="shared" si="56"/>
        <v>0</v>
      </c>
      <c r="M526" s="49" t="e">
        <f>H526/E526*100</f>
        <v>#DIV/0!</v>
      </c>
    </row>
    <row r="527" spans="1:13" ht="15.75" customHeight="1">
      <c r="A527" s="79"/>
      <c r="B527" s="79"/>
      <c r="C527" s="21" t="s">
        <v>57</v>
      </c>
      <c r="D527" s="43" t="s">
        <v>58</v>
      </c>
      <c r="E527" s="49">
        <f t="shared" si="54"/>
        <v>0</v>
      </c>
      <c r="F527" s="49">
        <f t="shared" si="54"/>
        <v>0</v>
      </c>
      <c r="G527" s="49">
        <f t="shared" si="54"/>
        <v>0</v>
      </c>
      <c r="H527" s="49">
        <f t="shared" si="54"/>
        <v>1200</v>
      </c>
      <c r="I527" s="66">
        <f t="shared" si="55"/>
        <v>1200</v>
      </c>
      <c r="J527" s="66"/>
      <c r="K527" s="66"/>
      <c r="L527" s="66">
        <f t="shared" si="56"/>
        <v>1200</v>
      </c>
      <c r="M527" s="66"/>
    </row>
    <row r="528" spans="1:13" ht="30.75" hidden="1">
      <c r="A528" s="79"/>
      <c r="B528" s="79"/>
      <c r="C528" s="21" t="s">
        <v>201</v>
      </c>
      <c r="D528" s="42" t="s">
        <v>202</v>
      </c>
      <c r="E528" s="49">
        <f t="shared" si="54"/>
        <v>0</v>
      </c>
      <c r="F528" s="49">
        <f t="shared" si="54"/>
        <v>0</v>
      </c>
      <c r="G528" s="49">
        <f t="shared" si="54"/>
        <v>0</v>
      </c>
      <c r="H528" s="49">
        <f t="shared" si="54"/>
        <v>0</v>
      </c>
      <c r="I528" s="66">
        <f t="shared" si="55"/>
        <v>0</v>
      </c>
      <c r="J528" s="66"/>
      <c r="K528" s="66"/>
      <c r="L528" s="66">
        <f t="shared" si="56"/>
        <v>0</v>
      </c>
      <c r="M528" s="66"/>
    </row>
    <row r="529" spans="1:13" ht="30.75">
      <c r="A529" s="79"/>
      <c r="B529" s="79"/>
      <c r="C529" s="21" t="s">
        <v>200</v>
      </c>
      <c r="D529" s="42" t="s">
        <v>203</v>
      </c>
      <c r="E529" s="49">
        <f t="shared" si="54"/>
        <v>0</v>
      </c>
      <c r="F529" s="49">
        <f t="shared" si="54"/>
        <v>0</v>
      </c>
      <c r="G529" s="49">
        <f t="shared" si="54"/>
        <v>0</v>
      </c>
      <c r="H529" s="49">
        <f t="shared" si="54"/>
        <v>78839.9</v>
      </c>
      <c r="I529" s="66">
        <f t="shared" si="55"/>
        <v>78839.9</v>
      </c>
      <c r="J529" s="66"/>
      <c r="K529" s="66"/>
      <c r="L529" s="66">
        <f t="shared" si="56"/>
        <v>78839.9</v>
      </c>
      <c r="M529" s="66"/>
    </row>
    <row r="530" spans="1:13" ht="15">
      <c r="A530" s="79"/>
      <c r="B530" s="79"/>
      <c r="C530" s="21" t="s">
        <v>32</v>
      </c>
      <c r="D530" s="43" t="s">
        <v>27</v>
      </c>
      <c r="E530" s="49">
        <f t="shared" si="54"/>
        <v>-118356.4</v>
      </c>
      <c r="F530" s="49">
        <f t="shared" si="54"/>
        <v>0</v>
      </c>
      <c r="G530" s="49">
        <f t="shared" si="54"/>
        <v>0</v>
      </c>
      <c r="H530" s="66">
        <f t="shared" si="54"/>
        <v>-173304.90000000002</v>
      </c>
      <c r="I530" s="66">
        <f t="shared" si="55"/>
        <v>-173304.90000000002</v>
      </c>
      <c r="J530" s="66"/>
      <c r="K530" s="66"/>
      <c r="L530" s="66">
        <f t="shared" si="56"/>
        <v>-54948.50000000003</v>
      </c>
      <c r="M530" s="66">
        <f>H530/E530*100</f>
        <v>146.42630225319462</v>
      </c>
    </row>
    <row r="531" spans="1:13" s="5" customFormat="1" ht="21" customHeight="1">
      <c r="A531" s="79"/>
      <c r="B531" s="79"/>
      <c r="C531" s="22"/>
      <c r="D531" s="77" t="s">
        <v>191</v>
      </c>
      <c r="E531" s="76">
        <f>E532-E530</f>
        <v>16386352.297777778</v>
      </c>
      <c r="F531" s="76">
        <f>F532-F530</f>
        <v>22407851.300000004</v>
      </c>
      <c r="G531" s="76">
        <f>G532-G530</f>
        <v>19594420.1</v>
      </c>
      <c r="H531" s="76">
        <f>H532-H530</f>
        <v>20229958.599999998</v>
      </c>
      <c r="I531" s="76">
        <f t="shared" si="55"/>
        <v>635538.4999999963</v>
      </c>
      <c r="J531" s="76">
        <f>H531/G531*100</f>
        <v>103.24346674592321</v>
      </c>
      <c r="K531" s="76">
        <f>H531/F531*100</f>
        <v>90.28067140020691</v>
      </c>
      <c r="L531" s="76">
        <f t="shared" si="56"/>
        <v>3843606.30222222</v>
      </c>
      <c r="M531" s="76">
        <f>H531/E531*100</f>
        <v>123.4561434563046</v>
      </c>
    </row>
    <row r="532" spans="1:13" s="5" customFormat="1" ht="21" customHeight="1">
      <c r="A532" s="80"/>
      <c r="B532" s="80"/>
      <c r="C532" s="22"/>
      <c r="D532" s="8" t="s">
        <v>185</v>
      </c>
      <c r="E532" s="6">
        <f>E519+E521</f>
        <v>16267995.897777777</v>
      </c>
      <c r="F532" s="6">
        <f>F519+F521</f>
        <v>22407851.300000004</v>
      </c>
      <c r="G532" s="6">
        <f>G519+G521</f>
        <v>19594420.1</v>
      </c>
      <c r="H532" s="6">
        <f>H519+H521</f>
        <v>20056653.7</v>
      </c>
      <c r="I532" s="6">
        <f t="shared" si="55"/>
        <v>462233.59999999776</v>
      </c>
      <c r="J532" s="6">
        <f>H532/G532*100</f>
        <v>102.35900627648581</v>
      </c>
      <c r="K532" s="6">
        <f>H532/F532*100</f>
        <v>89.50725989510647</v>
      </c>
      <c r="L532" s="6">
        <f t="shared" si="56"/>
        <v>3788657.802222222</v>
      </c>
      <c r="M532" s="6">
        <f>H532/E532*100</f>
        <v>123.28902604862198</v>
      </c>
    </row>
    <row r="533" spans="1:13" s="5" customFormat="1" ht="34.5" customHeight="1">
      <c r="A533" s="12"/>
      <c r="B533" s="12"/>
      <c r="C533" s="23"/>
      <c r="D533" s="3" t="s">
        <v>165</v>
      </c>
      <c r="E533" s="9">
        <f>E534</f>
        <v>26100</v>
      </c>
      <c r="F533" s="9">
        <f>F534</f>
        <v>38123.7</v>
      </c>
      <c r="G533" s="9">
        <f>G534</f>
        <v>0</v>
      </c>
      <c r="H533" s="9">
        <f>H534</f>
        <v>13000</v>
      </c>
      <c r="I533" s="9">
        <f t="shared" si="55"/>
        <v>13000</v>
      </c>
      <c r="J533" s="9"/>
      <c r="K533" s="9"/>
      <c r="L533" s="9">
        <f t="shared" si="56"/>
        <v>-13100</v>
      </c>
      <c r="M533" s="9"/>
    </row>
    <row r="534" spans="1:13" ht="30.75">
      <c r="A534" s="7"/>
      <c r="B534" s="7"/>
      <c r="C534" s="20" t="s">
        <v>166</v>
      </c>
      <c r="D534" s="44" t="s">
        <v>167</v>
      </c>
      <c r="E534" s="49">
        <f>SUMIF($C$6:$C$450,$C534,E$6:E$450)</f>
        <v>26100</v>
      </c>
      <c r="F534" s="51">
        <v>38123.7</v>
      </c>
      <c r="G534" s="51">
        <f>G450</f>
        <v>0</v>
      </c>
      <c r="H534" s="49">
        <f>SUMIF($C$6:$C$450,$C534,H$6:H$450)</f>
        <v>13000</v>
      </c>
      <c r="I534" s="49">
        <f t="shared" si="55"/>
        <v>13000</v>
      </c>
      <c r="J534" s="49"/>
      <c r="K534" s="49"/>
      <c r="L534" s="49">
        <f t="shared" si="56"/>
        <v>-13100</v>
      </c>
      <c r="M534" s="49"/>
    </row>
    <row r="535" spans="1:11" ht="15" hidden="1">
      <c r="A535" s="10"/>
      <c r="B535" s="10"/>
      <c r="C535" s="27"/>
      <c r="D535" s="2"/>
      <c r="E535" s="13"/>
      <c r="F535" s="13"/>
      <c r="G535" s="13"/>
      <c r="H535" s="53"/>
      <c r="I535" s="55"/>
      <c r="J535" s="39"/>
      <c r="K535" s="39"/>
    </row>
    <row r="536" spans="1:11" ht="15" hidden="1">
      <c r="A536" s="10" t="s">
        <v>219</v>
      </c>
      <c r="B536" s="10"/>
      <c r="C536" s="27"/>
      <c r="D536" s="2"/>
      <c r="E536" s="13">
        <f>E448-E532</f>
        <v>0</v>
      </c>
      <c r="F536" s="13">
        <f>F448-F532</f>
        <v>0</v>
      </c>
      <c r="G536" s="13">
        <f>G448-G532</f>
        <v>0</v>
      </c>
      <c r="H536" s="13">
        <f>H448-H532</f>
        <v>0</v>
      </c>
      <c r="I536" s="13">
        <f>I448-I532</f>
        <v>7.450580596923828E-09</v>
      </c>
      <c r="J536" s="39"/>
      <c r="K536" s="39"/>
    </row>
    <row r="537" spans="1:11" ht="15">
      <c r="A537" s="10"/>
      <c r="B537" s="10"/>
      <c r="C537" s="27"/>
      <c r="D537" s="2"/>
      <c r="E537" s="13"/>
      <c r="F537" s="13"/>
      <c r="G537" s="13"/>
      <c r="H537" s="53"/>
      <c r="I537" s="55"/>
      <c r="J537" s="39"/>
      <c r="K537" s="39"/>
    </row>
    <row r="538" spans="1:9" ht="15">
      <c r="A538" s="14"/>
      <c r="B538" s="15"/>
      <c r="C538" s="28"/>
      <c r="D538" s="56"/>
      <c r="E538" s="57"/>
      <c r="F538" s="57"/>
      <c r="G538" s="57"/>
      <c r="H538" s="57"/>
      <c r="I538" s="58"/>
    </row>
    <row r="539" spans="1:9" ht="15">
      <c r="A539" s="14"/>
      <c r="B539" s="15"/>
      <c r="C539" s="28"/>
      <c r="D539" s="56"/>
      <c r="E539" s="57"/>
      <c r="F539" s="57"/>
      <c r="G539" s="57"/>
      <c r="H539" s="57"/>
      <c r="I539" s="58"/>
    </row>
    <row r="540" spans="1:9" ht="15">
      <c r="A540" s="14"/>
      <c r="B540" s="15"/>
      <c r="C540" s="28"/>
      <c r="D540" s="56"/>
      <c r="E540" s="57"/>
      <c r="F540" s="57"/>
      <c r="G540" s="57"/>
      <c r="H540" s="57"/>
      <c r="I540" s="58"/>
    </row>
    <row r="541" spans="1:9" ht="15">
      <c r="A541" s="14"/>
      <c r="B541" s="15"/>
      <c r="C541" s="28"/>
      <c r="D541" s="56"/>
      <c r="E541" s="57"/>
      <c r="F541" s="57"/>
      <c r="G541" s="57"/>
      <c r="H541" s="57"/>
      <c r="I541" s="58"/>
    </row>
    <row r="542" spans="1:9" ht="15">
      <c r="A542" s="14"/>
      <c r="B542" s="15"/>
      <c r="C542" s="28"/>
      <c r="D542" s="56"/>
      <c r="E542" s="57"/>
      <c r="F542" s="57"/>
      <c r="G542" s="57"/>
      <c r="H542" s="57"/>
      <c r="I542" s="58"/>
    </row>
    <row r="543" spans="1:8" ht="15">
      <c r="A543" s="16"/>
      <c r="B543" s="15"/>
      <c r="C543" s="28"/>
      <c r="D543" s="56"/>
      <c r="E543" s="57"/>
      <c r="F543" s="57"/>
      <c r="G543" s="57"/>
      <c r="H543" s="57"/>
    </row>
    <row r="544" spans="1:8" ht="15">
      <c r="A544" s="16"/>
      <c r="B544" s="15"/>
      <c r="C544" s="28"/>
      <c r="D544" s="56"/>
      <c r="E544" s="57"/>
      <c r="F544" s="57"/>
      <c r="G544" s="57"/>
      <c r="H544" s="57"/>
    </row>
    <row r="545" spans="1:8" ht="15">
      <c r="A545" s="16"/>
      <c r="B545" s="15"/>
      <c r="C545" s="28"/>
      <c r="D545" s="56"/>
      <c r="E545" s="57"/>
      <c r="F545" s="57"/>
      <c r="G545" s="57"/>
      <c r="H545" s="57"/>
    </row>
    <row r="546" spans="1:8" ht="15">
      <c r="A546" s="16"/>
      <c r="B546" s="15"/>
      <c r="C546" s="28"/>
      <c r="D546" s="56"/>
      <c r="E546" s="57"/>
      <c r="F546" s="57"/>
      <c r="G546" s="57"/>
      <c r="H546" s="57"/>
    </row>
    <row r="547" spans="1:8" ht="15">
      <c r="A547" s="16"/>
      <c r="B547" s="15"/>
      <c r="C547" s="28"/>
      <c r="D547" s="56"/>
      <c r="E547" s="57"/>
      <c r="F547" s="57"/>
      <c r="G547" s="57"/>
      <c r="H547" s="57"/>
    </row>
    <row r="548" spans="1:8" ht="15">
      <c r="A548" s="16"/>
      <c r="B548" s="15"/>
      <c r="C548" s="28"/>
      <c r="D548" s="56"/>
      <c r="E548" s="57"/>
      <c r="F548" s="57"/>
      <c r="G548" s="57"/>
      <c r="H548" s="57"/>
    </row>
    <row r="549" spans="1:8" ht="15">
      <c r="A549" s="16"/>
      <c r="B549" s="15"/>
      <c r="C549" s="28"/>
      <c r="D549" s="56"/>
      <c r="E549" s="57"/>
      <c r="F549" s="57"/>
      <c r="G549" s="57"/>
      <c r="H549" s="57"/>
    </row>
    <row r="550" spans="1:8" ht="15">
      <c r="A550" s="16"/>
      <c r="B550" s="15"/>
      <c r="C550" s="28"/>
      <c r="D550" s="56"/>
      <c r="E550" s="57"/>
      <c r="F550" s="57"/>
      <c r="G550" s="57"/>
      <c r="H550" s="57"/>
    </row>
    <row r="551" spans="1:8" ht="15">
      <c r="A551" s="16"/>
      <c r="B551" s="15"/>
      <c r="C551" s="28"/>
      <c r="D551" s="56"/>
      <c r="E551" s="57"/>
      <c r="F551" s="57"/>
      <c r="G551" s="57"/>
      <c r="H551" s="57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2:8" ht="15">
      <c r="B567" s="59"/>
      <c r="C567" s="28"/>
      <c r="D567" s="56"/>
      <c r="E567" s="57"/>
      <c r="F567" s="57"/>
      <c r="G567" s="57"/>
      <c r="H567" s="57"/>
    </row>
    <row r="568" spans="2:8" ht="15">
      <c r="B568" s="59"/>
      <c r="C568" s="28"/>
      <c r="D568" s="56"/>
      <c r="E568" s="57"/>
      <c r="F568" s="57"/>
      <c r="G568" s="57"/>
      <c r="H568" s="57"/>
    </row>
    <row r="569" spans="1:8" ht="15">
      <c r="A569" s="31"/>
      <c r="B569" s="59"/>
      <c r="C569" s="28"/>
      <c r="D569" s="56"/>
      <c r="E569" s="57"/>
      <c r="F569" s="57"/>
      <c r="G569" s="57"/>
      <c r="H569" s="57"/>
    </row>
    <row r="570" spans="1:8" ht="15">
      <c r="A570" s="31"/>
      <c r="B570" s="59"/>
      <c r="C570" s="28"/>
      <c r="D570" s="56"/>
      <c r="E570" s="57"/>
      <c r="F570" s="57"/>
      <c r="G570" s="57"/>
      <c r="H570" s="57"/>
    </row>
    <row r="571" spans="1:8" ht="15">
      <c r="A571" s="31"/>
      <c r="B571" s="59"/>
      <c r="C571" s="28"/>
      <c r="D571" s="56"/>
      <c r="E571" s="57"/>
      <c r="F571" s="57"/>
      <c r="G571" s="57"/>
      <c r="H571" s="57"/>
    </row>
    <row r="572" spans="1:8" ht="15">
      <c r="A572" s="31"/>
      <c r="B572" s="59"/>
      <c r="C572" s="28"/>
      <c r="D572" s="56"/>
      <c r="E572" s="57"/>
      <c r="F572" s="57"/>
      <c r="G572" s="57"/>
      <c r="H572" s="57"/>
    </row>
    <row r="573" spans="1:8" ht="15">
      <c r="A573" s="31"/>
      <c r="B573" s="59"/>
      <c r="C573" s="28"/>
      <c r="D573" s="56"/>
      <c r="E573" s="57"/>
      <c r="F573" s="57"/>
      <c r="G573" s="57"/>
      <c r="H573" s="57"/>
    </row>
    <row r="574" spans="1:8" ht="15">
      <c r="A574" s="31"/>
      <c r="B574" s="59"/>
      <c r="C574" s="28"/>
      <c r="D574" s="56"/>
      <c r="E574" s="57"/>
      <c r="F574" s="57"/>
      <c r="G574" s="57"/>
      <c r="H574" s="57"/>
    </row>
    <row r="575" spans="1:8" ht="15">
      <c r="A575" s="31"/>
      <c r="B575" s="59"/>
      <c r="C575" s="28"/>
      <c r="D575" s="56"/>
      <c r="E575" s="57"/>
      <c r="F575" s="57"/>
      <c r="G575" s="57"/>
      <c r="H575" s="57"/>
    </row>
    <row r="576" spans="1:8" ht="15">
      <c r="A576" s="31"/>
      <c r="B576" s="59"/>
      <c r="C576" s="28"/>
      <c r="D576" s="56"/>
      <c r="E576" s="57"/>
      <c r="F576" s="57"/>
      <c r="G576" s="57"/>
      <c r="H576" s="57"/>
    </row>
    <row r="577" spans="1:8" ht="15">
      <c r="A577" s="31"/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60"/>
      <c r="E618" s="57"/>
      <c r="F618" s="57"/>
      <c r="G618" s="57"/>
      <c r="H618" s="57"/>
    </row>
    <row r="619" spans="1:8" ht="15">
      <c r="A619" s="31"/>
      <c r="B619" s="59"/>
      <c r="C619" s="28"/>
      <c r="D619" s="60"/>
      <c r="E619" s="57"/>
      <c r="F619" s="57"/>
      <c r="G619" s="57"/>
      <c r="H619" s="57"/>
    </row>
    <row r="620" spans="1:8" ht="15">
      <c r="A620" s="31"/>
      <c r="B620" s="59"/>
      <c r="C620" s="28"/>
      <c r="D620" s="60"/>
      <c r="E620" s="57"/>
      <c r="F620" s="57"/>
      <c r="G620" s="57"/>
      <c r="H620" s="57"/>
    </row>
    <row r="621" spans="1:8" ht="15">
      <c r="A621" s="31"/>
      <c r="B621" s="59"/>
      <c r="C621" s="28"/>
      <c r="D621" s="60"/>
      <c r="E621" s="57"/>
      <c r="F621" s="57"/>
      <c r="G621" s="57"/>
      <c r="H621" s="57"/>
    </row>
    <row r="622" spans="1:8" ht="15">
      <c r="A622" s="31"/>
      <c r="B622" s="59"/>
      <c r="C622" s="28"/>
      <c r="D622" s="60"/>
      <c r="E622" s="57"/>
      <c r="F622" s="57"/>
      <c r="G622" s="57"/>
      <c r="H622" s="57"/>
    </row>
    <row r="623" spans="1:8" ht="15">
      <c r="A623" s="31"/>
      <c r="B623" s="59"/>
      <c r="C623" s="28"/>
      <c r="D623" s="60"/>
      <c r="E623" s="57"/>
      <c r="F623" s="57"/>
      <c r="G623" s="57"/>
      <c r="H623" s="57"/>
    </row>
    <row r="624" spans="1:8" ht="15">
      <c r="A624" s="31"/>
      <c r="B624" s="59"/>
      <c r="C624" s="28"/>
      <c r="D624" s="60"/>
      <c r="E624" s="57"/>
      <c r="F624" s="57"/>
      <c r="G624" s="57"/>
      <c r="H624" s="57"/>
    </row>
    <row r="625" spans="1:8" ht="15">
      <c r="A625" s="31"/>
      <c r="B625" s="59"/>
      <c r="C625" s="28"/>
      <c r="D625" s="60"/>
      <c r="E625" s="57"/>
      <c r="F625" s="57"/>
      <c r="G625" s="57"/>
      <c r="H625" s="57"/>
    </row>
    <row r="626" spans="1:8" ht="15">
      <c r="A626" s="31"/>
      <c r="B626" s="59"/>
      <c r="C626" s="28"/>
      <c r="D626" s="60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</sheetData>
  <sheetProtection password="CE28" sheet="1" objects="1" scenarios="1"/>
  <mergeCells count="103">
    <mergeCell ref="A395:A396"/>
    <mergeCell ref="B395:B396"/>
    <mergeCell ref="B401:B414"/>
    <mergeCell ref="B282:B298"/>
    <mergeCell ref="A450:A451"/>
    <mergeCell ref="B450:B451"/>
    <mergeCell ref="A363:A373"/>
    <mergeCell ref="B363:B373"/>
    <mergeCell ref="A374:A388"/>
    <mergeCell ref="B397:B400"/>
    <mergeCell ref="B389:B394"/>
    <mergeCell ref="A344:A362"/>
    <mergeCell ref="B213:B223"/>
    <mergeCell ref="A314:A322"/>
    <mergeCell ref="B314:B322"/>
    <mergeCell ref="A323:A343"/>
    <mergeCell ref="B323:B343"/>
    <mergeCell ref="A269:A281"/>
    <mergeCell ref="A224:A237"/>
    <mergeCell ref="B224:B237"/>
    <mergeCell ref="A213:A223"/>
    <mergeCell ref="B344:B362"/>
    <mergeCell ref="B269:B281"/>
    <mergeCell ref="A282:A298"/>
    <mergeCell ref="A134:A149"/>
    <mergeCell ref="B162:B174"/>
    <mergeCell ref="A175:A186"/>
    <mergeCell ref="A238:A249"/>
    <mergeCell ref="B238:B249"/>
    <mergeCell ref="A250:A268"/>
    <mergeCell ref="B250:B268"/>
    <mergeCell ref="K4:K5"/>
    <mergeCell ref="B200:B212"/>
    <mergeCell ref="A200:A212"/>
    <mergeCell ref="A187:A199"/>
    <mergeCell ref="B187:B199"/>
    <mergeCell ref="C4:C5"/>
    <mergeCell ref="B150:B161"/>
    <mergeCell ref="A115:A133"/>
    <mergeCell ref="B31:B55"/>
    <mergeCell ref="A97:A114"/>
    <mergeCell ref="A1:M1"/>
    <mergeCell ref="A2:M2"/>
    <mergeCell ref="A6:A30"/>
    <mergeCell ref="B6:B30"/>
    <mergeCell ref="I4:I5"/>
    <mergeCell ref="M4:M5"/>
    <mergeCell ref="E4:E5"/>
    <mergeCell ref="L4:L5"/>
    <mergeCell ref="J4:J5"/>
    <mergeCell ref="H4:H5"/>
    <mergeCell ref="B134:B149"/>
    <mergeCell ref="D4:D5"/>
    <mergeCell ref="G4:G5"/>
    <mergeCell ref="F4:F5"/>
    <mergeCell ref="B4:B5"/>
    <mergeCell ref="A31:A55"/>
    <mergeCell ref="B115:B133"/>
    <mergeCell ref="B175:B186"/>
    <mergeCell ref="B97:B114"/>
    <mergeCell ref="B415:B433"/>
    <mergeCell ref="A4:A5"/>
    <mergeCell ref="A150:A161"/>
    <mergeCell ref="A162:A174"/>
    <mergeCell ref="A56:A74"/>
    <mergeCell ref="B56:B74"/>
    <mergeCell ref="A75:A96"/>
    <mergeCell ref="B75:B96"/>
    <mergeCell ref="A434:A442"/>
    <mergeCell ref="B434:B442"/>
    <mergeCell ref="A443:A448"/>
    <mergeCell ref="A299:A313"/>
    <mergeCell ref="B299:B313"/>
    <mergeCell ref="A401:A414"/>
    <mergeCell ref="A397:A400"/>
    <mergeCell ref="A415:A433"/>
    <mergeCell ref="B374:B388"/>
    <mergeCell ref="A389:A394"/>
    <mergeCell ref="L457:L458"/>
    <mergeCell ref="M457:M458"/>
    <mergeCell ref="I453:I454"/>
    <mergeCell ref="J453:J454"/>
    <mergeCell ref="K453:K454"/>
    <mergeCell ref="A455:K455"/>
    <mergeCell ref="A457:A458"/>
    <mergeCell ref="B457:B458"/>
    <mergeCell ref="D457:D458"/>
    <mergeCell ref="I457:I458"/>
    <mergeCell ref="J457:J458"/>
    <mergeCell ref="K457:K458"/>
    <mergeCell ref="E457:E458"/>
    <mergeCell ref="F457:F458"/>
    <mergeCell ref="G457:G458"/>
    <mergeCell ref="A459:A532"/>
    <mergeCell ref="B459:B532"/>
    <mergeCell ref="H457:H458"/>
    <mergeCell ref="G453:G454"/>
    <mergeCell ref="H453:H454"/>
    <mergeCell ref="C443:C448"/>
    <mergeCell ref="E453:E454"/>
    <mergeCell ref="F453:F454"/>
    <mergeCell ref="B443:B448"/>
    <mergeCell ref="C457:C458"/>
  </mergeCells>
  <printOptions/>
  <pageMargins left="0.3937007874015748" right="0.2755905511811024" top="0.3937007874015748" bottom="0.2755905511811024" header="0.15748031496062992" footer="0.15748031496062992"/>
  <pageSetup fitToHeight="9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2012-12-11T13:25:18Z</cp:lastPrinted>
  <dcterms:created xsi:type="dcterms:W3CDTF">2011-02-09T07:28:13Z</dcterms:created>
  <dcterms:modified xsi:type="dcterms:W3CDTF">2012-12-11T13:26:16Z</dcterms:modified>
  <cp:category/>
  <cp:version/>
  <cp:contentType/>
  <cp:contentStatus/>
</cp:coreProperties>
</file>