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0230" activeTab="1"/>
  </bookViews>
  <sheets>
    <sheet name="по ГАДБ" sheetId="1" r:id="rId1"/>
    <sheet name="по Источникам" sheetId="2" r:id="rId2"/>
  </sheets>
  <definedNames>
    <definedName name="_xlnm.Print_Titles" localSheetId="0">'по ГАДБ'!$4:$5</definedName>
    <definedName name="_xlnm.Print_Area" localSheetId="0">'по ГАДБ'!$A$1:$K$393</definedName>
  </definedNames>
  <calcPr fullCalcOnLoad="1"/>
</workbook>
</file>

<file path=xl/sharedStrings.xml><?xml version="1.0" encoding="utf-8"?>
<sst xmlns="http://schemas.openxmlformats.org/spreadsheetml/2006/main" count="1622" uniqueCount="224">
  <si>
    <t>(тыс. рублей)</t>
  </si>
  <si>
    <t>Код адм.</t>
  </si>
  <si>
    <t xml:space="preserve">Администраторы доходов    </t>
  </si>
  <si>
    <t>Код вида доходов</t>
  </si>
  <si>
    <t>Наименование вида дохода</t>
  </si>
  <si>
    <t>% исполн. плана года</t>
  </si>
  <si>
    <t>163</t>
  </si>
  <si>
    <t>Департамент имущественных отношений</t>
  </si>
  <si>
    <t>1 11 01040 04 0000 120</t>
  </si>
  <si>
    <t>Дивиденды по акциям</t>
  </si>
  <si>
    <t>1 11 05034 04 0000 120</t>
  </si>
  <si>
    <t>Доходы от сдачи в аренду объектов нежилого фонда</t>
  </si>
  <si>
    <t>1 11 07014 04 0000 120</t>
  </si>
  <si>
    <t>Доходы от перечисления части прибыли муниципальных унитарных предприятий</t>
  </si>
  <si>
    <t>1 11 09044 04 0000 120</t>
  </si>
  <si>
    <t xml:space="preserve">Прочие поступления от использования имущества, находящегося в собственности городских округов </t>
  </si>
  <si>
    <t>1 13 03040 04 0000 130</t>
  </si>
  <si>
    <t>Прочие доходы от оказания платных услуг и компенсации затрат бюджетов городских округов</t>
  </si>
  <si>
    <t>1 14 02032 04 0000 440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</si>
  <si>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автономных учреждений), в части реализации материальных запасов по указанному имуществу</t>
  </si>
  <si>
    <t>1 14 02033 04 0000 410</t>
  </si>
  <si>
    <t>Доходы  от реализации иного имущества, находящегося в собственности городских округов в части реализации основных средств по указанному имуществу</t>
  </si>
  <si>
    <t>1 16 00000 00 0000 000</t>
  </si>
  <si>
    <t>Штрафы, санкции, возмещение ущерба</t>
  </si>
  <si>
    <t>Доходы от возмещения ущерба при возникновении страховых случаев, когда выгодоприобретателями по договорам страхования выступают получатели средств бюджетов городских округов</t>
  </si>
  <si>
    <t>1 16 90040 04 0000 140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</si>
  <si>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</si>
  <si>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1 17 01040 04 0000 180</t>
  </si>
  <si>
    <t>Невыясненные поступления</t>
  </si>
  <si>
    <t>1 17 05040 04 0000 180</t>
  </si>
  <si>
    <t>Прочие неналоговые доходы бюджетов городских округов</t>
  </si>
  <si>
    <t>3 00 00000 00 0000 000</t>
  </si>
  <si>
    <t>Доходы от предпринимательской деятельности</t>
  </si>
  <si>
    <t>Итого по администририруемым платежам:</t>
  </si>
  <si>
    <t>1 06 02010 02 0000 110</t>
  </si>
  <si>
    <t>Налог на имущество организаций</t>
  </si>
  <si>
    <t>Итого по курируемым платежам:</t>
  </si>
  <si>
    <t>ВСЕГО ПО АДМИНИСТРАТОРУ (КУРАТОРУ):</t>
  </si>
  <si>
    <t>902</t>
  </si>
  <si>
    <t>Департамент финансов</t>
  </si>
  <si>
    <t>1 16 18040 04 0000 140</t>
  </si>
  <si>
    <t>Денежные взыскания (штрафы) за нарушение бюджетного законодательства (в части  бюджетов городских округов)</t>
  </si>
  <si>
    <t>1 16 32040 04 0000 140</t>
  </si>
  <si>
    <t>Возмещение сумм, израсходованных незаконно или не по целевому назначению, а также доходов, полученных от их использования (в части бюджетов городских округов)</t>
  </si>
  <si>
    <t>1 18 04010 04 0000 180</t>
  </si>
  <si>
    <t>Доходы бюджетов городских округов от возврата остатков субсидий и субвенций прошлых лет</t>
  </si>
  <si>
    <t>1 19  04000 04 0000 151</t>
  </si>
  <si>
    <t>Возврат остатков субсидий, субвенций прошлых лет</t>
  </si>
  <si>
    <t>2 02 01001 04 0000 151</t>
  </si>
  <si>
    <t xml:space="preserve">Дотации бюджетам городских округов на выравнивание уровня бюджетной обеспеченности                                                    </t>
  </si>
  <si>
    <t>2 02 02000 00 0000 000</t>
  </si>
  <si>
    <t>2 02 03000 00 0000 000</t>
  </si>
  <si>
    <t xml:space="preserve">Субвенции от других бюджетов бюджетной системы РФ    </t>
  </si>
  <si>
    <t>2 02 04000 00 0000 000</t>
  </si>
  <si>
    <t>Иные межбюджетные трансферты</t>
  </si>
  <si>
    <t xml:space="preserve"> 1 08 07110-120 01 0000 110</t>
  </si>
  <si>
    <t xml:space="preserve">Государственная пошлина за государственную регистрацию межрегиональных, региональных и местных общественных объединений, отделений общественных объединений, а также за государственную регистрацию изменений их учредительных документов; за регистрацию общественных объединений, политических партий </t>
  </si>
  <si>
    <t>1 08 07130 01 0000 110</t>
  </si>
  <si>
    <t>Государственная пошлина за государственную регистрацию средств массовой информации, продукция которых предназначена для распространения преимущественно на территории субъекта РФ, а также за выдачу дубликата свидетельства о такой регистрации</t>
  </si>
  <si>
    <t>904</t>
  </si>
  <si>
    <t>Департамент планирования и развития территорий</t>
  </si>
  <si>
    <t>1 11 05010 04 0000 120</t>
  </si>
  <si>
    <t>Доходы, получаемые в виде арендной платы за земельные участки, государственная собственность на которые не разграничена и   средства от продажи права на заключение договоров аренды указанных земельных участков</t>
  </si>
  <si>
    <t>1 14 06012 04 0000 420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</si>
  <si>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</si>
  <si>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2 07 04000 04 0000 180</t>
  </si>
  <si>
    <t>Прочие безвозмездные поступления (по соглашениям)</t>
  </si>
  <si>
    <t>915</t>
  </si>
  <si>
    <t xml:space="preserve">Управление экологии и природопользования </t>
  </si>
  <si>
    <t>1 12 01000 01 0000 120</t>
  </si>
  <si>
    <t>Плата за негативное воздействие на окружающую среду</t>
  </si>
  <si>
    <t>1 16 25010 01 0000 140</t>
  </si>
  <si>
    <t>Денежные взыскания (штрафы) за нарушение законодательства о недрах</t>
  </si>
  <si>
    <t>1 16 25020 01 0000 140</t>
  </si>
  <si>
    <t>Денежные взыскания (штрафы) за нарушение законодательства об особо охраняемых природных территориях</t>
  </si>
  <si>
    <t>1 16 25030 01 0000 140</t>
  </si>
  <si>
    <t>Денежные взыскания (штрафы) за нарушение законодательства об охране и использовании животного мира</t>
  </si>
  <si>
    <t>1 16 25040 01 0000 140</t>
  </si>
  <si>
    <t>Денежные взыскания (штрафы) за нарушение законодательства об экологической экспертизе</t>
  </si>
  <si>
    <t>1 16 25050 01 0000 140</t>
  </si>
  <si>
    <t>Денежные взыскания (штрафы) за нарушение законодательства в области охраны окружающей среды</t>
  </si>
  <si>
    <t>1 16 25070 01 0000 140</t>
  </si>
  <si>
    <t>Денежные взыскания (штрафы) за нарушение лесного законодательства</t>
  </si>
  <si>
    <t>1 16 25080 01 0000 140</t>
  </si>
  <si>
    <t>Денежные взыскания (штрафы) за нарушение водного законодательства</t>
  </si>
  <si>
    <t>920</t>
  </si>
  <si>
    <t>Управление здравоохранения</t>
  </si>
  <si>
    <t xml:space="preserve">Субсидии от других бюджетов бюджетной системы РФ      </t>
  </si>
  <si>
    <t xml:space="preserve">Субвенции от других бюджетов бюджетной системы РФ   </t>
  </si>
  <si>
    <t xml:space="preserve">Прочие безвозмездные поступления (Лукойл)                            </t>
  </si>
  <si>
    <t>925</t>
  </si>
  <si>
    <t>Комитет по культуре</t>
  </si>
  <si>
    <t>Комитет по молодежной политике</t>
  </si>
  <si>
    <t>930</t>
  </si>
  <si>
    <t>Департамент образования</t>
  </si>
  <si>
    <t>Прочие безвозмездные поступления (Лукойл)</t>
  </si>
  <si>
    <t>931</t>
  </si>
  <si>
    <t>Администрация Ленинского района</t>
  </si>
  <si>
    <t>1 15 02040 04 0000 140</t>
  </si>
  <si>
    <t>Платежи, взымаемые организациями городских округов за выполнение определенных функций</t>
  </si>
  <si>
    <t>932</t>
  </si>
  <si>
    <t>Администрация Свердловского района</t>
  </si>
  <si>
    <t>1 14 01040 04 0000 410</t>
  </si>
  <si>
    <t>Доходы от продажи квартир</t>
  </si>
  <si>
    <t>933</t>
  </si>
  <si>
    <t>Администрация Мотовилихинского района</t>
  </si>
  <si>
    <t>934</t>
  </si>
  <si>
    <t>Администрация Дзержинского района</t>
  </si>
  <si>
    <t>935</t>
  </si>
  <si>
    <t>Администрация Индустриального района</t>
  </si>
  <si>
    <t>Администрация Кировского района</t>
  </si>
  <si>
    <t>937</t>
  </si>
  <si>
    <t>Адмистрация Орджоникидзевского районоа</t>
  </si>
  <si>
    <t>938</t>
  </si>
  <si>
    <t>Администрация пос. Н.-Ляды</t>
  </si>
  <si>
    <t>942</t>
  </si>
  <si>
    <t>Управление жилищно-коммунального хозяйства</t>
  </si>
  <si>
    <t xml:space="preserve">Прочие поступления от использования имущества, находящегося в собственности городских округов (за исключением имущества муниципальных автономных учреждений, а также имущества  муниципальных унитарных предприятий, в том числе казенных), плата за найм </t>
  </si>
  <si>
    <t>Управление развития коммунальной инфраструктуры</t>
  </si>
  <si>
    <t>944</t>
  </si>
  <si>
    <t>Управление внешнего благоустройства</t>
  </si>
  <si>
    <t xml:space="preserve">Субсидии от других бюджетов бюджетной системы РФ     </t>
  </si>
  <si>
    <t>1 08 07140 01 0000 110</t>
  </si>
  <si>
    <t>Госпошлина за регистрац трансп. средств</t>
  </si>
  <si>
    <t>945</t>
  </si>
  <si>
    <t>Департамент дорог и транспорта</t>
  </si>
  <si>
    <t>1 06 04000 00 0000 110</t>
  </si>
  <si>
    <t xml:space="preserve">Транспортный налог </t>
  </si>
  <si>
    <t>1 16 30000 01 0000 180</t>
  </si>
  <si>
    <t>Денежные взыскания (штрафы) за административные правонарушения в области дорожного движения</t>
  </si>
  <si>
    <t>951</t>
  </si>
  <si>
    <t>Департамент промышленной политики и нвестиций</t>
  </si>
  <si>
    <t>1 01 02000 01 0000 110</t>
  </si>
  <si>
    <t>Налог на доходы физических лиц</t>
  </si>
  <si>
    <t>1 05 02000 02 0000 110</t>
  </si>
  <si>
    <t xml:space="preserve">Единый налог на вмененный доход </t>
  </si>
  <si>
    <t>1 16 03010 01 0000 140</t>
  </si>
  <si>
    <t>Денежные взыскания (штрафы) за нарушение законодательства о налогах и сборах, предусмотренные статьями 116, 117, 118, пунктами 1 и 2 статьи 120, статьями 125, 126, 128, 129, 1291, 132, 133, 134, 135, 1351 Налогового кодекса Российской Федерации</t>
  </si>
  <si>
    <t>1 16 06000 01 0000 140</t>
  </si>
  <si>
    <t>Денежные взыскания (штрафы) за нарушение законодательства о применении контрольно - кассовой техники при осуществлении наличных денежных расчетов и (или) расчетов с использованием платежных карт</t>
  </si>
  <si>
    <t>964</t>
  </si>
  <si>
    <t>Департамент общественной безопасности</t>
  </si>
  <si>
    <t>1 08 03010 01 0000 110</t>
  </si>
  <si>
    <t>Государственная пошлина (мировые судьи)</t>
  </si>
  <si>
    <t>1 16 03030 01 0000 180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</si>
  <si>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</si>
  <si>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1 16 08000 01 0000 180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</si>
  <si>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</si>
  <si>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1 16 21040 04 0000 180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</si>
  <si>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</si>
  <si>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965</t>
  </si>
  <si>
    <t>Управление по развитию потребительского рынка</t>
  </si>
  <si>
    <t>1 08 07150 01 0000 110</t>
  </si>
  <si>
    <t>Государственная пошлина за выдачу разрешения на установку рекламной конструкции</t>
  </si>
  <si>
    <t>Доходы от сдачи в аренду муниципального имущества</t>
  </si>
  <si>
    <t>1 05 03000 01 0000 110</t>
  </si>
  <si>
    <t>Единый сельскохозяйственный налог</t>
  </si>
  <si>
    <t>1 16 28000 01 0000 140</t>
  </si>
  <si>
    <t>Денежные взыскания (штрафы) за нарушение законодательства в области обеспечения санитарно - эпидемиологического благополучия человека и законодательства в сфере защиты прав потребителей</t>
  </si>
  <si>
    <t>975</t>
  </si>
  <si>
    <t>Администрация г. Перми</t>
  </si>
  <si>
    <t>976</t>
  </si>
  <si>
    <t>Комитет физкультуры</t>
  </si>
  <si>
    <t>991</t>
  </si>
  <si>
    <t xml:space="preserve">Управление жилищных отношений </t>
  </si>
  <si>
    <t>992</t>
  </si>
  <si>
    <t>Департамент земельных отношений</t>
  </si>
  <si>
    <t>1 09 00000 00 0000 000</t>
  </si>
  <si>
    <t>Задолженность по отмененным налогам</t>
  </si>
  <si>
    <t>1 11 05024 04 0000 120</t>
  </si>
  <si>
    <t xml:space="preserve">Арендная плата за земельные участки, находящиеся в собственности городских округов </t>
  </si>
  <si>
    <t>1 06 01020 04 0000 110</t>
  </si>
  <si>
    <t>Налог на имущество физических лиц</t>
  </si>
  <si>
    <t>1 06 06000 00 0000 110</t>
  </si>
  <si>
    <t>Земельный налог</t>
  </si>
  <si>
    <t>1 16 25060 01 0000 180</t>
  </si>
  <si>
    <t>Денежные взыскания (штрафы) за нарушение земельного законодательства</t>
  </si>
  <si>
    <t>Иные администраторы</t>
  </si>
  <si>
    <t>1 16 33040 04 0000 000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</si>
  <si>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</si>
  <si>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Прочие неналоговые поступления</t>
  </si>
  <si>
    <t>ИТОГО ПО АДМИНИСТРАТОРУ</t>
  </si>
  <si>
    <t>ИСТОЧНИКИ ВНУТРЕННЕГО ФИНАНСИРОВАНИЯ ДЕФИЦИТА</t>
  </si>
  <si>
    <t>01 06 01 00 04 0000 630</t>
  </si>
  <si>
    <t>Средства от продажи акций и иных форм участия в капитале, находящихся в собственности городских округов</t>
  </si>
  <si>
    <t>в том числе:</t>
  </si>
  <si>
    <t>НАЛОГОВЫЕ ДОХОДЫ</t>
  </si>
  <si>
    <t>1 08 00000 00 0000 110</t>
  </si>
  <si>
    <t xml:space="preserve">Государственная пошлина </t>
  </si>
  <si>
    <t>Доходы, получаемые в виде арендной платы за земельные участки, государственная собственность на которые не разграничена и  которые расположенны в границах городских округов, а также средства от продажи права на заключение договоров аренды указанных земельных участков</t>
  </si>
  <si>
    <t xml:space="preserve">Прочие поступления от использования имущества, находящегося в собственности городских округов (за исключением имущества муниципальных автономных учреждений, а также имущества  муниципальных унитарных предприятий, в том числе казенных) </t>
  </si>
  <si>
    <t>Доходы  от реализации иного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</si>
  <si>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>2 02 00000 00 0000 000</t>
  </si>
  <si>
    <t>БЕЗВОЗМЕЗДНЫЕ ПОСТУПЛЕНИЯ</t>
  </si>
  <si>
    <t xml:space="preserve">Субсидии от других бюджетов бюджетной системы РФ        </t>
  </si>
  <si>
    <t>Комитет социальной защиты населения</t>
  </si>
  <si>
    <t>Контрольно-счетная палата города Перми</t>
  </si>
  <si>
    <t>1 16 23040 04 0000 140</t>
  </si>
  <si>
    <t>Пермская городская Дума</t>
  </si>
  <si>
    <t>Избирательная комиссия города Перми</t>
  </si>
  <si>
    <t xml:space="preserve">Субсидии от других бюджетов бюджетной системы РФ       </t>
  </si>
  <si>
    <t>Иные межбюджетные трансферты (нераспределенные средства)</t>
  </si>
  <si>
    <t>Прочие поступления от использования имущества, находящегося в собственности городских округов  (доходы по договорам на размещение рекламных конструкций)</t>
  </si>
  <si>
    <t xml:space="preserve">Прочие неналоговые доходы бюджетов городских округов (доходы от  платы  за право заключения договоров  на осуществление пассажирских перевозок автомобильным транспортом на маршрутах регулярных перевозок города Перми) </t>
  </si>
  <si>
    <t xml:space="preserve"> 1 08 07110-130 01 0000 110</t>
  </si>
  <si>
    <t xml:space="preserve">Государственная пошлина за государственную регистрацию межрегиональных, региональных и местных общественных объединений, отделений общественных объединений, а также за государственную регистрацию изменений их учредительных документов; за регистрацию общественных объединений, политических партий, за государственную регистрацию средств массовой информации </t>
  </si>
  <si>
    <t xml:space="preserve">Факт  на 01.02.2009 г. </t>
  </si>
  <si>
    <t xml:space="preserve">Уточнен-ный годовой план на 2010 год </t>
  </si>
  <si>
    <t xml:space="preserve">Факт с начала года на 01.02.2010г. </t>
  </si>
  <si>
    <t>Отклонение факта января от плана января</t>
  </si>
  <si>
    <t>% исполн. плана января</t>
  </si>
  <si>
    <t xml:space="preserve">                                                                 Оперативный анализ  поступления доходов за январь 2010 года</t>
  </si>
  <si>
    <t xml:space="preserve">Ожидаемое исполнение  за 2010 год </t>
  </si>
  <si>
    <t>План января 2010 г.</t>
  </si>
  <si>
    <t>НЕНАЛОГОВЫЕ ДОХОДЫ (без учета возврата остатков межбюджетных трансфертов)</t>
  </si>
  <si>
    <t>ИТОГО НАЛОГОВЫХ И НЕНАЛОГОВЫХ ДОХОДОВ (без учета возврата остатков межбюджетных трансфертов)</t>
  </si>
  <si>
    <t>ИТОГО НАЛОГОВЫХ И НЕНАЛОГОВЫХ ДОХОДОВ (с учетом возврата остатков межбюджетных трансфертов)</t>
  </si>
  <si>
    <t>ВСЕГО ДОХОДОВ (без учета возврата остатков межбюджетных трансфертов)</t>
  </si>
  <si>
    <t>ВСЕГО ДОХОДОВ (с учетом возврата остатков межбюджетных трансфертов)</t>
  </si>
  <si>
    <t>ВСЕГО ПО АДМИНИСТРАТОРУ (КУРАТОРУ) без учета возврата остатков межбюджетных трансфертов :</t>
  </si>
  <si>
    <t>ВСЕГО ПО АДМИНИСТРАТОРУ (КУРАТОРУ) с учетом возврата остатков межбюджетных трансфертов :</t>
  </si>
  <si>
    <t xml:space="preserve">Уточненный годовой план на 2010 год </t>
  </si>
  <si>
    <t xml:space="preserve">Оперативный анализ исполнения бюджета города Перми по доходам на 1 февраля 2010 года                                                                </t>
  </si>
  <si>
    <t>Приложение 2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</si>
</sst>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р_."/>
    <numFmt numFmtId="165" formatCode="#,##0.0"/>
    <numFmt numFmtId="166" formatCode="#,##0.00_р_."/>
    <numFmt numFmtId="167" formatCode="#,##0.000"/>
    <numFmt numFmtId="168" formatCode="#,##0.0000"/>
    <numFmt numFmtId="169" formatCode="#,##0.00000"/>
    <numFmt numFmtId="170" formatCode="#,##0.000000"/>
    <numFmt numFmtId="171" formatCode="#,##0.0000000"/>
    <numFmt numFmtId="172" formatCode="#,##0.00000000"/>
    <numFmt numFmtId="173" formatCode="#,##0.000000000"/>
    <numFmt numFmtId="174" formatCode="#,##0.0000000000"/>
    <numFmt numFmtId="175" formatCode="#,##0.00000000000"/>
  </numFmts>
  <fonts count="8">
    <font>
      <sz val="12"/>
      <name val="Times New Roman"/>
      <family val="0"/>
    </font>
    <font>
      <b/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8"/>
      <name val="Times New Roman"/>
      <family val="0"/>
    </font>
    <font>
      <sz val="12"/>
      <color indexed="18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49" fontId="0" fillId="0" borderId="0" xfId="0" applyNumberFormat="1" applyFont="1" applyFill="1" applyAlignment="1">
      <alignment horizontal="center" vertical="top" wrapText="1"/>
    </xf>
    <xf numFmtId="0" fontId="1" fillId="0" borderId="0" xfId="0" applyFont="1" applyFill="1" applyAlignment="1">
      <alignment horizont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top" wrapText="1"/>
    </xf>
    <xf numFmtId="49" fontId="0" fillId="0" borderId="0" xfId="0" applyNumberFormat="1" applyFont="1" applyFill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right"/>
    </xf>
    <xf numFmtId="49" fontId="2" fillId="0" borderId="1" xfId="0" applyNumberFormat="1" applyFont="1" applyFill="1" applyBorder="1" applyAlignment="1">
      <alignment horizontal="center" vertical="center" wrapText="1"/>
    </xf>
    <xf numFmtId="49" fontId="0" fillId="0" borderId="2" xfId="0" applyNumberFormat="1" applyFont="1" applyFill="1" applyBorder="1" applyAlignment="1">
      <alignment horizontal="center" wrapText="1"/>
    </xf>
    <xf numFmtId="4" fontId="0" fillId="0" borderId="2" xfId="0" applyNumberFormat="1" applyFont="1" applyFill="1" applyBorder="1" applyAlignment="1">
      <alignment wrapText="1"/>
    </xf>
    <xf numFmtId="165" fontId="0" fillId="0" borderId="1" xfId="0" applyNumberFormat="1" applyFont="1" applyFill="1" applyBorder="1" applyAlignment="1">
      <alignment horizontal="right" wrapText="1"/>
    </xf>
    <xf numFmtId="165" fontId="0" fillId="0" borderId="2" xfId="0" applyNumberFormat="1" applyFont="1" applyFill="1" applyBorder="1" applyAlignment="1">
      <alignment horizontal="right" wrapText="1"/>
    </xf>
    <xf numFmtId="165" fontId="0" fillId="0" borderId="3" xfId="0" applyNumberFormat="1" applyFont="1" applyFill="1" applyBorder="1" applyAlignment="1">
      <alignment wrapText="1"/>
    </xf>
    <xf numFmtId="165" fontId="0" fillId="0" borderId="1" xfId="0" applyNumberFormat="1" applyFont="1" applyFill="1" applyBorder="1" applyAlignment="1">
      <alignment wrapText="1"/>
    </xf>
    <xf numFmtId="165" fontId="0" fillId="0" borderId="1" xfId="0" applyNumberFormat="1" applyFont="1" applyFill="1" applyBorder="1" applyAlignment="1">
      <alignment/>
    </xf>
    <xf numFmtId="49" fontId="0" fillId="0" borderId="1" xfId="0" applyNumberFormat="1" applyFont="1" applyFill="1" applyBorder="1" applyAlignment="1">
      <alignment horizontal="center" wrapText="1"/>
    </xf>
    <xf numFmtId="4" fontId="0" fillId="0" borderId="1" xfId="0" applyNumberFormat="1" applyFont="1" applyFill="1" applyBorder="1" applyAlignment="1">
      <alignment horizontal="left" wrapText="1"/>
    </xf>
    <xf numFmtId="4" fontId="0" fillId="0" borderId="1" xfId="0" applyNumberFormat="1" applyFont="1" applyFill="1" applyBorder="1" applyAlignment="1">
      <alignment wrapText="1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left" wrapText="1"/>
    </xf>
    <xf numFmtId="4" fontId="0" fillId="0" borderId="1" xfId="0" applyNumberFormat="1" applyFont="1" applyFill="1" applyBorder="1" applyAlignment="1">
      <alignment horizontal="left" vertical="top" wrapText="1"/>
    </xf>
    <xf numFmtId="0" fontId="0" fillId="0" borderId="1" xfId="0" applyNumberFormat="1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center" wrapText="1"/>
    </xf>
    <xf numFmtId="4" fontId="2" fillId="0" borderId="1" xfId="0" applyNumberFormat="1" applyFont="1" applyFill="1" applyBorder="1" applyAlignment="1">
      <alignment wrapText="1"/>
    </xf>
    <xf numFmtId="165" fontId="2" fillId="0" borderId="1" xfId="0" applyNumberFormat="1" applyFont="1" applyFill="1" applyBorder="1" applyAlignment="1">
      <alignment horizontal="right" wrapText="1"/>
    </xf>
    <xf numFmtId="0" fontId="2" fillId="0" borderId="0" xfId="0" applyFont="1" applyFill="1" applyAlignment="1">
      <alignment/>
    </xf>
    <xf numFmtId="0" fontId="0" fillId="0" borderId="1" xfId="0" applyFont="1" applyFill="1" applyBorder="1" applyAlignment="1">
      <alignment wrapText="1"/>
    </xf>
    <xf numFmtId="49" fontId="2" fillId="0" borderId="1" xfId="0" applyNumberFormat="1" applyFont="1" applyFill="1" applyBorder="1" applyAlignment="1">
      <alignment horizontal="center" wrapText="1"/>
    </xf>
    <xf numFmtId="0" fontId="0" fillId="0" borderId="4" xfId="0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center" vertical="top"/>
    </xf>
    <xf numFmtId="165" fontId="2" fillId="0" borderId="1" xfId="0" applyNumberFormat="1" applyFont="1" applyFill="1" applyBorder="1" applyAlignment="1">
      <alignment wrapText="1"/>
    </xf>
    <xf numFmtId="0" fontId="0" fillId="0" borderId="1" xfId="0" applyNumberFormat="1" applyFont="1" applyFill="1" applyBorder="1" applyAlignment="1">
      <alignment horizontal="left" wrapText="1"/>
    </xf>
    <xf numFmtId="165" fontId="0" fillId="0" borderId="1" xfId="15" applyNumberFormat="1" applyFont="1" applyFill="1" applyBorder="1" applyAlignment="1">
      <alignment horizontal="right" wrapText="1"/>
    </xf>
    <xf numFmtId="165" fontId="0" fillId="0" borderId="1" xfId="0" applyNumberFormat="1" applyFont="1" applyFill="1" applyBorder="1" applyAlignment="1">
      <alignment horizontal="right" vertical="center" wrapText="1"/>
    </xf>
    <xf numFmtId="49" fontId="1" fillId="0" borderId="1" xfId="0" applyNumberFormat="1" applyFont="1" applyFill="1" applyBorder="1" applyAlignment="1">
      <alignment wrapText="1"/>
    </xf>
    <xf numFmtId="165" fontId="2" fillId="0" borderId="1" xfId="15" applyNumberFormat="1" applyFont="1" applyFill="1" applyBorder="1" applyAlignment="1">
      <alignment horizontal="right" wrapText="1"/>
    </xf>
    <xf numFmtId="0" fontId="2" fillId="0" borderId="1" xfId="0" applyFont="1" applyFill="1" applyBorder="1" applyAlignment="1">
      <alignment horizontal="center"/>
    </xf>
    <xf numFmtId="166" fontId="2" fillId="0" borderId="1" xfId="0" applyNumberFormat="1" applyFont="1" applyFill="1" applyBorder="1" applyAlignment="1">
      <alignment wrapText="1"/>
    </xf>
    <xf numFmtId="0" fontId="2" fillId="0" borderId="0" xfId="0" applyFont="1" applyFill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center" wrapText="1"/>
    </xf>
    <xf numFmtId="166" fontId="2" fillId="0" borderId="0" xfId="0" applyNumberFormat="1" applyFont="1" applyFill="1" applyBorder="1" applyAlignment="1">
      <alignment wrapText="1"/>
    </xf>
    <xf numFmtId="4" fontId="0" fillId="0" borderId="0" xfId="0" applyNumberFormat="1" applyFont="1" applyFill="1" applyBorder="1" applyAlignment="1">
      <alignment horizontal="right" wrapText="1"/>
    </xf>
    <xf numFmtId="165" fontId="0" fillId="0" borderId="0" xfId="0" applyNumberFormat="1" applyFont="1" applyFill="1" applyBorder="1" applyAlignment="1">
      <alignment horizontal="right" wrapText="1"/>
    </xf>
    <xf numFmtId="165" fontId="0" fillId="0" borderId="0" xfId="0" applyNumberFormat="1" applyFont="1" applyFill="1" applyBorder="1" applyAlignment="1">
      <alignment/>
    </xf>
    <xf numFmtId="4" fontId="2" fillId="0" borderId="0" xfId="15" applyNumberFormat="1" applyFont="1" applyFill="1" applyBorder="1" applyAlignment="1">
      <alignment horizontal="right" wrapText="1"/>
    </xf>
    <xf numFmtId="0" fontId="0" fillId="0" borderId="0" xfId="0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vertical="top" wrapText="1"/>
    </xf>
    <xf numFmtId="49" fontId="0" fillId="0" borderId="0" xfId="0" applyNumberFormat="1" applyFont="1" applyFill="1" applyBorder="1" applyAlignment="1">
      <alignment wrapText="1"/>
    </xf>
    <xf numFmtId="4" fontId="0" fillId="0" borderId="0" xfId="0" applyNumberFormat="1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49" fontId="2" fillId="0" borderId="0" xfId="0" applyNumberFormat="1" applyFont="1" applyFill="1" applyAlignment="1">
      <alignment horizontal="center"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 wrapText="1"/>
    </xf>
    <xf numFmtId="165" fontId="0" fillId="0" borderId="0" xfId="0" applyNumberFormat="1" applyFont="1" applyFill="1" applyBorder="1" applyAlignment="1">
      <alignment wrapText="1"/>
    </xf>
    <xf numFmtId="4" fontId="2" fillId="0" borderId="1" xfId="15" applyNumberFormat="1" applyFont="1" applyFill="1" applyBorder="1" applyAlignment="1">
      <alignment horizontal="right" wrapText="1"/>
    </xf>
    <xf numFmtId="4" fontId="0" fillId="0" borderId="1" xfId="0" applyNumberFormat="1" applyFont="1" applyFill="1" applyBorder="1" applyAlignment="1">
      <alignment horizontal="right" wrapText="1"/>
    </xf>
    <xf numFmtId="165" fontId="0" fillId="0" borderId="0" xfId="0" applyNumberFormat="1" applyFont="1" applyFill="1" applyAlignment="1">
      <alignment/>
    </xf>
    <xf numFmtId="165" fontId="0" fillId="0" borderId="0" xfId="0" applyNumberFormat="1" applyFont="1" applyFill="1" applyAlignment="1">
      <alignment wrapText="1"/>
    </xf>
    <xf numFmtId="165" fontId="2" fillId="0" borderId="1" xfId="0" applyNumberFormat="1" applyFont="1" applyFill="1" applyBorder="1" applyAlignment="1">
      <alignment/>
    </xf>
    <xf numFmtId="0" fontId="0" fillId="2" borderId="1" xfId="0" applyFont="1" applyFill="1" applyBorder="1" applyAlignment="1">
      <alignment horizontal="center"/>
    </xf>
    <xf numFmtId="49" fontId="0" fillId="2" borderId="5" xfId="0" applyNumberFormat="1" applyFont="1" applyFill="1" applyBorder="1" applyAlignment="1">
      <alignment horizontal="left" vertical="center" wrapText="1"/>
    </xf>
    <xf numFmtId="165" fontId="0" fillId="2" borderId="1" xfId="0" applyNumberFormat="1" applyFont="1" applyFill="1" applyBorder="1" applyAlignment="1">
      <alignment horizontal="right" wrapText="1"/>
    </xf>
    <xf numFmtId="165" fontId="0" fillId="2" borderId="1" xfId="0" applyNumberFormat="1" applyFont="1" applyFill="1" applyBorder="1" applyAlignment="1">
      <alignment/>
    </xf>
    <xf numFmtId="0" fontId="0" fillId="2" borderId="0" xfId="0" applyFont="1" applyFill="1" applyAlignment="1">
      <alignment/>
    </xf>
    <xf numFmtId="0" fontId="0" fillId="2" borderId="1" xfId="0" applyFont="1" applyFill="1" applyBorder="1" applyAlignment="1">
      <alignment horizontal="left" wrapText="1"/>
    </xf>
    <xf numFmtId="0" fontId="2" fillId="2" borderId="0" xfId="0" applyFont="1" applyFill="1" applyAlignment="1">
      <alignment/>
    </xf>
    <xf numFmtId="165" fontId="0" fillId="2" borderId="1" xfId="15" applyNumberFormat="1" applyFont="1" applyFill="1" applyBorder="1" applyAlignment="1">
      <alignment horizontal="right" wrapText="1"/>
    </xf>
    <xf numFmtId="49" fontId="0" fillId="2" borderId="1" xfId="0" applyNumberFormat="1" applyFont="1" applyFill="1" applyBorder="1" applyAlignment="1">
      <alignment horizontal="center" wrapText="1"/>
    </xf>
    <xf numFmtId="166" fontId="2" fillId="3" borderId="1" xfId="0" applyNumberFormat="1" applyFont="1" applyFill="1" applyBorder="1" applyAlignment="1">
      <alignment wrapText="1"/>
    </xf>
    <xf numFmtId="165" fontId="2" fillId="3" borderId="1" xfId="15" applyNumberFormat="1" applyFont="1" applyFill="1" applyBorder="1" applyAlignment="1">
      <alignment horizontal="right" wrapText="1"/>
    </xf>
    <xf numFmtId="165" fontId="2" fillId="3" borderId="1" xfId="0" applyNumberFormat="1" applyFont="1" applyFill="1" applyBorder="1" applyAlignment="1">
      <alignment/>
    </xf>
    <xf numFmtId="4" fontId="2" fillId="3" borderId="1" xfId="0" applyNumberFormat="1" applyFont="1" applyFill="1" applyBorder="1" applyAlignment="1">
      <alignment wrapText="1"/>
    </xf>
    <xf numFmtId="165" fontId="2" fillId="3" borderId="1" xfId="0" applyNumberFormat="1" applyFont="1" applyFill="1" applyBorder="1" applyAlignment="1">
      <alignment horizontal="right" wrapText="1"/>
    </xf>
    <xf numFmtId="165" fontId="0" fillId="3" borderId="1" xfId="0" applyNumberFormat="1" applyFont="1" applyFill="1" applyBorder="1" applyAlignment="1">
      <alignment/>
    </xf>
    <xf numFmtId="49" fontId="5" fillId="0" borderId="1" xfId="0" applyNumberFormat="1" applyFont="1" applyFill="1" applyBorder="1" applyAlignment="1">
      <alignment horizontal="center" wrapText="1"/>
    </xf>
    <xf numFmtId="4" fontId="5" fillId="0" borderId="1" xfId="0" applyNumberFormat="1" applyFont="1" applyFill="1" applyBorder="1" applyAlignment="1">
      <alignment wrapText="1"/>
    </xf>
    <xf numFmtId="165" fontId="5" fillId="0" borderId="1" xfId="15" applyNumberFormat="1" applyFont="1" applyFill="1" applyBorder="1" applyAlignment="1">
      <alignment horizontal="right" wrapText="1"/>
    </xf>
    <xf numFmtId="165" fontId="5" fillId="0" borderId="1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4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left" wrapText="1"/>
    </xf>
    <xf numFmtId="49" fontId="5" fillId="0" borderId="1" xfId="0" applyNumberFormat="1" applyFont="1" applyFill="1" applyBorder="1" applyAlignment="1">
      <alignment horizontal="left" vertical="center" wrapText="1"/>
    </xf>
    <xf numFmtId="4" fontId="2" fillId="4" borderId="1" xfId="0" applyNumberFormat="1" applyFont="1" applyFill="1" applyBorder="1" applyAlignment="1">
      <alignment wrapText="1"/>
    </xf>
    <xf numFmtId="165" fontId="2" fillId="4" borderId="1" xfId="15" applyNumberFormat="1" applyFont="1" applyFill="1" applyBorder="1" applyAlignment="1">
      <alignment horizontal="right" wrapText="1"/>
    </xf>
    <xf numFmtId="165" fontId="2" fillId="4" borderId="1" xfId="0" applyNumberFormat="1" applyFont="1" applyFill="1" applyBorder="1" applyAlignment="1">
      <alignment/>
    </xf>
    <xf numFmtId="4" fontId="2" fillId="5" borderId="1" xfId="0" applyNumberFormat="1" applyFont="1" applyFill="1" applyBorder="1" applyAlignment="1">
      <alignment wrapText="1"/>
    </xf>
    <xf numFmtId="165" fontId="2" fillId="5" borderId="1" xfId="15" applyNumberFormat="1" applyFont="1" applyFill="1" applyBorder="1" applyAlignment="1">
      <alignment horizontal="right" wrapText="1"/>
    </xf>
    <xf numFmtId="165" fontId="2" fillId="5" borderId="1" xfId="0" applyNumberFormat="1" applyFont="1" applyFill="1" applyBorder="1" applyAlignment="1">
      <alignment/>
    </xf>
    <xf numFmtId="166" fontId="2" fillId="5" borderId="1" xfId="0" applyNumberFormat="1" applyFont="1" applyFill="1" applyBorder="1" applyAlignment="1">
      <alignment wrapText="1"/>
    </xf>
    <xf numFmtId="166" fontId="7" fillId="0" borderId="0" xfId="0" applyNumberFormat="1" applyFont="1" applyFill="1" applyBorder="1" applyAlignment="1">
      <alignment wrapText="1"/>
    </xf>
    <xf numFmtId="165" fontId="2" fillId="5" borderId="1" xfId="0" applyNumberFormat="1" applyFont="1" applyFill="1" applyBorder="1" applyAlignment="1">
      <alignment horizontal="right" wrapText="1"/>
    </xf>
    <xf numFmtId="165" fontId="0" fillId="5" borderId="1" xfId="0" applyNumberFormat="1" applyFont="1" applyFill="1" applyBorder="1" applyAlignment="1">
      <alignment/>
    </xf>
    <xf numFmtId="166" fontId="2" fillId="4" borderId="1" xfId="0" applyNumberFormat="1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center" vertical="top" wrapText="1"/>
    </xf>
    <xf numFmtId="49" fontId="2" fillId="0" borderId="7" xfId="0" applyNumberFormat="1" applyFont="1" applyFill="1" applyBorder="1" applyAlignment="1">
      <alignment horizontal="center" vertical="top" wrapText="1"/>
    </xf>
    <xf numFmtId="0" fontId="0" fillId="0" borderId="7" xfId="0" applyFont="1" applyFill="1" applyBorder="1" applyAlignment="1">
      <alignment horizontal="center" vertical="top" wrapText="1"/>
    </xf>
    <xf numFmtId="0" fontId="0" fillId="0" borderId="2" xfId="0" applyFont="1" applyFill="1" applyBorder="1" applyAlignment="1">
      <alignment horizontal="center" vertical="top" wrapText="1"/>
    </xf>
    <xf numFmtId="0" fontId="2" fillId="0" borderId="8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44" fontId="2" fillId="0" borderId="1" xfId="15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 vertical="top" wrapText="1"/>
    </xf>
    <xf numFmtId="0" fontId="0" fillId="0" borderId="7" xfId="0" applyFont="1" applyFill="1" applyBorder="1" applyAlignment="1">
      <alignment vertical="top" wrapText="1"/>
    </xf>
    <xf numFmtId="0" fontId="0" fillId="0" borderId="2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vertical="top" wrapText="1"/>
    </xf>
    <xf numFmtId="0" fontId="0" fillId="0" borderId="1" xfId="0" applyFont="1" applyFill="1" applyBorder="1" applyAlignment="1">
      <alignment horizont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wrapText="1"/>
    </xf>
    <xf numFmtId="0" fontId="0" fillId="0" borderId="1" xfId="0" applyFont="1" applyFill="1" applyBorder="1" applyAlignment="1">
      <alignment/>
    </xf>
    <xf numFmtId="0" fontId="1" fillId="0" borderId="0" xfId="0" applyFont="1" applyFill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79"/>
  <sheetViews>
    <sheetView view="pageBreakPreview" zoomScale="75" zoomScaleNormal="75" zoomScaleSheetLayoutView="75" workbookViewId="0" topLeftCell="A1">
      <pane xSplit="4" ySplit="5" topLeftCell="G373" activePane="bottomRight" state="frozen"/>
      <selection pane="topLeft" activeCell="A1" sqref="A1"/>
      <selection pane="topRight" activeCell="E1" sqref="E1"/>
      <selection pane="bottomLeft" activeCell="A5" sqref="A5"/>
      <selection pane="bottomRight" activeCell="D455" sqref="D455"/>
    </sheetView>
  </sheetViews>
  <sheetFormatPr defaultColWidth="9.00390625" defaultRowHeight="15.75"/>
  <cols>
    <col min="1" max="1" width="6.125" style="1" customWidth="1"/>
    <col min="2" max="2" width="21.00390625" style="4" customWidth="1"/>
    <col min="3" max="3" width="22.50390625" style="5" hidden="1" customWidth="1"/>
    <col min="4" max="4" width="57.375" style="6" customWidth="1"/>
    <col min="5" max="5" width="13.875" style="6" customWidth="1"/>
    <col min="6" max="6" width="13.625" style="6" customWidth="1"/>
    <col min="7" max="7" width="13.00390625" style="6" customWidth="1"/>
    <col min="8" max="8" width="12.625" style="6" customWidth="1"/>
    <col min="9" max="9" width="12.75390625" style="3" customWidth="1"/>
    <col min="10" max="10" width="11.00390625" style="3" customWidth="1"/>
    <col min="11" max="11" width="9.875" style="3" customWidth="1"/>
    <col min="12" max="12" width="13.75390625" style="3" hidden="1" customWidth="1"/>
    <col min="13" max="16384" width="15.25390625" style="3" customWidth="1"/>
  </cols>
  <sheetData>
    <row r="1" ht="19.5" customHeight="1">
      <c r="K1" s="7" t="s">
        <v>223</v>
      </c>
    </row>
    <row r="2" spans="1:11" ht="20.25" customHeight="1">
      <c r="A2" s="121" t="s">
        <v>222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</row>
    <row r="3" spans="4:11" ht="20.25" customHeight="1">
      <c r="D3" s="42"/>
      <c r="H3" s="7"/>
      <c r="K3" s="7" t="s">
        <v>0</v>
      </c>
    </row>
    <row r="4" spans="1:11" ht="42.75" customHeight="1">
      <c r="A4" s="112" t="s">
        <v>1</v>
      </c>
      <c r="B4" s="99" t="s">
        <v>2</v>
      </c>
      <c r="C4" s="112" t="s">
        <v>3</v>
      </c>
      <c r="D4" s="99" t="s">
        <v>4</v>
      </c>
      <c r="E4" s="111" t="s">
        <v>206</v>
      </c>
      <c r="F4" s="104" t="s">
        <v>221</v>
      </c>
      <c r="G4" s="104" t="s">
        <v>213</v>
      </c>
      <c r="H4" s="99" t="s">
        <v>208</v>
      </c>
      <c r="I4" s="120" t="s">
        <v>209</v>
      </c>
      <c r="J4" s="99" t="s">
        <v>210</v>
      </c>
      <c r="K4" s="99" t="s">
        <v>5</v>
      </c>
    </row>
    <row r="5" spans="1:11" ht="37.5" customHeight="1">
      <c r="A5" s="112"/>
      <c r="B5" s="99"/>
      <c r="C5" s="112"/>
      <c r="D5" s="99"/>
      <c r="E5" s="111"/>
      <c r="F5" s="105"/>
      <c r="G5" s="105"/>
      <c r="H5" s="106"/>
      <c r="I5" s="119"/>
      <c r="J5" s="119"/>
      <c r="K5" s="119"/>
    </row>
    <row r="6" spans="1:11" ht="15.75" customHeight="1" hidden="1">
      <c r="A6" s="100" t="s">
        <v>6</v>
      </c>
      <c r="B6" s="108" t="s">
        <v>7</v>
      </c>
      <c r="C6" s="9" t="s">
        <v>8</v>
      </c>
      <c r="D6" s="10" t="s">
        <v>9</v>
      </c>
      <c r="E6" s="11"/>
      <c r="F6" s="12"/>
      <c r="G6" s="13"/>
      <c r="H6" s="11"/>
      <c r="I6" s="15">
        <f>H6-G6</f>
        <v>0</v>
      </c>
      <c r="J6" s="15" t="e">
        <f>H6/G6*100</f>
        <v>#DIV/0!</v>
      </c>
      <c r="K6" s="15" t="e">
        <f>H6/F6*100</f>
        <v>#DIV/0!</v>
      </c>
    </row>
    <row r="7" spans="1:11" ht="18" customHeight="1">
      <c r="A7" s="101"/>
      <c r="B7" s="109"/>
      <c r="C7" s="16" t="s">
        <v>10</v>
      </c>
      <c r="D7" s="17" t="s">
        <v>11</v>
      </c>
      <c r="E7" s="11">
        <v>40522.9</v>
      </c>
      <c r="F7" s="11">
        <v>352527.3</v>
      </c>
      <c r="G7" s="11">
        <v>24000</v>
      </c>
      <c r="H7" s="11">
        <v>30381.4</v>
      </c>
      <c r="I7" s="15">
        <f aca="true" t="shared" si="0" ref="I7:I68">H7-G7</f>
        <v>6381.4000000000015</v>
      </c>
      <c r="J7" s="15">
        <f aca="true" t="shared" si="1" ref="J7:J68">H7/G7*100</f>
        <v>126.58916666666667</v>
      </c>
      <c r="K7" s="15">
        <f aca="true" t="shared" si="2" ref="K7:K68">H7/F7*100</f>
        <v>8.618169429715088</v>
      </c>
    </row>
    <row r="8" spans="1:11" ht="31.5">
      <c r="A8" s="101"/>
      <c r="B8" s="109"/>
      <c r="C8" s="16" t="s">
        <v>12</v>
      </c>
      <c r="D8" s="18" t="s">
        <v>13</v>
      </c>
      <c r="E8" s="11"/>
      <c r="F8" s="11">
        <v>3225.3</v>
      </c>
      <c r="G8" s="11"/>
      <c r="H8" s="11"/>
      <c r="I8" s="15">
        <f t="shared" si="0"/>
        <v>0</v>
      </c>
      <c r="J8" s="15"/>
      <c r="K8" s="15">
        <f t="shared" si="2"/>
        <v>0</v>
      </c>
    </row>
    <row r="9" spans="1:11" ht="31.5">
      <c r="A9" s="101"/>
      <c r="B9" s="109"/>
      <c r="C9" s="19" t="s">
        <v>14</v>
      </c>
      <c r="D9" s="20" t="s">
        <v>15</v>
      </c>
      <c r="E9" s="11">
        <v>141.3</v>
      </c>
      <c r="F9" s="11"/>
      <c r="G9" s="11"/>
      <c r="H9" s="11">
        <v>41.7</v>
      </c>
      <c r="I9" s="15">
        <f t="shared" si="0"/>
        <v>41.7</v>
      </c>
      <c r="J9" s="15"/>
      <c r="K9" s="15"/>
    </row>
    <row r="10" spans="1:11" ht="31.5">
      <c r="A10" s="101"/>
      <c r="B10" s="109"/>
      <c r="C10" s="16" t="s">
        <v>16</v>
      </c>
      <c r="D10" s="21" t="s">
        <v>17</v>
      </c>
      <c r="E10" s="11">
        <v>6.3</v>
      </c>
      <c r="F10" s="11"/>
      <c r="G10" s="11"/>
      <c r="H10" s="11"/>
      <c r="I10" s="15">
        <f t="shared" si="0"/>
        <v>0</v>
      </c>
      <c r="J10" s="15"/>
      <c r="K10" s="15"/>
    </row>
    <row r="11" spans="1:11" ht="63" customHeight="1">
      <c r="A11" s="101"/>
      <c r="B11" s="109"/>
      <c r="C11" s="19" t="s">
        <v>18</v>
      </c>
      <c r="D11" s="22" t="s">
        <v>19</v>
      </c>
      <c r="E11" s="11">
        <v>5.5</v>
      </c>
      <c r="F11" s="11"/>
      <c r="G11" s="11"/>
      <c r="H11" s="11"/>
      <c r="I11" s="15">
        <f t="shared" si="0"/>
        <v>0</v>
      </c>
      <c r="J11" s="15"/>
      <c r="K11" s="15"/>
    </row>
    <row r="12" spans="1:11" ht="47.25">
      <c r="A12" s="101"/>
      <c r="B12" s="109"/>
      <c r="C12" s="19" t="s">
        <v>20</v>
      </c>
      <c r="D12" s="20" t="s">
        <v>21</v>
      </c>
      <c r="E12" s="11">
        <v>36826.3</v>
      </c>
      <c r="F12" s="11">
        <v>860562.8</v>
      </c>
      <c r="G12" s="11">
        <v>7892.2</v>
      </c>
      <c r="H12" s="11">
        <v>11280</v>
      </c>
      <c r="I12" s="15">
        <f t="shared" si="0"/>
        <v>3387.8</v>
      </c>
      <c r="J12" s="15">
        <f t="shared" si="1"/>
        <v>142.92592686449913</v>
      </c>
      <c r="K12" s="15">
        <f t="shared" si="2"/>
        <v>1.3107701146273112</v>
      </c>
    </row>
    <row r="13" spans="1:11" ht="47.25">
      <c r="A13" s="101"/>
      <c r="B13" s="109"/>
      <c r="C13" s="19" t="s">
        <v>63</v>
      </c>
      <c r="D13" s="20" t="s">
        <v>64</v>
      </c>
      <c r="E13" s="11"/>
      <c r="F13" s="11">
        <v>1709.2</v>
      </c>
      <c r="G13" s="11"/>
      <c r="H13" s="11"/>
      <c r="I13" s="15">
        <f t="shared" si="0"/>
        <v>0</v>
      </c>
      <c r="J13" s="15"/>
      <c r="K13" s="15">
        <f t="shared" si="2"/>
        <v>0</v>
      </c>
    </row>
    <row r="14" spans="1:11" ht="15.75">
      <c r="A14" s="101"/>
      <c r="B14" s="109"/>
      <c r="C14" s="16" t="s">
        <v>22</v>
      </c>
      <c r="D14" s="18" t="s">
        <v>23</v>
      </c>
      <c r="E14" s="11">
        <f>SUM(E15:E16)</f>
        <v>1.6</v>
      </c>
      <c r="F14" s="11">
        <f>SUM(F15:F16)</f>
        <v>0</v>
      </c>
      <c r="G14" s="11">
        <f>SUM(G15:G16)</f>
        <v>0</v>
      </c>
      <c r="H14" s="11">
        <f>SUM(H15:H16)</f>
        <v>0</v>
      </c>
      <c r="I14" s="15">
        <f t="shared" si="0"/>
        <v>0</v>
      </c>
      <c r="J14" s="15"/>
      <c r="K14" s="15"/>
    </row>
    <row r="15" spans="1:11" s="66" customFormat="1" ht="63" hidden="1">
      <c r="A15" s="101"/>
      <c r="B15" s="109"/>
      <c r="C15" s="62" t="s">
        <v>197</v>
      </c>
      <c r="D15" s="63" t="s">
        <v>24</v>
      </c>
      <c r="E15" s="64"/>
      <c r="F15" s="64"/>
      <c r="G15" s="64"/>
      <c r="H15" s="64"/>
      <c r="I15" s="65">
        <f t="shared" si="0"/>
        <v>0</v>
      </c>
      <c r="J15" s="65"/>
      <c r="K15" s="65"/>
    </row>
    <row r="16" spans="1:11" s="66" customFormat="1" ht="47.25" hidden="1">
      <c r="A16" s="101"/>
      <c r="B16" s="109"/>
      <c r="C16" s="62" t="s">
        <v>25</v>
      </c>
      <c r="D16" s="67" t="s">
        <v>26</v>
      </c>
      <c r="E16" s="64">
        <v>1.6</v>
      </c>
      <c r="F16" s="64"/>
      <c r="G16" s="64"/>
      <c r="H16" s="64"/>
      <c r="I16" s="65">
        <f t="shared" si="0"/>
        <v>0</v>
      </c>
      <c r="J16" s="65"/>
      <c r="K16" s="65"/>
    </row>
    <row r="17" spans="1:11" ht="15.75">
      <c r="A17" s="101"/>
      <c r="B17" s="109"/>
      <c r="C17" s="16" t="s">
        <v>27</v>
      </c>
      <c r="D17" s="18" t="s">
        <v>28</v>
      </c>
      <c r="E17" s="11">
        <v>2733</v>
      </c>
      <c r="F17" s="11"/>
      <c r="G17" s="11"/>
      <c r="H17" s="11"/>
      <c r="I17" s="15">
        <f t="shared" si="0"/>
        <v>0</v>
      </c>
      <c r="J17" s="15"/>
      <c r="K17" s="15"/>
    </row>
    <row r="18" spans="1:11" ht="15.75" hidden="1">
      <c r="A18" s="101"/>
      <c r="B18" s="109"/>
      <c r="C18" s="16" t="s">
        <v>29</v>
      </c>
      <c r="D18" s="18" t="s">
        <v>30</v>
      </c>
      <c r="E18" s="11"/>
      <c r="F18" s="11"/>
      <c r="G18" s="11"/>
      <c r="H18" s="11"/>
      <c r="I18" s="15">
        <f t="shared" si="0"/>
        <v>0</v>
      </c>
      <c r="J18" s="15"/>
      <c r="K18" s="15"/>
    </row>
    <row r="19" spans="1:11" ht="15.75">
      <c r="A19" s="101"/>
      <c r="B19" s="109"/>
      <c r="C19" s="16" t="s">
        <v>46</v>
      </c>
      <c r="D19" s="18" t="s">
        <v>47</v>
      </c>
      <c r="E19" s="11"/>
      <c r="F19" s="11"/>
      <c r="G19" s="11"/>
      <c r="H19" s="11">
        <v>-34532.5</v>
      </c>
      <c r="I19" s="15">
        <f t="shared" si="0"/>
        <v>-34532.5</v>
      </c>
      <c r="J19" s="15"/>
      <c r="K19" s="15"/>
    </row>
    <row r="20" spans="1:11" ht="15.75" hidden="1">
      <c r="A20" s="101"/>
      <c r="B20" s="109"/>
      <c r="C20" s="16" t="s">
        <v>50</v>
      </c>
      <c r="D20" s="18" t="s">
        <v>87</v>
      </c>
      <c r="E20" s="11"/>
      <c r="F20" s="11"/>
      <c r="G20" s="11"/>
      <c r="H20" s="11"/>
      <c r="I20" s="15">
        <f t="shared" si="0"/>
        <v>0</v>
      </c>
      <c r="J20" s="15" t="e">
        <f t="shared" si="1"/>
        <v>#DIV/0!</v>
      </c>
      <c r="K20" s="15" t="e">
        <f t="shared" si="2"/>
        <v>#DIV/0!</v>
      </c>
    </row>
    <row r="21" spans="1:11" s="26" customFormat="1" ht="16.5" customHeight="1">
      <c r="A21" s="101"/>
      <c r="B21" s="109"/>
      <c r="C21" s="23"/>
      <c r="D21" s="24" t="s">
        <v>33</v>
      </c>
      <c r="E21" s="25">
        <f>SUM(E6:E14,E17:E20)</f>
        <v>80236.90000000002</v>
      </c>
      <c r="F21" s="25">
        <f>SUM(F6:F14,F17:F20)</f>
        <v>1218024.5999999999</v>
      </c>
      <c r="G21" s="25">
        <f>SUM(G6:G14,G17:G20)</f>
        <v>31892.2</v>
      </c>
      <c r="H21" s="25">
        <f>SUM(H6:H14,H17:H20)</f>
        <v>7170.600000000006</v>
      </c>
      <c r="I21" s="61">
        <f t="shared" si="0"/>
        <v>-24721.599999999995</v>
      </c>
      <c r="J21" s="61">
        <f t="shared" si="1"/>
        <v>22.483867528737452</v>
      </c>
      <c r="K21" s="61">
        <f t="shared" si="2"/>
        <v>0.5887073216747845</v>
      </c>
    </row>
    <row r="22" spans="1:11" ht="15.75">
      <c r="A22" s="101"/>
      <c r="B22" s="109"/>
      <c r="C22" s="16" t="s">
        <v>34</v>
      </c>
      <c r="D22" s="27" t="s">
        <v>35</v>
      </c>
      <c r="E22" s="11">
        <v>15426.6</v>
      </c>
      <c r="F22" s="11">
        <v>2577354.9</v>
      </c>
      <c r="G22" s="11">
        <v>12886.8</v>
      </c>
      <c r="H22" s="11">
        <v>15105.3</v>
      </c>
      <c r="I22" s="15">
        <f t="shared" si="0"/>
        <v>2218.5</v>
      </c>
      <c r="J22" s="15">
        <f t="shared" si="1"/>
        <v>117.2152900642518</v>
      </c>
      <c r="K22" s="15">
        <f t="shared" si="2"/>
        <v>0.5860776100334494</v>
      </c>
    </row>
    <row r="23" spans="1:11" s="26" customFormat="1" ht="16.5" customHeight="1">
      <c r="A23" s="101"/>
      <c r="B23" s="109"/>
      <c r="C23" s="23"/>
      <c r="D23" s="24" t="s">
        <v>36</v>
      </c>
      <c r="E23" s="25">
        <f>SUM(E22)</f>
        <v>15426.6</v>
      </c>
      <c r="F23" s="25">
        <f>SUM(F22)</f>
        <v>2577354.9</v>
      </c>
      <c r="G23" s="25">
        <f>SUM(G22)</f>
        <v>12886.8</v>
      </c>
      <c r="H23" s="25">
        <f>SUM(H22)</f>
        <v>15105.3</v>
      </c>
      <c r="I23" s="61">
        <f t="shared" si="0"/>
        <v>2218.5</v>
      </c>
      <c r="J23" s="61">
        <f t="shared" si="1"/>
        <v>117.2152900642518</v>
      </c>
      <c r="K23" s="61">
        <f t="shared" si="2"/>
        <v>0.5860776100334494</v>
      </c>
    </row>
    <row r="24" spans="1:11" s="26" customFormat="1" ht="34.5" customHeight="1">
      <c r="A24" s="101"/>
      <c r="B24" s="109"/>
      <c r="C24" s="23"/>
      <c r="D24" s="91" t="s">
        <v>219</v>
      </c>
      <c r="E24" s="96">
        <f>E25-E19</f>
        <v>95663.50000000003</v>
      </c>
      <c r="F24" s="96">
        <f>F25-F19</f>
        <v>3795379.5</v>
      </c>
      <c r="G24" s="96">
        <f>G25-G19</f>
        <v>44779</v>
      </c>
      <c r="H24" s="96">
        <f>H25-H19</f>
        <v>56808.40000000001</v>
      </c>
      <c r="I24" s="93">
        <f>H24-G24</f>
        <v>12029.400000000009</v>
      </c>
      <c r="J24" s="93">
        <f>H24/G24*100</f>
        <v>126.86393175372386</v>
      </c>
      <c r="K24" s="93">
        <f>H24/F24*100</f>
        <v>1.4967778584460396</v>
      </c>
    </row>
    <row r="25" spans="1:11" s="26" customFormat="1" ht="31.5">
      <c r="A25" s="107"/>
      <c r="B25" s="110"/>
      <c r="C25" s="23"/>
      <c r="D25" s="24" t="s">
        <v>220</v>
      </c>
      <c r="E25" s="25">
        <f>E21+E23</f>
        <v>95663.50000000003</v>
      </c>
      <c r="F25" s="25">
        <f>F21+F23</f>
        <v>3795379.5</v>
      </c>
      <c r="G25" s="25">
        <f>G21+G23</f>
        <v>44779</v>
      </c>
      <c r="H25" s="25">
        <f>H21+H23</f>
        <v>22275.900000000005</v>
      </c>
      <c r="I25" s="61">
        <f t="shared" si="0"/>
        <v>-22503.099999999995</v>
      </c>
      <c r="J25" s="61">
        <f t="shared" si="1"/>
        <v>49.74630965407893</v>
      </c>
      <c r="K25" s="61">
        <f t="shared" si="2"/>
        <v>0.5869215449996503</v>
      </c>
    </row>
    <row r="26" spans="1:11" ht="31.5" hidden="1">
      <c r="A26" s="100" t="s">
        <v>38</v>
      </c>
      <c r="B26" s="108" t="s">
        <v>39</v>
      </c>
      <c r="C26" s="16" t="s">
        <v>16</v>
      </c>
      <c r="D26" s="21" t="s">
        <v>17</v>
      </c>
      <c r="E26" s="11"/>
      <c r="F26" s="11"/>
      <c r="G26" s="11"/>
      <c r="H26" s="11"/>
      <c r="I26" s="15">
        <f t="shared" si="0"/>
        <v>0</v>
      </c>
      <c r="J26" s="15" t="e">
        <f t="shared" si="1"/>
        <v>#DIV/0!</v>
      </c>
      <c r="K26" s="15" t="e">
        <f t="shared" si="2"/>
        <v>#DIV/0!</v>
      </c>
    </row>
    <row r="27" spans="1:11" ht="15.75">
      <c r="A27" s="101"/>
      <c r="B27" s="109"/>
      <c r="C27" s="16" t="s">
        <v>22</v>
      </c>
      <c r="D27" s="18" t="s">
        <v>23</v>
      </c>
      <c r="E27" s="11">
        <f>SUM(E28:E29)</f>
        <v>0</v>
      </c>
      <c r="F27" s="11">
        <f>SUM(F28:F29)</f>
        <v>1800</v>
      </c>
      <c r="G27" s="11">
        <f>SUM(G28:G29)</f>
        <v>0</v>
      </c>
      <c r="H27" s="11">
        <f>SUM(H28:H29)</f>
        <v>59.5</v>
      </c>
      <c r="I27" s="15">
        <f t="shared" si="0"/>
        <v>59.5</v>
      </c>
      <c r="J27" s="15"/>
      <c r="K27" s="15">
        <f t="shared" si="2"/>
        <v>3.3055555555555554</v>
      </c>
    </row>
    <row r="28" spans="1:11" s="66" customFormat="1" ht="31.5" customHeight="1" hidden="1">
      <c r="A28" s="101"/>
      <c r="B28" s="109"/>
      <c r="C28" s="62" t="s">
        <v>40</v>
      </c>
      <c r="D28" s="67" t="s">
        <v>41</v>
      </c>
      <c r="E28" s="64"/>
      <c r="F28" s="64"/>
      <c r="G28" s="64"/>
      <c r="H28" s="64">
        <v>59.5</v>
      </c>
      <c r="I28" s="65">
        <f t="shared" si="0"/>
        <v>59.5</v>
      </c>
      <c r="J28" s="65"/>
      <c r="K28" s="65" t="e">
        <f t="shared" si="2"/>
        <v>#DIV/0!</v>
      </c>
    </row>
    <row r="29" spans="1:11" s="66" customFormat="1" ht="47.25" customHeight="1" hidden="1">
      <c r="A29" s="101"/>
      <c r="B29" s="109"/>
      <c r="C29" s="62" t="s">
        <v>42</v>
      </c>
      <c r="D29" s="63" t="s">
        <v>43</v>
      </c>
      <c r="E29" s="64"/>
      <c r="F29" s="64">
        <v>1800</v>
      </c>
      <c r="G29" s="64"/>
      <c r="H29" s="64"/>
      <c r="I29" s="65">
        <f t="shared" si="0"/>
        <v>0</v>
      </c>
      <c r="J29" s="65"/>
      <c r="K29" s="65">
        <f t="shared" si="2"/>
        <v>0</v>
      </c>
    </row>
    <row r="30" spans="1:11" ht="15.75">
      <c r="A30" s="101"/>
      <c r="B30" s="109"/>
      <c r="C30" s="16" t="s">
        <v>27</v>
      </c>
      <c r="D30" s="18" t="s">
        <v>28</v>
      </c>
      <c r="E30" s="11">
        <v>2413.3</v>
      </c>
      <c r="F30" s="11"/>
      <c r="G30" s="11"/>
      <c r="H30" s="11">
        <v>2601.8</v>
      </c>
      <c r="I30" s="15">
        <f t="shared" si="0"/>
        <v>2601.8</v>
      </c>
      <c r="J30" s="15"/>
      <c r="K30" s="15"/>
    </row>
    <row r="31" spans="1:11" ht="15.75" customHeight="1" hidden="1">
      <c r="A31" s="101"/>
      <c r="B31" s="109"/>
      <c r="C31" s="16" t="s">
        <v>29</v>
      </c>
      <c r="D31" s="18" t="s">
        <v>30</v>
      </c>
      <c r="E31" s="11"/>
      <c r="F31" s="11"/>
      <c r="G31" s="11"/>
      <c r="H31" s="11"/>
      <c r="I31" s="15">
        <f t="shared" si="0"/>
        <v>0</v>
      </c>
      <c r="J31" s="15" t="e">
        <f t="shared" si="1"/>
        <v>#DIV/0!</v>
      </c>
      <c r="K31" s="15" t="e">
        <f t="shared" si="2"/>
        <v>#DIV/0!</v>
      </c>
    </row>
    <row r="32" spans="1:11" ht="31.5" customHeight="1" hidden="1">
      <c r="A32" s="101"/>
      <c r="B32" s="109"/>
      <c r="C32" s="16" t="s">
        <v>44</v>
      </c>
      <c r="D32" s="18" t="s">
        <v>45</v>
      </c>
      <c r="E32" s="11"/>
      <c r="F32" s="11"/>
      <c r="G32" s="11"/>
      <c r="H32" s="11"/>
      <c r="I32" s="15">
        <f t="shared" si="0"/>
        <v>0</v>
      </c>
      <c r="J32" s="15" t="e">
        <f t="shared" si="1"/>
        <v>#DIV/0!</v>
      </c>
      <c r="K32" s="15" t="e">
        <f t="shared" si="2"/>
        <v>#DIV/0!</v>
      </c>
    </row>
    <row r="33" spans="1:11" ht="15.75" customHeight="1" hidden="1">
      <c r="A33" s="101"/>
      <c r="B33" s="109"/>
      <c r="C33" s="16" t="s">
        <v>46</v>
      </c>
      <c r="D33" s="18" t="s">
        <v>47</v>
      </c>
      <c r="E33" s="11"/>
      <c r="F33" s="11"/>
      <c r="G33" s="11"/>
      <c r="H33" s="11"/>
      <c r="I33" s="15">
        <f t="shared" si="0"/>
        <v>0</v>
      </c>
      <c r="J33" s="15" t="e">
        <f t="shared" si="1"/>
        <v>#DIV/0!</v>
      </c>
      <c r="K33" s="15" t="e">
        <f t="shared" si="2"/>
        <v>#DIV/0!</v>
      </c>
    </row>
    <row r="34" spans="1:11" ht="31.5" hidden="1">
      <c r="A34" s="101"/>
      <c r="B34" s="109"/>
      <c r="C34" s="16" t="s">
        <v>48</v>
      </c>
      <c r="D34" s="18" t="s">
        <v>49</v>
      </c>
      <c r="E34" s="11"/>
      <c r="F34" s="11"/>
      <c r="G34" s="11"/>
      <c r="H34" s="11"/>
      <c r="I34" s="15">
        <f t="shared" si="0"/>
        <v>0</v>
      </c>
      <c r="J34" s="15" t="e">
        <f t="shared" si="1"/>
        <v>#DIV/0!</v>
      </c>
      <c r="K34" s="15" t="e">
        <f t="shared" si="2"/>
        <v>#DIV/0!</v>
      </c>
    </row>
    <row r="35" spans="1:11" ht="15.75" customHeight="1" hidden="1">
      <c r="A35" s="101"/>
      <c r="B35" s="109"/>
      <c r="C35" s="16" t="s">
        <v>50</v>
      </c>
      <c r="D35" s="18" t="s">
        <v>200</v>
      </c>
      <c r="E35" s="11"/>
      <c r="F35" s="11"/>
      <c r="G35" s="11"/>
      <c r="H35" s="11"/>
      <c r="I35" s="15">
        <f t="shared" si="0"/>
        <v>0</v>
      </c>
      <c r="J35" s="15" t="e">
        <f t="shared" si="1"/>
        <v>#DIV/0!</v>
      </c>
      <c r="K35" s="15" t="e">
        <f t="shared" si="2"/>
        <v>#DIV/0!</v>
      </c>
    </row>
    <row r="36" spans="1:11" ht="15.75" customHeight="1" hidden="1">
      <c r="A36" s="101"/>
      <c r="B36" s="109"/>
      <c r="C36" s="16" t="s">
        <v>51</v>
      </c>
      <c r="D36" s="18" t="s">
        <v>52</v>
      </c>
      <c r="E36" s="11"/>
      <c r="F36" s="11"/>
      <c r="G36" s="11"/>
      <c r="H36" s="11"/>
      <c r="I36" s="15">
        <f t="shared" si="0"/>
        <v>0</v>
      </c>
      <c r="J36" s="15" t="e">
        <f t="shared" si="1"/>
        <v>#DIV/0!</v>
      </c>
      <c r="K36" s="15" t="e">
        <f t="shared" si="2"/>
        <v>#DIV/0!</v>
      </c>
    </row>
    <row r="37" spans="1:11" ht="15.75" customHeight="1" hidden="1">
      <c r="A37" s="101"/>
      <c r="B37" s="109"/>
      <c r="C37" s="16" t="s">
        <v>53</v>
      </c>
      <c r="D37" s="20" t="s">
        <v>54</v>
      </c>
      <c r="E37" s="11"/>
      <c r="F37" s="11"/>
      <c r="G37" s="11"/>
      <c r="H37" s="11"/>
      <c r="I37" s="15">
        <f t="shared" si="0"/>
        <v>0</v>
      </c>
      <c r="J37" s="15" t="e">
        <f t="shared" si="1"/>
        <v>#DIV/0!</v>
      </c>
      <c r="K37" s="15" t="e">
        <f t="shared" si="2"/>
        <v>#DIV/0!</v>
      </c>
    </row>
    <row r="38" spans="1:11" ht="16.5" customHeight="1">
      <c r="A38" s="101"/>
      <c r="B38" s="109"/>
      <c r="C38" s="16"/>
      <c r="D38" s="24" t="s">
        <v>33</v>
      </c>
      <c r="E38" s="25">
        <f>SUM(E26:E27,E30:E37)</f>
        <v>2413.3</v>
      </c>
      <c r="F38" s="25">
        <f>SUM(F26:F27,F30:F37)</f>
        <v>1800</v>
      </c>
      <c r="G38" s="25">
        <f>SUM(G26:G27,G30:G37)</f>
        <v>0</v>
      </c>
      <c r="H38" s="25">
        <f>SUM(H26:H27,H30:H37)</f>
        <v>2661.3</v>
      </c>
      <c r="I38" s="61">
        <f t="shared" si="0"/>
        <v>2661.3</v>
      </c>
      <c r="J38" s="61"/>
      <c r="K38" s="61">
        <f t="shared" si="2"/>
        <v>147.85000000000002</v>
      </c>
    </row>
    <row r="39" spans="1:11" ht="111.75" customHeight="1">
      <c r="A39" s="101"/>
      <c r="B39" s="109"/>
      <c r="C39" s="29" t="s">
        <v>204</v>
      </c>
      <c r="D39" s="30" t="s">
        <v>205</v>
      </c>
      <c r="E39" s="11">
        <f>8</f>
        <v>8</v>
      </c>
      <c r="F39" s="11">
        <f>220+265</f>
        <v>485</v>
      </c>
      <c r="G39" s="11">
        <f>14.8+12.3</f>
        <v>27.1</v>
      </c>
      <c r="H39" s="11">
        <f>19.8+16+0.1</f>
        <v>35.9</v>
      </c>
      <c r="I39" s="15">
        <f t="shared" si="0"/>
        <v>8.799999999999997</v>
      </c>
      <c r="J39" s="15">
        <f t="shared" si="1"/>
        <v>132.47232472324723</v>
      </c>
      <c r="K39" s="15">
        <f t="shared" si="2"/>
        <v>7.4020618556701026</v>
      </c>
    </row>
    <row r="40" spans="1:11" ht="15.75" customHeight="1">
      <c r="A40" s="101"/>
      <c r="B40" s="109"/>
      <c r="C40" s="16" t="s">
        <v>167</v>
      </c>
      <c r="D40" s="27" t="s">
        <v>168</v>
      </c>
      <c r="E40" s="34">
        <v>6.3</v>
      </c>
      <c r="F40" s="37"/>
      <c r="G40" s="37"/>
      <c r="H40" s="34">
        <f>3.2+0.3+1.8</f>
        <v>5.3</v>
      </c>
      <c r="I40" s="15">
        <f t="shared" si="0"/>
        <v>5.3</v>
      </c>
      <c r="J40" s="15"/>
      <c r="K40" s="15"/>
    </row>
    <row r="41" spans="1:11" ht="15.75" customHeight="1" hidden="1">
      <c r="A41" s="101"/>
      <c r="B41" s="109"/>
      <c r="C41" s="16" t="s">
        <v>22</v>
      </c>
      <c r="D41" s="18" t="s">
        <v>23</v>
      </c>
      <c r="E41" s="11">
        <f>SUM(E42:E42)</f>
        <v>0</v>
      </c>
      <c r="F41" s="11">
        <f>SUM(F42:F42)</f>
        <v>0</v>
      </c>
      <c r="G41" s="11">
        <f>SUM(G42:G42)</f>
        <v>0</v>
      </c>
      <c r="H41" s="11">
        <f>SUM(H42:H42)</f>
        <v>0</v>
      </c>
      <c r="I41" s="15">
        <f t="shared" si="0"/>
        <v>0</v>
      </c>
      <c r="J41" s="15" t="e">
        <f t="shared" si="1"/>
        <v>#DIV/0!</v>
      </c>
      <c r="K41" s="15" t="e">
        <f t="shared" si="2"/>
        <v>#DIV/0!</v>
      </c>
    </row>
    <row r="42" spans="1:11" s="66" customFormat="1" ht="15.75" customHeight="1" hidden="1">
      <c r="A42" s="101"/>
      <c r="B42" s="109"/>
      <c r="C42" s="70" t="s">
        <v>178</v>
      </c>
      <c r="D42" s="63" t="s">
        <v>179</v>
      </c>
      <c r="E42" s="64"/>
      <c r="F42" s="64"/>
      <c r="G42" s="64"/>
      <c r="H42" s="64"/>
      <c r="I42" s="65">
        <f t="shared" si="0"/>
        <v>0</v>
      </c>
      <c r="J42" s="65" t="e">
        <f t="shared" si="1"/>
        <v>#DIV/0!</v>
      </c>
      <c r="K42" s="65" t="e">
        <f t="shared" si="2"/>
        <v>#DIV/0!</v>
      </c>
    </row>
    <row r="43" spans="1:11" ht="15.75" customHeight="1" hidden="1">
      <c r="A43" s="101"/>
      <c r="B43" s="109"/>
      <c r="C43" s="16" t="s">
        <v>53</v>
      </c>
      <c r="D43" s="20" t="s">
        <v>201</v>
      </c>
      <c r="E43" s="11"/>
      <c r="F43" s="11"/>
      <c r="G43" s="11"/>
      <c r="H43" s="11"/>
      <c r="I43" s="15">
        <f t="shared" si="0"/>
        <v>0</v>
      </c>
      <c r="J43" s="15" t="e">
        <f t="shared" si="1"/>
        <v>#DIV/0!</v>
      </c>
      <c r="K43" s="15" t="e">
        <f t="shared" si="2"/>
        <v>#DIV/0!</v>
      </c>
    </row>
    <row r="44" spans="1:11" s="26" customFormat="1" ht="16.5" customHeight="1">
      <c r="A44" s="101"/>
      <c r="B44" s="109"/>
      <c r="C44" s="28"/>
      <c r="D44" s="24" t="s">
        <v>36</v>
      </c>
      <c r="E44" s="37">
        <f>SUM(E39:E41,E43)</f>
        <v>14.3</v>
      </c>
      <c r="F44" s="37">
        <f>SUM(F39:F41,F43)</f>
        <v>485</v>
      </c>
      <c r="G44" s="37">
        <f>SUM(G39:G41,G43)</f>
        <v>27.1</v>
      </c>
      <c r="H44" s="37">
        <f>SUM(H39:H41,H43)</f>
        <v>41.199999999999996</v>
      </c>
      <c r="I44" s="61">
        <f t="shared" si="0"/>
        <v>14.099999999999994</v>
      </c>
      <c r="J44" s="61">
        <f t="shared" si="1"/>
        <v>152.02952029520293</v>
      </c>
      <c r="K44" s="61">
        <f t="shared" si="2"/>
        <v>8.494845360824742</v>
      </c>
    </row>
    <row r="45" spans="1:11" s="26" customFormat="1" ht="18" customHeight="1">
      <c r="A45" s="107"/>
      <c r="B45" s="110"/>
      <c r="C45" s="28"/>
      <c r="D45" s="24" t="s">
        <v>37</v>
      </c>
      <c r="E45" s="25">
        <f>E38+E44</f>
        <v>2427.6000000000004</v>
      </c>
      <c r="F45" s="25">
        <f>F38+F44</f>
        <v>2285</v>
      </c>
      <c r="G45" s="25">
        <f>G38+G44</f>
        <v>27.1</v>
      </c>
      <c r="H45" s="25">
        <f>H38+H44</f>
        <v>2702.5</v>
      </c>
      <c r="I45" s="61">
        <f t="shared" si="0"/>
        <v>2675.4</v>
      </c>
      <c r="J45" s="61">
        <f t="shared" si="1"/>
        <v>9972.324723247231</v>
      </c>
      <c r="K45" s="61">
        <f t="shared" si="2"/>
        <v>118.27133479212253</v>
      </c>
    </row>
    <row r="46" spans="1:11" ht="63" hidden="1">
      <c r="A46" s="100" t="s">
        <v>59</v>
      </c>
      <c r="B46" s="108" t="s">
        <v>60</v>
      </c>
      <c r="C46" s="19" t="s">
        <v>61</v>
      </c>
      <c r="D46" s="33" t="s">
        <v>62</v>
      </c>
      <c r="E46" s="34"/>
      <c r="F46" s="11"/>
      <c r="G46" s="34"/>
      <c r="H46" s="34"/>
      <c r="I46" s="15">
        <f t="shared" si="0"/>
        <v>0</v>
      </c>
      <c r="J46" s="15" t="e">
        <f t="shared" si="1"/>
        <v>#DIV/0!</v>
      </c>
      <c r="K46" s="15" t="e">
        <f t="shared" si="2"/>
        <v>#DIV/0!</v>
      </c>
    </row>
    <row r="47" spans="1:11" ht="31.5" customHeight="1">
      <c r="A47" s="101"/>
      <c r="B47" s="109"/>
      <c r="C47" s="16" t="s">
        <v>16</v>
      </c>
      <c r="D47" s="21" t="s">
        <v>17</v>
      </c>
      <c r="E47" s="34"/>
      <c r="F47" s="34">
        <v>180</v>
      </c>
      <c r="G47" s="34"/>
      <c r="H47" s="34"/>
      <c r="I47" s="15">
        <f t="shared" si="0"/>
        <v>0</v>
      </c>
      <c r="J47" s="15"/>
      <c r="K47" s="15">
        <f t="shared" si="2"/>
        <v>0</v>
      </c>
    </row>
    <row r="48" spans="1:11" ht="47.25" hidden="1">
      <c r="A48" s="101"/>
      <c r="B48" s="109"/>
      <c r="C48" s="19" t="s">
        <v>63</v>
      </c>
      <c r="D48" s="20" t="s">
        <v>64</v>
      </c>
      <c r="E48" s="34"/>
      <c r="F48" s="34"/>
      <c r="G48" s="34"/>
      <c r="H48" s="34"/>
      <c r="I48" s="15">
        <f t="shared" si="0"/>
        <v>0</v>
      </c>
      <c r="J48" s="15" t="e">
        <f t="shared" si="1"/>
        <v>#DIV/0!</v>
      </c>
      <c r="K48" s="15" t="e">
        <f t="shared" si="2"/>
        <v>#DIV/0!</v>
      </c>
    </row>
    <row r="49" spans="1:11" ht="31.5" customHeight="1" hidden="1">
      <c r="A49" s="101"/>
      <c r="B49" s="109"/>
      <c r="C49" s="16" t="s">
        <v>22</v>
      </c>
      <c r="D49" s="18" t="s">
        <v>23</v>
      </c>
      <c r="E49" s="11">
        <f>E50</f>
        <v>0</v>
      </c>
      <c r="F49" s="11">
        <f>F50</f>
        <v>0</v>
      </c>
      <c r="G49" s="11">
        <f>G50</f>
        <v>0</v>
      </c>
      <c r="H49" s="11">
        <f>H50</f>
        <v>0</v>
      </c>
      <c r="I49" s="15">
        <f t="shared" si="0"/>
        <v>0</v>
      </c>
      <c r="J49" s="15" t="e">
        <f t="shared" si="1"/>
        <v>#DIV/0!</v>
      </c>
      <c r="K49" s="15" t="e">
        <f t="shared" si="2"/>
        <v>#DIV/0!</v>
      </c>
    </row>
    <row r="50" spans="1:11" s="66" customFormat="1" ht="31.5" customHeight="1" hidden="1">
      <c r="A50" s="101"/>
      <c r="B50" s="109"/>
      <c r="C50" s="62" t="s">
        <v>25</v>
      </c>
      <c r="D50" s="67" t="s">
        <v>26</v>
      </c>
      <c r="E50" s="64"/>
      <c r="F50" s="64"/>
      <c r="G50" s="64"/>
      <c r="H50" s="64"/>
      <c r="I50" s="65">
        <f t="shared" si="0"/>
        <v>0</v>
      </c>
      <c r="J50" s="65" t="e">
        <f t="shared" si="1"/>
        <v>#DIV/0!</v>
      </c>
      <c r="K50" s="65" t="e">
        <f t="shared" si="2"/>
        <v>#DIV/0!</v>
      </c>
    </row>
    <row r="51" spans="1:11" ht="15.75" customHeight="1" hidden="1">
      <c r="A51" s="101"/>
      <c r="B51" s="109"/>
      <c r="C51" s="16" t="s">
        <v>27</v>
      </c>
      <c r="D51" s="18" t="s">
        <v>28</v>
      </c>
      <c r="E51" s="34"/>
      <c r="F51" s="34"/>
      <c r="G51" s="34"/>
      <c r="H51" s="34"/>
      <c r="I51" s="15">
        <f t="shared" si="0"/>
        <v>0</v>
      </c>
      <c r="J51" s="15" t="e">
        <f t="shared" si="1"/>
        <v>#DIV/0!</v>
      </c>
      <c r="K51" s="15" t="e">
        <f t="shared" si="2"/>
        <v>#DIV/0!</v>
      </c>
    </row>
    <row r="52" spans="1:11" ht="15.75" customHeight="1" hidden="1">
      <c r="A52" s="101"/>
      <c r="B52" s="109"/>
      <c r="C52" s="16" t="s">
        <v>65</v>
      </c>
      <c r="D52" s="18" t="s">
        <v>66</v>
      </c>
      <c r="E52" s="11"/>
      <c r="F52" s="34"/>
      <c r="G52" s="11"/>
      <c r="H52" s="11"/>
      <c r="I52" s="15">
        <f t="shared" si="0"/>
        <v>0</v>
      </c>
      <c r="J52" s="15" t="e">
        <f t="shared" si="1"/>
        <v>#DIV/0!</v>
      </c>
      <c r="K52" s="15" t="e">
        <f t="shared" si="2"/>
        <v>#DIV/0!</v>
      </c>
    </row>
    <row r="53" spans="1:11" s="26" customFormat="1" ht="18.75" customHeight="1">
      <c r="A53" s="109"/>
      <c r="B53" s="109"/>
      <c r="C53" s="23"/>
      <c r="D53" s="24" t="s">
        <v>33</v>
      </c>
      <c r="E53" s="25">
        <f>SUM(E46:E49,E51:E52)</f>
        <v>0</v>
      </c>
      <c r="F53" s="25">
        <f>SUM(F46:F49,F51:F52)</f>
        <v>180</v>
      </c>
      <c r="G53" s="25">
        <f>SUM(G46:G49,G51:G52)</f>
        <v>0</v>
      </c>
      <c r="H53" s="25">
        <f>SUM(H46:H49,H51:H52)</f>
        <v>0</v>
      </c>
      <c r="I53" s="61">
        <f t="shared" si="0"/>
        <v>0</v>
      </c>
      <c r="J53" s="61"/>
      <c r="K53" s="61">
        <f t="shared" si="2"/>
        <v>0</v>
      </c>
    </row>
    <row r="54" spans="1:11" ht="16.5" customHeight="1">
      <c r="A54" s="102"/>
      <c r="B54" s="102"/>
      <c r="C54" s="16" t="s">
        <v>22</v>
      </c>
      <c r="D54" s="18" t="s">
        <v>23</v>
      </c>
      <c r="E54" s="11">
        <f>E55</f>
        <v>0</v>
      </c>
      <c r="F54" s="11">
        <f>F55</f>
        <v>1500</v>
      </c>
      <c r="G54" s="11">
        <f>G55</f>
        <v>80</v>
      </c>
      <c r="H54" s="11">
        <f>H55</f>
        <v>263.3</v>
      </c>
      <c r="I54" s="15">
        <f t="shared" si="0"/>
        <v>183.3</v>
      </c>
      <c r="J54" s="15">
        <f t="shared" si="1"/>
        <v>329.125</v>
      </c>
      <c r="K54" s="15">
        <f t="shared" si="2"/>
        <v>17.553333333333335</v>
      </c>
    </row>
    <row r="55" spans="1:11" ht="31.5" customHeight="1">
      <c r="A55" s="102"/>
      <c r="B55" s="102"/>
      <c r="C55" s="19" t="s">
        <v>25</v>
      </c>
      <c r="D55" s="20" t="s">
        <v>26</v>
      </c>
      <c r="E55" s="11"/>
      <c r="F55" s="11">
        <v>1500</v>
      </c>
      <c r="G55" s="11">
        <v>80</v>
      </c>
      <c r="H55" s="11">
        <v>263.3</v>
      </c>
      <c r="I55" s="15">
        <f t="shared" si="0"/>
        <v>183.3</v>
      </c>
      <c r="J55" s="15">
        <f t="shared" si="1"/>
        <v>329.125</v>
      </c>
      <c r="K55" s="15">
        <f t="shared" si="2"/>
        <v>17.553333333333335</v>
      </c>
    </row>
    <row r="56" spans="1:11" s="26" customFormat="1" ht="18" customHeight="1">
      <c r="A56" s="102"/>
      <c r="B56" s="102"/>
      <c r="C56" s="23"/>
      <c r="D56" s="24" t="s">
        <v>36</v>
      </c>
      <c r="E56" s="25">
        <f>SUM(E54)</f>
        <v>0</v>
      </c>
      <c r="F56" s="25">
        <f>SUM(F54)</f>
        <v>1500</v>
      </c>
      <c r="G56" s="25">
        <f>SUM(G54)</f>
        <v>80</v>
      </c>
      <c r="H56" s="25">
        <f>SUM(H54)</f>
        <v>263.3</v>
      </c>
      <c r="I56" s="61">
        <f t="shared" si="0"/>
        <v>183.3</v>
      </c>
      <c r="J56" s="61">
        <f t="shared" si="1"/>
        <v>329.125</v>
      </c>
      <c r="K56" s="61">
        <f t="shared" si="2"/>
        <v>17.553333333333335</v>
      </c>
    </row>
    <row r="57" spans="1:11" s="26" customFormat="1" ht="19.5" customHeight="1">
      <c r="A57" s="103"/>
      <c r="B57" s="103"/>
      <c r="C57" s="23"/>
      <c r="D57" s="24" t="s">
        <v>37</v>
      </c>
      <c r="E57" s="25">
        <f>E53+E56</f>
        <v>0</v>
      </c>
      <c r="F57" s="25">
        <f>F53+F56</f>
        <v>1680</v>
      </c>
      <c r="G57" s="25">
        <f>G53+G56</f>
        <v>80</v>
      </c>
      <c r="H57" s="25">
        <f>H53+H56</f>
        <v>263.3</v>
      </c>
      <c r="I57" s="61">
        <f t="shared" si="0"/>
        <v>183.3</v>
      </c>
      <c r="J57" s="61">
        <f t="shared" si="1"/>
        <v>329.125</v>
      </c>
      <c r="K57" s="61">
        <f t="shared" si="2"/>
        <v>15.67261904761905</v>
      </c>
    </row>
    <row r="58" spans="1:11" ht="31.5" customHeight="1" hidden="1">
      <c r="A58" s="100" t="s">
        <v>67</v>
      </c>
      <c r="B58" s="108" t="s">
        <v>68</v>
      </c>
      <c r="C58" s="16" t="s">
        <v>16</v>
      </c>
      <c r="D58" s="21" t="s">
        <v>17</v>
      </c>
      <c r="E58" s="11"/>
      <c r="F58" s="11"/>
      <c r="G58" s="11"/>
      <c r="H58" s="11"/>
      <c r="I58" s="15">
        <f t="shared" si="0"/>
        <v>0</v>
      </c>
      <c r="J58" s="15" t="e">
        <f t="shared" si="1"/>
        <v>#DIV/0!</v>
      </c>
      <c r="K58" s="15" t="e">
        <f t="shared" si="2"/>
        <v>#DIV/0!</v>
      </c>
    </row>
    <row r="59" spans="1:11" ht="15.75" hidden="1">
      <c r="A59" s="101"/>
      <c r="B59" s="109"/>
      <c r="C59" s="16" t="s">
        <v>22</v>
      </c>
      <c r="D59" s="18" t="s">
        <v>23</v>
      </c>
      <c r="E59" s="11">
        <f>E60</f>
        <v>0</v>
      </c>
      <c r="F59" s="11">
        <f>F60</f>
        <v>0</v>
      </c>
      <c r="G59" s="11">
        <f>G60</f>
        <v>0</v>
      </c>
      <c r="H59" s="11">
        <f>H60</f>
        <v>0</v>
      </c>
      <c r="I59" s="15">
        <f t="shared" si="0"/>
        <v>0</v>
      </c>
      <c r="J59" s="15" t="e">
        <f t="shared" si="1"/>
        <v>#DIV/0!</v>
      </c>
      <c r="K59" s="15" t="e">
        <f t="shared" si="2"/>
        <v>#DIV/0!</v>
      </c>
    </row>
    <row r="60" spans="1:11" s="66" customFormat="1" ht="47.25" hidden="1">
      <c r="A60" s="101"/>
      <c r="B60" s="109"/>
      <c r="C60" s="62" t="s">
        <v>25</v>
      </c>
      <c r="D60" s="67" t="s">
        <v>26</v>
      </c>
      <c r="E60" s="64"/>
      <c r="F60" s="64"/>
      <c r="G60" s="64"/>
      <c r="H60" s="64"/>
      <c r="I60" s="65">
        <f t="shared" si="0"/>
        <v>0</v>
      </c>
      <c r="J60" s="65" t="e">
        <f t="shared" si="1"/>
        <v>#DIV/0!</v>
      </c>
      <c r="K60" s="65" t="e">
        <f t="shared" si="2"/>
        <v>#DIV/0!</v>
      </c>
    </row>
    <row r="61" spans="1:11" ht="15.75" customHeight="1" hidden="1">
      <c r="A61" s="101"/>
      <c r="B61" s="109"/>
      <c r="C61" s="16" t="s">
        <v>27</v>
      </c>
      <c r="D61" s="18" t="s">
        <v>28</v>
      </c>
      <c r="E61" s="11"/>
      <c r="F61" s="11"/>
      <c r="G61" s="11"/>
      <c r="H61" s="11"/>
      <c r="I61" s="15">
        <f t="shared" si="0"/>
        <v>0</v>
      </c>
      <c r="J61" s="15" t="e">
        <f t="shared" si="1"/>
        <v>#DIV/0!</v>
      </c>
      <c r="K61" s="15" t="e">
        <f t="shared" si="2"/>
        <v>#DIV/0!</v>
      </c>
    </row>
    <row r="62" spans="1:11" s="26" customFormat="1" ht="15.75" hidden="1">
      <c r="A62" s="101"/>
      <c r="B62" s="109"/>
      <c r="C62" s="8"/>
      <c r="D62" s="24" t="s">
        <v>33</v>
      </c>
      <c r="E62" s="25">
        <f>SUM(E58:E59,E61:E61)</f>
        <v>0</v>
      </c>
      <c r="F62" s="25">
        <f>SUM(F58:F59,F61:F61)</f>
        <v>0</v>
      </c>
      <c r="G62" s="25">
        <f>SUM(G58:G59,G61:G61)</f>
        <v>0</v>
      </c>
      <c r="H62" s="25">
        <f>SUM(H58:H59,H61:H61)</f>
        <v>0</v>
      </c>
      <c r="I62" s="15">
        <f t="shared" si="0"/>
        <v>0</v>
      </c>
      <c r="J62" s="15" t="e">
        <f t="shared" si="1"/>
        <v>#DIV/0!</v>
      </c>
      <c r="K62" s="15" t="e">
        <f t="shared" si="2"/>
        <v>#DIV/0!</v>
      </c>
    </row>
    <row r="63" spans="1:11" ht="15.75">
      <c r="A63" s="101"/>
      <c r="B63" s="109"/>
      <c r="C63" s="16" t="s">
        <v>69</v>
      </c>
      <c r="D63" s="18" t="s">
        <v>70</v>
      </c>
      <c r="E63" s="11">
        <v>1729.5</v>
      </c>
      <c r="F63" s="11">
        <v>13174.1</v>
      </c>
      <c r="G63" s="11">
        <v>1552</v>
      </c>
      <c r="H63" s="11">
        <v>1394.9</v>
      </c>
      <c r="I63" s="15">
        <f t="shared" si="0"/>
        <v>-157.0999999999999</v>
      </c>
      <c r="J63" s="15">
        <f t="shared" si="1"/>
        <v>89.87757731958763</v>
      </c>
      <c r="K63" s="15">
        <f t="shared" si="2"/>
        <v>10.588199573405396</v>
      </c>
    </row>
    <row r="64" spans="1:11" ht="15.75">
      <c r="A64" s="101"/>
      <c r="B64" s="109"/>
      <c r="C64" s="16" t="s">
        <v>22</v>
      </c>
      <c r="D64" s="18" t="s">
        <v>23</v>
      </c>
      <c r="E64" s="11">
        <f>SUM(E65:E72)</f>
        <v>33.3</v>
      </c>
      <c r="F64" s="11">
        <f>SUM(F65:F72)</f>
        <v>6091.4</v>
      </c>
      <c r="G64" s="11">
        <f>SUM(G65:G72)</f>
        <v>548</v>
      </c>
      <c r="H64" s="11">
        <f>SUM(H65:H72)</f>
        <v>822.7</v>
      </c>
      <c r="I64" s="15">
        <f t="shared" si="0"/>
        <v>274.70000000000005</v>
      </c>
      <c r="J64" s="15">
        <f t="shared" si="1"/>
        <v>150.1277372262774</v>
      </c>
      <c r="K64" s="15">
        <f t="shared" si="2"/>
        <v>13.50592638802246</v>
      </c>
    </row>
    <row r="65" spans="1:11" s="68" customFormat="1" ht="31.5" hidden="1">
      <c r="A65" s="101"/>
      <c r="B65" s="109"/>
      <c r="C65" s="62" t="s">
        <v>71</v>
      </c>
      <c r="D65" s="67" t="s">
        <v>72</v>
      </c>
      <c r="E65" s="64">
        <v>6</v>
      </c>
      <c r="F65" s="64">
        <v>1100</v>
      </c>
      <c r="G65" s="64">
        <v>203</v>
      </c>
      <c r="H65" s="64">
        <v>102.5</v>
      </c>
      <c r="I65" s="65">
        <f t="shared" si="0"/>
        <v>-100.5</v>
      </c>
      <c r="J65" s="65">
        <f t="shared" si="1"/>
        <v>50.49261083743842</v>
      </c>
      <c r="K65" s="65">
        <f t="shared" si="2"/>
        <v>9.318181818181818</v>
      </c>
    </row>
    <row r="66" spans="1:11" s="68" customFormat="1" ht="31.5" hidden="1">
      <c r="A66" s="101"/>
      <c r="B66" s="109"/>
      <c r="C66" s="62" t="s">
        <v>73</v>
      </c>
      <c r="D66" s="67" t="s">
        <v>74</v>
      </c>
      <c r="E66" s="64"/>
      <c r="F66" s="64"/>
      <c r="G66" s="64"/>
      <c r="H66" s="64"/>
      <c r="I66" s="65">
        <f t="shared" si="0"/>
        <v>0</v>
      </c>
      <c r="J66" s="65" t="e">
        <f t="shared" si="1"/>
        <v>#DIV/0!</v>
      </c>
      <c r="K66" s="65" t="e">
        <f t="shared" si="2"/>
        <v>#DIV/0!</v>
      </c>
    </row>
    <row r="67" spans="1:11" s="68" customFormat="1" ht="31.5" hidden="1">
      <c r="A67" s="101"/>
      <c r="B67" s="109"/>
      <c r="C67" s="62" t="s">
        <v>75</v>
      </c>
      <c r="D67" s="67" t="s">
        <v>76</v>
      </c>
      <c r="E67" s="64"/>
      <c r="F67" s="64"/>
      <c r="G67" s="64"/>
      <c r="H67" s="64">
        <f>4+526.7</f>
        <v>530.7</v>
      </c>
      <c r="I67" s="65">
        <f t="shared" si="0"/>
        <v>530.7</v>
      </c>
      <c r="J67" s="65" t="e">
        <f t="shared" si="1"/>
        <v>#DIV/0!</v>
      </c>
      <c r="K67" s="65" t="e">
        <f t="shared" si="2"/>
        <v>#DIV/0!</v>
      </c>
    </row>
    <row r="68" spans="1:11" s="68" customFormat="1" ht="31.5" hidden="1">
      <c r="A68" s="101"/>
      <c r="B68" s="109"/>
      <c r="C68" s="62" t="s">
        <v>77</v>
      </c>
      <c r="D68" s="67" t="s">
        <v>78</v>
      </c>
      <c r="E68" s="64"/>
      <c r="F68" s="64"/>
      <c r="G68" s="64"/>
      <c r="H68" s="64"/>
      <c r="I68" s="65">
        <f t="shared" si="0"/>
        <v>0</v>
      </c>
      <c r="J68" s="65" t="e">
        <f t="shared" si="1"/>
        <v>#DIV/0!</v>
      </c>
      <c r="K68" s="65" t="e">
        <f t="shared" si="2"/>
        <v>#DIV/0!</v>
      </c>
    </row>
    <row r="69" spans="1:11" s="68" customFormat="1" ht="31.5" hidden="1">
      <c r="A69" s="101"/>
      <c r="B69" s="109"/>
      <c r="C69" s="62" t="s">
        <v>79</v>
      </c>
      <c r="D69" s="67" t="s">
        <v>80</v>
      </c>
      <c r="E69" s="64"/>
      <c r="F69" s="64">
        <v>1200</v>
      </c>
      <c r="G69" s="64">
        <v>29</v>
      </c>
      <c r="H69" s="64">
        <v>44</v>
      </c>
      <c r="I69" s="65">
        <f aca="true" t="shared" si="3" ref="I69:I132">H69-G69</f>
        <v>15</v>
      </c>
      <c r="J69" s="65">
        <f aca="true" t="shared" si="4" ref="J69:J131">H69/G69*100</f>
        <v>151.72413793103448</v>
      </c>
      <c r="K69" s="65">
        <f aca="true" t="shared" si="5" ref="K69:K132">H69/F69*100</f>
        <v>3.6666666666666665</v>
      </c>
    </row>
    <row r="70" spans="1:11" s="68" customFormat="1" ht="31.5" hidden="1">
      <c r="A70" s="101"/>
      <c r="B70" s="109"/>
      <c r="C70" s="62" t="s">
        <v>81</v>
      </c>
      <c r="D70" s="67" t="s">
        <v>82</v>
      </c>
      <c r="E70" s="64"/>
      <c r="F70" s="64"/>
      <c r="G70" s="64"/>
      <c r="H70" s="64"/>
      <c r="I70" s="65">
        <f t="shared" si="3"/>
        <v>0</v>
      </c>
      <c r="J70" s="65" t="e">
        <f t="shared" si="4"/>
        <v>#DIV/0!</v>
      </c>
      <c r="K70" s="65" t="e">
        <f t="shared" si="5"/>
        <v>#DIV/0!</v>
      </c>
    </row>
    <row r="71" spans="1:11" s="68" customFormat="1" ht="31.5" hidden="1">
      <c r="A71" s="101"/>
      <c r="B71" s="109"/>
      <c r="C71" s="62" t="s">
        <v>83</v>
      </c>
      <c r="D71" s="67" t="s">
        <v>84</v>
      </c>
      <c r="E71" s="64"/>
      <c r="F71" s="64"/>
      <c r="G71" s="64"/>
      <c r="H71" s="64"/>
      <c r="I71" s="65">
        <f t="shared" si="3"/>
        <v>0</v>
      </c>
      <c r="J71" s="65" t="e">
        <f t="shared" si="4"/>
        <v>#DIV/0!</v>
      </c>
      <c r="K71" s="65" t="e">
        <f t="shared" si="5"/>
        <v>#DIV/0!</v>
      </c>
    </row>
    <row r="72" spans="1:11" s="66" customFormat="1" ht="47.25" hidden="1">
      <c r="A72" s="101"/>
      <c r="B72" s="109"/>
      <c r="C72" s="62" t="s">
        <v>25</v>
      </c>
      <c r="D72" s="67" t="s">
        <v>26</v>
      </c>
      <c r="E72" s="64">
        <v>27.3</v>
      </c>
      <c r="F72" s="64">
        <v>3791.4</v>
      </c>
      <c r="G72" s="64">
        <v>316</v>
      </c>
      <c r="H72" s="64">
        <v>145.5</v>
      </c>
      <c r="I72" s="65">
        <f t="shared" si="3"/>
        <v>-170.5</v>
      </c>
      <c r="J72" s="65">
        <f t="shared" si="4"/>
        <v>46.04430379746836</v>
      </c>
      <c r="K72" s="65">
        <f t="shared" si="5"/>
        <v>3.8376325367937962</v>
      </c>
    </row>
    <row r="73" spans="1:11" s="26" customFormat="1" ht="18" customHeight="1">
      <c r="A73" s="101"/>
      <c r="B73" s="109"/>
      <c r="C73" s="28"/>
      <c r="D73" s="24" t="s">
        <v>36</v>
      </c>
      <c r="E73" s="25">
        <f>SUM(E63:E64)</f>
        <v>1762.8</v>
      </c>
      <c r="F73" s="25">
        <f>SUM(F63:F64)</f>
        <v>19265.5</v>
      </c>
      <c r="G73" s="25">
        <f>SUM(G63:G64)</f>
        <v>2100</v>
      </c>
      <c r="H73" s="25">
        <f>SUM(H63:H64)</f>
        <v>2217.6000000000004</v>
      </c>
      <c r="I73" s="61">
        <f t="shared" si="3"/>
        <v>117.60000000000036</v>
      </c>
      <c r="J73" s="61">
        <f t="shared" si="4"/>
        <v>105.60000000000002</v>
      </c>
      <c r="K73" s="61">
        <f t="shared" si="5"/>
        <v>11.510731618696637</v>
      </c>
    </row>
    <row r="74" spans="1:11" s="26" customFormat="1" ht="19.5" customHeight="1">
      <c r="A74" s="107"/>
      <c r="B74" s="110"/>
      <c r="C74" s="28"/>
      <c r="D74" s="24" t="s">
        <v>37</v>
      </c>
      <c r="E74" s="25">
        <f>E62+E73</f>
        <v>1762.8</v>
      </c>
      <c r="F74" s="25">
        <f>F62+F73</f>
        <v>19265.5</v>
      </c>
      <c r="G74" s="25">
        <f>G62+G73</f>
        <v>2100</v>
      </c>
      <c r="H74" s="25">
        <f>H62+H73</f>
        <v>2217.6000000000004</v>
      </c>
      <c r="I74" s="61">
        <f t="shared" si="3"/>
        <v>117.60000000000036</v>
      </c>
      <c r="J74" s="61">
        <f t="shared" si="4"/>
        <v>105.60000000000002</v>
      </c>
      <c r="K74" s="61">
        <f t="shared" si="5"/>
        <v>11.510731618696637</v>
      </c>
    </row>
    <row r="75" spans="1:11" ht="31.5" hidden="1">
      <c r="A75" s="100" t="s">
        <v>85</v>
      </c>
      <c r="B75" s="108" t="s">
        <v>86</v>
      </c>
      <c r="C75" s="16" t="s">
        <v>16</v>
      </c>
      <c r="D75" s="21" t="s">
        <v>17</v>
      </c>
      <c r="E75" s="34"/>
      <c r="F75" s="34"/>
      <c r="G75" s="34"/>
      <c r="H75" s="34"/>
      <c r="I75" s="15">
        <f t="shared" si="3"/>
        <v>0</v>
      </c>
      <c r="J75" s="15" t="e">
        <f t="shared" si="4"/>
        <v>#DIV/0!</v>
      </c>
      <c r="K75" s="15" t="e">
        <f t="shared" si="5"/>
        <v>#DIV/0!</v>
      </c>
    </row>
    <row r="76" spans="1:11" ht="78.75">
      <c r="A76" s="101"/>
      <c r="B76" s="109"/>
      <c r="C76" s="19" t="s">
        <v>18</v>
      </c>
      <c r="D76" s="22" t="s">
        <v>19</v>
      </c>
      <c r="E76" s="34">
        <v>0.5</v>
      </c>
      <c r="F76" s="34"/>
      <c r="G76" s="34"/>
      <c r="H76" s="34">
        <v>5</v>
      </c>
      <c r="I76" s="15">
        <f t="shared" si="3"/>
        <v>5</v>
      </c>
      <c r="J76" s="15"/>
      <c r="K76" s="15"/>
    </row>
    <row r="77" spans="1:11" ht="15.75" hidden="1">
      <c r="A77" s="101"/>
      <c r="B77" s="109"/>
      <c r="C77" s="16" t="s">
        <v>22</v>
      </c>
      <c r="D77" s="18" t="s">
        <v>23</v>
      </c>
      <c r="E77" s="11">
        <f>E78</f>
        <v>0</v>
      </c>
      <c r="F77" s="11">
        <f>F78</f>
        <v>0</v>
      </c>
      <c r="G77" s="11">
        <f>G78</f>
        <v>0</v>
      </c>
      <c r="H77" s="11">
        <f>H78</f>
        <v>0</v>
      </c>
      <c r="I77" s="15">
        <f t="shared" si="3"/>
        <v>0</v>
      </c>
      <c r="J77" s="15"/>
      <c r="K77" s="15"/>
    </row>
    <row r="78" spans="1:11" s="66" customFormat="1" ht="47.25" hidden="1">
      <c r="A78" s="101"/>
      <c r="B78" s="109"/>
      <c r="C78" s="62" t="s">
        <v>25</v>
      </c>
      <c r="D78" s="67" t="s">
        <v>26</v>
      </c>
      <c r="E78" s="64"/>
      <c r="F78" s="64"/>
      <c r="G78" s="64"/>
      <c r="H78" s="64"/>
      <c r="I78" s="65">
        <f t="shared" si="3"/>
        <v>0</v>
      </c>
      <c r="J78" s="65"/>
      <c r="K78" s="65"/>
    </row>
    <row r="79" spans="1:11" ht="15.75">
      <c r="A79" s="101"/>
      <c r="B79" s="109"/>
      <c r="C79" s="16" t="s">
        <v>27</v>
      </c>
      <c r="D79" s="18" t="s">
        <v>28</v>
      </c>
      <c r="E79" s="34">
        <v>582.9</v>
      </c>
      <c r="F79" s="34"/>
      <c r="G79" s="34"/>
      <c r="H79" s="34"/>
      <c r="I79" s="15">
        <f t="shared" si="3"/>
        <v>0</v>
      </c>
      <c r="J79" s="15"/>
      <c r="K79" s="15"/>
    </row>
    <row r="80" spans="1:11" ht="15.75" customHeight="1" hidden="1">
      <c r="A80" s="101"/>
      <c r="B80" s="109"/>
      <c r="C80" s="16" t="s">
        <v>29</v>
      </c>
      <c r="D80" s="18" t="s">
        <v>30</v>
      </c>
      <c r="E80" s="34"/>
      <c r="F80" s="34"/>
      <c r="G80" s="34"/>
      <c r="H80" s="34"/>
      <c r="I80" s="15">
        <f t="shared" si="3"/>
        <v>0</v>
      </c>
      <c r="J80" s="15"/>
      <c r="K80" s="15"/>
    </row>
    <row r="81" spans="1:11" ht="15.75" customHeight="1">
      <c r="A81" s="101"/>
      <c r="B81" s="109"/>
      <c r="C81" s="16" t="s">
        <v>46</v>
      </c>
      <c r="D81" s="18" t="s">
        <v>47</v>
      </c>
      <c r="E81" s="34"/>
      <c r="F81" s="34"/>
      <c r="G81" s="34"/>
      <c r="H81" s="34">
        <v>-2817.5</v>
      </c>
      <c r="I81" s="15">
        <f t="shared" si="3"/>
        <v>-2817.5</v>
      </c>
      <c r="J81" s="15"/>
      <c r="K81" s="15"/>
    </row>
    <row r="82" spans="1:11" ht="15.75">
      <c r="A82" s="101"/>
      <c r="B82" s="109"/>
      <c r="C82" s="16" t="s">
        <v>50</v>
      </c>
      <c r="D82" s="18" t="s">
        <v>87</v>
      </c>
      <c r="E82" s="34"/>
      <c r="F82" s="34">
        <v>3111.8</v>
      </c>
      <c r="G82" s="34"/>
      <c r="H82" s="34"/>
      <c r="I82" s="15">
        <f t="shared" si="3"/>
        <v>0</v>
      </c>
      <c r="J82" s="15"/>
      <c r="K82" s="15">
        <f t="shared" si="5"/>
        <v>0</v>
      </c>
    </row>
    <row r="83" spans="1:11" ht="15.75">
      <c r="A83" s="101"/>
      <c r="B83" s="109"/>
      <c r="C83" s="16" t="s">
        <v>51</v>
      </c>
      <c r="D83" s="18" t="s">
        <v>88</v>
      </c>
      <c r="E83" s="34">
        <v>18490.7</v>
      </c>
      <c r="F83" s="34">
        <v>96901.5</v>
      </c>
      <c r="G83" s="34">
        <f>22968.5/3</f>
        <v>7656.166666666667</v>
      </c>
      <c r="H83" s="34">
        <v>1342.7</v>
      </c>
      <c r="I83" s="15">
        <f t="shared" si="3"/>
        <v>-6313.466666666667</v>
      </c>
      <c r="J83" s="15">
        <f t="shared" si="4"/>
        <v>17.537497006770142</v>
      </c>
      <c r="K83" s="15">
        <f t="shared" si="5"/>
        <v>1.3856338653168425</v>
      </c>
    </row>
    <row r="84" spans="1:11" ht="15.75" customHeight="1" hidden="1">
      <c r="A84" s="101"/>
      <c r="B84" s="109"/>
      <c r="C84" s="16" t="s">
        <v>65</v>
      </c>
      <c r="D84" s="18" t="s">
        <v>89</v>
      </c>
      <c r="E84" s="34"/>
      <c r="F84" s="34"/>
      <c r="G84" s="34"/>
      <c r="H84" s="34"/>
      <c r="I84" s="15">
        <f t="shared" si="3"/>
        <v>0</v>
      </c>
      <c r="J84" s="15" t="e">
        <f t="shared" si="4"/>
        <v>#DIV/0!</v>
      </c>
      <c r="K84" s="15" t="e">
        <f t="shared" si="5"/>
        <v>#DIV/0!</v>
      </c>
    </row>
    <row r="85" spans="1:11" s="26" customFormat="1" ht="18" customHeight="1">
      <c r="A85" s="101"/>
      <c r="B85" s="109"/>
      <c r="C85" s="23"/>
      <c r="D85" s="24" t="s">
        <v>33</v>
      </c>
      <c r="E85" s="25">
        <f>SUM(E75:E77,E79:E84)</f>
        <v>19074.100000000002</v>
      </c>
      <c r="F85" s="25">
        <f>SUM(F75:F77,F79:F84)</f>
        <v>100013.3</v>
      </c>
      <c r="G85" s="25">
        <f>SUM(G75:G77,G79:G84)</f>
        <v>7656.166666666667</v>
      </c>
      <c r="H85" s="25">
        <f>SUM(H75:H77,H79:H84)</f>
        <v>-1469.8</v>
      </c>
      <c r="I85" s="61">
        <f t="shared" si="3"/>
        <v>-9125.966666666667</v>
      </c>
      <c r="J85" s="61">
        <f t="shared" si="4"/>
        <v>-19.197596708535603</v>
      </c>
      <c r="K85" s="61">
        <f t="shared" si="5"/>
        <v>-1.4696045425958346</v>
      </c>
    </row>
    <row r="86" spans="1:11" ht="15.75">
      <c r="A86" s="102"/>
      <c r="B86" s="102"/>
      <c r="C86" s="16" t="s">
        <v>22</v>
      </c>
      <c r="D86" s="18" t="s">
        <v>23</v>
      </c>
      <c r="E86" s="11">
        <f>E87</f>
        <v>61</v>
      </c>
      <c r="F86" s="11">
        <f>F87</f>
        <v>500</v>
      </c>
      <c r="G86" s="11">
        <f>G87</f>
        <v>40</v>
      </c>
      <c r="H86" s="11">
        <f>H87</f>
        <v>0</v>
      </c>
      <c r="I86" s="15">
        <f t="shared" si="3"/>
        <v>-40</v>
      </c>
      <c r="J86" s="15">
        <f t="shared" si="4"/>
        <v>0</v>
      </c>
      <c r="K86" s="15">
        <f t="shared" si="5"/>
        <v>0</v>
      </c>
    </row>
    <row r="87" spans="1:11" s="66" customFormat="1" ht="47.25" hidden="1">
      <c r="A87" s="102"/>
      <c r="B87" s="102"/>
      <c r="C87" s="62" t="s">
        <v>25</v>
      </c>
      <c r="D87" s="67" t="s">
        <v>26</v>
      </c>
      <c r="E87" s="64">
        <v>61</v>
      </c>
      <c r="F87" s="64">
        <v>500</v>
      </c>
      <c r="G87" s="64">
        <v>40</v>
      </c>
      <c r="H87" s="64"/>
      <c r="I87" s="65">
        <f t="shared" si="3"/>
        <v>-40</v>
      </c>
      <c r="J87" s="65">
        <f t="shared" si="4"/>
        <v>0</v>
      </c>
      <c r="K87" s="65">
        <f t="shared" si="5"/>
        <v>0</v>
      </c>
    </row>
    <row r="88" spans="1:11" s="26" customFormat="1" ht="17.25" customHeight="1">
      <c r="A88" s="102"/>
      <c r="B88" s="102"/>
      <c r="C88" s="23"/>
      <c r="D88" s="24" t="s">
        <v>36</v>
      </c>
      <c r="E88" s="25">
        <f>SUM(E86)</f>
        <v>61</v>
      </c>
      <c r="F88" s="25">
        <f>SUM(F86)</f>
        <v>500</v>
      </c>
      <c r="G88" s="25">
        <f>SUM(G86)</f>
        <v>40</v>
      </c>
      <c r="H88" s="25">
        <f>SUM(H86)</f>
        <v>0</v>
      </c>
      <c r="I88" s="61">
        <f t="shared" si="3"/>
        <v>-40</v>
      </c>
      <c r="J88" s="61">
        <f t="shared" si="4"/>
        <v>0</v>
      </c>
      <c r="K88" s="61">
        <f t="shared" si="5"/>
        <v>0</v>
      </c>
    </row>
    <row r="89" spans="1:11" s="26" customFormat="1" ht="31.5">
      <c r="A89" s="102"/>
      <c r="B89" s="102"/>
      <c r="C89" s="23"/>
      <c r="D89" s="91" t="s">
        <v>219</v>
      </c>
      <c r="E89" s="96">
        <f>E90-E81</f>
        <v>19135.100000000002</v>
      </c>
      <c r="F89" s="96">
        <f>F90-F81</f>
        <v>100513.3</v>
      </c>
      <c r="G89" s="96">
        <f>G90-G81</f>
        <v>7696.166666666667</v>
      </c>
      <c r="H89" s="96">
        <f>H90-H81</f>
        <v>1347.7</v>
      </c>
      <c r="I89" s="93">
        <f>H89-G89</f>
        <v>-6348.466666666667</v>
      </c>
      <c r="J89" s="93">
        <f>H89/G89*100</f>
        <v>17.51131515689629</v>
      </c>
      <c r="K89" s="93">
        <f>H89/F89*100</f>
        <v>1.3408175833446916</v>
      </c>
    </row>
    <row r="90" spans="1:11" s="26" customFormat="1" ht="31.5">
      <c r="A90" s="103"/>
      <c r="B90" s="103"/>
      <c r="C90" s="23"/>
      <c r="D90" s="24" t="s">
        <v>220</v>
      </c>
      <c r="E90" s="25">
        <f>E85+E88</f>
        <v>19135.100000000002</v>
      </c>
      <c r="F90" s="25">
        <f>F85+F88</f>
        <v>100513.3</v>
      </c>
      <c r="G90" s="25">
        <f>G85+G88</f>
        <v>7696.166666666667</v>
      </c>
      <c r="H90" s="25">
        <f>H85+H88</f>
        <v>-1469.8</v>
      </c>
      <c r="I90" s="61">
        <f t="shared" si="3"/>
        <v>-9165.966666666667</v>
      </c>
      <c r="J90" s="61">
        <f t="shared" si="4"/>
        <v>-19.097819260670896</v>
      </c>
      <c r="K90" s="61">
        <f t="shared" si="5"/>
        <v>-1.4622940446687154</v>
      </c>
    </row>
    <row r="91" spans="1:11" s="26" customFormat="1" ht="31.5" customHeight="1" hidden="1">
      <c r="A91" s="100" t="s">
        <v>90</v>
      </c>
      <c r="B91" s="108" t="s">
        <v>91</v>
      </c>
      <c r="C91" s="16" t="s">
        <v>16</v>
      </c>
      <c r="D91" s="21" t="s">
        <v>17</v>
      </c>
      <c r="E91" s="11"/>
      <c r="F91" s="25"/>
      <c r="G91" s="25"/>
      <c r="H91" s="11"/>
      <c r="I91" s="15">
        <f t="shared" si="3"/>
        <v>0</v>
      </c>
      <c r="J91" s="15" t="e">
        <f t="shared" si="4"/>
        <v>#DIV/0!</v>
      </c>
      <c r="K91" s="15" t="e">
        <f t="shared" si="5"/>
        <v>#DIV/0!</v>
      </c>
    </row>
    <row r="92" spans="1:11" s="26" customFormat="1" ht="78.75" customHeight="1" hidden="1">
      <c r="A92" s="101"/>
      <c r="B92" s="109"/>
      <c r="C92" s="19" t="s">
        <v>18</v>
      </c>
      <c r="D92" s="22" t="s">
        <v>19</v>
      </c>
      <c r="E92" s="11"/>
      <c r="F92" s="25"/>
      <c r="G92" s="25"/>
      <c r="H92" s="11"/>
      <c r="I92" s="15">
        <f t="shared" si="3"/>
        <v>0</v>
      </c>
      <c r="J92" s="15" t="e">
        <f t="shared" si="4"/>
        <v>#DIV/0!</v>
      </c>
      <c r="K92" s="15" t="e">
        <f t="shared" si="5"/>
        <v>#DIV/0!</v>
      </c>
    </row>
    <row r="93" spans="1:11" ht="15.75" customHeight="1" hidden="1">
      <c r="A93" s="102"/>
      <c r="B93" s="102"/>
      <c r="C93" s="16" t="s">
        <v>22</v>
      </c>
      <c r="D93" s="18" t="s">
        <v>23</v>
      </c>
      <c r="E93" s="11">
        <f>SUM(E94:E95)</f>
        <v>0</v>
      </c>
      <c r="F93" s="11">
        <f>SUM(F94:F95)</f>
        <v>0</v>
      </c>
      <c r="G93" s="11">
        <f>SUM(G94:G95)</f>
        <v>0</v>
      </c>
      <c r="H93" s="11">
        <f>SUM(H94:H95)</f>
        <v>0</v>
      </c>
      <c r="I93" s="15">
        <f t="shared" si="3"/>
        <v>0</v>
      </c>
      <c r="J93" s="15" t="e">
        <f t="shared" si="4"/>
        <v>#DIV/0!</v>
      </c>
      <c r="K93" s="15" t="e">
        <f t="shared" si="5"/>
        <v>#DIV/0!</v>
      </c>
    </row>
    <row r="94" spans="1:11" s="66" customFormat="1" ht="15.75" customHeight="1" hidden="1">
      <c r="A94" s="102"/>
      <c r="B94" s="102"/>
      <c r="C94" s="62" t="s">
        <v>40</v>
      </c>
      <c r="D94" s="67" t="s">
        <v>41</v>
      </c>
      <c r="E94" s="64"/>
      <c r="F94" s="64"/>
      <c r="G94" s="64"/>
      <c r="H94" s="64"/>
      <c r="I94" s="65">
        <f t="shared" si="3"/>
        <v>0</v>
      </c>
      <c r="J94" s="65" t="e">
        <f t="shared" si="4"/>
        <v>#DIV/0!</v>
      </c>
      <c r="K94" s="65" t="e">
        <f t="shared" si="5"/>
        <v>#DIV/0!</v>
      </c>
    </row>
    <row r="95" spans="1:11" s="66" customFormat="1" ht="47.25" hidden="1">
      <c r="A95" s="102"/>
      <c r="B95" s="102"/>
      <c r="C95" s="62" t="s">
        <v>25</v>
      </c>
      <c r="D95" s="67" t="s">
        <v>26</v>
      </c>
      <c r="E95" s="64"/>
      <c r="F95" s="64"/>
      <c r="G95" s="64"/>
      <c r="H95" s="64"/>
      <c r="I95" s="65">
        <f t="shared" si="3"/>
        <v>0</v>
      </c>
      <c r="J95" s="65" t="e">
        <f t="shared" si="4"/>
        <v>#DIV/0!</v>
      </c>
      <c r="K95" s="65" t="e">
        <f t="shared" si="5"/>
        <v>#DIV/0!</v>
      </c>
    </row>
    <row r="96" spans="1:11" ht="15.75">
      <c r="A96" s="102"/>
      <c r="B96" s="102"/>
      <c r="C96" s="16" t="s">
        <v>27</v>
      </c>
      <c r="D96" s="18" t="s">
        <v>28</v>
      </c>
      <c r="E96" s="11"/>
      <c r="F96" s="11"/>
      <c r="G96" s="11"/>
      <c r="H96" s="11">
        <v>-16.7</v>
      </c>
      <c r="I96" s="15">
        <f t="shared" si="3"/>
        <v>-16.7</v>
      </c>
      <c r="J96" s="15"/>
      <c r="K96" s="15"/>
    </row>
    <row r="97" spans="1:11" ht="15.75" customHeight="1" hidden="1">
      <c r="A97" s="102"/>
      <c r="B97" s="102"/>
      <c r="C97" s="16" t="s">
        <v>29</v>
      </c>
      <c r="D97" s="18" t="s">
        <v>30</v>
      </c>
      <c r="E97" s="11"/>
      <c r="F97" s="11"/>
      <c r="G97" s="11"/>
      <c r="H97" s="11"/>
      <c r="I97" s="15">
        <f t="shared" si="3"/>
        <v>0</v>
      </c>
      <c r="J97" s="15"/>
      <c r="K97" s="15"/>
    </row>
    <row r="98" spans="1:11" ht="15.75" customHeight="1">
      <c r="A98" s="102"/>
      <c r="B98" s="102"/>
      <c r="C98" s="16" t="s">
        <v>46</v>
      </c>
      <c r="D98" s="18" t="s">
        <v>47</v>
      </c>
      <c r="E98" s="11"/>
      <c r="F98" s="11"/>
      <c r="G98" s="11"/>
      <c r="H98" s="11">
        <v>-2</v>
      </c>
      <c r="I98" s="15">
        <f t="shared" si="3"/>
        <v>-2</v>
      </c>
      <c r="J98" s="15"/>
      <c r="K98" s="15"/>
    </row>
    <row r="99" spans="1:11" ht="15.75">
      <c r="A99" s="102"/>
      <c r="B99" s="102"/>
      <c r="C99" s="16" t="s">
        <v>50</v>
      </c>
      <c r="D99" s="18" t="s">
        <v>87</v>
      </c>
      <c r="E99" s="11"/>
      <c r="F99" s="11">
        <v>1712.7</v>
      </c>
      <c r="G99" s="11"/>
      <c r="H99" s="11"/>
      <c r="I99" s="15">
        <f t="shared" si="3"/>
        <v>0</v>
      </c>
      <c r="J99" s="15"/>
      <c r="K99" s="15">
        <f t="shared" si="5"/>
        <v>0</v>
      </c>
    </row>
    <row r="100" spans="1:11" ht="15.75" hidden="1">
      <c r="A100" s="102"/>
      <c r="B100" s="102"/>
      <c r="C100" s="16" t="s">
        <v>51</v>
      </c>
      <c r="D100" s="18" t="s">
        <v>88</v>
      </c>
      <c r="E100" s="11"/>
      <c r="F100" s="11"/>
      <c r="G100" s="11"/>
      <c r="H100" s="11"/>
      <c r="I100" s="15">
        <f t="shared" si="3"/>
        <v>0</v>
      </c>
      <c r="J100" s="15" t="e">
        <f t="shared" si="4"/>
        <v>#DIV/0!</v>
      </c>
      <c r="K100" s="15" t="e">
        <f t="shared" si="5"/>
        <v>#DIV/0!</v>
      </c>
    </row>
    <row r="101" spans="1:11" ht="15.75" customHeight="1" hidden="1">
      <c r="A101" s="102"/>
      <c r="B101" s="102"/>
      <c r="C101" s="16" t="s">
        <v>53</v>
      </c>
      <c r="D101" s="20" t="s">
        <v>54</v>
      </c>
      <c r="E101" s="11"/>
      <c r="F101" s="11"/>
      <c r="G101" s="11"/>
      <c r="H101" s="11"/>
      <c r="I101" s="15">
        <f t="shared" si="3"/>
        <v>0</v>
      </c>
      <c r="J101" s="15" t="e">
        <f t="shared" si="4"/>
        <v>#DIV/0!</v>
      </c>
      <c r="K101" s="15" t="e">
        <f t="shared" si="5"/>
        <v>#DIV/0!</v>
      </c>
    </row>
    <row r="102" spans="1:11" ht="31.5">
      <c r="A102" s="102"/>
      <c r="B102" s="102"/>
      <c r="C102" s="16"/>
      <c r="D102" s="91" t="s">
        <v>219</v>
      </c>
      <c r="E102" s="96">
        <f>E103-E98</f>
        <v>0</v>
      </c>
      <c r="F102" s="96">
        <f>F103-F98</f>
        <v>1712.7</v>
      </c>
      <c r="G102" s="96">
        <f>G103-G98</f>
        <v>0</v>
      </c>
      <c r="H102" s="96">
        <f>H103-H98</f>
        <v>-16.7</v>
      </c>
      <c r="I102" s="93">
        <f>H102-G102</f>
        <v>-16.7</v>
      </c>
      <c r="J102" s="93"/>
      <c r="K102" s="93">
        <f>H102/F102*100</f>
        <v>-0.9750686051264085</v>
      </c>
    </row>
    <row r="103" spans="1:11" s="26" customFormat="1" ht="31.5">
      <c r="A103" s="103"/>
      <c r="B103" s="103"/>
      <c r="C103" s="8"/>
      <c r="D103" s="24" t="s">
        <v>220</v>
      </c>
      <c r="E103" s="25">
        <f>SUM(E91:E93,E96:E101)</f>
        <v>0</v>
      </c>
      <c r="F103" s="25">
        <f>SUM(F91:F93,F96:F101)</f>
        <v>1712.7</v>
      </c>
      <c r="G103" s="25">
        <f>SUM(G91:G93,G96:G101)</f>
        <v>0</v>
      </c>
      <c r="H103" s="25">
        <f>SUM(H91:H93,H96:H101)</f>
        <v>-18.7</v>
      </c>
      <c r="I103" s="61">
        <f t="shared" si="3"/>
        <v>-18.7</v>
      </c>
      <c r="J103" s="61"/>
      <c r="K103" s="61">
        <f t="shared" si="5"/>
        <v>-1.0918432883750802</v>
      </c>
    </row>
    <row r="104" spans="1:11" s="26" customFormat="1" ht="31.5" hidden="1">
      <c r="A104" s="108">
        <v>926</v>
      </c>
      <c r="B104" s="108" t="s">
        <v>92</v>
      </c>
      <c r="C104" s="16" t="s">
        <v>16</v>
      </c>
      <c r="D104" s="21" t="s">
        <v>17</v>
      </c>
      <c r="E104" s="11"/>
      <c r="F104" s="11"/>
      <c r="G104" s="11"/>
      <c r="H104" s="11"/>
      <c r="I104" s="15">
        <f t="shared" si="3"/>
        <v>0</v>
      </c>
      <c r="J104" s="15" t="e">
        <f t="shared" si="4"/>
        <v>#DIV/0!</v>
      </c>
      <c r="K104" s="15" t="e">
        <f t="shared" si="5"/>
        <v>#DIV/0!</v>
      </c>
    </row>
    <row r="105" spans="1:11" s="26" customFormat="1" ht="15.75" hidden="1">
      <c r="A105" s="109"/>
      <c r="B105" s="109"/>
      <c r="C105" s="16" t="s">
        <v>27</v>
      </c>
      <c r="D105" s="18" t="s">
        <v>28</v>
      </c>
      <c r="E105" s="11"/>
      <c r="F105" s="11"/>
      <c r="G105" s="11"/>
      <c r="H105" s="11"/>
      <c r="I105" s="15">
        <f t="shared" si="3"/>
        <v>0</v>
      </c>
      <c r="J105" s="15" t="e">
        <f t="shared" si="4"/>
        <v>#DIV/0!</v>
      </c>
      <c r="K105" s="15" t="e">
        <f t="shared" si="5"/>
        <v>#DIV/0!</v>
      </c>
    </row>
    <row r="106" spans="1:11" s="26" customFormat="1" ht="15.75" hidden="1">
      <c r="A106" s="109"/>
      <c r="B106" s="109"/>
      <c r="C106" s="16" t="s">
        <v>50</v>
      </c>
      <c r="D106" s="18" t="s">
        <v>87</v>
      </c>
      <c r="E106" s="11"/>
      <c r="F106" s="11"/>
      <c r="G106" s="11"/>
      <c r="H106" s="11"/>
      <c r="I106" s="15">
        <f t="shared" si="3"/>
        <v>0</v>
      </c>
      <c r="J106" s="15" t="e">
        <f t="shared" si="4"/>
        <v>#DIV/0!</v>
      </c>
      <c r="K106" s="15" t="e">
        <f t="shared" si="5"/>
        <v>#DIV/0!</v>
      </c>
    </row>
    <row r="107" spans="1:11" s="26" customFormat="1" ht="15.75" hidden="1">
      <c r="A107" s="110"/>
      <c r="B107" s="110"/>
      <c r="C107" s="8"/>
      <c r="D107" s="24" t="s">
        <v>37</v>
      </c>
      <c r="E107" s="25">
        <f>SUM(E104:E106)</f>
        <v>0</v>
      </c>
      <c r="F107" s="25">
        <f>SUM(F104:F106)</f>
        <v>0</v>
      </c>
      <c r="G107" s="25">
        <f>SUM(G104:G106)</f>
        <v>0</v>
      </c>
      <c r="H107" s="25">
        <f>SUM(H104:H106)</f>
        <v>0</v>
      </c>
      <c r="I107" s="61">
        <f t="shared" si="3"/>
        <v>0</v>
      </c>
      <c r="J107" s="61" t="e">
        <f t="shared" si="4"/>
        <v>#DIV/0!</v>
      </c>
      <c r="K107" s="61" t="e">
        <f t="shared" si="5"/>
        <v>#DIV/0!</v>
      </c>
    </row>
    <row r="108" spans="1:11" ht="31.5">
      <c r="A108" s="113" t="s">
        <v>93</v>
      </c>
      <c r="B108" s="117" t="s">
        <v>94</v>
      </c>
      <c r="C108" s="16" t="s">
        <v>16</v>
      </c>
      <c r="D108" s="21" t="s">
        <v>17</v>
      </c>
      <c r="E108" s="34"/>
      <c r="F108" s="34"/>
      <c r="G108" s="34"/>
      <c r="H108" s="34">
        <v>76.4</v>
      </c>
      <c r="I108" s="15">
        <f t="shared" si="3"/>
        <v>76.4</v>
      </c>
      <c r="J108" s="15"/>
      <c r="K108" s="15"/>
    </row>
    <row r="109" spans="1:11" ht="15.75" customHeight="1" hidden="1">
      <c r="A109" s="113"/>
      <c r="B109" s="117"/>
      <c r="C109" s="16" t="s">
        <v>22</v>
      </c>
      <c r="D109" s="18" t="s">
        <v>23</v>
      </c>
      <c r="E109" s="34">
        <f>E110</f>
        <v>0</v>
      </c>
      <c r="F109" s="34">
        <f>F110</f>
        <v>0</v>
      </c>
      <c r="G109" s="34">
        <f>G110</f>
        <v>0</v>
      </c>
      <c r="H109" s="34">
        <f>H110</f>
        <v>0</v>
      </c>
      <c r="I109" s="15">
        <f t="shared" si="3"/>
        <v>0</v>
      </c>
      <c r="J109" s="15"/>
      <c r="K109" s="15"/>
    </row>
    <row r="110" spans="1:11" s="66" customFormat="1" ht="15.75" customHeight="1" hidden="1">
      <c r="A110" s="113"/>
      <c r="B110" s="117"/>
      <c r="C110" s="62" t="s">
        <v>25</v>
      </c>
      <c r="D110" s="67" t="s">
        <v>26</v>
      </c>
      <c r="E110" s="69"/>
      <c r="F110" s="69"/>
      <c r="G110" s="69"/>
      <c r="H110" s="69"/>
      <c r="I110" s="65">
        <f t="shared" si="3"/>
        <v>0</v>
      </c>
      <c r="J110" s="65"/>
      <c r="K110" s="65"/>
    </row>
    <row r="111" spans="1:11" ht="15.75">
      <c r="A111" s="113"/>
      <c r="B111" s="117"/>
      <c r="C111" s="16" t="s">
        <v>27</v>
      </c>
      <c r="D111" s="18" t="s">
        <v>28</v>
      </c>
      <c r="E111" s="34">
        <v>1217</v>
      </c>
      <c r="F111" s="34"/>
      <c r="G111" s="34"/>
      <c r="H111" s="34"/>
      <c r="I111" s="15">
        <f t="shared" si="3"/>
        <v>0</v>
      </c>
      <c r="J111" s="15"/>
      <c r="K111" s="15"/>
    </row>
    <row r="112" spans="1:11" ht="15.75" customHeight="1" hidden="1">
      <c r="A112" s="113"/>
      <c r="B112" s="117"/>
      <c r="C112" s="16" t="s">
        <v>29</v>
      </c>
      <c r="D112" s="18" t="s">
        <v>30</v>
      </c>
      <c r="E112" s="34"/>
      <c r="F112" s="34"/>
      <c r="G112" s="34"/>
      <c r="H112" s="34"/>
      <c r="I112" s="15">
        <f t="shared" si="3"/>
        <v>0</v>
      </c>
      <c r="J112" s="15"/>
      <c r="K112" s="15"/>
    </row>
    <row r="113" spans="1:11" ht="15.75">
      <c r="A113" s="113"/>
      <c r="B113" s="117"/>
      <c r="C113" s="16" t="s">
        <v>46</v>
      </c>
      <c r="D113" s="18" t="s">
        <v>47</v>
      </c>
      <c r="E113" s="34"/>
      <c r="F113" s="34"/>
      <c r="G113" s="34"/>
      <c r="H113" s="34">
        <v>-75663.7</v>
      </c>
      <c r="I113" s="15">
        <f t="shared" si="3"/>
        <v>-75663.7</v>
      </c>
      <c r="J113" s="15"/>
      <c r="K113" s="15"/>
    </row>
    <row r="114" spans="1:11" ht="15.75">
      <c r="A114" s="113"/>
      <c r="B114" s="117"/>
      <c r="C114" s="16" t="s">
        <v>50</v>
      </c>
      <c r="D114" s="18" t="s">
        <v>87</v>
      </c>
      <c r="E114" s="34"/>
      <c r="F114" s="34">
        <v>4210.1</v>
      </c>
      <c r="G114" s="34"/>
      <c r="H114" s="34"/>
      <c r="I114" s="15">
        <f t="shared" si="3"/>
        <v>0</v>
      </c>
      <c r="J114" s="15"/>
      <c r="K114" s="15">
        <f t="shared" si="5"/>
        <v>0</v>
      </c>
    </row>
    <row r="115" spans="1:11" ht="15.75">
      <c r="A115" s="113"/>
      <c r="B115" s="117"/>
      <c r="C115" s="16" t="s">
        <v>51</v>
      </c>
      <c r="D115" s="18" t="s">
        <v>88</v>
      </c>
      <c r="E115" s="34">
        <v>251542.8</v>
      </c>
      <c r="F115" s="34">
        <v>1883517.4</v>
      </c>
      <c r="G115" s="34">
        <f>405666.2/3</f>
        <v>135222.06666666668</v>
      </c>
      <c r="H115" s="34">
        <v>142863.4</v>
      </c>
      <c r="I115" s="15">
        <f t="shared" si="3"/>
        <v>7641.333333333314</v>
      </c>
      <c r="J115" s="15">
        <f t="shared" si="4"/>
        <v>105.65095144727363</v>
      </c>
      <c r="K115" s="15">
        <f t="shared" si="5"/>
        <v>7.584925947591459</v>
      </c>
    </row>
    <row r="116" spans="1:11" ht="15.75" hidden="1">
      <c r="A116" s="113"/>
      <c r="B116" s="117"/>
      <c r="C116" s="16" t="s">
        <v>53</v>
      </c>
      <c r="D116" s="20" t="s">
        <v>54</v>
      </c>
      <c r="E116" s="34"/>
      <c r="F116" s="34"/>
      <c r="G116" s="34"/>
      <c r="H116" s="34"/>
      <c r="I116" s="15">
        <f t="shared" si="3"/>
        <v>0</v>
      </c>
      <c r="J116" s="15" t="e">
        <f t="shared" si="4"/>
        <v>#DIV/0!</v>
      </c>
      <c r="K116" s="15" t="e">
        <f t="shared" si="5"/>
        <v>#DIV/0!</v>
      </c>
    </row>
    <row r="117" spans="1:11" ht="15.75" customHeight="1" hidden="1">
      <c r="A117" s="113"/>
      <c r="B117" s="117"/>
      <c r="C117" s="16" t="s">
        <v>65</v>
      </c>
      <c r="D117" s="18" t="s">
        <v>95</v>
      </c>
      <c r="E117" s="34"/>
      <c r="F117" s="34"/>
      <c r="G117" s="34"/>
      <c r="H117" s="34"/>
      <c r="I117" s="15">
        <f t="shared" si="3"/>
        <v>0</v>
      </c>
      <c r="J117" s="15" t="e">
        <f t="shared" si="4"/>
        <v>#DIV/0!</v>
      </c>
      <c r="K117" s="15" t="e">
        <f t="shared" si="5"/>
        <v>#DIV/0!</v>
      </c>
    </row>
    <row r="118" spans="1:11" ht="31.5">
      <c r="A118" s="113"/>
      <c r="B118" s="117"/>
      <c r="C118" s="16"/>
      <c r="D118" s="91" t="s">
        <v>219</v>
      </c>
      <c r="E118" s="92">
        <f>E119-E113</f>
        <v>252759.8</v>
      </c>
      <c r="F118" s="92">
        <f>F119-F113</f>
        <v>1887727.5</v>
      </c>
      <c r="G118" s="92">
        <f>G119-G113</f>
        <v>135222.06666666668</v>
      </c>
      <c r="H118" s="92">
        <f>H119-H113</f>
        <v>142939.8</v>
      </c>
      <c r="I118" s="93">
        <f>H118-G118</f>
        <v>7717.733333333308</v>
      </c>
      <c r="J118" s="93">
        <f>H118/G118*100</f>
        <v>105.70745110142276</v>
      </c>
      <c r="K118" s="93">
        <f>H118/F118*100</f>
        <v>7.572056877912728</v>
      </c>
    </row>
    <row r="119" spans="1:11" s="26" customFormat="1" ht="31.5">
      <c r="A119" s="113"/>
      <c r="B119" s="117"/>
      <c r="C119" s="8"/>
      <c r="D119" s="24" t="s">
        <v>220</v>
      </c>
      <c r="E119" s="25">
        <f>SUM(E108:E109,E111:E117)</f>
        <v>252759.8</v>
      </c>
      <c r="F119" s="25">
        <f>SUM(F108:F109,F111:F117)</f>
        <v>1887727.5</v>
      </c>
      <c r="G119" s="25">
        <f>SUM(G108:G109,G111:G117)</f>
        <v>135222.06666666668</v>
      </c>
      <c r="H119" s="25">
        <f>SUM(H108:H109,H111:H117)</f>
        <v>67276.09999999999</v>
      </c>
      <c r="I119" s="61">
        <f t="shared" si="3"/>
        <v>-67945.96666666669</v>
      </c>
      <c r="J119" s="61">
        <f t="shared" si="4"/>
        <v>49.75230867151366</v>
      </c>
      <c r="K119" s="61">
        <f t="shared" si="5"/>
        <v>3.5638671365438066</v>
      </c>
    </row>
    <row r="120" spans="1:11" s="26" customFormat="1" ht="31.5" hidden="1">
      <c r="A120" s="100" t="s">
        <v>96</v>
      </c>
      <c r="B120" s="108" t="s">
        <v>97</v>
      </c>
      <c r="C120" s="16" t="s">
        <v>16</v>
      </c>
      <c r="D120" s="21" t="s">
        <v>17</v>
      </c>
      <c r="E120" s="11"/>
      <c r="F120" s="25"/>
      <c r="G120" s="25"/>
      <c r="H120" s="11"/>
      <c r="I120" s="15">
        <f t="shared" si="3"/>
        <v>0</v>
      </c>
      <c r="J120" s="15" t="e">
        <f t="shared" si="4"/>
        <v>#DIV/0!</v>
      </c>
      <c r="K120" s="15" t="e">
        <f t="shared" si="5"/>
        <v>#DIV/0!</v>
      </c>
    </row>
    <row r="121" spans="1:11" s="26" customFormat="1" ht="31.5" hidden="1">
      <c r="A121" s="101"/>
      <c r="B121" s="109"/>
      <c r="C121" s="16" t="s">
        <v>98</v>
      </c>
      <c r="D121" s="18" t="s">
        <v>99</v>
      </c>
      <c r="E121" s="11"/>
      <c r="F121" s="25"/>
      <c r="G121" s="25"/>
      <c r="H121" s="11"/>
      <c r="I121" s="15">
        <f t="shared" si="3"/>
        <v>0</v>
      </c>
      <c r="J121" s="15" t="e">
        <f t="shared" si="4"/>
        <v>#DIV/0!</v>
      </c>
      <c r="K121" s="15" t="e">
        <f t="shared" si="5"/>
        <v>#DIV/0!</v>
      </c>
    </row>
    <row r="122" spans="1:11" ht="18.75" customHeight="1">
      <c r="A122" s="102"/>
      <c r="B122" s="115"/>
      <c r="C122" s="16" t="s">
        <v>22</v>
      </c>
      <c r="D122" s="18" t="s">
        <v>23</v>
      </c>
      <c r="E122" s="11">
        <f>E124+E123</f>
        <v>2</v>
      </c>
      <c r="F122" s="11">
        <f>F124+F123</f>
        <v>0</v>
      </c>
      <c r="G122" s="11">
        <f>G124+G123</f>
        <v>0</v>
      </c>
      <c r="H122" s="11">
        <f>H124+H123</f>
        <v>0</v>
      </c>
      <c r="I122" s="15">
        <f t="shared" si="3"/>
        <v>0</v>
      </c>
      <c r="J122" s="15"/>
      <c r="K122" s="15"/>
    </row>
    <row r="123" spans="1:11" s="66" customFormat="1" ht="15.75" customHeight="1" hidden="1">
      <c r="A123" s="102"/>
      <c r="B123" s="115"/>
      <c r="C123" s="62" t="s">
        <v>197</v>
      </c>
      <c r="D123" s="63" t="s">
        <v>24</v>
      </c>
      <c r="E123" s="64"/>
      <c r="F123" s="64"/>
      <c r="G123" s="64"/>
      <c r="H123" s="64"/>
      <c r="I123" s="65">
        <f t="shared" si="3"/>
        <v>0</v>
      </c>
      <c r="J123" s="65"/>
      <c r="K123" s="65"/>
    </row>
    <row r="124" spans="1:11" s="66" customFormat="1" ht="47.25" hidden="1">
      <c r="A124" s="102"/>
      <c r="B124" s="115"/>
      <c r="C124" s="62" t="s">
        <v>25</v>
      </c>
      <c r="D124" s="67" t="s">
        <v>26</v>
      </c>
      <c r="E124" s="64">
        <v>2</v>
      </c>
      <c r="F124" s="64"/>
      <c r="G124" s="64"/>
      <c r="H124" s="64"/>
      <c r="I124" s="65">
        <f t="shared" si="3"/>
        <v>0</v>
      </c>
      <c r="J124" s="65"/>
      <c r="K124" s="65"/>
    </row>
    <row r="125" spans="1:11" ht="15.75">
      <c r="A125" s="102"/>
      <c r="B125" s="115"/>
      <c r="C125" s="16" t="s">
        <v>27</v>
      </c>
      <c r="D125" s="18" t="s">
        <v>28</v>
      </c>
      <c r="E125" s="11">
        <v>5.8</v>
      </c>
      <c r="F125" s="11"/>
      <c r="G125" s="11"/>
      <c r="H125" s="11"/>
      <c r="I125" s="15">
        <f t="shared" si="3"/>
        <v>0</v>
      </c>
      <c r="J125" s="15"/>
      <c r="K125" s="15"/>
    </row>
    <row r="126" spans="1:11" ht="15.75">
      <c r="A126" s="102"/>
      <c r="B126" s="115"/>
      <c r="C126" s="16" t="s">
        <v>29</v>
      </c>
      <c r="D126" s="18" t="s">
        <v>30</v>
      </c>
      <c r="E126" s="11"/>
      <c r="F126" s="35">
        <v>1487.2</v>
      </c>
      <c r="G126" s="35"/>
      <c r="H126" s="11"/>
      <c r="I126" s="15">
        <f t="shared" si="3"/>
        <v>0</v>
      </c>
      <c r="J126" s="15"/>
      <c r="K126" s="15"/>
    </row>
    <row r="127" spans="1:11" ht="15.75">
      <c r="A127" s="102"/>
      <c r="B127" s="115"/>
      <c r="C127" s="16" t="s">
        <v>46</v>
      </c>
      <c r="D127" s="18" t="s">
        <v>47</v>
      </c>
      <c r="E127" s="11"/>
      <c r="F127" s="35"/>
      <c r="G127" s="35"/>
      <c r="H127" s="11">
        <v>-659.7</v>
      </c>
      <c r="I127" s="15">
        <f t="shared" si="3"/>
        <v>-659.7</v>
      </c>
      <c r="J127" s="15"/>
      <c r="K127" s="15"/>
    </row>
    <row r="128" spans="1:11" ht="15.75" customHeight="1" hidden="1">
      <c r="A128" s="102"/>
      <c r="B128" s="115"/>
      <c r="C128" s="16" t="s">
        <v>50</v>
      </c>
      <c r="D128" s="18" t="s">
        <v>87</v>
      </c>
      <c r="E128" s="11"/>
      <c r="F128" s="11"/>
      <c r="G128" s="11"/>
      <c r="H128" s="11"/>
      <c r="I128" s="15">
        <f t="shared" si="3"/>
        <v>0</v>
      </c>
      <c r="J128" s="15" t="e">
        <f t="shared" si="4"/>
        <v>#DIV/0!</v>
      </c>
      <c r="K128" s="15" t="e">
        <f t="shared" si="5"/>
        <v>#DIV/0!</v>
      </c>
    </row>
    <row r="129" spans="1:11" ht="15.75">
      <c r="A129" s="102"/>
      <c r="B129" s="115"/>
      <c r="C129" s="16" t="s">
        <v>51</v>
      </c>
      <c r="D129" s="18" t="s">
        <v>88</v>
      </c>
      <c r="E129" s="11">
        <v>896.1</v>
      </c>
      <c r="F129" s="11">
        <v>3042.2</v>
      </c>
      <c r="G129" s="11"/>
      <c r="H129" s="11">
        <v>181.5</v>
      </c>
      <c r="I129" s="15">
        <f t="shared" si="3"/>
        <v>181.5</v>
      </c>
      <c r="J129" s="15"/>
      <c r="K129" s="15">
        <f t="shared" si="5"/>
        <v>5.966077180987444</v>
      </c>
    </row>
    <row r="130" spans="1:11" ht="15.75" hidden="1">
      <c r="A130" s="102"/>
      <c r="B130" s="115"/>
      <c r="C130" s="16" t="s">
        <v>53</v>
      </c>
      <c r="D130" s="20" t="s">
        <v>54</v>
      </c>
      <c r="E130" s="11"/>
      <c r="F130" s="11"/>
      <c r="G130" s="11"/>
      <c r="H130" s="11"/>
      <c r="I130" s="15">
        <f t="shared" si="3"/>
        <v>0</v>
      </c>
      <c r="J130" s="15" t="e">
        <f t="shared" si="4"/>
        <v>#DIV/0!</v>
      </c>
      <c r="K130" s="15" t="e">
        <f t="shared" si="5"/>
        <v>#DIV/0!</v>
      </c>
    </row>
    <row r="131" spans="1:11" ht="15.75" customHeight="1" hidden="1">
      <c r="A131" s="102"/>
      <c r="B131" s="115"/>
      <c r="C131" s="16" t="s">
        <v>31</v>
      </c>
      <c r="D131" s="18" t="s">
        <v>32</v>
      </c>
      <c r="E131" s="11"/>
      <c r="F131" s="11"/>
      <c r="G131" s="11"/>
      <c r="H131" s="11"/>
      <c r="I131" s="15">
        <f t="shared" si="3"/>
        <v>0</v>
      </c>
      <c r="J131" s="15" t="e">
        <f t="shared" si="4"/>
        <v>#DIV/0!</v>
      </c>
      <c r="K131" s="15" t="e">
        <f t="shared" si="5"/>
        <v>#DIV/0!</v>
      </c>
    </row>
    <row r="132" spans="1:11" ht="31.5">
      <c r="A132" s="102"/>
      <c r="B132" s="115"/>
      <c r="C132" s="16"/>
      <c r="D132" s="91" t="s">
        <v>219</v>
      </c>
      <c r="E132" s="96">
        <f>E133-E127</f>
        <v>903.9</v>
      </c>
      <c r="F132" s="96">
        <f>F133-F127</f>
        <v>4529.4</v>
      </c>
      <c r="G132" s="96">
        <f>G133-G127</f>
        <v>0</v>
      </c>
      <c r="H132" s="96">
        <f>H133-H127</f>
        <v>181.5</v>
      </c>
      <c r="I132" s="93">
        <f t="shared" si="3"/>
        <v>181.5</v>
      </c>
      <c r="J132" s="93"/>
      <c r="K132" s="93">
        <f t="shared" si="5"/>
        <v>4.007153265333157</v>
      </c>
    </row>
    <row r="133" spans="1:11" s="26" customFormat="1" ht="31.5">
      <c r="A133" s="103"/>
      <c r="B133" s="116"/>
      <c r="C133" s="36"/>
      <c r="D133" s="24" t="s">
        <v>220</v>
      </c>
      <c r="E133" s="37">
        <f>SUM(E120:E122,E125:E131)</f>
        <v>903.9</v>
      </c>
      <c r="F133" s="37">
        <f>SUM(F120:F122,F125:F131)</f>
        <v>4529.4</v>
      </c>
      <c r="G133" s="37">
        <f>SUM(G120:G122,G125:G131)</f>
        <v>0</v>
      </c>
      <c r="H133" s="37">
        <f>SUM(H120:H122,H125:H131)</f>
        <v>-478.20000000000005</v>
      </c>
      <c r="I133" s="61">
        <f aca="true" t="shared" si="6" ref="I133:I196">H133-G133</f>
        <v>-478.20000000000005</v>
      </c>
      <c r="J133" s="61"/>
      <c r="K133" s="61">
        <f aca="true" t="shared" si="7" ref="K133:K196">H133/F133*100</f>
        <v>-10.557689760233146</v>
      </c>
    </row>
    <row r="134" spans="1:11" ht="31.5" customHeight="1" hidden="1">
      <c r="A134" s="113" t="s">
        <v>100</v>
      </c>
      <c r="B134" s="117" t="s">
        <v>101</v>
      </c>
      <c r="C134" s="16" t="s">
        <v>16</v>
      </c>
      <c r="D134" s="21" t="s">
        <v>17</v>
      </c>
      <c r="E134" s="11"/>
      <c r="F134" s="11"/>
      <c r="G134" s="11"/>
      <c r="H134" s="11"/>
      <c r="I134" s="15">
        <f t="shared" si="6"/>
        <v>0</v>
      </c>
      <c r="J134" s="15" t="e">
        <f>H134/G134*100</f>
        <v>#DIV/0!</v>
      </c>
      <c r="K134" s="15" t="e">
        <f t="shared" si="7"/>
        <v>#DIV/0!</v>
      </c>
    </row>
    <row r="135" spans="1:11" ht="15.75" hidden="1">
      <c r="A135" s="113"/>
      <c r="B135" s="117"/>
      <c r="C135" s="16" t="s">
        <v>102</v>
      </c>
      <c r="D135" s="18" t="s">
        <v>103</v>
      </c>
      <c r="E135" s="11"/>
      <c r="F135" s="11"/>
      <c r="G135" s="11"/>
      <c r="H135" s="11"/>
      <c r="I135" s="15">
        <f t="shared" si="6"/>
        <v>0</v>
      </c>
      <c r="J135" s="15" t="e">
        <f>H135/G135*100</f>
        <v>#DIV/0!</v>
      </c>
      <c r="K135" s="15" t="e">
        <f t="shared" si="7"/>
        <v>#DIV/0!</v>
      </c>
    </row>
    <row r="136" spans="1:11" ht="31.5" hidden="1">
      <c r="A136" s="114"/>
      <c r="B136" s="118"/>
      <c r="C136" s="16" t="s">
        <v>98</v>
      </c>
      <c r="D136" s="18" t="s">
        <v>99</v>
      </c>
      <c r="E136" s="11"/>
      <c r="F136" s="11"/>
      <c r="G136" s="11"/>
      <c r="H136" s="11"/>
      <c r="I136" s="15">
        <f t="shared" si="6"/>
        <v>0</v>
      </c>
      <c r="J136" s="15" t="e">
        <f>H136/G136*100</f>
        <v>#DIV/0!</v>
      </c>
      <c r="K136" s="15" t="e">
        <f t="shared" si="7"/>
        <v>#DIV/0!</v>
      </c>
    </row>
    <row r="137" spans="1:11" ht="15.75" hidden="1">
      <c r="A137" s="114"/>
      <c r="B137" s="118"/>
      <c r="C137" s="16" t="s">
        <v>22</v>
      </c>
      <c r="D137" s="18" t="s">
        <v>23</v>
      </c>
      <c r="E137" s="11">
        <f>E138</f>
        <v>0</v>
      </c>
      <c r="F137" s="11">
        <f>F138</f>
        <v>0</v>
      </c>
      <c r="G137" s="11">
        <f>G138</f>
        <v>0</v>
      </c>
      <c r="H137" s="11">
        <f>H138</f>
        <v>0</v>
      </c>
      <c r="I137" s="15">
        <f t="shared" si="6"/>
        <v>0</v>
      </c>
      <c r="J137" s="15" t="e">
        <f>H137/G137*100</f>
        <v>#DIV/0!</v>
      </c>
      <c r="K137" s="15" t="e">
        <f t="shared" si="7"/>
        <v>#DIV/0!</v>
      </c>
    </row>
    <row r="138" spans="1:11" s="66" customFormat="1" ht="47.25" hidden="1">
      <c r="A138" s="114"/>
      <c r="B138" s="118"/>
      <c r="C138" s="62" t="s">
        <v>25</v>
      </c>
      <c r="D138" s="67" t="s">
        <v>26</v>
      </c>
      <c r="E138" s="64"/>
      <c r="F138" s="64"/>
      <c r="G138" s="64"/>
      <c r="H138" s="64"/>
      <c r="I138" s="65">
        <f t="shared" si="6"/>
        <v>0</v>
      </c>
      <c r="J138" s="65" t="e">
        <f>H138/G138*100</f>
        <v>#DIV/0!</v>
      </c>
      <c r="K138" s="65" t="e">
        <f t="shared" si="7"/>
        <v>#DIV/0!</v>
      </c>
    </row>
    <row r="139" spans="1:11" ht="15.75">
      <c r="A139" s="114"/>
      <c r="B139" s="118"/>
      <c r="C139" s="16" t="s">
        <v>27</v>
      </c>
      <c r="D139" s="18" t="s">
        <v>28</v>
      </c>
      <c r="E139" s="11">
        <v>2</v>
      </c>
      <c r="F139" s="11"/>
      <c r="G139" s="11"/>
      <c r="H139" s="11"/>
      <c r="I139" s="15">
        <f t="shared" si="6"/>
        <v>0</v>
      </c>
      <c r="J139" s="15"/>
      <c r="K139" s="15"/>
    </row>
    <row r="140" spans="1:11" ht="15.75">
      <c r="A140" s="114"/>
      <c r="B140" s="118"/>
      <c r="C140" s="16" t="s">
        <v>29</v>
      </c>
      <c r="D140" s="18" t="s">
        <v>30</v>
      </c>
      <c r="E140" s="11"/>
      <c r="F140" s="11">
        <v>734.1</v>
      </c>
      <c r="G140" s="11"/>
      <c r="H140" s="11"/>
      <c r="I140" s="15">
        <f t="shared" si="6"/>
        <v>0</v>
      </c>
      <c r="J140" s="15"/>
      <c r="K140" s="15">
        <f t="shared" si="7"/>
        <v>0</v>
      </c>
    </row>
    <row r="141" spans="1:11" ht="15.75">
      <c r="A141" s="114"/>
      <c r="B141" s="118"/>
      <c r="C141" s="16" t="s">
        <v>46</v>
      </c>
      <c r="D141" s="18" t="s">
        <v>47</v>
      </c>
      <c r="E141" s="11"/>
      <c r="F141" s="11"/>
      <c r="G141" s="11"/>
      <c r="H141" s="11">
        <v>-679.5</v>
      </c>
      <c r="I141" s="15">
        <f t="shared" si="6"/>
        <v>-679.5</v>
      </c>
      <c r="J141" s="15"/>
      <c r="K141" s="15"/>
    </row>
    <row r="142" spans="1:11" ht="15.75" hidden="1">
      <c r="A142" s="114"/>
      <c r="B142" s="118"/>
      <c r="C142" s="16" t="s">
        <v>50</v>
      </c>
      <c r="D142" s="18" t="s">
        <v>87</v>
      </c>
      <c r="E142" s="11"/>
      <c r="F142" s="11"/>
      <c r="G142" s="11"/>
      <c r="H142" s="11"/>
      <c r="I142" s="15">
        <f t="shared" si="6"/>
        <v>0</v>
      </c>
      <c r="J142" s="15" t="e">
        <f>H142/G142*100</f>
        <v>#DIV/0!</v>
      </c>
      <c r="K142" s="15" t="e">
        <f t="shared" si="7"/>
        <v>#DIV/0!</v>
      </c>
    </row>
    <row r="143" spans="1:11" ht="15.75">
      <c r="A143" s="114"/>
      <c r="B143" s="118"/>
      <c r="C143" s="16" t="s">
        <v>51</v>
      </c>
      <c r="D143" s="18" t="s">
        <v>88</v>
      </c>
      <c r="E143" s="11">
        <v>3553.2</v>
      </c>
      <c r="F143" s="11">
        <v>5283.7</v>
      </c>
      <c r="G143" s="11"/>
      <c r="H143" s="11">
        <v>330.2</v>
      </c>
      <c r="I143" s="15">
        <f t="shared" si="6"/>
        <v>330.2</v>
      </c>
      <c r="J143" s="15"/>
      <c r="K143" s="15">
        <f t="shared" si="7"/>
        <v>6.249408558396579</v>
      </c>
    </row>
    <row r="144" spans="1:11" ht="15.75" hidden="1">
      <c r="A144" s="114"/>
      <c r="B144" s="118"/>
      <c r="C144" s="16" t="s">
        <v>53</v>
      </c>
      <c r="D144" s="20" t="s">
        <v>54</v>
      </c>
      <c r="E144" s="11"/>
      <c r="F144" s="11"/>
      <c r="G144" s="11"/>
      <c r="H144" s="11"/>
      <c r="I144" s="15">
        <f t="shared" si="6"/>
        <v>0</v>
      </c>
      <c r="J144" s="15" t="e">
        <f>H144/G144*100</f>
        <v>#DIV/0!</v>
      </c>
      <c r="K144" s="15" t="e">
        <f t="shared" si="7"/>
        <v>#DIV/0!</v>
      </c>
    </row>
    <row r="145" spans="1:11" ht="30.75" customHeight="1">
      <c r="A145" s="114"/>
      <c r="B145" s="118"/>
      <c r="C145" s="16"/>
      <c r="D145" s="91" t="s">
        <v>219</v>
      </c>
      <c r="E145" s="96">
        <f>E146-E141</f>
        <v>3555.2</v>
      </c>
      <c r="F145" s="96">
        <f>F146-F141</f>
        <v>6017.8</v>
      </c>
      <c r="G145" s="96">
        <f>G146-G141</f>
        <v>0</v>
      </c>
      <c r="H145" s="96">
        <f>H146-H141</f>
        <v>330.2</v>
      </c>
      <c r="I145" s="93">
        <f>H145-G145</f>
        <v>330.2</v>
      </c>
      <c r="J145" s="93"/>
      <c r="K145" s="93">
        <f>H145/F145*100</f>
        <v>5.487055069959121</v>
      </c>
    </row>
    <row r="146" spans="1:11" s="26" customFormat="1" ht="30.75" customHeight="1">
      <c r="A146" s="114"/>
      <c r="B146" s="118"/>
      <c r="C146" s="36"/>
      <c r="D146" s="24" t="s">
        <v>220</v>
      </c>
      <c r="E146" s="37">
        <f>SUM(E134:E137,E139:E144)</f>
        <v>3555.2</v>
      </c>
      <c r="F146" s="37">
        <f>SUM(F134:F137,F139:F144)</f>
        <v>6017.8</v>
      </c>
      <c r="G146" s="37">
        <f>SUM(G134:G137,G139:G144)</f>
        <v>0</v>
      </c>
      <c r="H146" s="37">
        <f>SUM(H134:H137,H139:H144)</f>
        <v>-349.3</v>
      </c>
      <c r="I146" s="61">
        <f t="shared" si="6"/>
        <v>-349.3</v>
      </c>
      <c r="J146" s="61"/>
      <c r="K146" s="61">
        <f t="shared" si="7"/>
        <v>-5.804446807803516</v>
      </c>
    </row>
    <row r="147" spans="1:11" ht="31.5" customHeight="1" hidden="1">
      <c r="A147" s="113" t="s">
        <v>104</v>
      </c>
      <c r="B147" s="117" t="s">
        <v>105</v>
      </c>
      <c r="C147" s="16" t="s">
        <v>16</v>
      </c>
      <c r="D147" s="21" t="s">
        <v>17</v>
      </c>
      <c r="E147" s="11"/>
      <c r="F147" s="11"/>
      <c r="G147" s="11"/>
      <c r="H147" s="11"/>
      <c r="I147" s="15">
        <f t="shared" si="6"/>
        <v>0</v>
      </c>
      <c r="J147" s="15" t="e">
        <f>H147/G147*100</f>
        <v>#DIV/0!</v>
      </c>
      <c r="K147" s="15" t="e">
        <f t="shared" si="7"/>
        <v>#DIV/0!</v>
      </c>
    </row>
    <row r="148" spans="1:11" ht="15.75" hidden="1">
      <c r="A148" s="113"/>
      <c r="B148" s="117"/>
      <c r="C148" s="16" t="s">
        <v>102</v>
      </c>
      <c r="D148" s="18" t="s">
        <v>103</v>
      </c>
      <c r="E148" s="11"/>
      <c r="F148" s="11"/>
      <c r="G148" s="11"/>
      <c r="H148" s="11"/>
      <c r="I148" s="15">
        <f t="shared" si="6"/>
        <v>0</v>
      </c>
      <c r="J148" s="15" t="e">
        <f>H148/G148*100</f>
        <v>#DIV/0!</v>
      </c>
      <c r="K148" s="15" t="e">
        <f t="shared" si="7"/>
        <v>#DIV/0!</v>
      </c>
    </row>
    <row r="149" spans="1:11" ht="31.5" hidden="1">
      <c r="A149" s="114"/>
      <c r="B149" s="118"/>
      <c r="C149" s="16" t="s">
        <v>98</v>
      </c>
      <c r="D149" s="18" t="s">
        <v>99</v>
      </c>
      <c r="E149" s="11"/>
      <c r="F149" s="11"/>
      <c r="G149" s="11"/>
      <c r="H149" s="11"/>
      <c r="I149" s="15">
        <f t="shared" si="6"/>
        <v>0</v>
      </c>
      <c r="J149" s="15" t="e">
        <f>H149/G149*100</f>
        <v>#DIV/0!</v>
      </c>
      <c r="K149" s="15" t="e">
        <f t="shared" si="7"/>
        <v>#DIV/0!</v>
      </c>
    </row>
    <row r="150" spans="1:11" ht="15.75">
      <c r="A150" s="114"/>
      <c r="B150" s="118"/>
      <c r="C150" s="16" t="s">
        <v>22</v>
      </c>
      <c r="D150" s="18" t="s">
        <v>23</v>
      </c>
      <c r="E150" s="11">
        <f>E151</f>
        <v>2.3</v>
      </c>
      <c r="F150" s="11">
        <f>F151</f>
        <v>0</v>
      </c>
      <c r="G150" s="11">
        <f>G151</f>
        <v>0</v>
      </c>
      <c r="H150" s="11">
        <f>H151</f>
        <v>0</v>
      </c>
      <c r="I150" s="15">
        <f t="shared" si="6"/>
        <v>0</v>
      </c>
      <c r="J150" s="15"/>
      <c r="K150" s="15"/>
    </row>
    <row r="151" spans="1:11" s="66" customFormat="1" ht="47.25" hidden="1">
      <c r="A151" s="114"/>
      <c r="B151" s="118"/>
      <c r="C151" s="62" t="s">
        <v>25</v>
      </c>
      <c r="D151" s="67" t="s">
        <v>26</v>
      </c>
      <c r="E151" s="64">
        <v>2.3</v>
      </c>
      <c r="F151" s="64"/>
      <c r="G151" s="64"/>
      <c r="H151" s="64"/>
      <c r="I151" s="65">
        <f t="shared" si="6"/>
        <v>0</v>
      </c>
      <c r="J151" s="65"/>
      <c r="K151" s="65"/>
    </row>
    <row r="152" spans="1:11" ht="15.75">
      <c r="A152" s="114"/>
      <c r="B152" s="118"/>
      <c r="C152" s="16" t="s">
        <v>27</v>
      </c>
      <c r="D152" s="18" t="s">
        <v>28</v>
      </c>
      <c r="E152" s="11">
        <v>2.4</v>
      </c>
      <c r="F152" s="11"/>
      <c r="G152" s="11"/>
      <c r="H152" s="11"/>
      <c r="I152" s="15">
        <f t="shared" si="6"/>
        <v>0</v>
      </c>
      <c r="J152" s="15"/>
      <c r="K152" s="15"/>
    </row>
    <row r="153" spans="1:11" ht="15.75">
      <c r="A153" s="114"/>
      <c r="B153" s="118"/>
      <c r="C153" s="16" t="s">
        <v>29</v>
      </c>
      <c r="D153" s="18" t="s">
        <v>30</v>
      </c>
      <c r="E153" s="11"/>
      <c r="F153" s="11">
        <v>237.9</v>
      </c>
      <c r="G153" s="11"/>
      <c r="H153" s="11">
        <v>3.1</v>
      </c>
      <c r="I153" s="15">
        <f t="shared" si="6"/>
        <v>3.1</v>
      </c>
      <c r="J153" s="15"/>
      <c r="K153" s="15">
        <f t="shared" si="7"/>
        <v>1.3030685161832705</v>
      </c>
    </row>
    <row r="154" spans="1:11" ht="15.75">
      <c r="A154" s="114"/>
      <c r="B154" s="118"/>
      <c r="C154" s="16" t="s">
        <v>46</v>
      </c>
      <c r="D154" s="18" t="s">
        <v>47</v>
      </c>
      <c r="E154" s="11"/>
      <c r="F154" s="11"/>
      <c r="G154" s="11"/>
      <c r="H154" s="11">
        <v>-1007.6</v>
      </c>
      <c r="I154" s="15">
        <f t="shared" si="6"/>
        <v>-1007.6</v>
      </c>
      <c r="J154" s="15"/>
      <c r="K154" s="15"/>
    </row>
    <row r="155" spans="1:11" ht="15.75" hidden="1">
      <c r="A155" s="114"/>
      <c r="B155" s="118"/>
      <c r="C155" s="16" t="s">
        <v>50</v>
      </c>
      <c r="D155" s="18" t="s">
        <v>87</v>
      </c>
      <c r="E155" s="11"/>
      <c r="F155" s="11"/>
      <c r="G155" s="11"/>
      <c r="H155" s="11"/>
      <c r="I155" s="15">
        <f t="shared" si="6"/>
        <v>0</v>
      </c>
      <c r="J155" s="15" t="e">
        <f>H155/G155*100</f>
        <v>#DIV/0!</v>
      </c>
      <c r="K155" s="15" t="e">
        <f t="shared" si="7"/>
        <v>#DIV/0!</v>
      </c>
    </row>
    <row r="156" spans="1:11" ht="15.75">
      <c r="A156" s="114"/>
      <c r="B156" s="118"/>
      <c r="C156" s="16" t="s">
        <v>51</v>
      </c>
      <c r="D156" s="18" t="s">
        <v>88</v>
      </c>
      <c r="E156" s="11">
        <v>3527.7</v>
      </c>
      <c r="F156" s="11">
        <v>5168</v>
      </c>
      <c r="G156" s="11"/>
      <c r="H156" s="11">
        <v>330.1</v>
      </c>
      <c r="I156" s="15">
        <f t="shared" si="6"/>
        <v>330.1</v>
      </c>
      <c r="J156" s="15"/>
      <c r="K156" s="15">
        <f t="shared" si="7"/>
        <v>6.387383900928794</v>
      </c>
    </row>
    <row r="157" spans="1:11" ht="15.75" hidden="1">
      <c r="A157" s="114"/>
      <c r="B157" s="118"/>
      <c r="C157" s="16" t="s">
        <v>53</v>
      </c>
      <c r="D157" s="20" t="s">
        <v>54</v>
      </c>
      <c r="E157" s="11"/>
      <c r="F157" s="11"/>
      <c r="G157" s="11"/>
      <c r="H157" s="11"/>
      <c r="I157" s="15">
        <f t="shared" si="6"/>
        <v>0</v>
      </c>
      <c r="J157" s="15" t="e">
        <f>H157/G157*100</f>
        <v>#DIV/0!</v>
      </c>
      <c r="K157" s="15" t="e">
        <f t="shared" si="7"/>
        <v>#DIV/0!</v>
      </c>
    </row>
    <row r="158" spans="1:11" ht="31.5">
      <c r="A158" s="114"/>
      <c r="B158" s="118"/>
      <c r="C158" s="16"/>
      <c r="D158" s="91" t="s">
        <v>219</v>
      </c>
      <c r="E158" s="96">
        <f>E159-E154</f>
        <v>3532.3999999999996</v>
      </c>
      <c r="F158" s="96">
        <f>F159-F154</f>
        <v>5405.9</v>
      </c>
      <c r="G158" s="96">
        <f>G159-G154</f>
        <v>0</v>
      </c>
      <c r="H158" s="96">
        <f>H159-H154</f>
        <v>333.20000000000005</v>
      </c>
      <c r="I158" s="93">
        <f>H158-G158</f>
        <v>333.20000000000005</v>
      </c>
      <c r="J158" s="93"/>
      <c r="K158" s="93">
        <f>H158/F158*100</f>
        <v>6.163636027303503</v>
      </c>
    </row>
    <row r="159" spans="1:11" s="26" customFormat="1" ht="31.5">
      <c r="A159" s="114"/>
      <c r="B159" s="118"/>
      <c r="C159" s="36"/>
      <c r="D159" s="24" t="s">
        <v>220</v>
      </c>
      <c r="E159" s="37">
        <f>SUM(E147:E150,E152:E157)</f>
        <v>3532.3999999999996</v>
      </c>
      <c r="F159" s="37">
        <f>SUM(F147:F150,F152:F157)</f>
        <v>5405.9</v>
      </c>
      <c r="G159" s="37">
        <f>SUM(G147:G150,G152:G157)</f>
        <v>0</v>
      </c>
      <c r="H159" s="37">
        <f>SUM(H147:H150,H152:H157)</f>
        <v>-674.4</v>
      </c>
      <c r="I159" s="61">
        <f t="shared" si="6"/>
        <v>-674.4</v>
      </c>
      <c r="J159" s="61"/>
      <c r="K159" s="61">
        <f t="shared" si="7"/>
        <v>-12.475258513845985</v>
      </c>
    </row>
    <row r="160" spans="1:11" ht="31.5" customHeight="1">
      <c r="A160" s="113" t="s">
        <v>106</v>
      </c>
      <c r="B160" s="117" t="s">
        <v>107</v>
      </c>
      <c r="C160" s="16" t="s">
        <v>16</v>
      </c>
      <c r="D160" s="21" t="s">
        <v>17</v>
      </c>
      <c r="E160" s="11">
        <v>8.5</v>
      </c>
      <c r="F160" s="11"/>
      <c r="G160" s="11"/>
      <c r="H160" s="11"/>
      <c r="I160" s="15">
        <f t="shared" si="6"/>
        <v>0</v>
      </c>
      <c r="J160" s="15"/>
      <c r="K160" s="15"/>
    </row>
    <row r="161" spans="1:11" ht="15.75" hidden="1">
      <c r="A161" s="113"/>
      <c r="B161" s="117"/>
      <c r="C161" s="16" t="s">
        <v>102</v>
      </c>
      <c r="D161" s="18" t="s">
        <v>103</v>
      </c>
      <c r="E161" s="11"/>
      <c r="F161" s="11"/>
      <c r="G161" s="11"/>
      <c r="H161" s="11"/>
      <c r="I161" s="15">
        <f t="shared" si="6"/>
        <v>0</v>
      </c>
      <c r="J161" s="15"/>
      <c r="K161" s="15" t="e">
        <f t="shared" si="7"/>
        <v>#DIV/0!</v>
      </c>
    </row>
    <row r="162" spans="1:11" ht="31.5" hidden="1">
      <c r="A162" s="114"/>
      <c r="B162" s="118"/>
      <c r="C162" s="16" t="s">
        <v>98</v>
      </c>
      <c r="D162" s="18" t="s">
        <v>99</v>
      </c>
      <c r="E162" s="11"/>
      <c r="F162" s="11"/>
      <c r="G162" s="11"/>
      <c r="H162" s="11"/>
      <c r="I162" s="15">
        <f t="shared" si="6"/>
        <v>0</v>
      </c>
      <c r="J162" s="15"/>
      <c r="K162" s="15" t="e">
        <f t="shared" si="7"/>
        <v>#DIV/0!</v>
      </c>
    </row>
    <row r="163" spans="1:11" ht="15.75">
      <c r="A163" s="114"/>
      <c r="B163" s="118"/>
      <c r="C163" s="16" t="s">
        <v>22</v>
      </c>
      <c r="D163" s="18" t="s">
        <v>23</v>
      </c>
      <c r="E163" s="11">
        <f>SUM(E164:E165)</f>
        <v>0</v>
      </c>
      <c r="F163" s="11">
        <f>SUM(F164:F165)</f>
        <v>0</v>
      </c>
      <c r="G163" s="11">
        <f>SUM(G164:G165)</f>
        <v>0</v>
      </c>
      <c r="H163" s="11">
        <f>SUM(H164:H165)</f>
        <v>31.1</v>
      </c>
      <c r="I163" s="15">
        <f t="shared" si="6"/>
        <v>31.1</v>
      </c>
      <c r="J163" s="15"/>
      <c r="K163" s="15"/>
    </row>
    <row r="164" spans="1:11" s="66" customFormat="1" ht="63" hidden="1">
      <c r="A164" s="114"/>
      <c r="B164" s="118"/>
      <c r="C164" s="62" t="s">
        <v>197</v>
      </c>
      <c r="D164" s="63" t="s">
        <v>24</v>
      </c>
      <c r="E164" s="64"/>
      <c r="F164" s="64"/>
      <c r="G164" s="64"/>
      <c r="H164" s="64"/>
      <c r="I164" s="65">
        <f t="shared" si="6"/>
        <v>0</v>
      </c>
      <c r="J164" s="65"/>
      <c r="K164" s="65" t="e">
        <f t="shared" si="7"/>
        <v>#DIV/0!</v>
      </c>
    </row>
    <row r="165" spans="1:11" s="66" customFormat="1" ht="47.25" hidden="1">
      <c r="A165" s="114"/>
      <c r="B165" s="118"/>
      <c r="C165" s="62" t="s">
        <v>25</v>
      </c>
      <c r="D165" s="67" t="s">
        <v>26</v>
      </c>
      <c r="E165" s="64"/>
      <c r="F165" s="64"/>
      <c r="G165" s="64"/>
      <c r="H165" s="64">
        <v>31.1</v>
      </c>
      <c r="I165" s="65">
        <f t="shared" si="6"/>
        <v>31.1</v>
      </c>
      <c r="J165" s="65"/>
      <c r="K165" s="65" t="e">
        <f t="shared" si="7"/>
        <v>#DIV/0!</v>
      </c>
    </row>
    <row r="166" spans="1:11" ht="15.75" hidden="1">
      <c r="A166" s="114"/>
      <c r="B166" s="118"/>
      <c r="C166" s="16" t="s">
        <v>27</v>
      </c>
      <c r="D166" s="18" t="s">
        <v>28</v>
      </c>
      <c r="E166" s="11"/>
      <c r="F166" s="11"/>
      <c r="G166" s="11"/>
      <c r="H166" s="11"/>
      <c r="I166" s="15">
        <f t="shared" si="6"/>
        <v>0</v>
      </c>
      <c r="J166" s="15"/>
      <c r="K166" s="15" t="e">
        <f t="shared" si="7"/>
        <v>#DIV/0!</v>
      </c>
    </row>
    <row r="167" spans="1:11" ht="15.75">
      <c r="A167" s="114"/>
      <c r="B167" s="118"/>
      <c r="C167" s="16" t="s">
        <v>29</v>
      </c>
      <c r="D167" s="18" t="s">
        <v>30</v>
      </c>
      <c r="E167" s="11"/>
      <c r="F167" s="11">
        <v>114.1</v>
      </c>
      <c r="G167" s="11"/>
      <c r="H167" s="11"/>
      <c r="I167" s="15">
        <f t="shared" si="6"/>
        <v>0</v>
      </c>
      <c r="J167" s="15"/>
      <c r="K167" s="15">
        <f t="shared" si="7"/>
        <v>0</v>
      </c>
    </row>
    <row r="168" spans="1:11" ht="15.75">
      <c r="A168" s="114"/>
      <c r="B168" s="118"/>
      <c r="C168" s="16" t="s">
        <v>46</v>
      </c>
      <c r="D168" s="18" t="s">
        <v>47</v>
      </c>
      <c r="E168" s="11"/>
      <c r="G168" s="11"/>
      <c r="H168" s="11">
        <v>-454.8</v>
      </c>
      <c r="I168" s="15">
        <f t="shared" si="6"/>
        <v>-454.8</v>
      </c>
      <c r="J168" s="15"/>
      <c r="K168" s="15"/>
    </row>
    <row r="169" spans="1:11" ht="15.75">
      <c r="A169" s="114"/>
      <c r="B169" s="118"/>
      <c r="C169" s="16" t="s">
        <v>50</v>
      </c>
      <c r="D169" s="18" t="s">
        <v>87</v>
      </c>
      <c r="E169" s="11"/>
      <c r="F169" s="11"/>
      <c r="G169" s="11"/>
      <c r="H169" s="11"/>
      <c r="I169" s="15">
        <f t="shared" si="6"/>
        <v>0</v>
      </c>
      <c r="J169" s="15"/>
      <c r="K169" s="15"/>
    </row>
    <row r="170" spans="1:11" ht="15.75">
      <c r="A170" s="114"/>
      <c r="B170" s="118"/>
      <c r="C170" s="16" t="s">
        <v>51</v>
      </c>
      <c r="D170" s="18" t="s">
        <v>88</v>
      </c>
      <c r="E170" s="11">
        <v>3014</v>
      </c>
      <c r="F170" s="11">
        <v>4232.1</v>
      </c>
      <c r="G170" s="11"/>
      <c r="H170" s="11">
        <v>330.2</v>
      </c>
      <c r="I170" s="15">
        <f t="shared" si="6"/>
        <v>330.2</v>
      </c>
      <c r="J170" s="15"/>
      <c r="K170" s="15">
        <f>H170/F170*100</f>
        <v>7.802273103187542</v>
      </c>
    </row>
    <row r="171" spans="1:11" ht="15.75" hidden="1">
      <c r="A171" s="114"/>
      <c r="B171" s="118"/>
      <c r="C171" s="16" t="s">
        <v>53</v>
      </c>
      <c r="D171" s="20" t="s">
        <v>54</v>
      </c>
      <c r="E171" s="11"/>
      <c r="F171" s="11"/>
      <c r="G171" s="11"/>
      <c r="H171" s="11"/>
      <c r="I171" s="15">
        <f t="shared" si="6"/>
        <v>0</v>
      </c>
      <c r="J171" s="15"/>
      <c r="K171" s="15" t="e">
        <f>H171/F171*100</f>
        <v>#DIV/0!</v>
      </c>
    </row>
    <row r="172" spans="1:11" ht="30.75" customHeight="1">
      <c r="A172" s="114"/>
      <c r="B172" s="118"/>
      <c r="C172" s="16"/>
      <c r="D172" s="91" t="s">
        <v>219</v>
      </c>
      <c r="E172" s="96">
        <f>E173-E168</f>
        <v>3022.5</v>
      </c>
      <c r="F172" s="96">
        <f>F173-F168</f>
        <v>4346.200000000001</v>
      </c>
      <c r="G172" s="96">
        <f>G173-G168</f>
        <v>0</v>
      </c>
      <c r="H172" s="96">
        <f>H173-H168</f>
        <v>361.3</v>
      </c>
      <c r="I172" s="93">
        <f>H172-G172</f>
        <v>361.3</v>
      </c>
      <c r="J172" s="97"/>
      <c r="K172" s="93">
        <f>H172/F172*100</f>
        <v>8.313009065390455</v>
      </c>
    </row>
    <row r="173" spans="1:11" s="26" customFormat="1" ht="31.5">
      <c r="A173" s="114"/>
      <c r="B173" s="118"/>
      <c r="C173" s="36"/>
      <c r="D173" s="24" t="s">
        <v>220</v>
      </c>
      <c r="E173" s="37">
        <f>SUM(E160:E163,E166:E171)</f>
        <v>3022.5</v>
      </c>
      <c r="F173" s="37">
        <f>SUM(F160:F163,F166:F171)</f>
        <v>4346.200000000001</v>
      </c>
      <c r="G173" s="37">
        <f>SUM(G160:G163,G166:G171)</f>
        <v>0</v>
      </c>
      <c r="H173" s="37">
        <f>SUM(H160:H163,H166:H171)</f>
        <v>-93.5</v>
      </c>
      <c r="I173" s="61">
        <f t="shared" si="6"/>
        <v>-93.5</v>
      </c>
      <c r="J173" s="15"/>
      <c r="K173" s="61">
        <f>H173/F173*100</f>
        <v>-2.15130458791588</v>
      </c>
    </row>
    <row r="174" spans="1:11" ht="31.5" customHeight="1" hidden="1">
      <c r="A174" s="113" t="s">
        <v>108</v>
      </c>
      <c r="B174" s="117" t="s">
        <v>109</v>
      </c>
      <c r="C174" s="16" t="s">
        <v>16</v>
      </c>
      <c r="D174" s="21" t="s">
        <v>17</v>
      </c>
      <c r="E174" s="11"/>
      <c r="F174" s="11"/>
      <c r="G174" s="11"/>
      <c r="H174" s="11"/>
      <c r="I174" s="15">
        <f t="shared" si="6"/>
        <v>0</v>
      </c>
      <c r="J174" s="15" t="e">
        <f aca="true" t="shared" si="8" ref="J174:J179">H174/G174*100</f>
        <v>#DIV/0!</v>
      </c>
      <c r="K174" s="15" t="e">
        <f t="shared" si="7"/>
        <v>#DIV/0!</v>
      </c>
    </row>
    <row r="175" spans="1:11" ht="15.75" hidden="1">
      <c r="A175" s="113"/>
      <c r="B175" s="117"/>
      <c r="C175" s="16" t="s">
        <v>102</v>
      </c>
      <c r="D175" s="18" t="s">
        <v>103</v>
      </c>
      <c r="E175" s="11"/>
      <c r="F175" s="11"/>
      <c r="G175" s="11"/>
      <c r="H175" s="11"/>
      <c r="I175" s="15">
        <f t="shared" si="6"/>
        <v>0</v>
      </c>
      <c r="J175" s="15" t="e">
        <f t="shared" si="8"/>
        <v>#DIV/0!</v>
      </c>
      <c r="K175" s="15" t="e">
        <f t="shared" si="7"/>
        <v>#DIV/0!</v>
      </c>
    </row>
    <row r="176" spans="1:11" ht="31.5" hidden="1">
      <c r="A176" s="114"/>
      <c r="B176" s="118"/>
      <c r="C176" s="16" t="s">
        <v>98</v>
      </c>
      <c r="D176" s="18" t="s">
        <v>99</v>
      </c>
      <c r="E176" s="11"/>
      <c r="F176" s="11"/>
      <c r="G176" s="11"/>
      <c r="H176" s="11"/>
      <c r="I176" s="15">
        <f t="shared" si="6"/>
        <v>0</v>
      </c>
      <c r="J176" s="15" t="e">
        <f t="shared" si="8"/>
        <v>#DIV/0!</v>
      </c>
      <c r="K176" s="15" t="e">
        <f t="shared" si="7"/>
        <v>#DIV/0!</v>
      </c>
    </row>
    <row r="177" spans="1:11" ht="15.75" hidden="1">
      <c r="A177" s="114"/>
      <c r="B177" s="118"/>
      <c r="C177" s="16" t="s">
        <v>22</v>
      </c>
      <c r="D177" s="18" t="s">
        <v>23</v>
      </c>
      <c r="E177" s="11">
        <f>E178</f>
        <v>0</v>
      </c>
      <c r="F177" s="11">
        <f>F178</f>
        <v>0</v>
      </c>
      <c r="G177" s="11">
        <f>G178</f>
        <v>0</v>
      </c>
      <c r="H177" s="11">
        <f>H178</f>
        <v>0</v>
      </c>
      <c r="I177" s="15">
        <f t="shared" si="6"/>
        <v>0</v>
      </c>
      <c r="J177" s="15" t="e">
        <f t="shared" si="8"/>
        <v>#DIV/0!</v>
      </c>
      <c r="K177" s="15" t="e">
        <f t="shared" si="7"/>
        <v>#DIV/0!</v>
      </c>
    </row>
    <row r="178" spans="1:11" s="66" customFormat="1" ht="47.25" hidden="1">
      <c r="A178" s="114"/>
      <c r="B178" s="118"/>
      <c r="C178" s="62" t="s">
        <v>25</v>
      </c>
      <c r="D178" s="67" t="s">
        <v>26</v>
      </c>
      <c r="E178" s="64"/>
      <c r="F178" s="64"/>
      <c r="G178" s="64"/>
      <c r="H178" s="64"/>
      <c r="I178" s="65">
        <f t="shared" si="6"/>
        <v>0</v>
      </c>
      <c r="J178" s="65" t="e">
        <f t="shared" si="8"/>
        <v>#DIV/0!</v>
      </c>
      <c r="K178" s="65" t="e">
        <f t="shared" si="7"/>
        <v>#DIV/0!</v>
      </c>
    </row>
    <row r="179" spans="1:11" ht="15.75" hidden="1">
      <c r="A179" s="114"/>
      <c r="B179" s="118"/>
      <c r="C179" s="16" t="s">
        <v>27</v>
      </c>
      <c r="D179" s="18" t="s">
        <v>28</v>
      </c>
      <c r="E179" s="11"/>
      <c r="F179" s="11"/>
      <c r="G179" s="11"/>
      <c r="H179" s="11"/>
      <c r="I179" s="15">
        <f t="shared" si="6"/>
        <v>0</v>
      </c>
      <c r="J179" s="15" t="e">
        <f t="shared" si="8"/>
        <v>#DIV/0!</v>
      </c>
      <c r="K179" s="15" t="e">
        <f t="shared" si="7"/>
        <v>#DIV/0!</v>
      </c>
    </row>
    <row r="180" spans="1:11" ht="15.75">
      <c r="A180" s="114"/>
      <c r="B180" s="118"/>
      <c r="C180" s="16" t="s">
        <v>29</v>
      </c>
      <c r="D180" s="18" t="s">
        <v>30</v>
      </c>
      <c r="E180" s="11">
        <v>8</v>
      </c>
      <c r="F180" s="11">
        <v>322.5</v>
      </c>
      <c r="G180" s="11"/>
      <c r="H180" s="11"/>
      <c r="I180" s="15">
        <f t="shared" si="6"/>
        <v>0</v>
      </c>
      <c r="J180" s="15"/>
      <c r="K180" s="15">
        <f t="shared" si="7"/>
        <v>0</v>
      </c>
    </row>
    <row r="181" spans="1:11" ht="15.75">
      <c r="A181" s="114"/>
      <c r="B181" s="118"/>
      <c r="C181" s="16" t="s">
        <v>46</v>
      </c>
      <c r="D181" s="18" t="s">
        <v>47</v>
      </c>
      <c r="E181" s="11"/>
      <c r="F181" s="11"/>
      <c r="G181" s="11"/>
      <c r="H181" s="11">
        <v>-731.7</v>
      </c>
      <c r="I181" s="15">
        <f t="shared" si="6"/>
        <v>-731.7</v>
      </c>
      <c r="J181" s="15"/>
      <c r="K181" s="15"/>
    </row>
    <row r="182" spans="1:11" ht="15.75" hidden="1">
      <c r="A182" s="114"/>
      <c r="B182" s="118"/>
      <c r="C182" s="16" t="s">
        <v>50</v>
      </c>
      <c r="D182" s="18" t="s">
        <v>87</v>
      </c>
      <c r="E182" s="11"/>
      <c r="F182" s="11"/>
      <c r="G182" s="11"/>
      <c r="H182" s="11"/>
      <c r="I182" s="15">
        <f t="shared" si="6"/>
        <v>0</v>
      </c>
      <c r="J182" s="15" t="e">
        <f>H182/G182*100</f>
        <v>#DIV/0!</v>
      </c>
      <c r="K182" s="15" t="e">
        <f t="shared" si="7"/>
        <v>#DIV/0!</v>
      </c>
    </row>
    <row r="183" spans="1:11" ht="15.75">
      <c r="A183" s="114"/>
      <c r="B183" s="118"/>
      <c r="C183" s="16" t="s">
        <v>51</v>
      </c>
      <c r="D183" s="18" t="s">
        <v>88</v>
      </c>
      <c r="E183" s="11">
        <v>2517.2</v>
      </c>
      <c r="F183" s="11">
        <v>4291.6</v>
      </c>
      <c r="G183" s="11"/>
      <c r="H183" s="11">
        <v>295.5</v>
      </c>
      <c r="I183" s="15">
        <f t="shared" si="6"/>
        <v>295.5</v>
      </c>
      <c r="J183" s="15"/>
      <c r="K183" s="15">
        <f t="shared" si="7"/>
        <v>6.8855438531083974</v>
      </c>
    </row>
    <row r="184" spans="1:11" ht="15.75" hidden="1">
      <c r="A184" s="114"/>
      <c r="B184" s="118"/>
      <c r="C184" s="16" t="s">
        <v>53</v>
      </c>
      <c r="D184" s="20" t="s">
        <v>54</v>
      </c>
      <c r="E184" s="11"/>
      <c r="F184" s="11"/>
      <c r="G184" s="11"/>
      <c r="H184" s="11"/>
      <c r="I184" s="15">
        <f t="shared" si="6"/>
        <v>0</v>
      </c>
      <c r="J184" s="15" t="e">
        <f>H184/G184*100</f>
        <v>#DIV/0!</v>
      </c>
      <c r="K184" s="15" t="e">
        <f t="shared" si="7"/>
        <v>#DIV/0!</v>
      </c>
    </row>
    <row r="185" spans="1:11" ht="31.5">
      <c r="A185" s="114"/>
      <c r="B185" s="118"/>
      <c r="C185" s="16"/>
      <c r="D185" s="91" t="s">
        <v>219</v>
      </c>
      <c r="E185" s="96">
        <f>E186-E181</f>
        <v>2525.2</v>
      </c>
      <c r="F185" s="96">
        <f>F186-F181</f>
        <v>4614.1</v>
      </c>
      <c r="G185" s="96">
        <f>G186-G181</f>
        <v>0</v>
      </c>
      <c r="H185" s="96">
        <f>H186-H181</f>
        <v>295.5</v>
      </c>
      <c r="I185" s="93">
        <f>H185-G185</f>
        <v>295.5</v>
      </c>
      <c r="J185" s="93"/>
      <c r="K185" s="93">
        <f>H185/F185*100</f>
        <v>6.404282525302875</v>
      </c>
    </row>
    <row r="186" spans="1:11" s="26" customFormat="1" ht="31.5">
      <c r="A186" s="114"/>
      <c r="B186" s="118"/>
      <c r="C186" s="36"/>
      <c r="D186" s="24" t="s">
        <v>220</v>
      </c>
      <c r="E186" s="37">
        <f>SUM(E174:E177,E179:E184)</f>
        <v>2525.2</v>
      </c>
      <c r="F186" s="37">
        <f>SUM(F174:F177,F179:F184)</f>
        <v>4614.1</v>
      </c>
      <c r="G186" s="37">
        <f>SUM(G174:G177,G179:G184)</f>
        <v>0</v>
      </c>
      <c r="H186" s="37">
        <f>SUM(H174:H177,H179:H184)</f>
        <v>-436.20000000000005</v>
      </c>
      <c r="I186" s="61">
        <f t="shared" si="6"/>
        <v>-436.20000000000005</v>
      </c>
      <c r="J186" s="61"/>
      <c r="K186" s="61">
        <f t="shared" si="7"/>
        <v>-9.453631260700895</v>
      </c>
    </row>
    <row r="187" spans="1:11" s="26" customFormat="1" ht="15.75" hidden="1">
      <c r="A187" s="108">
        <v>936</v>
      </c>
      <c r="B187" s="108" t="s">
        <v>110</v>
      </c>
      <c r="C187" s="16" t="s">
        <v>22</v>
      </c>
      <c r="D187" s="18" t="s">
        <v>23</v>
      </c>
      <c r="E187" s="11">
        <f>E188</f>
        <v>0</v>
      </c>
      <c r="F187" s="11">
        <f>F188</f>
        <v>0</v>
      </c>
      <c r="G187" s="11">
        <f>G188</f>
        <v>0</v>
      </c>
      <c r="H187" s="11">
        <f>H188</f>
        <v>0</v>
      </c>
      <c r="I187" s="15">
        <f t="shared" si="6"/>
        <v>0</v>
      </c>
      <c r="J187" s="15" t="e">
        <f>H187/G187*100</f>
        <v>#DIV/0!</v>
      </c>
      <c r="K187" s="15" t="e">
        <f t="shared" si="7"/>
        <v>#DIV/0!</v>
      </c>
    </row>
    <row r="188" spans="1:11" s="68" customFormat="1" ht="47.25" hidden="1">
      <c r="A188" s="102"/>
      <c r="B188" s="115"/>
      <c r="C188" s="62" t="s">
        <v>25</v>
      </c>
      <c r="D188" s="67" t="s">
        <v>26</v>
      </c>
      <c r="E188" s="64"/>
      <c r="F188" s="64"/>
      <c r="G188" s="64"/>
      <c r="H188" s="64"/>
      <c r="I188" s="65">
        <f t="shared" si="6"/>
        <v>0</v>
      </c>
      <c r="J188" s="65" t="e">
        <f>H188/G188*100</f>
        <v>#DIV/0!</v>
      </c>
      <c r="K188" s="65" t="e">
        <f t="shared" si="7"/>
        <v>#DIV/0!</v>
      </c>
    </row>
    <row r="189" spans="1:11" ht="15.75" customHeight="1" hidden="1">
      <c r="A189" s="102"/>
      <c r="B189" s="115"/>
      <c r="C189" s="16" t="s">
        <v>27</v>
      </c>
      <c r="D189" s="18" t="s">
        <v>28</v>
      </c>
      <c r="E189" s="11"/>
      <c r="F189" s="11"/>
      <c r="G189" s="11"/>
      <c r="H189" s="11"/>
      <c r="I189" s="15">
        <f t="shared" si="6"/>
        <v>0</v>
      </c>
      <c r="J189" s="15" t="e">
        <f>H189/G189*100</f>
        <v>#DIV/0!</v>
      </c>
      <c r="K189" s="15" t="e">
        <f t="shared" si="7"/>
        <v>#DIV/0!</v>
      </c>
    </row>
    <row r="190" spans="1:11" ht="15.75">
      <c r="A190" s="102"/>
      <c r="B190" s="115"/>
      <c r="C190" s="16" t="s">
        <v>29</v>
      </c>
      <c r="D190" s="18" t="s">
        <v>30</v>
      </c>
      <c r="E190" s="11"/>
      <c r="F190" s="11">
        <v>50</v>
      </c>
      <c r="G190" s="11"/>
      <c r="H190" s="11"/>
      <c r="I190" s="15">
        <f t="shared" si="6"/>
        <v>0</v>
      </c>
      <c r="J190" s="15"/>
      <c r="K190" s="15">
        <f t="shared" si="7"/>
        <v>0</v>
      </c>
    </row>
    <row r="191" spans="1:11" ht="15.75">
      <c r="A191" s="102"/>
      <c r="B191" s="115"/>
      <c r="C191" s="16" t="s">
        <v>46</v>
      </c>
      <c r="D191" s="18" t="s">
        <v>47</v>
      </c>
      <c r="E191" s="11"/>
      <c r="F191" s="11"/>
      <c r="G191" s="11"/>
      <c r="H191" s="11">
        <v>-658.3</v>
      </c>
      <c r="I191" s="15">
        <f t="shared" si="6"/>
        <v>-658.3</v>
      </c>
      <c r="J191" s="15"/>
      <c r="K191" s="15"/>
    </row>
    <row r="192" spans="1:11" ht="15.75" hidden="1">
      <c r="A192" s="102"/>
      <c r="B192" s="115"/>
      <c r="C192" s="16" t="s">
        <v>50</v>
      </c>
      <c r="D192" s="18" t="s">
        <v>87</v>
      </c>
      <c r="E192" s="11"/>
      <c r="F192" s="11"/>
      <c r="G192" s="11"/>
      <c r="H192" s="11"/>
      <c r="I192" s="15">
        <f t="shared" si="6"/>
        <v>0</v>
      </c>
      <c r="J192" s="15" t="e">
        <f>H192/G192*100</f>
        <v>#DIV/0!</v>
      </c>
      <c r="K192" s="15" t="e">
        <f t="shared" si="7"/>
        <v>#DIV/0!</v>
      </c>
    </row>
    <row r="193" spans="1:11" ht="15.75">
      <c r="A193" s="102"/>
      <c r="B193" s="115"/>
      <c r="C193" s="16" t="s">
        <v>51</v>
      </c>
      <c r="D193" s="18" t="s">
        <v>88</v>
      </c>
      <c r="E193" s="11"/>
      <c r="F193" s="11">
        <v>3753.1</v>
      </c>
      <c r="G193" s="11"/>
      <c r="H193" s="11">
        <v>295.5</v>
      </c>
      <c r="I193" s="15">
        <f t="shared" si="6"/>
        <v>295.5</v>
      </c>
      <c r="J193" s="15"/>
      <c r="K193" s="15">
        <f t="shared" si="7"/>
        <v>7.873491247235618</v>
      </c>
    </row>
    <row r="194" spans="1:11" ht="15.75" hidden="1">
      <c r="A194" s="102"/>
      <c r="B194" s="115"/>
      <c r="C194" s="16" t="s">
        <v>53</v>
      </c>
      <c r="D194" s="20" t="s">
        <v>54</v>
      </c>
      <c r="E194" s="11"/>
      <c r="F194" s="11"/>
      <c r="G194" s="11"/>
      <c r="H194" s="11"/>
      <c r="I194" s="15">
        <f t="shared" si="6"/>
        <v>0</v>
      </c>
      <c r="J194" s="15" t="e">
        <f>H194/G194*100</f>
        <v>#DIV/0!</v>
      </c>
      <c r="K194" s="15" t="e">
        <f t="shared" si="7"/>
        <v>#DIV/0!</v>
      </c>
    </row>
    <row r="195" spans="1:11" ht="31.5">
      <c r="A195" s="102"/>
      <c r="B195" s="115"/>
      <c r="C195" s="16"/>
      <c r="D195" s="91" t="s">
        <v>219</v>
      </c>
      <c r="E195" s="96">
        <f>E196-E191</f>
        <v>0</v>
      </c>
      <c r="F195" s="96">
        <f>F196-F191</f>
        <v>3803.1</v>
      </c>
      <c r="G195" s="96">
        <f>G196-G191</f>
        <v>0</v>
      </c>
      <c r="H195" s="96">
        <f>H196-H191</f>
        <v>295.5</v>
      </c>
      <c r="I195" s="93">
        <f>H195-G195</f>
        <v>295.5</v>
      </c>
      <c r="J195" s="93"/>
      <c r="K195" s="93">
        <f>H195/F195*100</f>
        <v>7.769977123925218</v>
      </c>
    </row>
    <row r="196" spans="1:11" s="26" customFormat="1" ht="31.5">
      <c r="A196" s="103"/>
      <c r="B196" s="116"/>
      <c r="C196" s="36"/>
      <c r="D196" s="24" t="s">
        <v>220</v>
      </c>
      <c r="E196" s="37">
        <f>SUM(E187,E189:E194)</f>
        <v>0</v>
      </c>
      <c r="F196" s="37">
        <f>SUM(F187,F189:F194)</f>
        <v>3803.1</v>
      </c>
      <c r="G196" s="37">
        <f>SUM(G187,G189:G194)</f>
        <v>0</v>
      </c>
      <c r="H196" s="37">
        <f>SUM(H187,H189:H194)</f>
        <v>-362.79999999999995</v>
      </c>
      <c r="I196" s="61">
        <f t="shared" si="6"/>
        <v>-362.79999999999995</v>
      </c>
      <c r="J196" s="61"/>
      <c r="K196" s="61">
        <f t="shared" si="7"/>
        <v>-9.539586127106833</v>
      </c>
    </row>
    <row r="197" spans="1:11" ht="31.5" customHeight="1" hidden="1">
      <c r="A197" s="113" t="s">
        <v>111</v>
      </c>
      <c r="B197" s="117" t="s">
        <v>112</v>
      </c>
      <c r="C197" s="16" t="s">
        <v>16</v>
      </c>
      <c r="D197" s="21" t="s">
        <v>17</v>
      </c>
      <c r="E197" s="11"/>
      <c r="F197" s="11"/>
      <c r="G197" s="11"/>
      <c r="H197" s="11"/>
      <c r="I197" s="15">
        <f aca="true" t="shared" si="9" ref="I197:I260">H197-G197</f>
        <v>0</v>
      </c>
      <c r="J197" s="15" t="e">
        <f aca="true" t="shared" si="10" ref="J197:J260">H197/G197*100</f>
        <v>#DIV/0!</v>
      </c>
      <c r="K197" s="15" t="e">
        <f aca="true" t="shared" si="11" ref="K197:K260">H197/F197*100</f>
        <v>#DIV/0!</v>
      </c>
    </row>
    <row r="198" spans="1:11" ht="15.75" hidden="1">
      <c r="A198" s="113"/>
      <c r="B198" s="117"/>
      <c r="C198" s="16" t="s">
        <v>102</v>
      </c>
      <c r="D198" s="18" t="s">
        <v>103</v>
      </c>
      <c r="E198" s="11"/>
      <c r="F198" s="11"/>
      <c r="G198" s="11"/>
      <c r="H198" s="11"/>
      <c r="I198" s="15">
        <f t="shared" si="9"/>
        <v>0</v>
      </c>
      <c r="J198" s="15" t="e">
        <f t="shared" si="10"/>
        <v>#DIV/0!</v>
      </c>
      <c r="K198" s="15" t="e">
        <f t="shared" si="11"/>
        <v>#DIV/0!</v>
      </c>
    </row>
    <row r="199" spans="1:11" ht="31.5" hidden="1">
      <c r="A199" s="114"/>
      <c r="B199" s="118"/>
      <c r="C199" s="16" t="s">
        <v>98</v>
      </c>
      <c r="D199" s="18" t="s">
        <v>99</v>
      </c>
      <c r="E199" s="11"/>
      <c r="F199" s="11"/>
      <c r="G199" s="11"/>
      <c r="H199" s="11"/>
      <c r="I199" s="15">
        <f t="shared" si="9"/>
        <v>0</v>
      </c>
      <c r="J199" s="15" t="e">
        <f t="shared" si="10"/>
        <v>#DIV/0!</v>
      </c>
      <c r="K199" s="15" t="e">
        <f t="shared" si="11"/>
        <v>#DIV/0!</v>
      </c>
    </row>
    <row r="200" spans="1:11" ht="15.75" hidden="1">
      <c r="A200" s="114"/>
      <c r="B200" s="118"/>
      <c r="C200" s="16" t="s">
        <v>22</v>
      </c>
      <c r="D200" s="18" t="s">
        <v>23</v>
      </c>
      <c r="E200" s="11">
        <f>E201</f>
        <v>0</v>
      </c>
      <c r="F200" s="11">
        <f>F201</f>
        <v>0</v>
      </c>
      <c r="G200" s="11">
        <f>G201</f>
        <v>0</v>
      </c>
      <c r="H200" s="11">
        <f>H201</f>
        <v>0</v>
      </c>
      <c r="I200" s="15">
        <f t="shared" si="9"/>
        <v>0</v>
      </c>
      <c r="J200" s="15" t="e">
        <f t="shared" si="10"/>
        <v>#DIV/0!</v>
      </c>
      <c r="K200" s="15" t="e">
        <f t="shared" si="11"/>
        <v>#DIV/0!</v>
      </c>
    </row>
    <row r="201" spans="1:11" s="66" customFormat="1" ht="47.25" hidden="1">
      <c r="A201" s="114"/>
      <c r="B201" s="118"/>
      <c r="C201" s="62" t="s">
        <v>25</v>
      </c>
      <c r="D201" s="67" t="s">
        <v>26</v>
      </c>
      <c r="E201" s="64"/>
      <c r="F201" s="64"/>
      <c r="G201" s="64"/>
      <c r="H201" s="64"/>
      <c r="I201" s="65">
        <f t="shared" si="9"/>
        <v>0</v>
      </c>
      <c r="J201" s="65" t="e">
        <f t="shared" si="10"/>
        <v>#DIV/0!</v>
      </c>
      <c r="K201" s="65" t="e">
        <f t="shared" si="11"/>
        <v>#DIV/0!</v>
      </c>
    </row>
    <row r="202" spans="1:11" ht="15.75" hidden="1">
      <c r="A202" s="114"/>
      <c r="B202" s="118"/>
      <c r="C202" s="16" t="s">
        <v>27</v>
      </c>
      <c r="D202" s="18" t="s">
        <v>28</v>
      </c>
      <c r="E202" s="11"/>
      <c r="F202" s="11"/>
      <c r="G202" s="11"/>
      <c r="H202" s="11"/>
      <c r="I202" s="15">
        <f t="shared" si="9"/>
        <v>0</v>
      </c>
      <c r="J202" s="15" t="e">
        <f t="shared" si="10"/>
        <v>#DIV/0!</v>
      </c>
      <c r="K202" s="15" t="e">
        <f t="shared" si="11"/>
        <v>#DIV/0!</v>
      </c>
    </row>
    <row r="203" spans="1:11" ht="15.75">
      <c r="A203" s="114"/>
      <c r="B203" s="118"/>
      <c r="C203" s="16" t="s">
        <v>29</v>
      </c>
      <c r="D203" s="18" t="s">
        <v>30</v>
      </c>
      <c r="E203" s="11"/>
      <c r="F203" s="11">
        <v>120</v>
      </c>
      <c r="G203" s="11"/>
      <c r="H203" s="11"/>
      <c r="I203" s="15">
        <f t="shared" si="9"/>
        <v>0</v>
      </c>
      <c r="J203" s="15"/>
      <c r="K203" s="15">
        <f t="shared" si="11"/>
        <v>0</v>
      </c>
    </row>
    <row r="204" spans="1:11" ht="15.75">
      <c r="A204" s="114"/>
      <c r="B204" s="118"/>
      <c r="C204" s="16" t="s">
        <v>46</v>
      </c>
      <c r="D204" s="18" t="s">
        <v>47</v>
      </c>
      <c r="E204" s="11"/>
      <c r="F204" s="11"/>
      <c r="G204" s="11"/>
      <c r="H204" s="11">
        <v>-331</v>
      </c>
      <c r="I204" s="15">
        <f t="shared" si="9"/>
        <v>-331</v>
      </c>
      <c r="J204" s="15"/>
      <c r="K204" s="15"/>
    </row>
    <row r="205" spans="1:11" ht="15.75" hidden="1">
      <c r="A205" s="114"/>
      <c r="B205" s="118"/>
      <c r="C205" s="16" t="s">
        <v>50</v>
      </c>
      <c r="D205" s="18" t="s">
        <v>87</v>
      </c>
      <c r="E205" s="11"/>
      <c r="F205" s="11"/>
      <c r="G205" s="11"/>
      <c r="H205" s="11"/>
      <c r="I205" s="15">
        <f t="shared" si="9"/>
        <v>0</v>
      </c>
      <c r="J205" s="15" t="e">
        <f t="shared" si="10"/>
        <v>#DIV/0!</v>
      </c>
      <c r="K205" s="15" t="e">
        <f t="shared" si="11"/>
        <v>#DIV/0!</v>
      </c>
    </row>
    <row r="206" spans="1:11" ht="15.75">
      <c r="A206" s="114"/>
      <c r="B206" s="118"/>
      <c r="C206" s="16" t="s">
        <v>51</v>
      </c>
      <c r="D206" s="18" t="s">
        <v>88</v>
      </c>
      <c r="E206" s="11"/>
      <c r="F206" s="11">
        <v>3859.8</v>
      </c>
      <c r="G206" s="11"/>
      <c r="H206" s="11">
        <v>260.9</v>
      </c>
      <c r="I206" s="15">
        <f t="shared" si="9"/>
        <v>260.9</v>
      </c>
      <c r="J206" s="15"/>
      <c r="K206" s="15">
        <f t="shared" si="11"/>
        <v>6.75941758640344</v>
      </c>
    </row>
    <row r="207" spans="1:11" ht="15.75" hidden="1">
      <c r="A207" s="114"/>
      <c r="B207" s="118"/>
      <c r="C207" s="16" t="s">
        <v>53</v>
      </c>
      <c r="D207" s="20" t="s">
        <v>54</v>
      </c>
      <c r="E207" s="11"/>
      <c r="F207" s="11"/>
      <c r="G207" s="11"/>
      <c r="H207" s="11"/>
      <c r="I207" s="15">
        <f t="shared" si="9"/>
        <v>0</v>
      </c>
      <c r="J207" s="15" t="e">
        <f t="shared" si="10"/>
        <v>#DIV/0!</v>
      </c>
      <c r="K207" s="15" t="e">
        <f t="shared" si="11"/>
        <v>#DIV/0!</v>
      </c>
    </row>
    <row r="208" spans="1:11" ht="31.5">
      <c r="A208" s="114"/>
      <c r="B208" s="118"/>
      <c r="C208" s="16"/>
      <c r="D208" s="91" t="s">
        <v>219</v>
      </c>
      <c r="E208" s="96">
        <f>E209-E204</f>
        <v>0</v>
      </c>
      <c r="F208" s="96">
        <f>F209-F204</f>
        <v>3979.8</v>
      </c>
      <c r="G208" s="96">
        <f>G209-G204</f>
        <v>0</v>
      </c>
      <c r="H208" s="96">
        <f>H209-H204</f>
        <v>260.9</v>
      </c>
      <c r="I208" s="93">
        <f>H208-G208</f>
        <v>260.9</v>
      </c>
      <c r="J208" s="93"/>
      <c r="K208" s="93">
        <f>H208/F208*100</f>
        <v>6.555605809337152</v>
      </c>
    </row>
    <row r="209" spans="1:11" s="26" customFormat="1" ht="31.5">
      <c r="A209" s="114"/>
      <c r="B209" s="118"/>
      <c r="C209" s="36"/>
      <c r="D209" s="24" t="s">
        <v>220</v>
      </c>
      <c r="E209" s="37">
        <f>SUM(E197:E200,E202:E207)</f>
        <v>0</v>
      </c>
      <c r="F209" s="37">
        <f>SUM(F197:F200,F202:F207)</f>
        <v>3979.8</v>
      </c>
      <c r="G209" s="37">
        <f>SUM(G197:G200,G202:G207)</f>
        <v>0</v>
      </c>
      <c r="H209" s="37">
        <f>SUM(H197:H200,H202:H207)</f>
        <v>-70.10000000000002</v>
      </c>
      <c r="I209" s="61">
        <f t="shared" si="9"/>
        <v>-70.10000000000002</v>
      </c>
      <c r="J209" s="61"/>
      <c r="K209" s="61">
        <f t="shared" si="11"/>
        <v>-1.7613950449771352</v>
      </c>
    </row>
    <row r="210" spans="1:11" ht="31.5" customHeight="1" hidden="1">
      <c r="A210" s="113" t="s">
        <v>113</v>
      </c>
      <c r="B210" s="108" t="s">
        <v>114</v>
      </c>
      <c r="C210" s="16" t="s">
        <v>16</v>
      </c>
      <c r="D210" s="21" t="s">
        <v>17</v>
      </c>
      <c r="E210" s="11"/>
      <c r="F210" s="11"/>
      <c r="G210" s="11"/>
      <c r="H210" s="11"/>
      <c r="I210" s="15">
        <f t="shared" si="9"/>
        <v>0</v>
      </c>
      <c r="J210" s="15" t="e">
        <f t="shared" si="10"/>
        <v>#DIV/0!</v>
      </c>
      <c r="K210" s="15" t="e">
        <f t="shared" si="11"/>
        <v>#DIV/0!</v>
      </c>
    </row>
    <row r="211" spans="1:11" ht="15.75" hidden="1">
      <c r="A211" s="113"/>
      <c r="B211" s="115"/>
      <c r="C211" s="16" t="s">
        <v>102</v>
      </c>
      <c r="D211" s="18" t="s">
        <v>103</v>
      </c>
      <c r="E211" s="11"/>
      <c r="F211" s="11"/>
      <c r="G211" s="11"/>
      <c r="H211" s="11"/>
      <c r="I211" s="15">
        <f t="shared" si="9"/>
        <v>0</v>
      </c>
      <c r="J211" s="15" t="e">
        <f t="shared" si="10"/>
        <v>#DIV/0!</v>
      </c>
      <c r="K211" s="15" t="e">
        <f t="shared" si="11"/>
        <v>#DIV/0!</v>
      </c>
    </row>
    <row r="212" spans="1:11" ht="31.5" hidden="1">
      <c r="A212" s="114"/>
      <c r="B212" s="115"/>
      <c r="C212" s="16" t="s">
        <v>98</v>
      </c>
      <c r="D212" s="18" t="s">
        <v>99</v>
      </c>
      <c r="E212" s="11"/>
      <c r="F212" s="11"/>
      <c r="G212" s="11"/>
      <c r="H212" s="11"/>
      <c r="I212" s="15">
        <f t="shared" si="9"/>
        <v>0</v>
      </c>
      <c r="J212" s="15" t="e">
        <f t="shared" si="10"/>
        <v>#DIV/0!</v>
      </c>
      <c r="K212" s="15" t="e">
        <f t="shared" si="11"/>
        <v>#DIV/0!</v>
      </c>
    </row>
    <row r="213" spans="1:11" ht="15.75" hidden="1">
      <c r="A213" s="114"/>
      <c r="B213" s="115"/>
      <c r="C213" s="16" t="s">
        <v>22</v>
      </c>
      <c r="D213" s="18" t="s">
        <v>23</v>
      </c>
      <c r="E213" s="11">
        <f>E214</f>
        <v>0</v>
      </c>
      <c r="F213" s="11">
        <f>F214</f>
        <v>0</v>
      </c>
      <c r="G213" s="11">
        <f>G214</f>
        <v>0</v>
      </c>
      <c r="H213" s="11">
        <f>H214</f>
        <v>0</v>
      </c>
      <c r="I213" s="15">
        <f t="shared" si="9"/>
        <v>0</v>
      </c>
      <c r="J213" s="15" t="e">
        <f t="shared" si="10"/>
        <v>#DIV/0!</v>
      </c>
      <c r="K213" s="15" t="e">
        <f t="shared" si="11"/>
        <v>#DIV/0!</v>
      </c>
    </row>
    <row r="214" spans="1:11" s="66" customFormat="1" ht="47.25" hidden="1">
      <c r="A214" s="114"/>
      <c r="B214" s="115"/>
      <c r="C214" s="62" t="s">
        <v>25</v>
      </c>
      <c r="D214" s="67" t="s">
        <v>26</v>
      </c>
      <c r="E214" s="64"/>
      <c r="F214" s="64"/>
      <c r="G214" s="64"/>
      <c r="H214" s="64"/>
      <c r="I214" s="65">
        <f t="shared" si="9"/>
        <v>0</v>
      </c>
      <c r="J214" s="65" t="e">
        <f t="shared" si="10"/>
        <v>#DIV/0!</v>
      </c>
      <c r="K214" s="65" t="e">
        <f t="shared" si="11"/>
        <v>#DIV/0!</v>
      </c>
    </row>
    <row r="215" spans="1:11" ht="15.75">
      <c r="A215" s="114"/>
      <c r="B215" s="115"/>
      <c r="C215" s="16" t="s">
        <v>27</v>
      </c>
      <c r="D215" s="18" t="s">
        <v>28</v>
      </c>
      <c r="E215" s="11"/>
      <c r="F215" s="11"/>
      <c r="G215" s="11"/>
      <c r="H215" s="11">
        <v>-2.5</v>
      </c>
      <c r="I215" s="15">
        <f t="shared" si="9"/>
        <v>-2.5</v>
      </c>
      <c r="J215" s="15"/>
      <c r="K215" s="15"/>
    </row>
    <row r="216" spans="1:11" ht="15.75" hidden="1">
      <c r="A216" s="114"/>
      <c r="B216" s="115"/>
      <c r="C216" s="16" t="s">
        <v>29</v>
      </c>
      <c r="D216" s="18" t="s">
        <v>30</v>
      </c>
      <c r="E216" s="11"/>
      <c r="F216" s="11"/>
      <c r="G216" s="11"/>
      <c r="H216" s="11"/>
      <c r="I216" s="15">
        <f t="shared" si="9"/>
        <v>0</v>
      </c>
      <c r="J216" s="15"/>
      <c r="K216" s="15"/>
    </row>
    <row r="217" spans="1:11" ht="15.75">
      <c r="A217" s="114"/>
      <c r="B217" s="115"/>
      <c r="C217" s="16" t="s">
        <v>46</v>
      </c>
      <c r="D217" s="18" t="s">
        <v>47</v>
      </c>
      <c r="E217" s="11"/>
      <c r="F217" s="11"/>
      <c r="G217" s="11"/>
      <c r="H217" s="11">
        <v>-1</v>
      </c>
      <c r="I217" s="15">
        <f t="shared" si="9"/>
        <v>-1</v>
      </c>
      <c r="J217" s="15"/>
      <c r="K217" s="15"/>
    </row>
    <row r="218" spans="1:11" ht="15.75" hidden="1">
      <c r="A218" s="114"/>
      <c r="B218" s="115"/>
      <c r="C218" s="16" t="s">
        <v>50</v>
      </c>
      <c r="D218" s="18" t="s">
        <v>87</v>
      </c>
      <c r="E218" s="11"/>
      <c r="F218" s="11"/>
      <c r="G218" s="11"/>
      <c r="H218" s="11"/>
      <c r="I218" s="15">
        <f t="shared" si="9"/>
        <v>0</v>
      </c>
      <c r="J218" s="15" t="e">
        <f t="shared" si="10"/>
        <v>#DIV/0!</v>
      </c>
      <c r="K218" s="15" t="e">
        <f t="shared" si="11"/>
        <v>#DIV/0!</v>
      </c>
    </row>
    <row r="219" spans="1:11" ht="15.75">
      <c r="A219" s="114"/>
      <c r="B219" s="115"/>
      <c r="C219" s="16" t="s">
        <v>51</v>
      </c>
      <c r="D219" s="18" t="s">
        <v>88</v>
      </c>
      <c r="E219" s="11"/>
      <c r="F219" s="11">
        <v>668.7</v>
      </c>
      <c r="G219" s="11"/>
      <c r="H219" s="11">
        <v>49.3</v>
      </c>
      <c r="I219" s="15">
        <f t="shared" si="9"/>
        <v>49.3</v>
      </c>
      <c r="J219" s="15"/>
      <c r="K219" s="15">
        <f t="shared" si="11"/>
        <v>7.372513832809929</v>
      </c>
    </row>
    <row r="220" spans="1:11" ht="15.75" hidden="1">
      <c r="A220" s="114"/>
      <c r="B220" s="115"/>
      <c r="C220" s="16" t="s">
        <v>53</v>
      </c>
      <c r="D220" s="20" t="s">
        <v>54</v>
      </c>
      <c r="E220" s="11"/>
      <c r="F220" s="11"/>
      <c r="G220" s="11"/>
      <c r="H220" s="11"/>
      <c r="I220" s="15">
        <f t="shared" si="9"/>
        <v>0</v>
      </c>
      <c r="J220" s="15" t="e">
        <f t="shared" si="10"/>
        <v>#DIV/0!</v>
      </c>
      <c r="K220" s="15" t="e">
        <f t="shared" si="11"/>
        <v>#DIV/0!</v>
      </c>
    </row>
    <row r="221" spans="1:11" ht="31.5">
      <c r="A221" s="114"/>
      <c r="B221" s="115"/>
      <c r="C221" s="16"/>
      <c r="D221" s="91" t="s">
        <v>219</v>
      </c>
      <c r="E221" s="96">
        <f>E222-E217</f>
        <v>0</v>
      </c>
      <c r="F221" s="96">
        <f>F222-F217</f>
        <v>668.7</v>
      </c>
      <c r="G221" s="96">
        <f>G222-G217</f>
        <v>0</v>
      </c>
      <c r="H221" s="96">
        <f>H222-H217</f>
        <v>46.8</v>
      </c>
      <c r="I221" s="93">
        <f>H221-G221</f>
        <v>46.8</v>
      </c>
      <c r="J221" s="93"/>
      <c r="K221" s="93">
        <f>H221/F221*100</f>
        <v>6.998654104979811</v>
      </c>
    </row>
    <row r="222" spans="1:11" s="26" customFormat="1" ht="31.5">
      <c r="A222" s="114"/>
      <c r="B222" s="115"/>
      <c r="C222" s="36"/>
      <c r="D222" s="24" t="s">
        <v>220</v>
      </c>
      <c r="E222" s="37">
        <f>SUM(E210:E213,E215:E220)</f>
        <v>0</v>
      </c>
      <c r="F222" s="37">
        <f>SUM(F210:F213,F215:F220)</f>
        <v>668.7</v>
      </c>
      <c r="G222" s="37">
        <f>SUM(G210:G213,G215:G220)</f>
        <v>0</v>
      </c>
      <c r="H222" s="37">
        <f>SUM(H210:H213,H215:H220)</f>
        <v>45.8</v>
      </c>
      <c r="I222" s="61">
        <f t="shared" si="9"/>
        <v>45.8</v>
      </c>
      <c r="J222" s="61"/>
      <c r="K222" s="61">
        <f t="shared" si="11"/>
        <v>6.849110213847763</v>
      </c>
    </row>
    <row r="223" spans="1:11" ht="78.75">
      <c r="A223" s="100" t="s">
        <v>115</v>
      </c>
      <c r="B223" s="108" t="s">
        <v>116</v>
      </c>
      <c r="C223" s="19" t="s">
        <v>14</v>
      </c>
      <c r="D223" s="20" t="s">
        <v>117</v>
      </c>
      <c r="E223" s="11"/>
      <c r="F223" s="11">
        <v>5183</v>
      </c>
      <c r="G223" s="11">
        <v>215</v>
      </c>
      <c r="H223" s="11">
        <v>41.2</v>
      </c>
      <c r="I223" s="15">
        <f t="shared" si="9"/>
        <v>-173.8</v>
      </c>
      <c r="J223" s="15">
        <f t="shared" si="10"/>
        <v>19.16279069767442</v>
      </c>
      <c r="K223" s="15">
        <f t="shared" si="11"/>
        <v>0.7949064248504728</v>
      </c>
    </row>
    <row r="224" spans="1:11" ht="31.5" customHeight="1">
      <c r="A224" s="102"/>
      <c r="B224" s="109"/>
      <c r="C224" s="16" t="s">
        <v>16</v>
      </c>
      <c r="D224" s="21" t="s">
        <v>17</v>
      </c>
      <c r="E224" s="34"/>
      <c r="F224" s="11"/>
      <c r="G224" s="11"/>
      <c r="H224" s="34">
        <v>2017.7</v>
      </c>
      <c r="I224" s="15">
        <f t="shared" si="9"/>
        <v>2017.7</v>
      </c>
      <c r="J224" s="15"/>
      <c r="K224" s="15"/>
    </row>
    <row r="225" spans="1:11" ht="15.75" customHeight="1" hidden="1">
      <c r="A225" s="102"/>
      <c r="B225" s="109"/>
      <c r="C225" s="16" t="s">
        <v>22</v>
      </c>
      <c r="D225" s="18" t="s">
        <v>23</v>
      </c>
      <c r="E225" s="11"/>
      <c r="F225" s="11"/>
      <c r="G225" s="11"/>
      <c r="H225" s="11"/>
      <c r="I225" s="15">
        <f t="shared" si="9"/>
        <v>0</v>
      </c>
      <c r="J225" s="15"/>
      <c r="K225" s="15"/>
    </row>
    <row r="226" spans="1:11" ht="15.75" hidden="1">
      <c r="A226" s="102"/>
      <c r="B226" s="109"/>
      <c r="C226" s="16" t="s">
        <v>27</v>
      </c>
      <c r="D226" s="18" t="s">
        <v>28</v>
      </c>
      <c r="E226" s="11"/>
      <c r="F226" s="11"/>
      <c r="G226" s="11"/>
      <c r="H226" s="11"/>
      <c r="I226" s="15">
        <f t="shared" si="9"/>
        <v>0</v>
      </c>
      <c r="J226" s="15"/>
      <c r="K226" s="15"/>
    </row>
    <row r="227" spans="1:11" ht="15.75">
      <c r="A227" s="102"/>
      <c r="B227" s="109"/>
      <c r="C227" s="16" t="s">
        <v>46</v>
      </c>
      <c r="D227" s="18" t="s">
        <v>47</v>
      </c>
      <c r="E227" s="11"/>
      <c r="F227" s="11"/>
      <c r="G227" s="11"/>
      <c r="H227" s="11">
        <v>-7086.81</v>
      </c>
      <c r="I227" s="15">
        <f t="shared" si="9"/>
        <v>-7086.81</v>
      </c>
      <c r="J227" s="15"/>
      <c r="K227" s="15"/>
    </row>
    <row r="228" spans="1:11" ht="15.75" hidden="1">
      <c r="A228" s="102"/>
      <c r="B228" s="109"/>
      <c r="C228" s="16" t="s">
        <v>50</v>
      </c>
      <c r="D228" s="18" t="s">
        <v>87</v>
      </c>
      <c r="E228" s="11"/>
      <c r="F228" s="34"/>
      <c r="G228" s="34"/>
      <c r="H228" s="11"/>
      <c r="I228" s="15">
        <f t="shared" si="9"/>
        <v>0</v>
      </c>
      <c r="J228" s="15" t="e">
        <f t="shared" si="10"/>
        <v>#DIV/0!</v>
      </c>
      <c r="K228" s="15" t="e">
        <f t="shared" si="11"/>
        <v>#DIV/0!</v>
      </c>
    </row>
    <row r="229" spans="1:11" s="26" customFormat="1" ht="15.75">
      <c r="A229" s="102"/>
      <c r="B229" s="109"/>
      <c r="C229" s="23"/>
      <c r="D229" s="24" t="s">
        <v>33</v>
      </c>
      <c r="E229" s="37">
        <f>SUM(E223:E228)</f>
        <v>0</v>
      </c>
      <c r="F229" s="37">
        <f>SUM(F223:F228)</f>
        <v>5183</v>
      </c>
      <c r="G229" s="37">
        <f>SUM(G223:G228)</f>
        <v>215</v>
      </c>
      <c r="H229" s="37">
        <f>SUM(H223:H228)</f>
        <v>-5027.91</v>
      </c>
      <c r="I229" s="61">
        <f t="shared" si="9"/>
        <v>-5242.91</v>
      </c>
      <c r="J229" s="61">
        <f t="shared" si="10"/>
        <v>-2338.5627906976742</v>
      </c>
      <c r="K229" s="61">
        <f t="shared" si="11"/>
        <v>-97.00771753810534</v>
      </c>
    </row>
    <row r="230" spans="1:11" ht="15.75">
      <c r="A230" s="102"/>
      <c r="B230" s="109"/>
      <c r="C230" s="16" t="s">
        <v>22</v>
      </c>
      <c r="D230" s="18" t="s">
        <v>23</v>
      </c>
      <c r="E230" s="11">
        <f>E231</f>
        <v>0</v>
      </c>
      <c r="F230" s="11">
        <f>F231</f>
        <v>6990</v>
      </c>
      <c r="G230" s="11">
        <f>G231</f>
        <v>298</v>
      </c>
      <c r="H230" s="11">
        <f>H231</f>
        <v>396.2</v>
      </c>
      <c r="I230" s="15">
        <f t="shared" si="9"/>
        <v>98.19999999999999</v>
      </c>
      <c r="J230" s="15">
        <f t="shared" si="10"/>
        <v>132.95302013422818</v>
      </c>
      <c r="K230" s="15">
        <f t="shared" si="11"/>
        <v>5.668097281831187</v>
      </c>
    </row>
    <row r="231" spans="1:11" s="66" customFormat="1" ht="47.25" hidden="1">
      <c r="A231" s="102"/>
      <c r="B231" s="109"/>
      <c r="C231" s="62" t="s">
        <v>25</v>
      </c>
      <c r="D231" s="67" t="s">
        <v>26</v>
      </c>
      <c r="E231" s="64"/>
      <c r="F231" s="64">
        <v>6990</v>
      </c>
      <c r="G231" s="64">
        <v>298</v>
      </c>
      <c r="H231" s="64">
        <v>396.2</v>
      </c>
      <c r="I231" s="65">
        <f t="shared" si="9"/>
        <v>98.19999999999999</v>
      </c>
      <c r="J231" s="65">
        <f t="shared" si="10"/>
        <v>132.95302013422818</v>
      </c>
      <c r="K231" s="65">
        <f t="shared" si="11"/>
        <v>5.668097281831187</v>
      </c>
    </row>
    <row r="232" spans="1:11" s="26" customFormat="1" ht="15.75">
      <c r="A232" s="102"/>
      <c r="B232" s="109"/>
      <c r="C232" s="23"/>
      <c r="D232" s="24" t="s">
        <v>36</v>
      </c>
      <c r="E232" s="37">
        <f>E230</f>
        <v>0</v>
      </c>
      <c r="F232" s="37">
        <f>F230</f>
        <v>6990</v>
      </c>
      <c r="G232" s="37">
        <f>G230</f>
        <v>298</v>
      </c>
      <c r="H232" s="37">
        <f>H230</f>
        <v>396.2</v>
      </c>
      <c r="I232" s="61">
        <f t="shared" si="9"/>
        <v>98.19999999999999</v>
      </c>
      <c r="J232" s="61">
        <f t="shared" si="10"/>
        <v>132.95302013422818</v>
      </c>
      <c r="K232" s="61">
        <f t="shared" si="11"/>
        <v>5.668097281831187</v>
      </c>
    </row>
    <row r="233" spans="1:11" s="26" customFormat="1" ht="30.75" customHeight="1">
      <c r="A233" s="102"/>
      <c r="B233" s="109"/>
      <c r="C233" s="23"/>
      <c r="D233" s="91" t="s">
        <v>219</v>
      </c>
      <c r="E233" s="92">
        <f>E234-E227</f>
        <v>0</v>
      </c>
      <c r="F233" s="92">
        <f>F234-F227</f>
        <v>12173</v>
      </c>
      <c r="G233" s="92">
        <f>G234-G227</f>
        <v>513</v>
      </c>
      <c r="H233" s="92">
        <f>H234-H227</f>
        <v>2455.1000000000004</v>
      </c>
      <c r="I233" s="93">
        <f>H233-G233</f>
        <v>1942.1000000000004</v>
      </c>
      <c r="J233" s="93">
        <f>H233/G233*100</f>
        <v>478.57699805068233</v>
      </c>
      <c r="K233" s="93">
        <f>H233/F233*100</f>
        <v>20.168405487554427</v>
      </c>
    </row>
    <row r="234" spans="1:11" s="26" customFormat="1" ht="31.5">
      <c r="A234" s="103"/>
      <c r="B234" s="110"/>
      <c r="C234" s="23"/>
      <c r="D234" s="24" t="s">
        <v>220</v>
      </c>
      <c r="E234" s="37">
        <f>E229+E232</f>
        <v>0</v>
      </c>
      <c r="F234" s="37">
        <f>F229+F232</f>
        <v>12173</v>
      </c>
      <c r="G234" s="37">
        <f>G229+G232</f>
        <v>513</v>
      </c>
      <c r="H234" s="37">
        <f>H229+H232</f>
        <v>-4631.71</v>
      </c>
      <c r="I234" s="61">
        <f t="shared" si="9"/>
        <v>-5144.71</v>
      </c>
      <c r="J234" s="61">
        <f t="shared" si="10"/>
        <v>-902.8674463937622</v>
      </c>
      <c r="K234" s="61">
        <f t="shared" si="11"/>
        <v>-38.04904296393658</v>
      </c>
    </row>
    <row r="235" spans="1:11" s="26" customFormat="1" ht="31.5" hidden="1">
      <c r="A235" s="108">
        <v>943</v>
      </c>
      <c r="B235" s="108" t="s">
        <v>118</v>
      </c>
      <c r="C235" s="16" t="s">
        <v>16</v>
      </c>
      <c r="D235" s="21" t="s">
        <v>17</v>
      </c>
      <c r="E235" s="37"/>
      <c r="F235" s="37"/>
      <c r="G235" s="37"/>
      <c r="H235" s="34"/>
      <c r="I235" s="15">
        <f t="shared" si="9"/>
        <v>0</v>
      </c>
      <c r="J235" s="15" t="e">
        <f t="shared" si="10"/>
        <v>#DIV/0!</v>
      </c>
      <c r="K235" s="15" t="e">
        <f t="shared" si="11"/>
        <v>#DIV/0!</v>
      </c>
    </row>
    <row r="236" spans="1:11" s="26" customFormat="1" ht="78.75" hidden="1">
      <c r="A236" s="102"/>
      <c r="B236" s="115"/>
      <c r="C236" s="19" t="s">
        <v>18</v>
      </c>
      <c r="D236" s="22" t="s">
        <v>19</v>
      </c>
      <c r="E236" s="37"/>
      <c r="F236" s="37"/>
      <c r="G236" s="37"/>
      <c r="H236" s="34"/>
      <c r="I236" s="15">
        <f t="shared" si="9"/>
        <v>0</v>
      </c>
      <c r="J236" s="15" t="e">
        <f t="shared" si="10"/>
        <v>#DIV/0!</v>
      </c>
      <c r="K236" s="15" t="e">
        <f t="shared" si="11"/>
        <v>#DIV/0!</v>
      </c>
    </row>
    <row r="237" spans="1:11" s="26" customFormat="1" ht="15.75" customHeight="1" hidden="1">
      <c r="A237" s="102"/>
      <c r="B237" s="115"/>
      <c r="C237" s="16" t="s">
        <v>22</v>
      </c>
      <c r="D237" s="18" t="s">
        <v>23</v>
      </c>
      <c r="E237" s="11">
        <f>SUM(E238:E239)</f>
        <v>0</v>
      </c>
      <c r="F237" s="11">
        <f>SUM(F238:F239)</f>
        <v>0</v>
      </c>
      <c r="G237" s="11">
        <f>SUM(G238:G239)</f>
        <v>0</v>
      </c>
      <c r="H237" s="11">
        <f>SUM(H238:H239)</f>
        <v>0</v>
      </c>
      <c r="I237" s="15">
        <f t="shared" si="9"/>
        <v>0</v>
      </c>
      <c r="J237" s="15" t="e">
        <f t="shared" si="10"/>
        <v>#DIV/0!</v>
      </c>
      <c r="K237" s="15" t="e">
        <f t="shared" si="11"/>
        <v>#DIV/0!</v>
      </c>
    </row>
    <row r="238" spans="1:11" s="68" customFormat="1" ht="56.25" customHeight="1" hidden="1">
      <c r="A238" s="102"/>
      <c r="B238" s="115"/>
      <c r="C238" s="62" t="s">
        <v>197</v>
      </c>
      <c r="D238" s="63" t="s">
        <v>24</v>
      </c>
      <c r="E238" s="64"/>
      <c r="F238" s="64"/>
      <c r="G238" s="64"/>
      <c r="H238" s="64"/>
      <c r="I238" s="65">
        <f t="shared" si="9"/>
        <v>0</v>
      </c>
      <c r="J238" s="65" t="e">
        <f t="shared" si="10"/>
        <v>#DIV/0!</v>
      </c>
      <c r="K238" s="65" t="e">
        <f t="shared" si="11"/>
        <v>#DIV/0!</v>
      </c>
    </row>
    <row r="239" spans="1:11" s="68" customFormat="1" ht="47.25" hidden="1">
      <c r="A239" s="102"/>
      <c r="B239" s="115"/>
      <c r="C239" s="62" t="s">
        <v>25</v>
      </c>
      <c r="D239" s="67" t="s">
        <v>26</v>
      </c>
      <c r="E239" s="64"/>
      <c r="F239" s="64"/>
      <c r="G239" s="64"/>
      <c r="H239" s="64"/>
      <c r="I239" s="65">
        <f t="shared" si="9"/>
        <v>0</v>
      </c>
      <c r="J239" s="65" t="e">
        <f t="shared" si="10"/>
        <v>#DIV/0!</v>
      </c>
      <c r="K239" s="65" t="e">
        <f t="shared" si="11"/>
        <v>#DIV/0!</v>
      </c>
    </row>
    <row r="240" spans="1:11" s="26" customFormat="1" ht="15.75" customHeight="1" hidden="1">
      <c r="A240" s="102"/>
      <c r="B240" s="115"/>
      <c r="C240" s="16" t="s">
        <v>27</v>
      </c>
      <c r="D240" s="18" t="s">
        <v>28</v>
      </c>
      <c r="E240" s="37"/>
      <c r="F240" s="37"/>
      <c r="G240" s="37"/>
      <c r="H240" s="34"/>
      <c r="I240" s="15">
        <f t="shared" si="9"/>
        <v>0</v>
      </c>
      <c r="J240" s="15" t="e">
        <f t="shared" si="10"/>
        <v>#DIV/0!</v>
      </c>
      <c r="K240" s="15" t="e">
        <f t="shared" si="11"/>
        <v>#DIV/0!</v>
      </c>
    </row>
    <row r="241" spans="1:11" s="26" customFormat="1" ht="15.75" customHeight="1">
      <c r="A241" s="102"/>
      <c r="B241" s="115"/>
      <c r="C241" s="16" t="s">
        <v>46</v>
      </c>
      <c r="D241" s="18" t="s">
        <v>47</v>
      </c>
      <c r="E241" s="37"/>
      <c r="F241" s="37"/>
      <c r="G241" s="37"/>
      <c r="H241" s="34">
        <v>-10140</v>
      </c>
      <c r="I241" s="15">
        <f t="shared" si="9"/>
        <v>-10140</v>
      </c>
      <c r="J241" s="15"/>
      <c r="K241" s="15"/>
    </row>
    <row r="242" spans="1:11" s="26" customFormat="1" ht="16.5" customHeight="1" hidden="1">
      <c r="A242" s="102"/>
      <c r="B242" s="115"/>
      <c r="C242" s="16" t="s">
        <v>50</v>
      </c>
      <c r="D242" s="18" t="s">
        <v>87</v>
      </c>
      <c r="E242" s="34"/>
      <c r="F242" s="34"/>
      <c r="G242" s="34"/>
      <c r="H242" s="34"/>
      <c r="I242" s="15">
        <f t="shared" si="9"/>
        <v>0</v>
      </c>
      <c r="J242" s="15" t="e">
        <f t="shared" si="10"/>
        <v>#DIV/0!</v>
      </c>
      <c r="K242" s="15" t="e">
        <f t="shared" si="11"/>
        <v>#DIV/0!</v>
      </c>
    </row>
    <row r="243" spans="1:11" s="26" customFormat="1" ht="16.5" customHeight="1" hidden="1">
      <c r="A243" s="102"/>
      <c r="B243" s="115"/>
      <c r="C243" s="16" t="s">
        <v>53</v>
      </c>
      <c r="D243" s="20" t="s">
        <v>54</v>
      </c>
      <c r="E243" s="37"/>
      <c r="F243" s="34"/>
      <c r="G243" s="34"/>
      <c r="H243" s="34"/>
      <c r="I243" s="15">
        <f t="shared" si="9"/>
        <v>0</v>
      </c>
      <c r="J243" s="15" t="e">
        <f t="shared" si="10"/>
        <v>#DIV/0!</v>
      </c>
      <c r="K243" s="15" t="e">
        <f t="shared" si="11"/>
        <v>#DIV/0!</v>
      </c>
    </row>
    <row r="244" spans="1:11" s="26" customFormat="1" ht="30.75" customHeight="1">
      <c r="A244" s="102"/>
      <c r="B244" s="115"/>
      <c r="C244" s="16"/>
      <c r="D244" s="91" t="s">
        <v>219</v>
      </c>
      <c r="E244" s="92">
        <f>E245-E241</f>
        <v>0</v>
      </c>
      <c r="F244" s="92">
        <f>F245-F241</f>
        <v>0</v>
      </c>
      <c r="G244" s="92">
        <f>G245-G241</f>
        <v>0</v>
      </c>
      <c r="H244" s="92">
        <f>H245-H241</f>
        <v>0</v>
      </c>
      <c r="I244" s="93">
        <f>H244-G244</f>
        <v>0</v>
      </c>
      <c r="J244" s="93"/>
      <c r="K244" s="93"/>
    </row>
    <row r="245" spans="1:11" s="26" customFormat="1" ht="30.75" customHeight="1">
      <c r="A245" s="103"/>
      <c r="B245" s="116"/>
      <c r="C245" s="23"/>
      <c r="D245" s="24" t="s">
        <v>220</v>
      </c>
      <c r="E245" s="37">
        <f>SUM(E235:E237,E240:E243)</f>
        <v>0</v>
      </c>
      <c r="F245" s="37">
        <f>SUM(F235:F237,F240:F243)</f>
        <v>0</v>
      </c>
      <c r="G245" s="37">
        <f>SUM(G235:G237,G240:G243)</f>
        <v>0</v>
      </c>
      <c r="H245" s="37">
        <f>SUM(H235:H237,H240:H243)</f>
        <v>-10140</v>
      </c>
      <c r="I245" s="61">
        <f t="shared" si="9"/>
        <v>-10140</v>
      </c>
      <c r="J245" s="61"/>
      <c r="K245" s="61"/>
    </row>
    <row r="246" spans="1:11" ht="31.5" customHeight="1">
      <c r="A246" s="100" t="s">
        <v>119</v>
      </c>
      <c r="B246" s="108" t="s">
        <v>120</v>
      </c>
      <c r="C246" s="16" t="s">
        <v>16</v>
      </c>
      <c r="D246" s="21" t="s">
        <v>17</v>
      </c>
      <c r="E246" s="11"/>
      <c r="F246" s="11"/>
      <c r="G246" s="11"/>
      <c r="H246" s="11">
        <v>2</v>
      </c>
      <c r="I246" s="15">
        <f t="shared" si="9"/>
        <v>2</v>
      </c>
      <c r="J246" s="15"/>
      <c r="K246" s="15"/>
    </row>
    <row r="247" spans="1:11" ht="15.75">
      <c r="A247" s="101"/>
      <c r="B247" s="109"/>
      <c r="C247" s="16" t="s">
        <v>22</v>
      </c>
      <c r="D247" s="18" t="s">
        <v>23</v>
      </c>
      <c r="E247" s="11">
        <f>SUM(E248:E249)</f>
        <v>0</v>
      </c>
      <c r="F247" s="11">
        <f>SUM(F248:F249)</f>
        <v>2050.9</v>
      </c>
      <c r="G247" s="11">
        <f>SUM(G248:G249)</f>
        <v>0</v>
      </c>
      <c r="H247" s="11">
        <f>SUM(H248:H249)</f>
        <v>0</v>
      </c>
      <c r="I247" s="15">
        <f t="shared" si="9"/>
        <v>0</v>
      </c>
      <c r="J247" s="15"/>
      <c r="K247" s="15">
        <f t="shared" si="11"/>
        <v>0</v>
      </c>
    </row>
    <row r="248" spans="1:11" s="66" customFormat="1" ht="31.5" hidden="1">
      <c r="A248" s="101"/>
      <c r="B248" s="109"/>
      <c r="C248" s="62" t="s">
        <v>40</v>
      </c>
      <c r="D248" s="67" t="s">
        <v>41</v>
      </c>
      <c r="E248" s="64"/>
      <c r="F248" s="64"/>
      <c r="G248" s="64"/>
      <c r="H248" s="64"/>
      <c r="I248" s="65">
        <f t="shared" si="9"/>
        <v>0</v>
      </c>
      <c r="J248" s="65" t="e">
        <f t="shared" si="10"/>
        <v>#DIV/0!</v>
      </c>
      <c r="K248" s="65" t="e">
        <f t="shared" si="11"/>
        <v>#DIV/0!</v>
      </c>
    </row>
    <row r="249" spans="1:11" s="66" customFormat="1" ht="47.25" hidden="1">
      <c r="A249" s="101"/>
      <c r="B249" s="109"/>
      <c r="C249" s="62" t="s">
        <v>25</v>
      </c>
      <c r="D249" s="67" t="s">
        <v>26</v>
      </c>
      <c r="E249" s="64"/>
      <c r="F249" s="64">
        <v>2050.9</v>
      </c>
      <c r="G249" s="64"/>
      <c r="H249" s="64"/>
      <c r="I249" s="65">
        <f t="shared" si="9"/>
        <v>0</v>
      </c>
      <c r="J249" s="65" t="e">
        <f t="shared" si="10"/>
        <v>#DIV/0!</v>
      </c>
      <c r="K249" s="65">
        <f t="shared" si="11"/>
        <v>0</v>
      </c>
    </row>
    <row r="250" spans="1:11" ht="15.75" customHeight="1" hidden="1">
      <c r="A250" s="101"/>
      <c r="B250" s="109"/>
      <c r="C250" s="16" t="s">
        <v>27</v>
      </c>
      <c r="D250" s="18" t="s">
        <v>28</v>
      </c>
      <c r="E250" s="11"/>
      <c r="F250" s="11"/>
      <c r="G250" s="11"/>
      <c r="H250" s="11"/>
      <c r="I250" s="15">
        <f t="shared" si="9"/>
        <v>0</v>
      </c>
      <c r="J250" s="15" t="e">
        <f t="shared" si="10"/>
        <v>#DIV/0!</v>
      </c>
      <c r="K250" s="15" t="e">
        <f t="shared" si="11"/>
        <v>#DIV/0!</v>
      </c>
    </row>
    <row r="251" spans="1:11" ht="15.75" customHeight="1" hidden="1">
      <c r="A251" s="101"/>
      <c r="B251" s="109"/>
      <c r="C251" s="16" t="s">
        <v>29</v>
      </c>
      <c r="D251" s="18" t="s">
        <v>30</v>
      </c>
      <c r="E251" s="11"/>
      <c r="F251" s="11"/>
      <c r="G251" s="11"/>
      <c r="H251" s="11"/>
      <c r="I251" s="15">
        <f t="shared" si="9"/>
        <v>0</v>
      </c>
      <c r="J251" s="15" t="e">
        <f t="shared" si="10"/>
        <v>#DIV/0!</v>
      </c>
      <c r="K251" s="15" t="e">
        <f t="shared" si="11"/>
        <v>#DIV/0!</v>
      </c>
    </row>
    <row r="252" spans="1:11" ht="15.75" customHeight="1">
      <c r="A252" s="101"/>
      <c r="B252" s="109"/>
      <c r="C252" s="16" t="s">
        <v>46</v>
      </c>
      <c r="D252" s="18" t="s">
        <v>47</v>
      </c>
      <c r="E252" s="11"/>
      <c r="F252" s="11"/>
      <c r="G252" s="11"/>
      <c r="H252" s="11">
        <v>-124064.8</v>
      </c>
      <c r="I252" s="15">
        <f t="shared" si="9"/>
        <v>-124064.8</v>
      </c>
      <c r="J252" s="15"/>
      <c r="K252" s="15"/>
    </row>
    <row r="253" spans="1:11" ht="15.75" hidden="1">
      <c r="A253" s="101"/>
      <c r="B253" s="109"/>
      <c r="C253" s="16" t="s">
        <v>50</v>
      </c>
      <c r="D253" s="18" t="s">
        <v>121</v>
      </c>
      <c r="E253" s="11"/>
      <c r="F253" s="11"/>
      <c r="G253" s="11"/>
      <c r="H253" s="11"/>
      <c r="I253" s="15">
        <f t="shared" si="9"/>
        <v>0</v>
      </c>
      <c r="J253" s="15" t="e">
        <f t="shared" si="10"/>
        <v>#DIV/0!</v>
      </c>
      <c r="K253" s="15" t="e">
        <f t="shared" si="11"/>
        <v>#DIV/0!</v>
      </c>
    </row>
    <row r="254" spans="1:11" ht="31.5" customHeight="1">
      <c r="A254" s="101"/>
      <c r="B254" s="109"/>
      <c r="C254" s="16"/>
      <c r="D254" s="91" t="s">
        <v>219</v>
      </c>
      <c r="E254" s="96">
        <f>E255-E252</f>
        <v>0</v>
      </c>
      <c r="F254" s="96">
        <f>F255-F252</f>
        <v>2050.9</v>
      </c>
      <c r="G254" s="96">
        <f>G255-G252</f>
        <v>0</v>
      </c>
      <c r="H254" s="96">
        <f>H255-H252</f>
        <v>2</v>
      </c>
      <c r="I254" s="93">
        <f>H254-G254</f>
        <v>2</v>
      </c>
      <c r="J254" s="93"/>
      <c r="K254" s="93">
        <f>H254/F254*100</f>
        <v>0.09751816275781364</v>
      </c>
    </row>
    <row r="255" spans="1:11" s="26" customFormat="1" ht="30.75" customHeight="1">
      <c r="A255" s="107"/>
      <c r="B255" s="110"/>
      <c r="C255" s="28"/>
      <c r="D255" s="24" t="s">
        <v>220</v>
      </c>
      <c r="E255" s="25">
        <f>SUM(E246:E247,E250:E253)</f>
        <v>0</v>
      </c>
      <c r="F255" s="25">
        <f>SUM(F246:F247,F250:F253)</f>
        <v>2050.9</v>
      </c>
      <c r="G255" s="25">
        <f>SUM(G246:G247,G250:G253)</f>
        <v>0</v>
      </c>
      <c r="H255" s="25">
        <f>SUM(H246:H247,H250:H253)</f>
        <v>-124062.8</v>
      </c>
      <c r="I255" s="61">
        <f t="shared" si="9"/>
        <v>-124062.8</v>
      </c>
      <c r="J255" s="61"/>
      <c r="K255" s="61">
        <f t="shared" si="11"/>
        <v>-6049.188161295041</v>
      </c>
    </row>
    <row r="256" spans="1:11" s="26" customFormat="1" ht="15.75" customHeight="1" hidden="1">
      <c r="A256" s="100" t="s">
        <v>124</v>
      </c>
      <c r="B256" s="108" t="s">
        <v>125</v>
      </c>
      <c r="C256" s="16" t="s">
        <v>16</v>
      </c>
      <c r="D256" s="21" t="s">
        <v>17</v>
      </c>
      <c r="E256" s="25"/>
      <c r="F256" s="11"/>
      <c r="G256" s="11"/>
      <c r="H256" s="11"/>
      <c r="I256" s="15">
        <f t="shared" si="9"/>
        <v>0</v>
      </c>
      <c r="J256" s="15" t="e">
        <f t="shared" si="10"/>
        <v>#DIV/0!</v>
      </c>
      <c r="K256" s="15" t="e">
        <f t="shared" si="11"/>
        <v>#DIV/0!</v>
      </c>
    </row>
    <row r="257" spans="1:11" s="26" customFormat="1" ht="63" customHeight="1">
      <c r="A257" s="102"/>
      <c r="B257" s="102"/>
      <c r="C257" s="16" t="s">
        <v>29</v>
      </c>
      <c r="D257" s="18" t="s">
        <v>203</v>
      </c>
      <c r="E257" s="25"/>
      <c r="F257" s="11">
        <v>268501.4</v>
      </c>
      <c r="G257" s="11">
        <v>22375</v>
      </c>
      <c r="H257" s="11">
        <v>7843.3</v>
      </c>
      <c r="I257" s="15">
        <f t="shared" si="9"/>
        <v>-14531.7</v>
      </c>
      <c r="J257" s="15">
        <f t="shared" si="10"/>
        <v>35.05385474860335</v>
      </c>
      <c r="K257" s="15">
        <f t="shared" si="11"/>
        <v>2.9211393311170815</v>
      </c>
    </row>
    <row r="258" spans="1:11" s="26" customFormat="1" ht="15.75">
      <c r="A258" s="102"/>
      <c r="B258" s="102"/>
      <c r="C258" s="16" t="s">
        <v>46</v>
      </c>
      <c r="D258" s="18" t="s">
        <v>47</v>
      </c>
      <c r="E258" s="25"/>
      <c r="F258" s="11"/>
      <c r="G258" s="11"/>
      <c r="H258" s="11">
        <v>-1092.6</v>
      </c>
      <c r="I258" s="15">
        <f>H258-G258</f>
        <v>-1092.6</v>
      </c>
      <c r="J258" s="15"/>
      <c r="K258" s="15"/>
    </row>
    <row r="259" spans="1:11" s="26" customFormat="1" ht="15.75" customHeight="1">
      <c r="A259" s="102"/>
      <c r="B259" s="102"/>
      <c r="C259" s="16" t="s">
        <v>51</v>
      </c>
      <c r="D259" s="18" t="s">
        <v>88</v>
      </c>
      <c r="E259" s="11"/>
      <c r="F259" s="11">
        <v>3664.1</v>
      </c>
      <c r="G259" s="11">
        <f>23.5/3</f>
        <v>7.833333333333333</v>
      </c>
      <c r="H259" s="11"/>
      <c r="I259" s="15">
        <f t="shared" si="9"/>
        <v>-7.833333333333333</v>
      </c>
      <c r="J259" s="15">
        <f t="shared" si="10"/>
        <v>0</v>
      </c>
      <c r="K259" s="15">
        <f t="shared" si="11"/>
        <v>0</v>
      </c>
    </row>
    <row r="260" spans="1:11" s="26" customFormat="1" ht="15.75" customHeight="1">
      <c r="A260" s="102"/>
      <c r="B260" s="102"/>
      <c r="C260" s="28"/>
      <c r="D260" s="24" t="s">
        <v>33</v>
      </c>
      <c r="E260" s="25">
        <f>SUM(E256:E259)</f>
        <v>0</v>
      </c>
      <c r="F260" s="25">
        <f>SUM(F256:F259)</f>
        <v>272165.5</v>
      </c>
      <c r="G260" s="25">
        <f>SUM(G256:G259)</f>
        <v>22382.833333333332</v>
      </c>
      <c r="H260" s="25">
        <f>SUM(H256:H259)</f>
        <v>6750.700000000001</v>
      </c>
      <c r="I260" s="61">
        <f t="shared" si="9"/>
        <v>-15632.133333333331</v>
      </c>
      <c r="J260" s="61">
        <f t="shared" si="10"/>
        <v>30.160167390187425</v>
      </c>
      <c r="K260" s="61">
        <f t="shared" si="11"/>
        <v>2.4803658068344445</v>
      </c>
    </row>
    <row r="261" spans="1:11" ht="15.75">
      <c r="A261" s="102"/>
      <c r="B261" s="102"/>
      <c r="C261" s="16" t="s">
        <v>126</v>
      </c>
      <c r="D261" s="27" t="s">
        <v>127</v>
      </c>
      <c r="E261" s="11">
        <v>124391.4</v>
      </c>
      <c r="F261" s="11">
        <v>666607.6</v>
      </c>
      <c r="G261" s="11">
        <v>172181.1</v>
      </c>
      <c r="H261" s="11">
        <v>114299.1</v>
      </c>
      <c r="I261" s="15">
        <f aca="true" t="shared" si="12" ref="I261:I325">H261-G261</f>
        <v>-57882</v>
      </c>
      <c r="J261" s="15">
        <f aca="true" t="shared" si="13" ref="J261:J325">H261/G261*100</f>
        <v>66.38306991882385</v>
      </c>
      <c r="K261" s="15">
        <f aca="true" t="shared" si="14" ref="K261:K325">H261/F261*100</f>
        <v>17.146384169637432</v>
      </c>
    </row>
    <row r="262" spans="1:11" ht="15.75">
      <c r="A262" s="102"/>
      <c r="B262" s="102"/>
      <c r="C262" s="16" t="s">
        <v>122</v>
      </c>
      <c r="D262" s="18" t="s">
        <v>123</v>
      </c>
      <c r="E262" s="11">
        <v>3754.5</v>
      </c>
      <c r="F262" s="11">
        <v>53385.7</v>
      </c>
      <c r="G262" s="11">
        <v>3150.2</v>
      </c>
      <c r="H262" s="11">
        <f>2561.4+26.2</f>
        <v>2587.6</v>
      </c>
      <c r="I262" s="15">
        <f t="shared" si="12"/>
        <v>-562.5999999999999</v>
      </c>
      <c r="J262" s="15">
        <f t="shared" si="13"/>
        <v>82.14081645609804</v>
      </c>
      <c r="K262" s="15">
        <f t="shared" si="14"/>
        <v>4.846990860848504</v>
      </c>
    </row>
    <row r="263" spans="1:11" ht="15.75">
      <c r="A263" s="102"/>
      <c r="B263" s="102"/>
      <c r="C263" s="16" t="s">
        <v>22</v>
      </c>
      <c r="D263" s="18" t="s">
        <v>23</v>
      </c>
      <c r="E263" s="11">
        <f>E264+E265</f>
        <v>4079.7</v>
      </c>
      <c r="F263" s="11">
        <f>F264+F265</f>
        <v>81131.59999999999</v>
      </c>
      <c r="G263" s="11">
        <f>G264+G265</f>
        <v>3472.8</v>
      </c>
      <c r="H263" s="11">
        <f>H264+H265</f>
        <v>3643.1</v>
      </c>
      <c r="I263" s="15">
        <f t="shared" si="12"/>
        <v>170.29999999999973</v>
      </c>
      <c r="J263" s="15">
        <f t="shared" si="13"/>
        <v>104.90382400368578</v>
      </c>
      <c r="K263" s="15">
        <f t="shared" si="14"/>
        <v>4.490358873731074</v>
      </c>
    </row>
    <row r="264" spans="1:11" s="68" customFormat="1" ht="31.5" customHeight="1" hidden="1">
      <c r="A264" s="102"/>
      <c r="B264" s="102"/>
      <c r="C264" s="62" t="s">
        <v>128</v>
      </c>
      <c r="D264" s="67" t="s">
        <v>129</v>
      </c>
      <c r="E264" s="64">
        <v>4079.7</v>
      </c>
      <c r="F264" s="64">
        <f>6+81034.2</f>
        <v>81040.2</v>
      </c>
      <c r="G264" s="64">
        <f>0.3+3469.5</f>
        <v>3469.8</v>
      </c>
      <c r="H264" s="64">
        <f>3631+1.7</f>
        <v>3632.7</v>
      </c>
      <c r="I264" s="65">
        <f t="shared" si="12"/>
        <v>162.89999999999964</v>
      </c>
      <c r="J264" s="65">
        <f t="shared" si="13"/>
        <v>104.69479508905411</v>
      </c>
      <c r="K264" s="65">
        <f t="shared" si="14"/>
        <v>4.482590121939482</v>
      </c>
    </row>
    <row r="265" spans="1:11" s="68" customFormat="1" ht="31.5" customHeight="1" hidden="1">
      <c r="A265" s="102"/>
      <c r="B265" s="102"/>
      <c r="C265" s="62" t="s">
        <v>25</v>
      </c>
      <c r="D265" s="67" t="s">
        <v>26</v>
      </c>
      <c r="E265" s="64"/>
      <c r="F265" s="64">
        <v>91.4</v>
      </c>
      <c r="G265" s="64">
        <v>3</v>
      </c>
      <c r="H265" s="64">
        <v>10.4</v>
      </c>
      <c r="I265" s="65">
        <f t="shared" si="12"/>
        <v>7.4</v>
      </c>
      <c r="J265" s="65">
        <f t="shared" si="13"/>
        <v>346.6666666666667</v>
      </c>
      <c r="K265" s="65">
        <f t="shared" si="14"/>
        <v>11.37855579868709</v>
      </c>
    </row>
    <row r="266" spans="1:11" s="26" customFormat="1" ht="15.75" customHeight="1">
      <c r="A266" s="102"/>
      <c r="B266" s="102"/>
      <c r="C266" s="28"/>
      <c r="D266" s="24" t="s">
        <v>36</v>
      </c>
      <c r="E266" s="25">
        <f>SUM(E261:E263)</f>
        <v>132225.6</v>
      </c>
      <c r="F266" s="25">
        <f>SUM(F261:F263)</f>
        <v>801124.8999999999</v>
      </c>
      <c r="G266" s="25">
        <f>SUM(G261:G263)</f>
        <v>178804.1</v>
      </c>
      <c r="H266" s="25">
        <f>SUM(H261:H263)</f>
        <v>120529.80000000002</v>
      </c>
      <c r="I266" s="61">
        <f t="shared" si="12"/>
        <v>-58274.29999999999</v>
      </c>
      <c r="J266" s="61">
        <f t="shared" si="13"/>
        <v>67.40885695574096</v>
      </c>
      <c r="K266" s="61">
        <f t="shared" si="14"/>
        <v>15.045069751295964</v>
      </c>
    </row>
    <row r="267" spans="1:11" s="26" customFormat="1" ht="31.5">
      <c r="A267" s="102"/>
      <c r="B267" s="102"/>
      <c r="C267" s="28"/>
      <c r="D267" s="91" t="s">
        <v>219</v>
      </c>
      <c r="E267" s="96">
        <f>E268-E258</f>
        <v>132225.6</v>
      </c>
      <c r="F267" s="96">
        <f>F268-F258</f>
        <v>1073290.4</v>
      </c>
      <c r="G267" s="96">
        <f>G268-G258</f>
        <v>201186.93333333335</v>
      </c>
      <c r="H267" s="96">
        <f>H268-H258</f>
        <v>128373.10000000002</v>
      </c>
      <c r="I267" s="93">
        <f>H267-G267</f>
        <v>-72813.83333333333</v>
      </c>
      <c r="J267" s="93">
        <f>H267/G267*100</f>
        <v>63.80787155163159</v>
      </c>
      <c r="K267" s="93">
        <f>H267/F267*100</f>
        <v>11.960705136279987</v>
      </c>
    </row>
    <row r="268" spans="1:11" s="26" customFormat="1" ht="31.5">
      <c r="A268" s="103"/>
      <c r="B268" s="103"/>
      <c r="C268" s="28"/>
      <c r="D268" s="24" t="s">
        <v>220</v>
      </c>
      <c r="E268" s="25">
        <f>E260+E266</f>
        <v>132225.6</v>
      </c>
      <c r="F268" s="25">
        <f>F260+F266</f>
        <v>1073290.4</v>
      </c>
      <c r="G268" s="25">
        <f>G260+G266</f>
        <v>201186.93333333335</v>
      </c>
      <c r="H268" s="25">
        <f>H260+H266</f>
        <v>127280.50000000001</v>
      </c>
      <c r="I268" s="61">
        <f t="shared" si="12"/>
        <v>-73906.43333333333</v>
      </c>
      <c r="J268" s="61">
        <f t="shared" si="13"/>
        <v>63.264794532713196</v>
      </c>
      <c r="K268" s="61">
        <f t="shared" si="14"/>
        <v>11.858906033259967</v>
      </c>
    </row>
    <row r="269" spans="1:11" s="26" customFormat="1" ht="15.75" customHeight="1" hidden="1">
      <c r="A269" s="100" t="s">
        <v>130</v>
      </c>
      <c r="B269" s="108" t="s">
        <v>131</v>
      </c>
      <c r="C269" s="16" t="s">
        <v>16</v>
      </c>
      <c r="D269" s="21" t="s">
        <v>17</v>
      </c>
      <c r="E269" s="11"/>
      <c r="F269" s="25"/>
      <c r="G269" s="25"/>
      <c r="H269" s="11"/>
      <c r="I269" s="15">
        <f t="shared" si="12"/>
        <v>0</v>
      </c>
      <c r="J269" s="15" t="e">
        <f t="shared" si="13"/>
        <v>#DIV/0!</v>
      </c>
      <c r="K269" s="15" t="e">
        <f t="shared" si="14"/>
        <v>#DIV/0!</v>
      </c>
    </row>
    <row r="270" spans="1:11" s="26" customFormat="1" ht="15.75" customHeight="1" hidden="1">
      <c r="A270" s="101"/>
      <c r="B270" s="109"/>
      <c r="C270" s="16" t="s">
        <v>53</v>
      </c>
      <c r="D270" s="20" t="s">
        <v>54</v>
      </c>
      <c r="E270" s="11"/>
      <c r="F270" s="11"/>
      <c r="G270" s="11"/>
      <c r="H270" s="11"/>
      <c r="I270" s="15">
        <f t="shared" si="12"/>
        <v>0</v>
      </c>
      <c r="J270" s="15" t="e">
        <f t="shared" si="13"/>
        <v>#DIV/0!</v>
      </c>
      <c r="K270" s="15" t="e">
        <f t="shared" si="14"/>
        <v>#DIV/0!</v>
      </c>
    </row>
    <row r="271" spans="1:11" s="26" customFormat="1" ht="15.75" customHeight="1" hidden="1">
      <c r="A271" s="102"/>
      <c r="B271" s="102"/>
      <c r="C271" s="28"/>
      <c r="D271" s="24" t="s">
        <v>33</v>
      </c>
      <c r="E271" s="25">
        <f>E269+E270</f>
        <v>0</v>
      </c>
      <c r="F271" s="25">
        <f>F269+F270</f>
        <v>0</v>
      </c>
      <c r="G271" s="25">
        <f>G269+G270</f>
        <v>0</v>
      </c>
      <c r="H271" s="25">
        <f>H269+H270</f>
        <v>0</v>
      </c>
      <c r="I271" s="61">
        <f t="shared" si="12"/>
        <v>0</v>
      </c>
      <c r="J271" s="61" t="e">
        <f t="shared" si="13"/>
        <v>#DIV/0!</v>
      </c>
      <c r="K271" s="61" t="e">
        <f t="shared" si="14"/>
        <v>#DIV/0!</v>
      </c>
    </row>
    <row r="272" spans="1:11" ht="15.75" customHeight="1">
      <c r="A272" s="102"/>
      <c r="B272" s="102"/>
      <c r="C272" s="16" t="s">
        <v>132</v>
      </c>
      <c r="D272" s="18" t="s">
        <v>133</v>
      </c>
      <c r="E272" s="11">
        <v>378401.4</v>
      </c>
      <c r="F272" s="14">
        <v>5771930.8</v>
      </c>
      <c r="G272" s="11">
        <v>301276</v>
      </c>
      <c r="H272" s="11">
        <v>339147.9</v>
      </c>
      <c r="I272" s="15">
        <f t="shared" si="12"/>
        <v>37871.90000000002</v>
      </c>
      <c r="J272" s="15">
        <f t="shared" si="13"/>
        <v>112.57050013940706</v>
      </c>
      <c r="K272" s="15">
        <f t="shared" si="14"/>
        <v>5.875813687856411</v>
      </c>
    </row>
    <row r="273" spans="1:11" ht="15.75">
      <c r="A273" s="102"/>
      <c r="B273" s="102"/>
      <c r="C273" s="16" t="s">
        <v>134</v>
      </c>
      <c r="D273" s="18" t="s">
        <v>135</v>
      </c>
      <c r="E273" s="11">
        <v>92801.1</v>
      </c>
      <c r="F273" s="11">
        <v>432143.8</v>
      </c>
      <c r="G273" s="11">
        <v>87063.3</v>
      </c>
      <c r="H273" s="11">
        <v>81649.7</v>
      </c>
      <c r="I273" s="15">
        <f t="shared" si="12"/>
        <v>-5413.600000000006</v>
      </c>
      <c r="J273" s="15">
        <f t="shared" si="13"/>
        <v>93.7819953987501</v>
      </c>
      <c r="K273" s="15">
        <f t="shared" si="14"/>
        <v>18.894104231045315</v>
      </c>
    </row>
    <row r="274" spans="1:11" ht="31.5" hidden="1">
      <c r="A274" s="102"/>
      <c r="B274" s="102"/>
      <c r="C274" s="16" t="s">
        <v>16</v>
      </c>
      <c r="D274" s="21" t="s">
        <v>17</v>
      </c>
      <c r="E274" s="11"/>
      <c r="F274" s="11"/>
      <c r="G274" s="11"/>
      <c r="H274" s="11"/>
      <c r="I274" s="15">
        <f t="shared" si="12"/>
        <v>0</v>
      </c>
      <c r="J274" s="15" t="e">
        <f t="shared" si="13"/>
        <v>#DIV/0!</v>
      </c>
      <c r="K274" s="15" t="e">
        <f t="shared" si="14"/>
        <v>#DIV/0!</v>
      </c>
    </row>
    <row r="275" spans="1:11" ht="15.75">
      <c r="A275" s="102"/>
      <c r="B275" s="102"/>
      <c r="C275" s="16" t="s">
        <v>22</v>
      </c>
      <c r="D275" s="18" t="s">
        <v>23</v>
      </c>
      <c r="E275" s="11">
        <f>E276+E277+E278</f>
        <v>721.6</v>
      </c>
      <c r="F275" s="11">
        <f>F276+F277+F278</f>
        <v>15126</v>
      </c>
      <c r="G275" s="11">
        <f>G276+G277+G278</f>
        <v>1026.6</v>
      </c>
      <c r="H275" s="11">
        <f>H276+H277+H278</f>
        <v>174.5</v>
      </c>
      <c r="I275" s="15">
        <f t="shared" si="12"/>
        <v>-852.0999999999999</v>
      </c>
      <c r="J275" s="15">
        <f t="shared" si="13"/>
        <v>16.99785700370154</v>
      </c>
      <c r="K275" s="15">
        <f t="shared" si="14"/>
        <v>1.1536427343646702</v>
      </c>
    </row>
    <row r="276" spans="1:11" s="66" customFormat="1" ht="78.75" hidden="1">
      <c r="A276" s="102"/>
      <c r="B276" s="102"/>
      <c r="C276" s="62" t="s">
        <v>136</v>
      </c>
      <c r="D276" s="67" t="s">
        <v>137</v>
      </c>
      <c r="E276" s="64">
        <v>95.1</v>
      </c>
      <c r="F276" s="64">
        <v>2072</v>
      </c>
      <c r="G276" s="64">
        <v>81.2</v>
      </c>
      <c r="H276" s="64">
        <v>81.2</v>
      </c>
      <c r="I276" s="65">
        <f t="shared" si="12"/>
        <v>0</v>
      </c>
      <c r="J276" s="65">
        <f t="shared" si="13"/>
        <v>100</v>
      </c>
      <c r="K276" s="65">
        <f t="shared" si="14"/>
        <v>3.9189189189189193</v>
      </c>
    </row>
    <row r="277" spans="1:11" s="66" customFormat="1" ht="63" hidden="1">
      <c r="A277" s="102"/>
      <c r="B277" s="102"/>
      <c r="C277" s="62" t="s">
        <v>138</v>
      </c>
      <c r="D277" s="67" t="s">
        <v>139</v>
      </c>
      <c r="E277" s="64">
        <f>564.6+6.5</f>
        <v>571.1</v>
      </c>
      <c r="F277" s="64">
        <f>11654.7+335.4</f>
        <v>11990.1</v>
      </c>
      <c r="G277" s="64">
        <f>890.4+10</f>
        <v>900.4</v>
      </c>
      <c r="H277" s="64">
        <f>32.8</f>
        <v>32.8</v>
      </c>
      <c r="I277" s="65">
        <f t="shared" si="12"/>
        <v>-867.6</v>
      </c>
      <c r="J277" s="65">
        <f t="shared" si="13"/>
        <v>3.6428254109284763</v>
      </c>
      <c r="K277" s="65">
        <f t="shared" si="14"/>
        <v>0.27355901952444095</v>
      </c>
    </row>
    <row r="278" spans="1:11" s="66" customFormat="1" ht="47.25" hidden="1">
      <c r="A278" s="102"/>
      <c r="B278" s="102"/>
      <c r="C278" s="62" t="s">
        <v>25</v>
      </c>
      <c r="D278" s="67" t="s">
        <v>26</v>
      </c>
      <c r="E278" s="64">
        <f>15.3+0.1+40</f>
        <v>55.4</v>
      </c>
      <c r="F278" s="64">
        <f>1000+63.9</f>
        <v>1063.9</v>
      </c>
      <c r="G278" s="64">
        <f>40+5</f>
        <v>45</v>
      </c>
      <c r="H278" s="64">
        <f>14.5+38.2+7.8</f>
        <v>60.5</v>
      </c>
      <c r="I278" s="65">
        <f t="shared" si="12"/>
        <v>15.5</v>
      </c>
      <c r="J278" s="65">
        <f t="shared" si="13"/>
        <v>134.44444444444446</v>
      </c>
      <c r="K278" s="65">
        <f t="shared" si="14"/>
        <v>5.686624682770937</v>
      </c>
    </row>
    <row r="279" spans="1:11" ht="15.75">
      <c r="A279" s="102"/>
      <c r="B279" s="102"/>
      <c r="C279" s="16" t="s">
        <v>46</v>
      </c>
      <c r="D279" s="18" t="s">
        <v>47</v>
      </c>
      <c r="E279" s="11"/>
      <c r="F279" s="11"/>
      <c r="G279" s="11"/>
      <c r="H279" s="11">
        <v>-674.2</v>
      </c>
      <c r="I279" s="15">
        <f>H279-G279</f>
        <v>-674.2</v>
      </c>
      <c r="J279" s="15"/>
      <c r="K279" s="15"/>
    </row>
    <row r="280" spans="1:11" s="26" customFormat="1" ht="15.75">
      <c r="A280" s="102"/>
      <c r="B280" s="102"/>
      <c r="C280" s="38"/>
      <c r="D280" s="24" t="s">
        <v>36</v>
      </c>
      <c r="E280" s="25">
        <f>SUM(E272:E275,E279)</f>
        <v>471924.1</v>
      </c>
      <c r="F280" s="25">
        <f>SUM(F272:F275,F279)</f>
        <v>6219200.6</v>
      </c>
      <c r="G280" s="25">
        <f>SUM(G272:G275,G279)</f>
        <v>389365.89999999997</v>
      </c>
      <c r="H280" s="25">
        <f>SUM(H272:H275,H279)</f>
        <v>420297.9</v>
      </c>
      <c r="I280" s="61">
        <f t="shared" si="12"/>
        <v>30932.00000000006</v>
      </c>
      <c r="J280" s="61">
        <f t="shared" si="13"/>
        <v>107.94419850325878</v>
      </c>
      <c r="K280" s="61">
        <f t="shared" si="14"/>
        <v>6.75806951780909</v>
      </c>
    </row>
    <row r="281" spans="1:11" s="26" customFormat="1" ht="31.5">
      <c r="A281" s="102"/>
      <c r="B281" s="102"/>
      <c r="C281" s="38"/>
      <c r="D281" s="91" t="s">
        <v>219</v>
      </c>
      <c r="E281" s="96">
        <f>E282-E279</f>
        <v>471924.1</v>
      </c>
      <c r="F281" s="96">
        <f>F282-F279</f>
        <v>6219200.6</v>
      </c>
      <c r="G281" s="96">
        <f>G282-G279</f>
        <v>389365.89999999997</v>
      </c>
      <c r="H281" s="96">
        <f>H282-H279</f>
        <v>420972.10000000003</v>
      </c>
      <c r="I281" s="93">
        <f>H281-G281</f>
        <v>31606.20000000007</v>
      </c>
      <c r="J281" s="93">
        <f>H281/G281*100</f>
        <v>108.11735182767677</v>
      </c>
      <c r="K281" s="93">
        <f>H281/F281*100</f>
        <v>6.768910139351352</v>
      </c>
    </row>
    <row r="282" spans="1:11" s="26" customFormat="1" ht="31.5">
      <c r="A282" s="103"/>
      <c r="B282" s="103"/>
      <c r="C282" s="28"/>
      <c r="D282" s="24" t="s">
        <v>220</v>
      </c>
      <c r="E282" s="25">
        <f>E280+E271</f>
        <v>471924.1</v>
      </c>
      <c r="F282" s="25">
        <f>F280+F271</f>
        <v>6219200.6</v>
      </c>
      <c r="G282" s="25">
        <f>G280+G271</f>
        <v>389365.89999999997</v>
      </c>
      <c r="H282" s="25">
        <f>H280+H271</f>
        <v>420297.9</v>
      </c>
      <c r="I282" s="61">
        <f t="shared" si="12"/>
        <v>30932.00000000006</v>
      </c>
      <c r="J282" s="61">
        <f t="shared" si="13"/>
        <v>107.94419850325878</v>
      </c>
      <c r="K282" s="61">
        <f t="shared" si="14"/>
        <v>6.75806951780909</v>
      </c>
    </row>
    <row r="283" spans="1:11" s="26" customFormat="1" ht="31.5">
      <c r="A283" s="108">
        <v>955</v>
      </c>
      <c r="B283" s="108" t="s">
        <v>195</v>
      </c>
      <c r="C283" s="16" t="s">
        <v>16</v>
      </c>
      <c r="D283" s="21" t="s">
        <v>17</v>
      </c>
      <c r="E283" s="11"/>
      <c r="F283" s="25"/>
      <c r="G283" s="25"/>
      <c r="H283" s="11">
        <v>9.7</v>
      </c>
      <c r="I283" s="15">
        <f t="shared" si="12"/>
        <v>9.7</v>
      </c>
      <c r="J283" s="15"/>
      <c r="K283" s="15"/>
    </row>
    <row r="284" spans="1:11" s="26" customFormat="1" ht="15.75" hidden="1">
      <c r="A284" s="102"/>
      <c r="B284" s="102"/>
      <c r="C284" s="16" t="s">
        <v>27</v>
      </c>
      <c r="D284" s="18" t="s">
        <v>28</v>
      </c>
      <c r="E284" s="25"/>
      <c r="F284" s="25"/>
      <c r="G284" s="25"/>
      <c r="H284" s="11"/>
      <c r="I284" s="15">
        <f t="shared" si="12"/>
        <v>0</v>
      </c>
      <c r="J284" s="15"/>
      <c r="K284" s="15"/>
    </row>
    <row r="285" spans="1:11" ht="15.75" customHeight="1">
      <c r="A285" s="102"/>
      <c r="B285" s="102"/>
      <c r="C285" s="16" t="s">
        <v>46</v>
      </c>
      <c r="D285" s="18" t="s">
        <v>47</v>
      </c>
      <c r="E285" s="34"/>
      <c r="F285" s="34"/>
      <c r="G285" s="34"/>
      <c r="H285" s="34">
        <v>-3188.5</v>
      </c>
      <c r="I285" s="15">
        <f t="shared" si="12"/>
        <v>-3188.5</v>
      </c>
      <c r="J285" s="15"/>
      <c r="K285" s="15"/>
    </row>
    <row r="286" spans="1:11" ht="15.75" hidden="1">
      <c r="A286" s="102"/>
      <c r="B286" s="102"/>
      <c r="C286" s="16" t="s">
        <v>50</v>
      </c>
      <c r="D286" s="18" t="s">
        <v>121</v>
      </c>
      <c r="E286" s="34"/>
      <c r="F286" s="34"/>
      <c r="G286" s="34"/>
      <c r="H286" s="34"/>
      <c r="I286" s="15">
        <f t="shared" si="12"/>
        <v>0</v>
      </c>
      <c r="J286" s="15" t="e">
        <f t="shared" si="13"/>
        <v>#DIV/0!</v>
      </c>
      <c r="K286" s="15" t="e">
        <f t="shared" si="14"/>
        <v>#DIV/0!</v>
      </c>
    </row>
    <row r="287" spans="1:11" ht="31.5">
      <c r="A287" s="102"/>
      <c r="B287" s="102"/>
      <c r="C287" s="16"/>
      <c r="D287" s="91" t="s">
        <v>219</v>
      </c>
      <c r="E287" s="92">
        <f>E288-E285</f>
        <v>0</v>
      </c>
      <c r="F287" s="92">
        <f>F288-F285</f>
        <v>0</v>
      </c>
      <c r="G287" s="92">
        <f>G288-G285</f>
        <v>0</v>
      </c>
      <c r="H287" s="92">
        <f>H288-H285</f>
        <v>9.699999999999818</v>
      </c>
      <c r="I287" s="93">
        <f>H287-G287</f>
        <v>9.699999999999818</v>
      </c>
      <c r="J287" s="93"/>
      <c r="K287" s="93"/>
    </row>
    <row r="288" spans="1:11" s="26" customFormat="1" ht="33" customHeight="1">
      <c r="A288" s="103"/>
      <c r="B288" s="103"/>
      <c r="C288" s="23"/>
      <c r="D288" s="24" t="s">
        <v>220</v>
      </c>
      <c r="E288" s="37">
        <f>SUM(E283:E286)</f>
        <v>0</v>
      </c>
      <c r="F288" s="37">
        <f>SUM(F283:F286)</f>
        <v>0</v>
      </c>
      <c r="G288" s="37">
        <f>SUM(G283:G286)</f>
        <v>0</v>
      </c>
      <c r="H288" s="37">
        <f>SUM(H283:H286)</f>
        <v>-3178.8</v>
      </c>
      <c r="I288" s="61">
        <f t="shared" si="12"/>
        <v>-3178.8</v>
      </c>
      <c r="J288" s="61"/>
      <c r="K288" s="61"/>
    </row>
    <row r="289" spans="1:11" s="26" customFormat="1" ht="31.5" customHeight="1">
      <c r="A289" s="100" t="s">
        <v>140</v>
      </c>
      <c r="B289" s="108" t="s">
        <v>141</v>
      </c>
      <c r="C289" s="16" t="s">
        <v>16</v>
      </c>
      <c r="D289" s="21" t="s">
        <v>17</v>
      </c>
      <c r="E289" s="34"/>
      <c r="F289" s="37"/>
      <c r="G289" s="37"/>
      <c r="H289" s="34">
        <v>60</v>
      </c>
      <c r="I289" s="15">
        <f t="shared" si="12"/>
        <v>60</v>
      </c>
      <c r="J289" s="15"/>
      <c r="K289" s="15"/>
    </row>
    <row r="290" spans="1:11" ht="15.75" hidden="1">
      <c r="A290" s="101"/>
      <c r="B290" s="109"/>
      <c r="C290" s="16" t="s">
        <v>22</v>
      </c>
      <c r="D290" s="18" t="s">
        <v>23</v>
      </c>
      <c r="E290" s="11">
        <f>E291</f>
        <v>0</v>
      </c>
      <c r="F290" s="11">
        <f>F291</f>
        <v>0</v>
      </c>
      <c r="G290" s="11">
        <f>G291</f>
        <v>0</v>
      </c>
      <c r="H290" s="11">
        <f>H291</f>
        <v>0</v>
      </c>
      <c r="I290" s="15">
        <f t="shared" si="12"/>
        <v>0</v>
      </c>
      <c r="J290" s="15"/>
      <c r="K290" s="15"/>
    </row>
    <row r="291" spans="1:11" s="66" customFormat="1" ht="46.5" customHeight="1" hidden="1">
      <c r="A291" s="101"/>
      <c r="B291" s="109"/>
      <c r="C291" s="62" t="s">
        <v>25</v>
      </c>
      <c r="D291" s="67" t="s">
        <v>26</v>
      </c>
      <c r="E291" s="64"/>
      <c r="F291" s="64"/>
      <c r="G291" s="64"/>
      <c r="H291" s="64"/>
      <c r="I291" s="65">
        <f t="shared" si="12"/>
        <v>0</v>
      </c>
      <c r="J291" s="65"/>
      <c r="K291" s="65"/>
    </row>
    <row r="292" spans="1:11" ht="15.75" customHeight="1" hidden="1">
      <c r="A292" s="101"/>
      <c r="B292" s="109"/>
      <c r="C292" s="16" t="s">
        <v>27</v>
      </c>
      <c r="D292" s="18" t="s">
        <v>28</v>
      </c>
      <c r="E292" s="11"/>
      <c r="F292" s="11"/>
      <c r="G292" s="11"/>
      <c r="H292" s="11"/>
      <c r="I292" s="15">
        <f t="shared" si="12"/>
        <v>0</v>
      </c>
      <c r="J292" s="15"/>
      <c r="K292" s="15"/>
    </row>
    <row r="293" spans="1:11" ht="15.75" customHeight="1" hidden="1">
      <c r="A293" s="101"/>
      <c r="B293" s="109"/>
      <c r="C293" s="16" t="s">
        <v>29</v>
      </c>
      <c r="D293" s="18" t="s">
        <v>30</v>
      </c>
      <c r="E293" s="11"/>
      <c r="F293" s="11"/>
      <c r="G293" s="11"/>
      <c r="H293" s="11"/>
      <c r="I293" s="15">
        <f t="shared" si="12"/>
        <v>0</v>
      </c>
      <c r="J293" s="15"/>
      <c r="K293" s="15"/>
    </row>
    <row r="294" spans="1:11" ht="15.75" customHeight="1">
      <c r="A294" s="101"/>
      <c r="B294" s="109"/>
      <c r="C294" s="16" t="s">
        <v>46</v>
      </c>
      <c r="D294" s="18" t="s">
        <v>47</v>
      </c>
      <c r="E294" s="11"/>
      <c r="F294" s="11"/>
      <c r="G294" s="11"/>
      <c r="H294" s="11">
        <v>-156.5</v>
      </c>
      <c r="I294" s="15">
        <f t="shared" si="12"/>
        <v>-156.5</v>
      </c>
      <c r="J294" s="15"/>
      <c r="K294" s="15"/>
    </row>
    <row r="295" spans="1:11" ht="15.75">
      <c r="A295" s="101"/>
      <c r="B295" s="109"/>
      <c r="C295" s="16" t="s">
        <v>51</v>
      </c>
      <c r="D295" s="18" t="s">
        <v>88</v>
      </c>
      <c r="E295" s="11"/>
      <c r="F295" s="11">
        <v>470.4</v>
      </c>
      <c r="G295" s="11"/>
      <c r="H295" s="11">
        <v>72.3</v>
      </c>
      <c r="I295" s="15">
        <f t="shared" si="12"/>
        <v>72.3</v>
      </c>
      <c r="J295" s="15"/>
      <c r="K295" s="15">
        <f t="shared" si="14"/>
        <v>15.369897959183673</v>
      </c>
    </row>
    <row r="296" spans="1:11" ht="15.75">
      <c r="A296" s="101"/>
      <c r="B296" s="109"/>
      <c r="C296" s="16" t="s">
        <v>53</v>
      </c>
      <c r="D296" s="20" t="s">
        <v>54</v>
      </c>
      <c r="E296" s="11"/>
      <c r="F296" s="11">
        <v>207539.8</v>
      </c>
      <c r="G296" s="11"/>
      <c r="H296" s="11">
        <v>11981.9</v>
      </c>
      <c r="I296" s="15">
        <f t="shared" si="12"/>
        <v>11981.9</v>
      </c>
      <c r="J296" s="15"/>
      <c r="K296" s="15">
        <f t="shared" si="14"/>
        <v>5.7733022774426885</v>
      </c>
    </row>
    <row r="297" spans="1:11" s="26" customFormat="1" ht="15.75">
      <c r="A297" s="101"/>
      <c r="B297" s="109"/>
      <c r="C297" s="8"/>
      <c r="D297" s="24" t="s">
        <v>33</v>
      </c>
      <c r="E297" s="37">
        <f>SUM(E289:E290,E292:E296)</f>
        <v>0</v>
      </c>
      <c r="F297" s="37">
        <f>SUM(F289:F290,F292:F296)</f>
        <v>208010.19999999998</v>
      </c>
      <c r="G297" s="37">
        <f>SUM(G289:G290,G292:G296)</f>
        <v>0</v>
      </c>
      <c r="H297" s="37">
        <f>SUM(H289:H290,H292:H296)</f>
        <v>11957.699999999999</v>
      </c>
      <c r="I297" s="61">
        <f t="shared" si="12"/>
        <v>11957.699999999999</v>
      </c>
      <c r="J297" s="61"/>
      <c r="K297" s="61">
        <f t="shared" si="14"/>
        <v>5.748612327664701</v>
      </c>
    </row>
    <row r="298" spans="1:11" ht="15.75">
      <c r="A298" s="101"/>
      <c r="B298" s="109"/>
      <c r="C298" s="16" t="s">
        <v>142</v>
      </c>
      <c r="D298" s="18" t="s">
        <v>143</v>
      </c>
      <c r="E298" s="11">
        <v>5202.6</v>
      </c>
      <c r="F298" s="11">
        <v>105181.1</v>
      </c>
      <c r="G298" s="11">
        <v>4345</v>
      </c>
      <c r="H298" s="11">
        <v>4368.7</v>
      </c>
      <c r="I298" s="15">
        <f t="shared" si="12"/>
        <v>23.699999999999818</v>
      </c>
      <c r="J298" s="15">
        <f t="shared" si="13"/>
        <v>100.54545454545453</v>
      </c>
      <c r="K298" s="15">
        <f t="shared" si="14"/>
        <v>4.153502863156974</v>
      </c>
    </row>
    <row r="299" spans="1:11" ht="31.5" hidden="1">
      <c r="A299" s="101"/>
      <c r="B299" s="109"/>
      <c r="C299" s="16" t="s">
        <v>16</v>
      </c>
      <c r="D299" s="21" t="s">
        <v>17</v>
      </c>
      <c r="E299" s="11"/>
      <c r="F299" s="11"/>
      <c r="G299" s="11"/>
      <c r="H299" s="11"/>
      <c r="I299" s="15">
        <f t="shared" si="12"/>
        <v>0</v>
      </c>
      <c r="J299" s="15" t="e">
        <f t="shared" si="13"/>
        <v>#DIV/0!</v>
      </c>
      <c r="K299" s="15" t="e">
        <f t="shared" si="14"/>
        <v>#DIV/0!</v>
      </c>
    </row>
    <row r="300" spans="1:11" ht="15.75">
      <c r="A300" s="101"/>
      <c r="B300" s="109"/>
      <c r="C300" s="16" t="s">
        <v>22</v>
      </c>
      <c r="D300" s="18" t="s">
        <v>23</v>
      </c>
      <c r="E300" s="11">
        <f>SUM(E301:E304)</f>
        <v>1094.2</v>
      </c>
      <c r="F300" s="11">
        <f>SUM(F301:F304)</f>
        <v>23545.1</v>
      </c>
      <c r="G300" s="11">
        <f>SUM(G301:G304)</f>
        <v>1220.6000000000001</v>
      </c>
      <c r="H300" s="11">
        <f>SUM(H301:H304)</f>
        <v>772.5</v>
      </c>
      <c r="I300" s="15">
        <f t="shared" si="12"/>
        <v>-448.10000000000014</v>
      </c>
      <c r="J300" s="15">
        <f t="shared" si="13"/>
        <v>63.28854661641815</v>
      </c>
      <c r="K300" s="15">
        <f t="shared" si="14"/>
        <v>3.2809374349652374</v>
      </c>
    </row>
    <row r="301" spans="1:11" s="68" customFormat="1" ht="63" hidden="1">
      <c r="A301" s="101"/>
      <c r="B301" s="109"/>
      <c r="C301" s="62" t="s">
        <v>144</v>
      </c>
      <c r="D301" s="67" t="s">
        <v>145</v>
      </c>
      <c r="E301" s="64">
        <v>8.7</v>
      </c>
      <c r="F301" s="64">
        <v>540</v>
      </c>
      <c r="G301" s="64">
        <v>27.8</v>
      </c>
      <c r="H301" s="64">
        <v>36.7</v>
      </c>
      <c r="I301" s="65">
        <f t="shared" si="12"/>
        <v>8.900000000000002</v>
      </c>
      <c r="J301" s="65">
        <f t="shared" si="13"/>
        <v>132.01438848920864</v>
      </c>
      <c r="K301" s="65">
        <f t="shared" si="14"/>
        <v>6.796296296296298</v>
      </c>
    </row>
    <row r="302" spans="1:11" s="68" customFormat="1" ht="63" hidden="1">
      <c r="A302" s="101"/>
      <c r="B302" s="109"/>
      <c r="C302" s="62" t="s">
        <v>146</v>
      </c>
      <c r="D302" s="67" t="s">
        <v>147</v>
      </c>
      <c r="E302" s="64">
        <f>2+163</f>
        <v>165</v>
      </c>
      <c r="F302" s="64">
        <f>95+1400+316.3</f>
        <v>1811.3</v>
      </c>
      <c r="G302" s="64">
        <f>7.9+145.5+10</f>
        <v>163.4</v>
      </c>
      <c r="H302" s="64">
        <f>19.6</f>
        <v>19.6</v>
      </c>
      <c r="I302" s="65">
        <f t="shared" si="12"/>
        <v>-143.8</v>
      </c>
      <c r="J302" s="65">
        <f t="shared" si="13"/>
        <v>11.995104039167687</v>
      </c>
      <c r="K302" s="65">
        <f t="shared" si="14"/>
        <v>1.0820957323469331</v>
      </c>
    </row>
    <row r="303" spans="1:11" s="68" customFormat="1" ht="47.25" hidden="1">
      <c r="A303" s="101"/>
      <c r="B303" s="109"/>
      <c r="C303" s="62" t="s">
        <v>148</v>
      </c>
      <c r="D303" s="67" t="s">
        <v>149</v>
      </c>
      <c r="E303" s="64">
        <f>1.5</f>
        <v>1.5</v>
      </c>
      <c r="F303" s="64">
        <f>24.2</f>
        <v>24.2</v>
      </c>
      <c r="G303" s="64">
        <v>1</v>
      </c>
      <c r="H303" s="64"/>
      <c r="I303" s="65">
        <f t="shared" si="12"/>
        <v>-1</v>
      </c>
      <c r="J303" s="65">
        <f t="shared" si="13"/>
        <v>0</v>
      </c>
      <c r="K303" s="65">
        <f t="shared" si="14"/>
        <v>0</v>
      </c>
    </row>
    <row r="304" spans="1:11" s="68" customFormat="1" ht="47.25" hidden="1">
      <c r="A304" s="101"/>
      <c r="B304" s="109"/>
      <c r="C304" s="62" t="s">
        <v>25</v>
      </c>
      <c r="D304" s="67" t="s">
        <v>26</v>
      </c>
      <c r="E304" s="64">
        <f>785+134</f>
        <v>919</v>
      </c>
      <c r="F304" s="64">
        <f>3169.6+18000</f>
        <v>21169.6</v>
      </c>
      <c r="G304" s="64">
        <f>228.4+800</f>
        <v>1028.4</v>
      </c>
      <c r="H304" s="64">
        <f>87.5+628.7</f>
        <v>716.2</v>
      </c>
      <c r="I304" s="65">
        <f t="shared" si="12"/>
        <v>-312.20000000000005</v>
      </c>
      <c r="J304" s="65">
        <f t="shared" si="13"/>
        <v>69.64216258265267</v>
      </c>
      <c r="K304" s="65">
        <f t="shared" si="14"/>
        <v>3.3831532008162655</v>
      </c>
    </row>
    <row r="305" spans="1:11" s="26" customFormat="1" ht="15.75" hidden="1">
      <c r="A305" s="101"/>
      <c r="B305" s="109"/>
      <c r="C305" s="16" t="s">
        <v>53</v>
      </c>
      <c r="D305" s="20" t="s">
        <v>54</v>
      </c>
      <c r="E305" s="11"/>
      <c r="F305" s="11"/>
      <c r="G305" s="11"/>
      <c r="H305" s="11"/>
      <c r="I305" s="15">
        <f t="shared" si="12"/>
        <v>0</v>
      </c>
      <c r="J305" s="15" t="e">
        <f t="shared" si="13"/>
        <v>#DIV/0!</v>
      </c>
      <c r="K305" s="15" t="e">
        <f t="shared" si="14"/>
        <v>#DIV/0!</v>
      </c>
    </row>
    <row r="306" spans="1:11" s="26" customFormat="1" ht="15.75">
      <c r="A306" s="101"/>
      <c r="B306" s="109"/>
      <c r="C306" s="28"/>
      <c r="D306" s="24" t="s">
        <v>36</v>
      </c>
      <c r="E306" s="37">
        <f>SUM(E298:E300,E305)</f>
        <v>6296.8</v>
      </c>
      <c r="F306" s="37">
        <f>SUM(F298:F300,F305)</f>
        <v>128726.20000000001</v>
      </c>
      <c r="G306" s="37">
        <f>SUM(G298:G300,G305)</f>
        <v>5565.6</v>
      </c>
      <c r="H306" s="37">
        <f>SUM(H298:H300,H305)</f>
        <v>5141.2</v>
      </c>
      <c r="I306" s="61">
        <f t="shared" si="12"/>
        <v>-424.40000000000055</v>
      </c>
      <c r="J306" s="61">
        <f t="shared" si="13"/>
        <v>92.37458674716112</v>
      </c>
      <c r="K306" s="61">
        <f t="shared" si="14"/>
        <v>3.9939033390249996</v>
      </c>
    </row>
    <row r="307" spans="1:11" s="26" customFormat="1" ht="31.5">
      <c r="A307" s="101"/>
      <c r="B307" s="109"/>
      <c r="C307" s="28"/>
      <c r="D307" s="91" t="s">
        <v>219</v>
      </c>
      <c r="E307" s="92">
        <f>E308-E294</f>
        <v>6296.8</v>
      </c>
      <c r="F307" s="92">
        <f>F308-F294</f>
        <v>336736.4</v>
      </c>
      <c r="G307" s="92">
        <f>G308-G294</f>
        <v>5565.6</v>
      </c>
      <c r="H307" s="92">
        <f>H308-H294</f>
        <v>17255.399999999998</v>
      </c>
      <c r="I307" s="93">
        <f>H307-G307</f>
        <v>11689.799999999997</v>
      </c>
      <c r="J307" s="93">
        <f>H307/G307*100</f>
        <v>310.036653730056</v>
      </c>
      <c r="K307" s="93">
        <f>H307/F307*100</f>
        <v>5.124304945945848</v>
      </c>
    </row>
    <row r="308" spans="1:11" s="26" customFormat="1" ht="31.5">
      <c r="A308" s="107"/>
      <c r="B308" s="110"/>
      <c r="C308" s="28"/>
      <c r="D308" s="24" t="s">
        <v>220</v>
      </c>
      <c r="E308" s="37">
        <f>E297+E306</f>
        <v>6296.8</v>
      </c>
      <c r="F308" s="37">
        <f>F297+F306</f>
        <v>336736.4</v>
      </c>
      <c r="G308" s="37">
        <f>G297+G306</f>
        <v>5565.6</v>
      </c>
      <c r="H308" s="37">
        <f>H297+H306</f>
        <v>17098.899999999998</v>
      </c>
      <c r="I308" s="61">
        <f t="shared" si="12"/>
        <v>11533.299999999997</v>
      </c>
      <c r="J308" s="61">
        <f t="shared" si="13"/>
        <v>307.2247376742848</v>
      </c>
      <c r="K308" s="61">
        <f t="shared" si="14"/>
        <v>5.07782942384607</v>
      </c>
    </row>
    <row r="309" spans="1:11" ht="31.5" customHeight="1">
      <c r="A309" s="108" t="s">
        <v>150</v>
      </c>
      <c r="B309" s="108" t="s">
        <v>151</v>
      </c>
      <c r="C309" s="16" t="s">
        <v>152</v>
      </c>
      <c r="D309" s="18" t="s">
        <v>153</v>
      </c>
      <c r="E309" s="11">
        <v>54</v>
      </c>
      <c r="F309" s="11">
        <v>462</v>
      </c>
      <c r="G309" s="11">
        <v>36</v>
      </c>
      <c r="H309" s="11">
        <v>21</v>
      </c>
      <c r="I309" s="15">
        <f t="shared" si="12"/>
        <v>-15</v>
      </c>
      <c r="J309" s="15">
        <f t="shared" si="13"/>
        <v>58.333333333333336</v>
      </c>
      <c r="K309" s="15">
        <f t="shared" si="14"/>
        <v>4.545454545454546</v>
      </c>
    </row>
    <row r="310" spans="1:11" ht="15.75" customHeight="1" hidden="1">
      <c r="A310" s="109"/>
      <c r="B310" s="109"/>
      <c r="C310" s="16" t="s">
        <v>10</v>
      </c>
      <c r="D310" s="17" t="s">
        <v>154</v>
      </c>
      <c r="E310" s="11"/>
      <c r="F310" s="11"/>
      <c r="G310" s="11"/>
      <c r="H310" s="11"/>
      <c r="I310" s="15">
        <f t="shared" si="12"/>
        <v>0</v>
      </c>
      <c r="J310" s="15" t="e">
        <f t="shared" si="13"/>
        <v>#DIV/0!</v>
      </c>
      <c r="K310" s="15" t="e">
        <f t="shared" si="14"/>
        <v>#DIV/0!</v>
      </c>
    </row>
    <row r="311" spans="1:11" ht="47.25">
      <c r="A311" s="109"/>
      <c r="B311" s="109"/>
      <c r="C311" s="19" t="s">
        <v>14</v>
      </c>
      <c r="D311" s="20" t="s">
        <v>202</v>
      </c>
      <c r="E311" s="11">
        <v>970.1</v>
      </c>
      <c r="F311" s="11">
        <v>68493.4</v>
      </c>
      <c r="G311" s="11">
        <v>1497.1</v>
      </c>
      <c r="H311" s="11">
        <v>1032.7</v>
      </c>
      <c r="I311" s="15">
        <f t="shared" si="12"/>
        <v>-464.39999999999986</v>
      </c>
      <c r="J311" s="15">
        <f t="shared" si="13"/>
        <v>68.98002805423819</v>
      </c>
      <c r="K311" s="15">
        <f t="shared" si="14"/>
        <v>1.507736511839097</v>
      </c>
    </row>
    <row r="312" spans="1:11" ht="31.5" customHeight="1" hidden="1">
      <c r="A312" s="109"/>
      <c r="B312" s="109"/>
      <c r="C312" s="16" t="s">
        <v>16</v>
      </c>
      <c r="D312" s="21" t="s">
        <v>17</v>
      </c>
      <c r="E312" s="11"/>
      <c r="F312" s="11"/>
      <c r="G312" s="11"/>
      <c r="H312" s="11"/>
      <c r="I312" s="15">
        <f t="shared" si="12"/>
        <v>0</v>
      </c>
      <c r="J312" s="15" t="e">
        <f t="shared" si="13"/>
        <v>#DIV/0!</v>
      </c>
      <c r="K312" s="15" t="e">
        <f t="shared" si="14"/>
        <v>#DIV/0!</v>
      </c>
    </row>
    <row r="313" spans="1:11" ht="15.75" customHeight="1" hidden="1">
      <c r="A313" s="109"/>
      <c r="B313" s="109"/>
      <c r="C313" s="16" t="s">
        <v>22</v>
      </c>
      <c r="D313" s="18" t="s">
        <v>23</v>
      </c>
      <c r="E313" s="11">
        <f>E314</f>
        <v>0</v>
      </c>
      <c r="F313" s="11">
        <f>F314</f>
        <v>0</v>
      </c>
      <c r="G313" s="11">
        <f>G314</f>
        <v>0</v>
      </c>
      <c r="H313" s="11">
        <f>H314</f>
        <v>0</v>
      </c>
      <c r="I313" s="15">
        <f t="shared" si="12"/>
        <v>0</v>
      </c>
      <c r="J313" s="15"/>
      <c r="K313" s="15"/>
    </row>
    <row r="314" spans="1:11" s="66" customFormat="1" ht="15.75" customHeight="1" hidden="1">
      <c r="A314" s="109"/>
      <c r="B314" s="109"/>
      <c r="C314" s="62" t="s">
        <v>25</v>
      </c>
      <c r="D314" s="67" t="s">
        <v>26</v>
      </c>
      <c r="E314" s="64"/>
      <c r="F314" s="64"/>
      <c r="G314" s="64"/>
      <c r="H314" s="64"/>
      <c r="I314" s="65">
        <f t="shared" si="12"/>
        <v>0</v>
      </c>
      <c r="J314" s="65"/>
      <c r="K314" s="65"/>
    </row>
    <row r="315" spans="1:11" ht="15.75">
      <c r="A315" s="109"/>
      <c r="B315" s="109"/>
      <c r="C315" s="16" t="s">
        <v>27</v>
      </c>
      <c r="D315" s="18" t="s">
        <v>28</v>
      </c>
      <c r="E315" s="11">
        <v>76.6</v>
      </c>
      <c r="F315" s="11"/>
      <c r="G315" s="11"/>
      <c r="H315" s="11"/>
      <c r="I315" s="15">
        <f t="shared" si="12"/>
        <v>0</v>
      </c>
      <c r="J315" s="15"/>
      <c r="K315" s="15"/>
    </row>
    <row r="316" spans="1:11" ht="15.75" customHeight="1" hidden="1">
      <c r="A316" s="109"/>
      <c r="B316" s="109"/>
      <c r="C316" s="16" t="s">
        <v>29</v>
      </c>
      <c r="D316" s="18" t="s">
        <v>30</v>
      </c>
      <c r="E316" s="11"/>
      <c r="F316" s="11"/>
      <c r="G316" s="11"/>
      <c r="H316" s="11"/>
      <c r="I316" s="15">
        <f t="shared" si="12"/>
        <v>0</v>
      </c>
      <c r="J316" s="15" t="e">
        <f t="shared" si="13"/>
        <v>#DIV/0!</v>
      </c>
      <c r="K316" s="15" t="e">
        <f t="shared" si="14"/>
        <v>#DIV/0!</v>
      </c>
    </row>
    <row r="317" spans="1:11" ht="15.75" customHeight="1" hidden="1">
      <c r="A317" s="109"/>
      <c r="B317" s="109"/>
      <c r="C317" s="16" t="s">
        <v>46</v>
      </c>
      <c r="D317" s="18" t="s">
        <v>47</v>
      </c>
      <c r="E317" s="11"/>
      <c r="F317" s="11"/>
      <c r="G317" s="11"/>
      <c r="H317" s="11"/>
      <c r="I317" s="15">
        <f t="shared" si="12"/>
        <v>0</v>
      </c>
      <c r="J317" s="15" t="e">
        <f t="shared" si="13"/>
        <v>#DIV/0!</v>
      </c>
      <c r="K317" s="15" t="e">
        <f t="shared" si="14"/>
        <v>#DIV/0!</v>
      </c>
    </row>
    <row r="318" spans="1:11" ht="15.75" hidden="1">
      <c r="A318" s="109"/>
      <c r="B318" s="109"/>
      <c r="C318" s="16" t="s">
        <v>51</v>
      </c>
      <c r="D318" s="18" t="s">
        <v>52</v>
      </c>
      <c r="E318" s="11"/>
      <c r="F318" s="11"/>
      <c r="G318" s="11"/>
      <c r="H318" s="11"/>
      <c r="I318" s="15">
        <f t="shared" si="12"/>
        <v>0</v>
      </c>
      <c r="J318" s="15" t="e">
        <f t="shared" si="13"/>
        <v>#DIV/0!</v>
      </c>
      <c r="K318" s="15" t="e">
        <f t="shared" si="14"/>
        <v>#DIV/0!</v>
      </c>
    </row>
    <row r="319" spans="1:11" s="26" customFormat="1" ht="15.75">
      <c r="A319" s="109"/>
      <c r="B319" s="109"/>
      <c r="C319" s="23"/>
      <c r="D319" s="24" t="s">
        <v>33</v>
      </c>
      <c r="E319" s="37">
        <f>SUM(E309:E313,E315:E318)</f>
        <v>1100.6999999999998</v>
      </c>
      <c r="F319" s="37">
        <f>SUM(F309:F313,F315:F318)</f>
        <v>68955.4</v>
      </c>
      <c r="G319" s="37">
        <f>SUM(G309:G313,G315:G318)</f>
        <v>1533.1</v>
      </c>
      <c r="H319" s="37">
        <f>SUM(H309:H313,H315:H318)</f>
        <v>1053.7</v>
      </c>
      <c r="I319" s="61">
        <f t="shared" si="12"/>
        <v>-479.39999999999986</v>
      </c>
      <c r="J319" s="61">
        <f t="shared" si="13"/>
        <v>68.73002413410737</v>
      </c>
      <c r="K319" s="61">
        <f t="shared" si="14"/>
        <v>1.5280891706813393</v>
      </c>
    </row>
    <row r="320" spans="1:11" ht="15.75">
      <c r="A320" s="109"/>
      <c r="B320" s="109"/>
      <c r="C320" s="16" t="s">
        <v>155</v>
      </c>
      <c r="D320" s="18" t="s">
        <v>156</v>
      </c>
      <c r="E320" s="11">
        <v>2.6</v>
      </c>
      <c r="F320" s="11">
        <v>373.8</v>
      </c>
      <c r="G320" s="11">
        <v>6</v>
      </c>
      <c r="H320" s="11"/>
      <c r="I320" s="15">
        <f t="shared" si="12"/>
        <v>-6</v>
      </c>
      <c r="J320" s="15">
        <f t="shared" si="13"/>
        <v>0</v>
      </c>
      <c r="K320" s="15">
        <f t="shared" si="14"/>
        <v>0</v>
      </c>
    </row>
    <row r="321" spans="1:11" ht="15.75">
      <c r="A321" s="109"/>
      <c r="B321" s="109"/>
      <c r="C321" s="16" t="s">
        <v>22</v>
      </c>
      <c r="D321" s="18" t="s">
        <v>23</v>
      </c>
      <c r="E321" s="11">
        <f>SUM(E322:E323)</f>
        <v>628.5</v>
      </c>
      <c r="F321" s="58">
        <f>SUM(F322:F323)</f>
        <v>8425</v>
      </c>
      <c r="G321" s="58">
        <f>SUM(G322:G323)</f>
        <v>833.3</v>
      </c>
      <c r="H321" s="58">
        <f>SUM(H322:H323)</f>
        <v>1143.7</v>
      </c>
      <c r="I321" s="15">
        <f t="shared" si="12"/>
        <v>310.4000000000001</v>
      </c>
      <c r="J321" s="15">
        <f t="shared" si="13"/>
        <v>137.24948997959922</v>
      </c>
      <c r="K321" s="15">
        <f t="shared" si="14"/>
        <v>13.575074183976263</v>
      </c>
    </row>
    <row r="322" spans="1:11" s="68" customFormat="1" ht="48.75" customHeight="1" hidden="1">
      <c r="A322" s="109"/>
      <c r="B322" s="109"/>
      <c r="C322" s="62" t="s">
        <v>157</v>
      </c>
      <c r="D322" s="67" t="s">
        <v>158</v>
      </c>
      <c r="E322" s="64">
        <v>624.5</v>
      </c>
      <c r="F322" s="64">
        <f>8000+25</f>
        <v>8025</v>
      </c>
      <c r="G322" s="64">
        <v>800</v>
      </c>
      <c r="H322" s="64">
        <f>1115.2</f>
        <v>1115.2</v>
      </c>
      <c r="I322" s="65">
        <f t="shared" si="12"/>
        <v>315.20000000000005</v>
      </c>
      <c r="J322" s="65">
        <f t="shared" si="13"/>
        <v>139.4</v>
      </c>
      <c r="K322" s="65">
        <f t="shared" si="14"/>
        <v>13.896573208722742</v>
      </c>
    </row>
    <row r="323" spans="1:11" s="68" customFormat="1" ht="48.75" customHeight="1" hidden="1">
      <c r="A323" s="109"/>
      <c r="B323" s="109"/>
      <c r="C323" s="62" t="s">
        <v>25</v>
      </c>
      <c r="D323" s="67" t="s">
        <v>26</v>
      </c>
      <c r="E323" s="64">
        <v>4</v>
      </c>
      <c r="F323" s="64">
        <v>400</v>
      </c>
      <c r="G323" s="64">
        <v>33.3</v>
      </c>
      <c r="H323" s="64">
        <v>28.5</v>
      </c>
      <c r="I323" s="65">
        <f t="shared" si="12"/>
        <v>-4.799999999999997</v>
      </c>
      <c r="J323" s="65">
        <f t="shared" si="13"/>
        <v>85.58558558558559</v>
      </c>
      <c r="K323" s="65">
        <f t="shared" si="14"/>
        <v>7.124999999999999</v>
      </c>
    </row>
    <row r="324" spans="1:11" s="26" customFormat="1" ht="15.75">
      <c r="A324" s="109"/>
      <c r="B324" s="109"/>
      <c r="C324" s="28"/>
      <c r="D324" s="24" t="s">
        <v>36</v>
      </c>
      <c r="E324" s="37">
        <f>SUM(E320:E321)</f>
        <v>631.1</v>
      </c>
      <c r="F324" s="37">
        <f>SUM(F320:F321)</f>
        <v>8798.8</v>
      </c>
      <c r="G324" s="37">
        <f>SUM(G320:G321)</f>
        <v>839.3</v>
      </c>
      <c r="H324" s="37">
        <f>SUM(H320:H321)</f>
        <v>1143.7</v>
      </c>
      <c r="I324" s="61">
        <f t="shared" si="12"/>
        <v>304.4000000000001</v>
      </c>
      <c r="J324" s="61">
        <f t="shared" si="13"/>
        <v>136.26831883712617</v>
      </c>
      <c r="K324" s="61">
        <f t="shared" si="14"/>
        <v>12.99836341319271</v>
      </c>
    </row>
    <row r="325" spans="1:11" s="26" customFormat="1" ht="15.75">
      <c r="A325" s="110"/>
      <c r="B325" s="110"/>
      <c r="C325" s="23"/>
      <c r="D325" s="24" t="s">
        <v>37</v>
      </c>
      <c r="E325" s="37">
        <f>E319+E324</f>
        <v>1731.7999999999997</v>
      </c>
      <c r="F325" s="37">
        <f>F319+F324</f>
        <v>77754.2</v>
      </c>
      <c r="G325" s="37">
        <f>G319+G324</f>
        <v>2372.3999999999996</v>
      </c>
      <c r="H325" s="37">
        <f>H319+H324</f>
        <v>2197.4</v>
      </c>
      <c r="I325" s="61">
        <f t="shared" si="12"/>
        <v>-174.99999999999955</v>
      </c>
      <c r="J325" s="61">
        <f t="shared" si="13"/>
        <v>92.6235036250211</v>
      </c>
      <c r="K325" s="61">
        <f t="shared" si="14"/>
        <v>2.8260852789945754</v>
      </c>
    </row>
    <row r="326" spans="1:11" ht="31.5" hidden="1">
      <c r="A326" s="113" t="s">
        <v>159</v>
      </c>
      <c r="B326" s="117" t="s">
        <v>160</v>
      </c>
      <c r="C326" s="16" t="s">
        <v>16</v>
      </c>
      <c r="D326" s="21" t="s">
        <v>17</v>
      </c>
      <c r="E326" s="11"/>
      <c r="F326" s="11"/>
      <c r="G326" s="11"/>
      <c r="H326" s="11"/>
      <c r="I326" s="15">
        <f aca="true" t="shared" si="15" ref="I326:I392">H326-G326</f>
        <v>0</v>
      </c>
      <c r="J326" s="15" t="e">
        <f aca="true" t="shared" si="16" ref="J326:J388">H326/G326*100</f>
        <v>#DIV/0!</v>
      </c>
      <c r="K326" s="15" t="e">
        <f aca="true" t="shared" si="17" ref="K326:K392">H326/F326*100</f>
        <v>#DIV/0!</v>
      </c>
    </row>
    <row r="327" spans="1:11" ht="15.75" customHeight="1" hidden="1">
      <c r="A327" s="113"/>
      <c r="B327" s="117"/>
      <c r="C327" s="16" t="s">
        <v>22</v>
      </c>
      <c r="D327" s="18" t="s">
        <v>23</v>
      </c>
      <c r="E327" s="11"/>
      <c r="F327" s="11"/>
      <c r="G327" s="11"/>
      <c r="H327" s="11"/>
      <c r="I327" s="15">
        <f t="shared" si="15"/>
        <v>0</v>
      </c>
      <c r="J327" s="15" t="e">
        <f t="shared" si="16"/>
        <v>#DIV/0!</v>
      </c>
      <c r="K327" s="15" t="e">
        <f t="shared" si="17"/>
        <v>#DIV/0!</v>
      </c>
    </row>
    <row r="328" spans="1:11" ht="15.75" customHeight="1" hidden="1">
      <c r="A328" s="113"/>
      <c r="B328" s="117"/>
      <c r="C328" s="16" t="s">
        <v>27</v>
      </c>
      <c r="D328" s="18" t="s">
        <v>28</v>
      </c>
      <c r="E328" s="11"/>
      <c r="F328" s="11"/>
      <c r="G328" s="11"/>
      <c r="H328" s="11"/>
      <c r="I328" s="15">
        <f t="shared" si="15"/>
        <v>0</v>
      </c>
      <c r="J328" s="15" t="e">
        <f t="shared" si="16"/>
        <v>#DIV/0!</v>
      </c>
      <c r="K328" s="15" t="e">
        <f t="shared" si="17"/>
        <v>#DIV/0!</v>
      </c>
    </row>
    <row r="329" spans="1:11" ht="15.75" customHeight="1">
      <c r="A329" s="113"/>
      <c r="B329" s="117"/>
      <c r="C329" s="16" t="s">
        <v>46</v>
      </c>
      <c r="D329" s="18" t="s">
        <v>47</v>
      </c>
      <c r="E329" s="11"/>
      <c r="F329" s="11"/>
      <c r="G329" s="11"/>
      <c r="H329" s="11">
        <v>-384.6</v>
      </c>
      <c r="I329" s="15">
        <f t="shared" si="15"/>
        <v>-384.6</v>
      </c>
      <c r="J329" s="15"/>
      <c r="K329" s="15"/>
    </row>
    <row r="330" spans="1:11" ht="15.75">
      <c r="A330" s="113"/>
      <c r="B330" s="117"/>
      <c r="C330" s="16" t="s">
        <v>51</v>
      </c>
      <c r="D330" s="18" t="s">
        <v>52</v>
      </c>
      <c r="E330" s="11"/>
      <c r="F330" s="11">
        <v>1012.7</v>
      </c>
      <c r="G330" s="11"/>
      <c r="H330" s="11">
        <v>95.2</v>
      </c>
      <c r="I330" s="15">
        <f t="shared" si="15"/>
        <v>95.2</v>
      </c>
      <c r="J330" s="15"/>
      <c r="K330" s="15">
        <f t="shared" si="17"/>
        <v>9.400612224745728</v>
      </c>
    </row>
    <row r="331" spans="1:11" ht="31.5">
      <c r="A331" s="113"/>
      <c r="B331" s="117"/>
      <c r="C331" s="16"/>
      <c r="D331" s="91" t="s">
        <v>219</v>
      </c>
      <c r="E331" s="96">
        <f>E332-E329</f>
        <v>0</v>
      </c>
      <c r="F331" s="96">
        <f>F332-F329</f>
        <v>1012.7</v>
      </c>
      <c r="G331" s="96">
        <f>G332-G329</f>
        <v>0</v>
      </c>
      <c r="H331" s="96">
        <f>H332-H329</f>
        <v>95.19999999999999</v>
      </c>
      <c r="I331" s="93">
        <f>H331-G331</f>
        <v>95.19999999999999</v>
      </c>
      <c r="J331" s="93"/>
      <c r="K331" s="93">
        <f>H331/F331*100</f>
        <v>9.400612224745727</v>
      </c>
    </row>
    <row r="332" spans="1:11" s="26" customFormat="1" ht="31.5">
      <c r="A332" s="113"/>
      <c r="B332" s="117"/>
      <c r="C332" s="8"/>
      <c r="D332" s="24" t="s">
        <v>220</v>
      </c>
      <c r="E332" s="37">
        <f>SUM(E326:E330)</f>
        <v>0</v>
      </c>
      <c r="F332" s="37">
        <f>SUM(F326:F330)</f>
        <v>1012.7</v>
      </c>
      <c r="G332" s="37">
        <f>SUM(G326:G330)</f>
        <v>0</v>
      </c>
      <c r="H332" s="37">
        <f>SUM(H326:H330)</f>
        <v>-289.40000000000003</v>
      </c>
      <c r="I332" s="61">
        <f t="shared" si="15"/>
        <v>-289.40000000000003</v>
      </c>
      <c r="J332" s="61"/>
      <c r="K332" s="61">
        <f t="shared" si="17"/>
        <v>-28.577071195813176</v>
      </c>
    </row>
    <row r="333" spans="1:11" s="26" customFormat="1" ht="31.5" customHeight="1" hidden="1">
      <c r="A333" s="100" t="s">
        <v>161</v>
      </c>
      <c r="B333" s="108" t="s">
        <v>162</v>
      </c>
      <c r="C333" s="16" t="s">
        <v>16</v>
      </c>
      <c r="D333" s="21" t="s">
        <v>17</v>
      </c>
      <c r="E333" s="34"/>
      <c r="F333" s="37"/>
      <c r="G333" s="37"/>
      <c r="H333" s="34"/>
      <c r="I333" s="15">
        <f t="shared" si="15"/>
        <v>0</v>
      </c>
      <c r="J333" s="15" t="e">
        <f t="shared" si="16"/>
        <v>#DIV/0!</v>
      </c>
      <c r="K333" s="15" t="e">
        <f t="shared" si="17"/>
        <v>#DIV/0!</v>
      </c>
    </row>
    <row r="334" spans="1:11" s="26" customFormat="1" ht="15.75" customHeight="1" hidden="1">
      <c r="A334" s="102"/>
      <c r="B334" s="102"/>
      <c r="C334" s="16" t="s">
        <v>22</v>
      </c>
      <c r="D334" s="18" t="s">
        <v>23</v>
      </c>
      <c r="E334" s="34">
        <f>E335</f>
        <v>0</v>
      </c>
      <c r="F334" s="34">
        <f>F335</f>
        <v>0</v>
      </c>
      <c r="G334" s="34">
        <f>G335</f>
        <v>0</v>
      </c>
      <c r="H334" s="34">
        <f>H335</f>
        <v>0</v>
      </c>
      <c r="I334" s="15">
        <f t="shared" si="15"/>
        <v>0</v>
      </c>
      <c r="J334" s="15" t="e">
        <f t="shared" si="16"/>
        <v>#DIV/0!</v>
      </c>
      <c r="K334" s="15" t="e">
        <f t="shared" si="17"/>
        <v>#DIV/0!</v>
      </c>
    </row>
    <row r="335" spans="1:11" s="68" customFormat="1" ht="15.75" customHeight="1" hidden="1">
      <c r="A335" s="102"/>
      <c r="B335" s="102"/>
      <c r="C335" s="62" t="s">
        <v>25</v>
      </c>
      <c r="D335" s="67" t="s">
        <v>26</v>
      </c>
      <c r="E335" s="64"/>
      <c r="F335" s="64"/>
      <c r="G335" s="64"/>
      <c r="H335" s="64"/>
      <c r="I335" s="65">
        <f t="shared" si="15"/>
        <v>0</v>
      </c>
      <c r="J335" s="65" t="e">
        <f t="shared" si="16"/>
        <v>#DIV/0!</v>
      </c>
      <c r="K335" s="65" t="e">
        <f t="shared" si="17"/>
        <v>#DIV/0!</v>
      </c>
    </row>
    <row r="336" spans="1:11" s="26" customFormat="1" ht="15.75" hidden="1">
      <c r="A336" s="102"/>
      <c r="B336" s="102"/>
      <c r="C336" s="16" t="s">
        <v>27</v>
      </c>
      <c r="D336" s="18" t="s">
        <v>28</v>
      </c>
      <c r="E336" s="34"/>
      <c r="F336" s="37"/>
      <c r="G336" s="37"/>
      <c r="H336" s="34"/>
      <c r="I336" s="15">
        <f t="shared" si="15"/>
        <v>0</v>
      </c>
      <c r="J336" s="15" t="e">
        <f t="shared" si="16"/>
        <v>#DIV/0!</v>
      </c>
      <c r="K336" s="15" t="e">
        <f t="shared" si="17"/>
        <v>#DIV/0!</v>
      </c>
    </row>
    <row r="337" spans="1:11" s="26" customFormat="1" ht="15.75">
      <c r="A337" s="102"/>
      <c r="B337" s="102"/>
      <c r="C337" s="16" t="s">
        <v>46</v>
      </c>
      <c r="D337" s="18" t="s">
        <v>47</v>
      </c>
      <c r="E337" s="34"/>
      <c r="F337" s="37"/>
      <c r="G337" s="37"/>
      <c r="H337" s="34">
        <v>-182.8</v>
      </c>
      <c r="I337" s="15">
        <f>H337-G337</f>
        <v>-182.8</v>
      </c>
      <c r="J337" s="15"/>
      <c r="K337" s="15"/>
    </row>
    <row r="338" spans="1:11" ht="15.75">
      <c r="A338" s="102"/>
      <c r="B338" s="102"/>
      <c r="C338" s="16" t="s">
        <v>50</v>
      </c>
      <c r="D338" s="18" t="s">
        <v>121</v>
      </c>
      <c r="E338" s="34"/>
      <c r="F338" s="34">
        <v>331.3</v>
      </c>
      <c r="G338" s="34"/>
      <c r="H338" s="34"/>
      <c r="I338" s="15">
        <f t="shared" si="15"/>
        <v>0</v>
      </c>
      <c r="J338" s="15"/>
      <c r="K338" s="15">
        <f t="shared" si="17"/>
        <v>0</v>
      </c>
    </row>
    <row r="339" spans="1:11" ht="15.75" hidden="1">
      <c r="A339" s="102"/>
      <c r="B339" s="102"/>
      <c r="C339" s="16" t="s">
        <v>53</v>
      </c>
      <c r="D339" s="20" t="s">
        <v>54</v>
      </c>
      <c r="E339" s="34"/>
      <c r="F339" s="34"/>
      <c r="G339" s="34"/>
      <c r="H339" s="34"/>
      <c r="I339" s="15">
        <f t="shared" si="15"/>
        <v>0</v>
      </c>
      <c r="J339" s="15" t="e">
        <f t="shared" si="16"/>
        <v>#DIV/0!</v>
      </c>
      <c r="K339" s="15" t="e">
        <f t="shared" si="17"/>
        <v>#DIV/0!</v>
      </c>
    </row>
    <row r="340" spans="1:11" ht="31.5">
      <c r="A340" s="102"/>
      <c r="B340" s="102"/>
      <c r="C340" s="16"/>
      <c r="D340" s="91" t="s">
        <v>219</v>
      </c>
      <c r="E340" s="92">
        <f>E341-E337</f>
        <v>0</v>
      </c>
      <c r="F340" s="92">
        <f>F341-F337</f>
        <v>331.3</v>
      </c>
      <c r="G340" s="92">
        <f>G341-G337</f>
        <v>0</v>
      </c>
      <c r="H340" s="92">
        <f>H341-H337</f>
        <v>0</v>
      </c>
      <c r="I340" s="93">
        <f>H340-G340</f>
        <v>0</v>
      </c>
      <c r="J340" s="93"/>
      <c r="K340" s="93">
        <f>H340/F340*100</f>
        <v>0</v>
      </c>
    </row>
    <row r="341" spans="1:11" s="26" customFormat="1" ht="31.5">
      <c r="A341" s="103"/>
      <c r="B341" s="103"/>
      <c r="C341" s="8"/>
      <c r="D341" s="24" t="s">
        <v>220</v>
      </c>
      <c r="E341" s="37">
        <f>SUM(E333:E334,E336:E339)</f>
        <v>0</v>
      </c>
      <c r="F341" s="37">
        <f>SUM(F333:F334,F336:F339)</f>
        <v>331.3</v>
      </c>
      <c r="G341" s="37">
        <f>SUM(G333:G334,G336:G339)</f>
        <v>0</v>
      </c>
      <c r="H341" s="37">
        <f>SUM(H333:H334,H336:H339)</f>
        <v>-182.8</v>
      </c>
      <c r="I341" s="61">
        <f t="shared" si="15"/>
        <v>-182.8</v>
      </c>
      <c r="J341" s="61"/>
      <c r="K341" s="61">
        <f t="shared" si="17"/>
        <v>-55.17657712043466</v>
      </c>
    </row>
    <row r="342" spans="1:11" s="26" customFormat="1" ht="31.5" hidden="1">
      <c r="A342" s="108">
        <v>977</v>
      </c>
      <c r="B342" s="108" t="s">
        <v>196</v>
      </c>
      <c r="C342" s="16" t="s">
        <v>16</v>
      </c>
      <c r="D342" s="21" t="s">
        <v>17</v>
      </c>
      <c r="E342" s="34"/>
      <c r="F342" s="34"/>
      <c r="G342" s="34"/>
      <c r="H342" s="34"/>
      <c r="I342" s="15">
        <f t="shared" si="15"/>
        <v>0</v>
      </c>
      <c r="J342" s="15" t="e">
        <f t="shared" si="16"/>
        <v>#DIV/0!</v>
      </c>
      <c r="K342" s="15" t="e">
        <f t="shared" si="17"/>
        <v>#DIV/0!</v>
      </c>
    </row>
    <row r="343" spans="1:11" s="26" customFormat="1" ht="15.75" hidden="1">
      <c r="A343" s="109"/>
      <c r="B343" s="109"/>
      <c r="C343" s="16" t="s">
        <v>22</v>
      </c>
      <c r="D343" s="18" t="s">
        <v>23</v>
      </c>
      <c r="E343" s="34">
        <f>E344+E345</f>
        <v>0</v>
      </c>
      <c r="F343" s="34">
        <f>F344+F345</f>
        <v>0</v>
      </c>
      <c r="G343" s="34">
        <f>G344+G345</f>
        <v>0</v>
      </c>
      <c r="H343" s="34">
        <f>H344+H345</f>
        <v>0</v>
      </c>
      <c r="I343" s="15">
        <f t="shared" si="15"/>
        <v>0</v>
      </c>
      <c r="J343" s="15" t="e">
        <f t="shared" si="16"/>
        <v>#DIV/0!</v>
      </c>
      <c r="K343" s="15" t="e">
        <f t="shared" si="17"/>
        <v>#DIV/0!</v>
      </c>
    </row>
    <row r="344" spans="1:11" s="68" customFormat="1" ht="31.5" hidden="1">
      <c r="A344" s="109"/>
      <c r="B344" s="109"/>
      <c r="C344" s="62" t="s">
        <v>40</v>
      </c>
      <c r="D344" s="67" t="s">
        <v>41</v>
      </c>
      <c r="E344" s="69"/>
      <c r="F344" s="69"/>
      <c r="G344" s="69"/>
      <c r="H344" s="69"/>
      <c r="I344" s="65">
        <f t="shared" si="15"/>
        <v>0</v>
      </c>
      <c r="J344" s="65" t="e">
        <f t="shared" si="16"/>
        <v>#DIV/0!</v>
      </c>
      <c r="K344" s="65" t="e">
        <f t="shared" si="17"/>
        <v>#DIV/0!</v>
      </c>
    </row>
    <row r="345" spans="1:11" s="68" customFormat="1" ht="63" hidden="1">
      <c r="A345" s="109"/>
      <c r="B345" s="109"/>
      <c r="C345" s="70" t="s">
        <v>178</v>
      </c>
      <c r="D345" s="63" t="s">
        <v>179</v>
      </c>
      <c r="E345" s="69"/>
      <c r="F345" s="69"/>
      <c r="G345" s="69"/>
      <c r="H345" s="69"/>
      <c r="I345" s="65">
        <f t="shared" si="15"/>
        <v>0</v>
      </c>
      <c r="J345" s="65" t="e">
        <f t="shared" si="16"/>
        <v>#DIV/0!</v>
      </c>
      <c r="K345" s="65" t="e">
        <f t="shared" si="17"/>
        <v>#DIV/0!</v>
      </c>
    </row>
    <row r="346" spans="1:11" s="26" customFormat="1" ht="18" customHeight="1" hidden="1">
      <c r="A346" s="110"/>
      <c r="B346" s="110"/>
      <c r="C346" s="23"/>
      <c r="D346" s="24" t="s">
        <v>37</v>
      </c>
      <c r="E346" s="37">
        <f>SUM(E342:E343)</f>
        <v>0</v>
      </c>
      <c r="F346" s="37">
        <f>SUM(F342:F343)</f>
        <v>0</v>
      </c>
      <c r="G346" s="37">
        <f>SUM(G342:G343)</f>
        <v>0</v>
      </c>
      <c r="H346" s="37">
        <f>SUM(H342:H343)</f>
        <v>0</v>
      </c>
      <c r="I346" s="15">
        <f t="shared" si="15"/>
        <v>0</v>
      </c>
      <c r="J346" s="15" t="e">
        <f t="shared" si="16"/>
        <v>#DIV/0!</v>
      </c>
      <c r="K346" s="15" t="e">
        <f t="shared" si="17"/>
        <v>#DIV/0!</v>
      </c>
    </row>
    <row r="347" spans="1:11" s="26" customFormat="1" ht="18" customHeight="1" hidden="1">
      <c r="A347" s="108">
        <v>978</v>
      </c>
      <c r="B347" s="108" t="s">
        <v>199</v>
      </c>
      <c r="C347" s="16" t="s">
        <v>29</v>
      </c>
      <c r="D347" s="18" t="s">
        <v>180</v>
      </c>
      <c r="E347" s="34"/>
      <c r="F347" s="34"/>
      <c r="G347" s="34"/>
      <c r="H347" s="34"/>
      <c r="I347" s="15">
        <f t="shared" si="15"/>
        <v>0</v>
      </c>
      <c r="J347" s="15" t="e">
        <f t="shared" si="16"/>
        <v>#DIV/0!</v>
      </c>
      <c r="K347" s="15" t="e">
        <f t="shared" si="17"/>
        <v>#DIV/0!</v>
      </c>
    </row>
    <row r="348" spans="1:11" s="26" customFormat="1" ht="27.75" customHeight="1" hidden="1">
      <c r="A348" s="110"/>
      <c r="B348" s="110"/>
      <c r="C348" s="23"/>
      <c r="D348" s="24" t="s">
        <v>37</v>
      </c>
      <c r="E348" s="37">
        <f>E347</f>
        <v>0</v>
      </c>
      <c r="F348" s="37">
        <f>F347</f>
        <v>0</v>
      </c>
      <c r="G348" s="37">
        <f>G347</f>
        <v>0</v>
      </c>
      <c r="H348" s="37">
        <f>H347</f>
        <v>0</v>
      </c>
      <c r="I348" s="15">
        <f t="shared" si="15"/>
        <v>0</v>
      </c>
      <c r="J348" s="15" t="e">
        <f t="shared" si="16"/>
        <v>#DIV/0!</v>
      </c>
      <c r="K348" s="15" t="e">
        <f t="shared" si="17"/>
        <v>#DIV/0!</v>
      </c>
    </row>
    <row r="349" spans="1:11" s="26" customFormat="1" ht="18" customHeight="1" hidden="1">
      <c r="A349" s="108">
        <v>985</v>
      </c>
      <c r="B349" s="108" t="s">
        <v>198</v>
      </c>
      <c r="C349" s="16" t="s">
        <v>16</v>
      </c>
      <c r="D349" s="21" t="s">
        <v>17</v>
      </c>
      <c r="E349" s="34"/>
      <c r="F349" s="34"/>
      <c r="G349" s="34"/>
      <c r="H349" s="34"/>
      <c r="I349" s="15">
        <f t="shared" si="15"/>
        <v>0</v>
      </c>
      <c r="J349" s="15" t="e">
        <f t="shared" si="16"/>
        <v>#DIV/0!</v>
      </c>
      <c r="K349" s="15" t="e">
        <f t="shared" si="17"/>
        <v>#DIV/0!</v>
      </c>
    </row>
    <row r="350" spans="1:11" s="26" customFormat="1" ht="18" customHeight="1" hidden="1">
      <c r="A350" s="110"/>
      <c r="B350" s="110"/>
      <c r="C350" s="23"/>
      <c r="D350" s="24" t="s">
        <v>37</v>
      </c>
      <c r="E350" s="37">
        <f>E349</f>
        <v>0</v>
      </c>
      <c r="F350" s="37">
        <f>F349</f>
        <v>0</v>
      </c>
      <c r="G350" s="37">
        <f>G349</f>
        <v>0</v>
      </c>
      <c r="H350" s="37">
        <f>H349</f>
        <v>0</v>
      </c>
      <c r="I350" s="15">
        <f t="shared" si="15"/>
        <v>0</v>
      </c>
      <c r="J350" s="15" t="e">
        <f t="shared" si="16"/>
        <v>#DIV/0!</v>
      </c>
      <c r="K350" s="15" t="e">
        <f t="shared" si="17"/>
        <v>#DIV/0!</v>
      </c>
    </row>
    <row r="351" spans="1:11" s="26" customFormat="1" ht="78.75">
      <c r="A351" s="100" t="s">
        <v>163</v>
      </c>
      <c r="B351" s="108" t="s">
        <v>164</v>
      </c>
      <c r="C351" s="19" t="s">
        <v>14</v>
      </c>
      <c r="D351" s="20" t="s">
        <v>117</v>
      </c>
      <c r="E351" s="37"/>
      <c r="F351" s="34">
        <v>44501.2</v>
      </c>
      <c r="G351" s="34">
        <v>3917.3</v>
      </c>
      <c r="H351" s="34">
        <v>3843.2</v>
      </c>
      <c r="I351" s="15">
        <f t="shared" si="15"/>
        <v>-74.10000000000036</v>
      </c>
      <c r="J351" s="15">
        <f t="shared" si="16"/>
        <v>98.10839098358562</v>
      </c>
      <c r="K351" s="15">
        <f t="shared" si="17"/>
        <v>8.636171608855491</v>
      </c>
    </row>
    <row r="352" spans="1:11" s="26" customFormat="1" ht="31.5" hidden="1">
      <c r="A352" s="101"/>
      <c r="B352" s="109"/>
      <c r="C352" s="16" t="s">
        <v>16</v>
      </c>
      <c r="D352" s="21" t="s">
        <v>17</v>
      </c>
      <c r="E352" s="37"/>
      <c r="F352" s="34"/>
      <c r="G352" s="34"/>
      <c r="H352" s="34"/>
      <c r="I352" s="15">
        <f t="shared" si="15"/>
        <v>0</v>
      </c>
      <c r="J352" s="15" t="e">
        <f t="shared" si="16"/>
        <v>#DIV/0!</v>
      </c>
      <c r="K352" s="15" t="e">
        <f t="shared" si="17"/>
        <v>#DIV/0!</v>
      </c>
    </row>
    <row r="353" spans="1:11" s="26" customFormat="1" ht="15.75" customHeight="1">
      <c r="A353" s="102"/>
      <c r="B353" s="102"/>
      <c r="C353" s="16" t="s">
        <v>102</v>
      </c>
      <c r="D353" s="18" t="s">
        <v>103</v>
      </c>
      <c r="E353" s="34"/>
      <c r="F353" s="34">
        <v>389.3</v>
      </c>
      <c r="G353" s="34"/>
      <c r="H353" s="34"/>
      <c r="I353" s="15">
        <f t="shared" si="15"/>
        <v>0</v>
      </c>
      <c r="J353" s="15"/>
      <c r="K353" s="15">
        <f t="shared" si="17"/>
        <v>0</v>
      </c>
    </row>
    <row r="354" spans="1:11" s="26" customFormat="1" ht="15.75" customHeight="1" hidden="1">
      <c r="A354" s="102"/>
      <c r="B354" s="102"/>
      <c r="C354" s="16" t="s">
        <v>27</v>
      </c>
      <c r="D354" s="18" t="s">
        <v>28</v>
      </c>
      <c r="E354" s="34"/>
      <c r="F354" s="34"/>
      <c r="G354" s="34"/>
      <c r="H354" s="34"/>
      <c r="I354" s="15">
        <f t="shared" si="15"/>
        <v>0</v>
      </c>
      <c r="J354" s="15"/>
      <c r="K354" s="15" t="e">
        <f t="shared" si="17"/>
        <v>#DIV/0!</v>
      </c>
    </row>
    <row r="355" spans="1:11" s="26" customFormat="1" ht="15.75" customHeight="1">
      <c r="A355" s="102"/>
      <c r="B355" s="102"/>
      <c r="C355" s="16" t="s">
        <v>46</v>
      </c>
      <c r="D355" s="18" t="s">
        <v>47</v>
      </c>
      <c r="E355" s="34"/>
      <c r="F355" s="34"/>
      <c r="G355" s="34"/>
      <c r="H355" s="34">
        <v>-33228.1</v>
      </c>
      <c r="I355" s="15">
        <f t="shared" si="15"/>
        <v>-33228.1</v>
      </c>
      <c r="J355" s="15"/>
      <c r="K355" s="15"/>
    </row>
    <row r="356" spans="1:11" s="26" customFormat="1" ht="15.75" hidden="1">
      <c r="A356" s="102"/>
      <c r="B356" s="102"/>
      <c r="C356" s="16" t="s">
        <v>50</v>
      </c>
      <c r="D356" s="18" t="s">
        <v>87</v>
      </c>
      <c r="E356" s="11"/>
      <c r="F356" s="11"/>
      <c r="G356" s="11"/>
      <c r="H356" s="11"/>
      <c r="I356" s="15">
        <f t="shared" si="15"/>
        <v>0</v>
      </c>
      <c r="J356" s="15" t="e">
        <f t="shared" si="16"/>
        <v>#DIV/0!</v>
      </c>
      <c r="K356" s="15" t="e">
        <f t="shared" si="17"/>
        <v>#DIV/0!</v>
      </c>
    </row>
    <row r="357" spans="1:11" s="26" customFormat="1" ht="15.75">
      <c r="A357" s="102"/>
      <c r="B357" s="102"/>
      <c r="C357" s="16" t="s">
        <v>51</v>
      </c>
      <c r="D357" s="18" t="s">
        <v>52</v>
      </c>
      <c r="E357" s="11"/>
      <c r="F357" s="34">
        <v>27838</v>
      </c>
      <c r="G357" s="34">
        <f>4.3/3</f>
        <v>1.4333333333333333</v>
      </c>
      <c r="H357" s="34"/>
      <c r="I357" s="15">
        <f t="shared" si="15"/>
        <v>-1.4333333333333333</v>
      </c>
      <c r="J357" s="15">
        <f t="shared" si="16"/>
        <v>0</v>
      </c>
      <c r="K357" s="15">
        <f t="shared" si="17"/>
        <v>0</v>
      </c>
    </row>
    <row r="358" spans="1:11" s="26" customFormat="1" ht="15.75" customHeight="1" hidden="1">
      <c r="A358" s="102"/>
      <c r="B358" s="102"/>
      <c r="C358" s="16" t="s">
        <v>53</v>
      </c>
      <c r="D358" s="20" t="s">
        <v>54</v>
      </c>
      <c r="E358" s="34"/>
      <c r="F358" s="34"/>
      <c r="G358" s="34"/>
      <c r="H358" s="34"/>
      <c r="I358" s="15">
        <f t="shared" si="15"/>
        <v>0</v>
      </c>
      <c r="J358" s="15" t="e">
        <f t="shared" si="16"/>
        <v>#DIV/0!</v>
      </c>
      <c r="K358" s="15" t="e">
        <f t="shared" si="17"/>
        <v>#DIV/0!</v>
      </c>
    </row>
    <row r="359" spans="1:11" s="26" customFormat="1" ht="31.5">
      <c r="A359" s="102"/>
      <c r="B359" s="102"/>
      <c r="C359" s="16"/>
      <c r="D359" s="91" t="s">
        <v>219</v>
      </c>
      <c r="E359" s="92">
        <f>E360-E355</f>
        <v>0</v>
      </c>
      <c r="F359" s="92">
        <f>F360-F355</f>
        <v>72728.5</v>
      </c>
      <c r="G359" s="92">
        <f>G360-G355</f>
        <v>3918.7333333333336</v>
      </c>
      <c r="H359" s="92">
        <f>H360-H355</f>
        <v>3843.2000000000007</v>
      </c>
      <c r="I359" s="93">
        <f>H359-G359</f>
        <v>-75.53333333333285</v>
      </c>
      <c r="J359" s="93">
        <f>H359/G359*100</f>
        <v>98.07250642214322</v>
      </c>
      <c r="K359" s="93">
        <f>H359/F359*100</f>
        <v>5.2843108272547905</v>
      </c>
    </row>
    <row r="360" spans="1:11" s="26" customFormat="1" ht="31.5">
      <c r="A360" s="103"/>
      <c r="B360" s="103"/>
      <c r="C360" s="8"/>
      <c r="D360" s="24" t="s">
        <v>220</v>
      </c>
      <c r="E360" s="37">
        <f>SUM(E351:E358)</f>
        <v>0</v>
      </c>
      <c r="F360" s="57">
        <f>SUM(F351:F358)</f>
        <v>72728.5</v>
      </c>
      <c r="G360" s="57">
        <f>SUM(G351:G358)</f>
        <v>3918.7333333333336</v>
      </c>
      <c r="H360" s="37">
        <f>SUM(H351:H358)</f>
        <v>-29384.899999999998</v>
      </c>
      <c r="I360" s="61">
        <f t="shared" si="15"/>
        <v>-33303.63333333333</v>
      </c>
      <c r="J360" s="61">
        <f t="shared" si="16"/>
        <v>-749.8570966809002</v>
      </c>
      <c r="K360" s="61">
        <f t="shared" si="17"/>
        <v>-40.40355568999773</v>
      </c>
    </row>
    <row r="361" spans="1:11" ht="63">
      <c r="A361" s="100" t="s">
        <v>165</v>
      </c>
      <c r="B361" s="108" t="s">
        <v>166</v>
      </c>
      <c r="C361" s="19" t="s">
        <v>61</v>
      </c>
      <c r="D361" s="33" t="s">
        <v>62</v>
      </c>
      <c r="E361" s="11">
        <v>17885.8</v>
      </c>
      <c r="F361" s="11">
        <v>610333.4</v>
      </c>
      <c r="G361" s="11">
        <v>12340</v>
      </c>
      <c r="H361" s="11">
        <v>7518.9</v>
      </c>
      <c r="I361" s="15">
        <f t="shared" si="15"/>
        <v>-4821.1</v>
      </c>
      <c r="J361" s="15">
        <f t="shared" si="16"/>
        <v>60.93111831442464</v>
      </c>
      <c r="K361" s="15">
        <f t="shared" si="17"/>
        <v>1.2319332351793297</v>
      </c>
    </row>
    <row r="362" spans="1:11" ht="31.5">
      <c r="A362" s="101"/>
      <c r="B362" s="109"/>
      <c r="C362" s="16" t="s">
        <v>169</v>
      </c>
      <c r="D362" s="18" t="s">
        <v>170</v>
      </c>
      <c r="E362" s="11">
        <v>12.5</v>
      </c>
      <c r="F362" s="11">
        <v>35694.5</v>
      </c>
      <c r="G362" s="11"/>
      <c r="H362" s="11">
        <v>1.2</v>
      </c>
      <c r="I362" s="15">
        <f t="shared" si="15"/>
        <v>1.2</v>
      </c>
      <c r="J362" s="15"/>
      <c r="K362" s="15">
        <f t="shared" si="17"/>
        <v>0.003361862471809382</v>
      </c>
    </row>
    <row r="363" spans="1:11" ht="31.5" customHeight="1" hidden="1">
      <c r="A363" s="101"/>
      <c r="B363" s="109"/>
      <c r="C363" s="16" t="s">
        <v>16</v>
      </c>
      <c r="D363" s="21" t="s">
        <v>17</v>
      </c>
      <c r="E363" s="59"/>
      <c r="F363" s="11"/>
      <c r="G363" s="11"/>
      <c r="H363" s="11"/>
      <c r="I363" s="15">
        <f t="shared" si="15"/>
        <v>0</v>
      </c>
      <c r="J363" s="15" t="e">
        <f t="shared" si="16"/>
        <v>#DIV/0!</v>
      </c>
      <c r="K363" s="15" t="e">
        <f t="shared" si="17"/>
        <v>#DIV/0!</v>
      </c>
    </row>
    <row r="364" spans="1:11" ht="47.25">
      <c r="A364" s="101"/>
      <c r="B364" s="109"/>
      <c r="C364" s="19" t="s">
        <v>63</v>
      </c>
      <c r="D364" s="20" t="s">
        <v>64</v>
      </c>
      <c r="E364" s="11">
        <v>25528.9</v>
      </c>
      <c r="F364" s="11">
        <v>187221.4</v>
      </c>
      <c r="G364" s="11">
        <v>10510</v>
      </c>
      <c r="H364" s="11">
        <v>17572.3</v>
      </c>
      <c r="I364" s="15">
        <f t="shared" si="15"/>
        <v>7062.299999999999</v>
      </c>
      <c r="J364" s="15">
        <f t="shared" si="16"/>
        <v>167.19600380589915</v>
      </c>
      <c r="K364" s="15">
        <f t="shared" si="17"/>
        <v>9.385839439294868</v>
      </c>
    </row>
    <row r="365" spans="1:11" ht="15.75">
      <c r="A365" s="101"/>
      <c r="B365" s="109"/>
      <c r="C365" s="16" t="s">
        <v>27</v>
      </c>
      <c r="D365" s="18" t="s">
        <v>28</v>
      </c>
      <c r="E365" s="11">
        <v>1001.5</v>
      </c>
      <c r="F365" s="11"/>
      <c r="G365" s="11"/>
      <c r="H365" s="11">
        <v>-659.5</v>
      </c>
      <c r="I365" s="15">
        <f t="shared" si="15"/>
        <v>-659.5</v>
      </c>
      <c r="J365" s="15"/>
      <c r="K365" s="15"/>
    </row>
    <row r="366" spans="1:11" s="26" customFormat="1" ht="16.5" customHeight="1">
      <c r="A366" s="101"/>
      <c r="B366" s="109"/>
      <c r="C366" s="23"/>
      <c r="D366" s="24" t="s">
        <v>33</v>
      </c>
      <c r="E366" s="37">
        <f>SUM(E361:E365)</f>
        <v>44428.7</v>
      </c>
      <c r="F366" s="37">
        <f>SUM(F361:F365)</f>
        <v>833249.3</v>
      </c>
      <c r="G366" s="37">
        <f>SUM(G361:G365)</f>
        <v>22850</v>
      </c>
      <c r="H366" s="37">
        <f>SUM(H361:H365)</f>
        <v>24432.899999999998</v>
      </c>
      <c r="I366" s="61">
        <f t="shared" si="15"/>
        <v>1582.8999999999978</v>
      </c>
      <c r="J366" s="61">
        <f t="shared" si="16"/>
        <v>106.92735229759298</v>
      </c>
      <c r="K366" s="61">
        <f t="shared" si="17"/>
        <v>2.9322436874534423</v>
      </c>
    </row>
    <row r="367" spans="1:11" ht="15.75">
      <c r="A367" s="101"/>
      <c r="B367" s="109"/>
      <c r="C367" s="16" t="s">
        <v>171</v>
      </c>
      <c r="D367" s="18" t="s">
        <v>172</v>
      </c>
      <c r="E367" s="11">
        <v>5167</v>
      </c>
      <c r="F367" s="11">
        <v>231414</v>
      </c>
      <c r="G367" s="11">
        <v>7235.7</v>
      </c>
      <c r="H367" s="11">
        <v>7366.4</v>
      </c>
      <c r="I367" s="15">
        <f t="shared" si="15"/>
        <v>130.69999999999982</v>
      </c>
      <c r="J367" s="15">
        <f t="shared" si="16"/>
        <v>101.80632143400086</v>
      </c>
      <c r="K367" s="15">
        <f t="shared" si="17"/>
        <v>3.1832127701867647</v>
      </c>
    </row>
    <row r="368" spans="1:11" ht="15.75">
      <c r="A368" s="101"/>
      <c r="B368" s="109"/>
      <c r="C368" s="16" t="s">
        <v>173</v>
      </c>
      <c r="D368" s="18" t="s">
        <v>174</v>
      </c>
      <c r="E368" s="11">
        <v>176245.8</v>
      </c>
      <c r="F368" s="11">
        <v>3295898.2</v>
      </c>
      <c r="G368" s="11">
        <v>196408.4</v>
      </c>
      <c r="H368" s="11">
        <v>205566.6</v>
      </c>
      <c r="I368" s="15">
        <f t="shared" si="15"/>
        <v>9158.200000000012</v>
      </c>
      <c r="J368" s="15">
        <f t="shared" si="16"/>
        <v>104.66283519442143</v>
      </c>
      <c r="K368" s="15">
        <f t="shared" si="17"/>
        <v>6.23704336499228</v>
      </c>
    </row>
    <row r="369" spans="1:11" ht="15.75">
      <c r="A369" s="101"/>
      <c r="B369" s="109"/>
      <c r="C369" s="16" t="s">
        <v>167</v>
      </c>
      <c r="D369" s="27" t="s">
        <v>168</v>
      </c>
      <c r="E369" s="34">
        <v>627.8</v>
      </c>
      <c r="F369" s="11"/>
      <c r="G369" s="11"/>
      <c r="H369" s="11">
        <v>6.2</v>
      </c>
      <c r="I369" s="15">
        <f t="shared" si="15"/>
        <v>6.2</v>
      </c>
      <c r="J369" s="15"/>
      <c r="K369" s="15"/>
    </row>
    <row r="370" spans="1:11" ht="15.75">
      <c r="A370" s="101"/>
      <c r="B370" s="109"/>
      <c r="C370" s="16" t="s">
        <v>22</v>
      </c>
      <c r="D370" s="18" t="s">
        <v>23</v>
      </c>
      <c r="E370" s="11">
        <f>E371</f>
        <v>18.3</v>
      </c>
      <c r="F370" s="11">
        <f>F371</f>
        <v>548.2</v>
      </c>
      <c r="G370" s="11">
        <f>G371</f>
        <v>29.6</v>
      </c>
      <c r="H370" s="11">
        <f>H371</f>
        <v>19.6</v>
      </c>
      <c r="I370" s="15">
        <f t="shared" si="15"/>
        <v>-10</v>
      </c>
      <c r="J370" s="15">
        <f t="shared" si="16"/>
        <v>66.21621621621621</v>
      </c>
      <c r="K370" s="15">
        <f t="shared" si="17"/>
        <v>3.575337468077344</v>
      </c>
    </row>
    <row r="371" spans="1:11" s="66" customFormat="1" ht="31.5" customHeight="1" hidden="1">
      <c r="A371" s="101"/>
      <c r="B371" s="109"/>
      <c r="C371" s="62" t="s">
        <v>175</v>
      </c>
      <c r="D371" s="67" t="s">
        <v>176</v>
      </c>
      <c r="E371" s="64">
        <v>18.3</v>
      </c>
      <c r="F371" s="64">
        <f>115+433.2</f>
        <v>548.2</v>
      </c>
      <c r="G371" s="64">
        <f>6.6+23</f>
        <v>29.6</v>
      </c>
      <c r="H371" s="64">
        <v>19.6</v>
      </c>
      <c r="I371" s="65">
        <f t="shared" si="15"/>
        <v>-10</v>
      </c>
      <c r="J371" s="65">
        <f t="shared" si="16"/>
        <v>66.21621621621621</v>
      </c>
      <c r="K371" s="65">
        <f t="shared" si="17"/>
        <v>3.575337468077344</v>
      </c>
    </row>
    <row r="372" spans="1:11" s="26" customFormat="1" ht="16.5" customHeight="1">
      <c r="A372" s="101"/>
      <c r="B372" s="109"/>
      <c r="C372" s="23"/>
      <c r="D372" s="24" t="s">
        <v>36</v>
      </c>
      <c r="E372" s="37">
        <f>SUM(E367:E370)</f>
        <v>182058.89999999997</v>
      </c>
      <c r="F372" s="37">
        <f>SUM(F367:F370)</f>
        <v>3527860.4000000004</v>
      </c>
      <c r="G372" s="37">
        <f>SUM(G367:G370)</f>
        <v>203673.7</v>
      </c>
      <c r="H372" s="37">
        <f>SUM(H367:H370)</f>
        <v>212958.80000000002</v>
      </c>
      <c r="I372" s="61">
        <f t="shared" si="15"/>
        <v>9285.100000000006</v>
      </c>
      <c r="J372" s="61">
        <f t="shared" si="16"/>
        <v>104.558811471486</v>
      </c>
      <c r="K372" s="61">
        <f t="shared" si="17"/>
        <v>6.036486024220233</v>
      </c>
    </row>
    <row r="373" spans="1:11" s="26" customFormat="1" ht="18.75" customHeight="1">
      <c r="A373" s="107"/>
      <c r="B373" s="110"/>
      <c r="C373" s="23"/>
      <c r="D373" s="24" t="s">
        <v>37</v>
      </c>
      <c r="E373" s="37">
        <f>E366+E372</f>
        <v>226487.59999999998</v>
      </c>
      <c r="F373" s="37">
        <f>F366+F372</f>
        <v>4361109.7</v>
      </c>
      <c r="G373" s="37">
        <f>G366+G372</f>
        <v>226523.7</v>
      </c>
      <c r="H373" s="37">
        <f>H366+H372</f>
        <v>237391.7</v>
      </c>
      <c r="I373" s="61">
        <f t="shared" si="15"/>
        <v>10868</v>
      </c>
      <c r="J373" s="61">
        <f t="shared" si="16"/>
        <v>104.79773198124522</v>
      </c>
      <c r="K373" s="61">
        <f t="shared" si="17"/>
        <v>5.443378321806489</v>
      </c>
    </row>
    <row r="374" spans="1:11" s="26" customFormat="1" ht="15.75" hidden="1">
      <c r="A374" s="108"/>
      <c r="B374" s="108" t="s">
        <v>177</v>
      </c>
      <c r="C374" s="16" t="s">
        <v>167</v>
      </c>
      <c r="D374" s="27" t="s">
        <v>168</v>
      </c>
      <c r="E374" s="34"/>
      <c r="F374" s="37"/>
      <c r="G374" s="37"/>
      <c r="H374" s="34"/>
      <c r="I374" s="15">
        <f t="shared" si="15"/>
        <v>0</v>
      </c>
      <c r="J374" s="15" t="e">
        <f t="shared" si="16"/>
        <v>#DIV/0!</v>
      </c>
      <c r="K374" s="15" t="e">
        <f t="shared" si="17"/>
        <v>#DIV/0!</v>
      </c>
    </row>
    <row r="375" spans="1:11" s="26" customFormat="1" ht="80.25" customHeight="1" hidden="1">
      <c r="A375" s="109"/>
      <c r="B375" s="109"/>
      <c r="C375" s="29" t="s">
        <v>55</v>
      </c>
      <c r="D375" s="30" t="s">
        <v>56</v>
      </c>
      <c r="E375" s="11"/>
      <c r="F375" s="11"/>
      <c r="G375" s="11"/>
      <c r="H375" s="11"/>
      <c r="I375" s="15">
        <f t="shared" si="15"/>
        <v>0</v>
      </c>
      <c r="J375" s="15" t="e">
        <f t="shared" si="16"/>
        <v>#DIV/0!</v>
      </c>
      <c r="K375" s="15" t="e">
        <f t="shared" si="17"/>
        <v>#DIV/0!</v>
      </c>
    </row>
    <row r="376" spans="1:11" s="26" customFormat="1" ht="78.75" hidden="1">
      <c r="A376" s="109"/>
      <c r="B376" s="109"/>
      <c r="C376" s="31" t="s">
        <v>57</v>
      </c>
      <c r="D376" s="30" t="s">
        <v>58</v>
      </c>
      <c r="E376" s="11"/>
      <c r="F376" s="11"/>
      <c r="G376" s="11"/>
      <c r="H376" s="11"/>
      <c r="I376" s="15">
        <f t="shared" si="15"/>
        <v>0</v>
      </c>
      <c r="J376" s="15" t="e">
        <f t="shared" si="16"/>
        <v>#DIV/0!</v>
      </c>
      <c r="K376" s="15" t="e">
        <f t="shared" si="17"/>
        <v>#DIV/0!</v>
      </c>
    </row>
    <row r="377" spans="1:11" ht="15.75" hidden="1">
      <c r="A377" s="102"/>
      <c r="B377" s="102"/>
      <c r="C377" s="16" t="s">
        <v>22</v>
      </c>
      <c r="D377" s="18" t="s">
        <v>23</v>
      </c>
      <c r="E377" s="11">
        <f>SUM(E378:E378)</f>
        <v>0</v>
      </c>
      <c r="F377" s="11">
        <f>SUM(F378:F378)</f>
        <v>0</v>
      </c>
      <c r="G377" s="11">
        <f>SUM(G378:G378)</f>
        <v>0</v>
      </c>
      <c r="H377" s="11">
        <f>SUM(H378:H378)</f>
        <v>0</v>
      </c>
      <c r="I377" s="15">
        <f t="shared" si="15"/>
        <v>0</v>
      </c>
      <c r="J377" s="15" t="e">
        <f t="shared" si="16"/>
        <v>#DIV/0!</v>
      </c>
      <c r="K377" s="15" t="e">
        <f t="shared" si="17"/>
        <v>#DIV/0!</v>
      </c>
    </row>
    <row r="378" spans="1:11" s="66" customFormat="1" ht="63" hidden="1">
      <c r="A378" s="102"/>
      <c r="B378" s="102"/>
      <c r="C378" s="70" t="s">
        <v>178</v>
      </c>
      <c r="D378" s="63" t="s">
        <v>179</v>
      </c>
      <c r="E378" s="64"/>
      <c r="F378" s="64"/>
      <c r="G378" s="64"/>
      <c r="H378" s="64"/>
      <c r="I378" s="65">
        <f t="shared" si="15"/>
        <v>0</v>
      </c>
      <c r="J378" s="65" t="e">
        <f t="shared" si="16"/>
        <v>#DIV/0!</v>
      </c>
      <c r="K378" s="65" t="e">
        <f t="shared" si="17"/>
        <v>#DIV/0!</v>
      </c>
    </row>
    <row r="379" spans="1:11" ht="15.75" customHeight="1" hidden="1">
      <c r="A379" s="102"/>
      <c r="B379" s="102"/>
      <c r="C379" s="16" t="s">
        <v>53</v>
      </c>
      <c r="D379" s="20" t="s">
        <v>54</v>
      </c>
      <c r="E379" s="11"/>
      <c r="F379" s="11"/>
      <c r="G379" s="11"/>
      <c r="H379" s="11"/>
      <c r="I379" s="15">
        <f t="shared" si="15"/>
        <v>0</v>
      </c>
      <c r="J379" s="15" t="e">
        <f t="shared" si="16"/>
        <v>#DIV/0!</v>
      </c>
      <c r="K379" s="15" t="e">
        <f t="shared" si="17"/>
        <v>#DIV/0!</v>
      </c>
    </row>
    <row r="380" spans="1:11" s="26" customFormat="1" ht="15.75" hidden="1">
      <c r="A380" s="103"/>
      <c r="B380" s="103"/>
      <c r="C380" s="23"/>
      <c r="D380" s="24" t="s">
        <v>181</v>
      </c>
      <c r="E380" s="37">
        <f>SUM(E374:E377,E379:E379)</f>
        <v>0</v>
      </c>
      <c r="F380" s="37">
        <f>SUM(F374:F377,F379:F379)</f>
        <v>0</v>
      </c>
      <c r="G380" s="37">
        <f>SUM(G374:G377,G379:G379)</f>
        <v>0</v>
      </c>
      <c r="H380" s="37">
        <f>SUM(H374:H377,H379:H379)</f>
        <v>0</v>
      </c>
      <c r="I380" s="15">
        <f t="shared" si="15"/>
        <v>0</v>
      </c>
      <c r="J380" s="15" t="e">
        <f t="shared" si="16"/>
        <v>#DIV/0!</v>
      </c>
      <c r="K380" s="15" t="e">
        <f t="shared" si="17"/>
        <v>#DIV/0!</v>
      </c>
    </row>
    <row r="381" spans="5:11" ht="15.75">
      <c r="E381" s="60"/>
      <c r="I381" s="15"/>
      <c r="J381" s="15"/>
      <c r="K381" s="15"/>
    </row>
    <row r="382" spans="1:11" s="26" customFormat="1" ht="33.75" customHeight="1">
      <c r="A382" s="108"/>
      <c r="B382" s="108"/>
      <c r="C382" s="23"/>
      <c r="D382" s="24" t="s">
        <v>215</v>
      </c>
      <c r="E382" s="37">
        <f>E400+E414</f>
        <v>0</v>
      </c>
      <c r="F382" s="37">
        <f>F400+F414</f>
        <v>0</v>
      </c>
      <c r="G382" s="37">
        <f>G400+G414</f>
        <v>0</v>
      </c>
      <c r="H382" s="37">
        <f>H400+H414</f>
        <v>0</v>
      </c>
      <c r="I382" s="61">
        <f t="shared" si="15"/>
        <v>0</v>
      </c>
      <c r="J382" s="61" t="e">
        <f t="shared" si="16"/>
        <v>#DIV/0!</v>
      </c>
      <c r="K382" s="61" t="e">
        <f t="shared" si="17"/>
        <v>#DIV/0!</v>
      </c>
    </row>
    <row r="383" spans="1:11" s="26" customFormat="1" ht="15.75" customHeight="1">
      <c r="A383" s="109"/>
      <c r="B383" s="109"/>
      <c r="C383" s="23"/>
      <c r="D383" s="24"/>
      <c r="E383" s="37"/>
      <c r="F383" s="37"/>
      <c r="G383" s="37"/>
      <c r="H383" s="37"/>
      <c r="I383" s="61"/>
      <c r="J383" s="61"/>
      <c r="K383" s="61"/>
    </row>
    <row r="384" spans="1:11" s="26" customFormat="1" ht="33.75" customHeight="1">
      <c r="A384" s="109"/>
      <c r="B384" s="109"/>
      <c r="C384" s="23"/>
      <c r="D384" s="24" t="s">
        <v>216</v>
      </c>
      <c r="E384" s="37">
        <f>E400+E414+E453</f>
        <v>0</v>
      </c>
      <c r="F384" s="37">
        <f>F400+F414+F453</f>
        <v>0</v>
      </c>
      <c r="G384" s="37">
        <f>G400+G414+G453</f>
        <v>0</v>
      </c>
      <c r="H384" s="37">
        <f>H400+H414+H453</f>
        <v>0</v>
      </c>
      <c r="I384" s="61">
        <f>H384-G384</f>
        <v>0</v>
      </c>
      <c r="J384" s="61" t="e">
        <f>H384/G384*100</f>
        <v>#DIV/0!</v>
      </c>
      <c r="K384" s="61" t="e">
        <f>H384/F384*100</f>
        <v>#DIV/0!</v>
      </c>
    </row>
    <row r="385" spans="1:11" s="26" customFormat="1" ht="15.75">
      <c r="A385" s="109"/>
      <c r="B385" s="109"/>
      <c r="C385" s="23"/>
      <c r="D385" s="39"/>
      <c r="E385" s="37"/>
      <c r="F385" s="37"/>
      <c r="G385" s="37"/>
      <c r="H385" s="37"/>
      <c r="I385" s="15"/>
      <c r="J385" s="15"/>
      <c r="K385" s="15"/>
    </row>
    <row r="386" spans="1:11" s="26" customFormat="1" ht="31.5">
      <c r="A386" s="109"/>
      <c r="B386" s="109"/>
      <c r="C386" s="23"/>
      <c r="D386" s="94" t="s">
        <v>217</v>
      </c>
      <c r="E386" s="92">
        <f>E388-E453</f>
        <v>1223953.9000000001</v>
      </c>
      <c r="F386" s="92">
        <f>F388-F453</f>
        <v>17998316.2</v>
      </c>
      <c r="G386" s="92">
        <f>G388-G453</f>
        <v>1019350.6000000001</v>
      </c>
      <c r="H386" s="92">
        <f>H388-H453</f>
        <v>723224.19</v>
      </c>
      <c r="I386" s="93">
        <f>H386-G386</f>
        <v>-296126.41000000015</v>
      </c>
      <c r="J386" s="93">
        <f>H386/G386*100</f>
        <v>70.94950353685964</v>
      </c>
      <c r="K386" s="93">
        <f>H386/F386*100</f>
        <v>4.018288055190407</v>
      </c>
    </row>
    <row r="387" spans="1:11" s="26" customFormat="1" ht="15.75">
      <c r="A387" s="109"/>
      <c r="B387" s="109"/>
      <c r="C387" s="23"/>
      <c r="D387" s="39"/>
      <c r="E387" s="37"/>
      <c r="F387" s="37"/>
      <c r="G387" s="37"/>
      <c r="H387" s="37"/>
      <c r="I387" s="15"/>
      <c r="J387" s="15"/>
      <c r="K387" s="15"/>
    </row>
    <row r="388" spans="1:11" s="26" customFormat="1" ht="31.5">
      <c r="A388" s="109"/>
      <c r="B388" s="109"/>
      <c r="C388" s="23"/>
      <c r="D388" s="39" t="s">
        <v>218</v>
      </c>
      <c r="E388" s="37">
        <f>E25+E45+E57+E74+E90+E103+E107+E119+E133+E146+E159+E173+E186+E196+E209+E222+E234+E245+E255+E268+E282+E308+E325+E332+E341+E360+E373+E380+E288+E350+E346+E348</f>
        <v>1223953.9000000001</v>
      </c>
      <c r="F388" s="37">
        <f>F25+F45+F57+F74+F90+F103+F107+F119+F133+F146+F159+F173+F186+F196+F209+F222+F234+F245+F255+F268+F282+F308+F325+F332+F341+F360+F373+F380+F288+F350+F346+F348</f>
        <v>17998316.2</v>
      </c>
      <c r="G388" s="37">
        <f>G25+G45+G57+G74+G90+G103+G107+G119+G133+G146+G159+G173+G186+G196+G209+G222+G234+G245+G255+G268+G282+G308+G325+G332+G341+G360+G373+G380+G288+G350+G346+G348</f>
        <v>1019350.6000000001</v>
      </c>
      <c r="H388" s="37">
        <f>H25+H45+H57+H74+H90+H103+H107+H119+H133+H146+H159+H173+H186+H196+H209+H222+H234+H245+H255+H268+H282+H308+H325+H332+H341+H360+H373+H380+H288+H350+H346+H348</f>
        <v>723224.19</v>
      </c>
      <c r="I388" s="61">
        <f t="shared" si="15"/>
        <v>-296126.41000000015</v>
      </c>
      <c r="J388" s="61">
        <f t="shared" si="16"/>
        <v>70.94950353685964</v>
      </c>
      <c r="K388" s="61">
        <f t="shared" si="17"/>
        <v>4.018288055190407</v>
      </c>
    </row>
    <row r="389" spans="1:11" s="26" customFormat="1" ht="15.75">
      <c r="A389" s="109"/>
      <c r="B389" s="109"/>
      <c r="C389" s="23"/>
      <c r="D389" s="39"/>
      <c r="E389" s="37"/>
      <c r="F389" s="37"/>
      <c r="G389" s="37"/>
      <c r="H389" s="37"/>
      <c r="I389" s="61"/>
      <c r="J389" s="61"/>
      <c r="K389" s="61"/>
    </row>
    <row r="390" spans="1:11" s="26" customFormat="1" ht="31.5" customHeight="1">
      <c r="A390" s="110"/>
      <c r="B390" s="110"/>
      <c r="C390" s="28"/>
      <c r="D390" s="24" t="s">
        <v>182</v>
      </c>
      <c r="E390" s="32">
        <f>E392</f>
        <v>0</v>
      </c>
      <c r="F390" s="32">
        <f>F392</f>
        <v>24300.2</v>
      </c>
      <c r="G390" s="32">
        <f>G392</f>
        <v>0</v>
      </c>
      <c r="H390" s="32">
        <f>H392</f>
        <v>0</v>
      </c>
      <c r="I390" s="15">
        <f t="shared" si="15"/>
        <v>0</v>
      </c>
      <c r="J390" s="15"/>
      <c r="K390" s="15">
        <f t="shared" si="17"/>
        <v>0</v>
      </c>
    </row>
    <row r="391" spans="1:11" ht="31.5" customHeight="1">
      <c r="A391" s="100" t="s">
        <v>6</v>
      </c>
      <c r="B391" s="108" t="s">
        <v>7</v>
      </c>
      <c r="C391" s="19" t="s">
        <v>183</v>
      </c>
      <c r="D391" s="20" t="s">
        <v>184</v>
      </c>
      <c r="E391" s="14"/>
      <c r="F391" s="14">
        <v>24300.2</v>
      </c>
      <c r="G391" s="14"/>
      <c r="H391" s="14"/>
      <c r="I391" s="15">
        <f t="shared" si="15"/>
        <v>0</v>
      </c>
      <c r="J391" s="15"/>
      <c r="K391" s="15">
        <f t="shared" si="17"/>
        <v>0</v>
      </c>
    </row>
    <row r="392" spans="1:11" s="26" customFormat="1" ht="21" customHeight="1">
      <c r="A392" s="103"/>
      <c r="B392" s="103"/>
      <c r="C392" s="28"/>
      <c r="D392" s="24" t="s">
        <v>181</v>
      </c>
      <c r="E392" s="32">
        <f>SUM(E391:E391)</f>
        <v>0</v>
      </c>
      <c r="F392" s="32">
        <f>SUM(F391:F391)</f>
        <v>24300.2</v>
      </c>
      <c r="G392" s="32">
        <f>SUM(G391:G391)</f>
        <v>0</v>
      </c>
      <c r="H392" s="32">
        <f>SUM(H391:H391)</f>
        <v>0</v>
      </c>
      <c r="I392" s="15">
        <f t="shared" si="15"/>
        <v>0</v>
      </c>
      <c r="J392" s="15"/>
      <c r="K392" s="15">
        <f t="shared" si="17"/>
        <v>0</v>
      </c>
    </row>
    <row r="393" spans="1:11" ht="15.75">
      <c r="A393" s="40"/>
      <c r="B393" s="40"/>
      <c r="C393" s="41"/>
      <c r="D393" s="42"/>
      <c r="E393" s="43"/>
      <c r="F393" s="44"/>
      <c r="G393" s="44"/>
      <c r="H393" s="44"/>
      <c r="I393" s="45"/>
      <c r="J393" s="45"/>
      <c r="K393" s="45"/>
    </row>
    <row r="394" ht="15.75"/>
    <row r="395" ht="15.75"/>
    <row r="396" ht="18" customHeight="1"/>
    <row r="397" ht="18" customHeight="1"/>
    <row r="398" ht="57.75" customHeight="1"/>
    <row r="399" ht="51.75" customHeight="1"/>
    <row r="400" ht="15.75"/>
    <row r="401" ht="15.75"/>
    <row r="402" ht="15.75"/>
    <row r="403" ht="15.75"/>
    <row r="404" ht="15.75"/>
    <row r="405" ht="15.75"/>
    <row r="406" ht="15.75"/>
    <row r="407" ht="15.75"/>
    <row r="408" ht="15.75"/>
    <row r="409" ht="15.75" customHeight="1" hidden="1"/>
    <row r="410" ht="94.5" customHeight="1" hidden="1"/>
    <row r="411" ht="15.75" customHeight="1" hidden="1"/>
    <row r="412" ht="31.5" customHeight="1" hidden="1"/>
    <row r="413" ht="15.75"/>
    <row r="414" ht="15.75"/>
    <row r="415" ht="15.75" customHeight="1" hidden="1"/>
    <row r="416" ht="31.5" customHeight="1" hidden="1"/>
    <row r="417" ht="15.75"/>
    <row r="418" ht="15.75"/>
    <row r="419" ht="15.75"/>
    <row r="420" ht="15.75"/>
    <row r="421" ht="66" customHeight="1"/>
    <row r="422" ht="15.75"/>
    <row r="423" ht="15.75"/>
    <row r="424" ht="15.75"/>
    <row r="425" ht="15.75"/>
    <row r="426" ht="78.75" customHeight="1"/>
    <row r="427" ht="15.75"/>
    <row r="428" ht="31.5" customHeight="1" hidden="1"/>
    <row r="429" ht="15.75"/>
    <row r="430" ht="63" customHeight="1" hidden="1"/>
    <row r="431" ht="63" customHeight="1" hidden="1"/>
    <row r="432" ht="63" customHeight="1" hidden="1"/>
    <row r="433" ht="63" customHeight="1" hidden="1"/>
    <row r="434" ht="31.5" customHeight="1" hidden="1"/>
    <row r="435" ht="47.25" customHeight="1" hidden="1"/>
    <row r="436" ht="47.25" customHeight="1" hidden="1"/>
    <row r="437" ht="31.5" customHeight="1" hidden="1"/>
    <row r="438" ht="31.5" customHeight="1" hidden="1"/>
    <row r="439" ht="31.5" customHeight="1" hidden="1"/>
    <row r="440" ht="31.5" customHeight="1" hidden="1"/>
    <row r="441" ht="31.5" customHeight="1" hidden="1"/>
    <row r="442" ht="31.5" customHeight="1" hidden="1"/>
    <row r="443" ht="31.5" customHeight="1" hidden="1"/>
    <row r="444" ht="31.5" customHeight="1" hidden="1"/>
    <row r="445" ht="63" customHeight="1" hidden="1"/>
    <row r="446" ht="31.5" customHeight="1" hidden="1"/>
    <row r="447" ht="47.25" customHeight="1" hidden="1"/>
    <row r="448" ht="63" customHeight="1" hidden="1"/>
    <row r="449" ht="47.25" customHeight="1" hidden="1"/>
    <row r="450" ht="15.75"/>
    <row r="451" ht="15.75"/>
    <row r="452" ht="31.5" customHeight="1" hidden="1"/>
    <row r="453" ht="15.75" customHeight="1"/>
    <row r="454" ht="32.25" customHeight="1"/>
    <row r="455" ht="15.75"/>
    <row r="456" ht="15.75"/>
    <row r="457" ht="31.5" customHeight="1" hidden="1"/>
    <row r="458" ht="15.75"/>
    <row r="459" ht="15.75"/>
    <row r="460" ht="15.75"/>
    <row r="461" ht="31.5" customHeight="1" hidden="1"/>
    <row r="462" ht="15.75" customHeight="1" hidden="1"/>
    <row r="463" ht="15.75"/>
    <row r="464" ht="15.75"/>
    <row r="465" ht="31.5" customHeight="1"/>
    <row r="466" ht="31.5" customHeight="1"/>
    <row r="467" ht="15.75"/>
    <row r="468" ht="15.75"/>
    <row r="469" ht="15.75"/>
    <row r="470" spans="1:9" ht="15.75">
      <c r="A470" s="48"/>
      <c r="B470" s="49"/>
      <c r="C470" s="50"/>
      <c r="D470" s="51"/>
      <c r="E470" s="51"/>
      <c r="F470" s="51"/>
      <c r="G470" s="51"/>
      <c r="H470" s="51"/>
      <c r="I470" s="52"/>
    </row>
    <row r="471" spans="1:9" ht="15.75">
      <c r="A471" s="48"/>
      <c r="B471" s="49"/>
      <c r="C471" s="50"/>
      <c r="D471" s="51"/>
      <c r="E471" s="51"/>
      <c r="F471" s="51"/>
      <c r="G471" s="51"/>
      <c r="H471" s="51"/>
      <c r="I471" s="52"/>
    </row>
    <row r="472" spans="1:9" ht="15.75">
      <c r="A472" s="48"/>
      <c r="B472" s="49"/>
      <c r="C472" s="50"/>
      <c r="D472" s="51"/>
      <c r="E472" s="51"/>
      <c r="F472" s="51"/>
      <c r="G472" s="51"/>
      <c r="H472" s="51"/>
      <c r="I472" s="52"/>
    </row>
    <row r="473" spans="1:9" ht="15.75">
      <c r="A473" s="48"/>
      <c r="B473" s="49"/>
      <c r="C473" s="50"/>
      <c r="D473" s="51"/>
      <c r="E473" s="51"/>
      <c r="F473" s="51"/>
      <c r="G473" s="51"/>
      <c r="H473" s="51"/>
      <c r="I473" s="52"/>
    </row>
    <row r="474" spans="1:9" ht="15.75">
      <c r="A474" s="48"/>
      <c r="B474" s="49"/>
      <c r="C474" s="50"/>
      <c r="D474" s="51"/>
      <c r="E474" s="51"/>
      <c r="F474" s="51"/>
      <c r="G474" s="51"/>
      <c r="H474" s="51"/>
      <c r="I474" s="52"/>
    </row>
    <row r="475" spans="1:8" ht="15.75">
      <c r="A475" s="53"/>
      <c r="B475" s="49"/>
      <c r="C475" s="50"/>
      <c r="D475" s="51"/>
      <c r="E475" s="51"/>
      <c r="F475" s="51"/>
      <c r="G475" s="51"/>
      <c r="H475" s="51"/>
    </row>
    <row r="476" spans="1:8" ht="15.75">
      <c r="A476" s="53"/>
      <c r="B476" s="49"/>
      <c r="C476" s="50"/>
      <c r="D476" s="51"/>
      <c r="E476" s="51"/>
      <c r="F476" s="51"/>
      <c r="G476" s="51"/>
      <c r="H476" s="51"/>
    </row>
    <row r="477" spans="1:8" ht="15.75">
      <c r="A477" s="53"/>
      <c r="B477" s="49"/>
      <c r="C477" s="50"/>
      <c r="D477" s="51"/>
      <c r="E477" s="51"/>
      <c r="F477" s="51"/>
      <c r="G477" s="51"/>
      <c r="H477" s="51"/>
    </row>
    <row r="478" spans="1:8" ht="15.75">
      <c r="A478" s="53"/>
      <c r="B478" s="49"/>
      <c r="C478" s="50"/>
      <c r="D478" s="51"/>
      <c r="E478" s="51"/>
      <c r="F478" s="51"/>
      <c r="G478" s="51"/>
      <c r="H478" s="51"/>
    </row>
    <row r="479" spans="1:8" ht="15.75">
      <c r="A479" s="53"/>
      <c r="B479" s="49"/>
      <c r="C479" s="50"/>
      <c r="D479" s="51"/>
      <c r="E479" s="51"/>
      <c r="F479" s="51"/>
      <c r="G479" s="51"/>
      <c r="H479" s="51"/>
    </row>
    <row r="480" spans="1:8" ht="15.75">
      <c r="A480" s="53"/>
      <c r="B480" s="49"/>
      <c r="C480" s="50"/>
      <c r="D480" s="51"/>
      <c r="E480" s="51"/>
      <c r="F480" s="51"/>
      <c r="G480" s="51"/>
      <c r="H480" s="51"/>
    </row>
    <row r="481" spans="1:8" ht="15.75">
      <c r="A481" s="53"/>
      <c r="B481" s="49"/>
      <c r="C481" s="50"/>
      <c r="D481" s="51"/>
      <c r="E481" s="51"/>
      <c r="F481" s="51"/>
      <c r="G481" s="51"/>
      <c r="H481" s="51"/>
    </row>
    <row r="482" spans="1:8" ht="15.75">
      <c r="A482" s="53"/>
      <c r="B482" s="49"/>
      <c r="C482" s="50"/>
      <c r="D482" s="51"/>
      <c r="E482" s="51"/>
      <c r="F482" s="51"/>
      <c r="G482" s="51"/>
      <c r="H482" s="51"/>
    </row>
    <row r="483" spans="1:8" ht="15.75">
      <c r="A483" s="53"/>
      <c r="B483" s="49"/>
      <c r="C483" s="50"/>
      <c r="D483" s="51"/>
      <c r="E483" s="51"/>
      <c r="F483" s="51"/>
      <c r="G483" s="51"/>
      <c r="H483" s="51"/>
    </row>
    <row r="484" spans="1:8" ht="15.75">
      <c r="A484" s="53"/>
      <c r="B484" s="49"/>
      <c r="C484" s="50"/>
      <c r="D484" s="51"/>
      <c r="E484" s="51"/>
      <c r="F484" s="51"/>
      <c r="G484" s="51"/>
      <c r="H484" s="51"/>
    </row>
    <row r="485" spans="1:8" ht="15.75">
      <c r="A485" s="53"/>
      <c r="B485" s="49"/>
      <c r="C485" s="50"/>
      <c r="D485" s="51"/>
      <c r="E485" s="51"/>
      <c r="F485" s="51"/>
      <c r="G485" s="51"/>
      <c r="H485" s="51"/>
    </row>
    <row r="486" spans="1:8" ht="15.75">
      <c r="A486" s="53"/>
      <c r="B486" s="49"/>
      <c r="C486" s="50"/>
      <c r="D486" s="51"/>
      <c r="E486" s="51"/>
      <c r="F486" s="51"/>
      <c r="G486" s="51"/>
      <c r="H486" s="51"/>
    </row>
    <row r="487" spans="1:8" ht="15.75">
      <c r="A487" s="53"/>
      <c r="B487" s="49"/>
      <c r="C487" s="50"/>
      <c r="D487" s="51"/>
      <c r="E487" s="51"/>
      <c r="F487" s="51"/>
      <c r="G487" s="51"/>
      <c r="H487" s="51"/>
    </row>
    <row r="488" spans="1:8" ht="15.75">
      <c r="A488" s="53"/>
      <c r="B488" s="49"/>
      <c r="C488" s="50"/>
      <c r="D488" s="51"/>
      <c r="E488" s="51"/>
      <c r="F488" s="51"/>
      <c r="G488" s="51"/>
      <c r="H488" s="51"/>
    </row>
    <row r="489" spans="1:8" ht="15.75">
      <c r="A489" s="53"/>
      <c r="B489" s="49"/>
      <c r="C489" s="50"/>
      <c r="D489" s="51"/>
      <c r="E489" s="51"/>
      <c r="F489" s="51"/>
      <c r="G489" s="51"/>
      <c r="H489" s="51"/>
    </row>
    <row r="490" spans="1:8" ht="15.75">
      <c r="A490" s="53"/>
      <c r="B490" s="49"/>
      <c r="C490" s="50"/>
      <c r="D490" s="51"/>
      <c r="E490" s="51"/>
      <c r="F490" s="51"/>
      <c r="G490" s="51"/>
      <c r="H490" s="51"/>
    </row>
    <row r="491" spans="1:8" ht="15.75">
      <c r="A491" s="53"/>
      <c r="B491" s="49"/>
      <c r="C491" s="50"/>
      <c r="D491" s="51"/>
      <c r="E491" s="51"/>
      <c r="F491" s="51"/>
      <c r="G491" s="51"/>
      <c r="H491" s="51"/>
    </row>
    <row r="492" spans="1:8" ht="15.75">
      <c r="A492" s="53"/>
      <c r="B492" s="49"/>
      <c r="C492" s="50"/>
      <c r="D492" s="51"/>
      <c r="E492" s="51"/>
      <c r="F492" s="51"/>
      <c r="G492" s="51"/>
      <c r="H492" s="51"/>
    </row>
    <row r="493" spans="1:8" ht="15.75">
      <c r="A493" s="53"/>
      <c r="B493" s="49"/>
      <c r="C493" s="50"/>
      <c r="D493" s="51"/>
      <c r="E493" s="51"/>
      <c r="F493" s="51"/>
      <c r="G493" s="51"/>
      <c r="H493" s="51"/>
    </row>
    <row r="494" spans="1:8" ht="15.75">
      <c r="A494" s="53"/>
      <c r="B494" s="49"/>
      <c r="C494" s="50"/>
      <c r="D494" s="51"/>
      <c r="E494" s="51"/>
      <c r="F494" s="51"/>
      <c r="G494" s="51"/>
      <c r="H494" s="51"/>
    </row>
    <row r="495" spans="1:8" ht="15.75">
      <c r="A495" s="53"/>
      <c r="B495" s="49"/>
      <c r="C495" s="50"/>
      <c r="D495" s="51"/>
      <c r="E495" s="51"/>
      <c r="F495" s="51"/>
      <c r="G495" s="51"/>
      <c r="H495" s="51"/>
    </row>
    <row r="496" spans="1:8" ht="15.75">
      <c r="A496" s="53"/>
      <c r="B496" s="49"/>
      <c r="C496" s="50"/>
      <c r="D496" s="51"/>
      <c r="E496" s="51"/>
      <c r="F496" s="51"/>
      <c r="G496" s="51"/>
      <c r="H496" s="51"/>
    </row>
    <row r="497" spans="1:8" ht="15.75">
      <c r="A497" s="53"/>
      <c r="B497" s="49"/>
      <c r="C497" s="50"/>
      <c r="D497" s="51"/>
      <c r="E497" s="51"/>
      <c r="F497" s="51"/>
      <c r="G497" s="51"/>
      <c r="H497" s="51"/>
    </row>
    <row r="498" spans="1:8" ht="15.75">
      <c r="A498" s="53"/>
      <c r="B498" s="49"/>
      <c r="C498" s="50"/>
      <c r="D498" s="51"/>
      <c r="E498" s="51"/>
      <c r="F498" s="51"/>
      <c r="G498" s="51"/>
      <c r="H498" s="51"/>
    </row>
    <row r="499" spans="2:8" ht="15.75">
      <c r="B499" s="54"/>
      <c r="C499" s="50"/>
      <c r="D499" s="51"/>
      <c r="E499" s="51"/>
      <c r="F499" s="51"/>
      <c r="G499" s="51"/>
      <c r="H499" s="51"/>
    </row>
    <row r="500" spans="2:8" ht="15.75">
      <c r="B500" s="54"/>
      <c r="C500" s="50"/>
      <c r="D500" s="51"/>
      <c r="E500" s="51"/>
      <c r="F500" s="51"/>
      <c r="G500" s="51"/>
      <c r="H500" s="51"/>
    </row>
    <row r="501" spans="2:8" ht="15.75">
      <c r="B501" s="54"/>
      <c r="C501" s="50"/>
      <c r="D501" s="51"/>
      <c r="E501" s="51"/>
      <c r="F501" s="51"/>
      <c r="G501" s="51"/>
      <c r="H501" s="51"/>
    </row>
    <row r="502" spans="2:8" ht="15.75">
      <c r="B502" s="54"/>
      <c r="C502" s="50"/>
      <c r="D502" s="51"/>
      <c r="E502" s="51"/>
      <c r="F502" s="51"/>
      <c r="G502" s="51"/>
      <c r="H502" s="51"/>
    </row>
    <row r="503" spans="2:8" ht="15.75">
      <c r="B503" s="54"/>
      <c r="C503" s="50"/>
      <c r="D503" s="51"/>
      <c r="E503" s="51"/>
      <c r="F503" s="51"/>
      <c r="G503" s="51"/>
      <c r="H503" s="51"/>
    </row>
    <row r="504" spans="2:8" ht="15.75">
      <c r="B504" s="54"/>
      <c r="C504" s="50"/>
      <c r="D504" s="51"/>
      <c r="E504" s="51"/>
      <c r="F504" s="51"/>
      <c r="G504" s="51"/>
      <c r="H504" s="51"/>
    </row>
    <row r="505" spans="2:8" ht="15.75">
      <c r="B505" s="54"/>
      <c r="C505" s="50"/>
      <c r="D505" s="51"/>
      <c r="E505" s="51"/>
      <c r="F505" s="51"/>
      <c r="G505" s="51"/>
      <c r="H505" s="51"/>
    </row>
    <row r="506" spans="2:8" ht="15.75">
      <c r="B506" s="54"/>
      <c r="C506" s="50"/>
      <c r="D506" s="51"/>
      <c r="E506" s="51"/>
      <c r="F506" s="51"/>
      <c r="G506" s="51"/>
      <c r="H506" s="51"/>
    </row>
    <row r="507" spans="2:8" ht="15.75">
      <c r="B507" s="54"/>
      <c r="C507" s="50"/>
      <c r="D507" s="51"/>
      <c r="E507" s="51"/>
      <c r="F507" s="51"/>
      <c r="G507" s="51"/>
      <c r="H507" s="51"/>
    </row>
    <row r="508" spans="2:8" ht="15.75">
      <c r="B508" s="54"/>
      <c r="C508" s="50"/>
      <c r="D508" s="51"/>
      <c r="E508" s="51"/>
      <c r="F508" s="51"/>
      <c r="G508" s="51"/>
      <c r="H508" s="51"/>
    </row>
    <row r="509" spans="2:8" ht="15.75">
      <c r="B509" s="54"/>
      <c r="C509" s="50"/>
      <c r="D509" s="51"/>
      <c r="E509" s="51"/>
      <c r="F509" s="51"/>
      <c r="G509" s="51"/>
      <c r="H509" s="51"/>
    </row>
    <row r="510" spans="2:8" ht="15.75">
      <c r="B510" s="54"/>
      <c r="C510" s="50"/>
      <c r="D510" s="51"/>
      <c r="E510" s="51"/>
      <c r="F510" s="51"/>
      <c r="G510" s="51"/>
      <c r="H510" s="51"/>
    </row>
    <row r="511" spans="2:8" ht="15.75">
      <c r="B511" s="54"/>
      <c r="C511" s="50"/>
      <c r="D511" s="51"/>
      <c r="E511" s="51"/>
      <c r="F511" s="51"/>
      <c r="G511" s="51"/>
      <c r="H511" s="51"/>
    </row>
    <row r="512" spans="2:8" ht="15.75">
      <c r="B512" s="54"/>
      <c r="C512" s="50"/>
      <c r="D512" s="51"/>
      <c r="E512" s="51"/>
      <c r="F512" s="51"/>
      <c r="G512" s="51"/>
      <c r="H512" s="51"/>
    </row>
    <row r="513" spans="2:8" ht="15.75">
      <c r="B513" s="54"/>
      <c r="C513" s="50"/>
      <c r="D513" s="51"/>
      <c r="E513" s="51"/>
      <c r="F513" s="51"/>
      <c r="G513" s="51"/>
      <c r="H513" s="51"/>
    </row>
    <row r="514" spans="2:8" ht="15.75">
      <c r="B514" s="54"/>
      <c r="C514" s="50"/>
      <c r="D514" s="51"/>
      <c r="E514" s="51"/>
      <c r="F514" s="51"/>
      <c r="G514" s="51"/>
      <c r="H514" s="51"/>
    </row>
    <row r="515" spans="2:8" ht="15.75">
      <c r="B515" s="54"/>
      <c r="C515" s="50"/>
      <c r="D515" s="51"/>
      <c r="E515" s="51"/>
      <c r="F515" s="51"/>
      <c r="G515" s="51"/>
      <c r="H515" s="51"/>
    </row>
    <row r="516" spans="2:8" ht="15.75">
      <c r="B516" s="54"/>
      <c r="C516" s="50"/>
      <c r="D516" s="51"/>
      <c r="E516" s="51"/>
      <c r="F516" s="51"/>
      <c r="G516" s="51"/>
      <c r="H516" s="51"/>
    </row>
    <row r="517" spans="2:8" ht="15.75">
      <c r="B517" s="54"/>
      <c r="C517" s="50"/>
      <c r="D517" s="51"/>
      <c r="E517" s="51"/>
      <c r="F517" s="51"/>
      <c r="G517" s="51"/>
      <c r="H517" s="51"/>
    </row>
    <row r="518" spans="2:8" ht="15.75">
      <c r="B518" s="54"/>
      <c r="C518" s="50"/>
      <c r="D518" s="51"/>
      <c r="E518" s="51"/>
      <c r="F518" s="51"/>
      <c r="G518" s="51"/>
      <c r="H518" s="51"/>
    </row>
    <row r="519" spans="2:8" ht="15.75">
      <c r="B519" s="54"/>
      <c r="C519" s="50"/>
      <c r="D519" s="51"/>
      <c r="E519" s="51"/>
      <c r="F519" s="51"/>
      <c r="G519" s="51"/>
      <c r="H519" s="51"/>
    </row>
    <row r="520" spans="2:8" ht="15.75">
      <c r="B520" s="54"/>
      <c r="C520" s="50"/>
      <c r="D520" s="51"/>
      <c r="E520" s="51"/>
      <c r="F520" s="51"/>
      <c r="G520" s="51"/>
      <c r="H520" s="51"/>
    </row>
    <row r="521" spans="2:8" ht="15.75">
      <c r="B521" s="54"/>
      <c r="C521" s="50"/>
      <c r="D521" s="51"/>
      <c r="E521" s="51"/>
      <c r="F521" s="51"/>
      <c r="G521" s="51"/>
      <c r="H521" s="51"/>
    </row>
    <row r="522" spans="2:8" ht="15.75">
      <c r="B522" s="54"/>
      <c r="C522" s="50"/>
      <c r="D522" s="51"/>
      <c r="E522" s="51"/>
      <c r="F522" s="51"/>
      <c r="G522" s="51"/>
      <c r="H522" s="51"/>
    </row>
    <row r="523" spans="2:8" ht="15.75">
      <c r="B523" s="54"/>
      <c r="C523" s="50"/>
      <c r="D523" s="51"/>
      <c r="E523" s="51"/>
      <c r="F523" s="51"/>
      <c r="G523" s="51"/>
      <c r="H523" s="51"/>
    </row>
    <row r="524" spans="2:8" ht="15.75">
      <c r="B524" s="54"/>
      <c r="C524" s="50"/>
      <c r="D524" s="51"/>
      <c r="E524" s="51"/>
      <c r="F524" s="51"/>
      <c r="G524" s="51"/>
      <c r="H524" s="51"/>
    </row>
    <row r="525" spans="2:8" ht="15.75">
      <c r="B525" s="54"/>
      <c r="C525" s="50"/>
      <c r="D525" s="51"/>
      <c r="E525" s="51"/>
      <c r="F525" s="51"/>
      <c r="G525" s="51"/>
      <c r="H525" s="51"/>
    </row>
    <row r="526" spans="2:8" ht="15.75">
      <c r="B526" s="54"/>
      <c r="C526" s="50"/>
      <c r="D526" s="51"/>
      <c r="E526" s="51"/>
      <c r="F526" s="51"/>
      <c r="G526" s="51"/>
      <c r="H526" s="51"/>
    </row>
    <row r="527" spans="2:8" ht="15.75">
      <c r="B527" s="54"/>
      <c r="C527" s="50"/>
      <c r="D527" s="51"/>
      <c r="E527" s="51"/>
      <c r="F527" s="51"/>
      <c r="G527" s="51"/>
      <c r="H527" s="51"/>
    </row>
    <row r="528" spans="2:8" ht="15.75">
      <c r="B528" s="54"/>
      <c r="C528" s="50"/>
      <c r="D528" s="51"/>
      <c r="E528" s="51"/>
      <c r="F528" s="51"/>
      <c r="G528" s="51"/>
      <c r="H528" s="51"/>
    </row>
    <row r="529" spans="2:8" ht="15.75">
      <c r="B529" s="54"/>
      <c r="C529" s="50"/>
      <c r="D529" s="51"/>
      <c r="E529" s="51"/>
      <c r="F529" s="51"/>
      <c r="G529" s="51"/>
      <c r="H529" s="51"/>
    </row>
    <row r="530" spans="2:8" ht="15.75">
      <c r="B530" s="54"/>
      <c r="C530" s="50"/>
      <c r="D530" s="51"/>
      <c r="E530" s="51"/>
      <c r="F530" s="51"/>
      <c r="G530" s="51"/>
      <c r="H530" s="51"/>
    </row>
    <row r="531" spans="2:8" ht="15.75">
      <c r="B531" s="54"/>
      <c r="C531" s="50"/>
      <c r="D531" s="51"/>
      <c r="E531" s="51"/>
      <c r="F531" s="51"/>
      <c r="G531" s="51"/>
      <c r="H531" s="51"/>
    </row>
    <row r="532" spans="2:8" ht="15.75">
      <c r="B532" s="54"/>
      <c r="C532" s="50"/>
      <c r="D532" s="51"/>
      <c r="E532" s="51"/>
      <c r="F532" s="51"/>
      <c r="G532" s="51"/>
      <c r="H532" s="51"/>
    </row>
    <row r="533" spans="2:8" ht="15.75">
      <c r="B533" s="54"/>
      <c r="C533" s="50"/>
      <c r="D533" s="51"/>
      <c r="E533" s="51"/>
      <c r="F533" s="51"/>
      <c r="G533" s="51"/>
      <c r="H533" s="51"/>
    </row>
    <row r="534" spans="2:8" ht="15.75">
      <c r="B534" s="54"/>
      <c r="C534" s="50"/>
      <c r="D534" s="51"/>
      <c r="E534" s="51"/>
      <c r="F534" s="51"/>
      <c r="G534" s="51"/>
      <c r="H534" s="51"/>
    </row>
    <row r="535" spans="2:8" ht="15.75">
      <c r="B535" s="54"/>
      <c r="C535" s="50"/>
      <c r="D535" s="51"/>
      <c r="E535" s="51"/>
      <c r="F535" s="51"/>
      <c r="G535" s="51"/>
      <c r="H535" s="51"/>
    </row>
    <row r="536" spans="2:8" ht="15.75">
      <c r="B536" s="54"/>
      <c r="C536" s="50"/>
      <c r="D536" s="51"/>
      <c r="E536" s="51"/>
      <c r="F536" s="51"/>
      <c r="G536" s="51"/>
      <c r="H536" s="51"/>
    </row>
    <row r="537" spans="2:8" ht="15.75">
      <c r="B537" s="54"/>
      <c r="C537" s="50"/>
      <c r="D537" s="51"/>
      <c r="E537" s="51"/>
      <c r="F537" s="51"/>
      <c r="G537" s="51"/>
      <c r="H537" s="51"/>
    </row>
    <row r="538" spans="2:8" ht="15.75">
      <c r="B538" s="54"/>
      <c r="C538" s="50"/>
      <c r="D538" s="51"/>
      <c r="E538" s="51"/>
      <c r="F538" s="51"/>
      <c r="G538" s="51"/>
      <c r="H538" s="51"/>
    </row>
    <row r="539" spans="2:8" ht="15.75">
      <c r="B539" s="54"/>
      <c r="C539" s="50"/>
      <c r="D539" s="51"/>
      <c r="E539" s="51"/>
      <c r="F539" s="51"/>
      <c r="G539" s="51"/>
      <c r="H539" s="51"/>
    </row>
    <row r="540" spans="2:8" ht="15.75">
      <c r="B540" s="54"/>
      <c r="C540" s="50"/>
      <c r="D540" s="51"/>
      <c r="E540" s="51"/>
      <c r="F540" s="51"/>
      <c r="G540" s="51"/>
      <c r="H540" s="51"/>
    </row>
    <row r="541" spans="2:8" ht="15.75">
      <c r="B541" s="54"/>
      <c r="C541" s="50"/>
      <c r="D541" s="51"/>
      <c r="E541" s="51"/>
      <c r="F541" s="51"/>
      <c r="G541" s="51"/>
      <c r="H541" s="51"/>
    </row>
    <row r="542" spans="2:8" ht="15.75">
      <c r="B542" s="54"/>
      <c r="C542" s="50"/>
      <c r="D542" s="51"/>
      <c r="E542" s="51"/>
      <c r="F542" s="51"/>
      <c r="G542" s="51"/>
      <c r="H542" s="51"/>
    </row>
    <row r="543" spans="2:8" ht="15.75">
      <c r="B543" s="54"/>
      <c r="C543" s="50"/>
      <c r="D543" s="51"/>
      <c r="E543" s="51"/>
      <c r="F543" s="51"/>
      <c r="G543" s="51"/>
      <c r="H543" s="51"/>
    </row>
    <row r="544" spans="2:8" ht="15.75">
      <c r="B544" s="54"/>
      <c r="C544" s="50"/>
      <c r="D544" s="51"/>
      <c r="E544" s="51"/>
      <c r="F544" s="51"/>
      <c r="G544" s="51"/>
      <c r="H544" s="51"/>
    </row>
    <row r="545" spans="2:8" ht="15.75">
      <c r="B545" s="54"/>
      <c r="C545" s="50"/>
      <c r="D545" s="51"/>
      <c r="E545" s="51"/>
      <c r="F545" s="51"/>
      <c r="G545" s="51"/>
      <c r="H545" s="51"/>
    </row>
    <row r="546" spans="2:8" ht="15.75">
      <c r="B546" s="54"/>
      <c r="C546" s="50"/>
      <c r="D546" s="51"/>
      <c r="E546" s="51"/>
      <c r="F546" s="51"/>
      <c r="G546" s="51"/>
      <c r="H546" s="51"/>
    </row>
    <row r="547" spans="2:8" ht="15.75">
      <c r="B547" s="54"/>
      <c r="C547" s="50"/>
      <c r="D547" s="51"/>
      <c r="E547" s="51"/>
      <c r="F547" s="51"/>
      <c r="G547" s="51"/>
      <c r="H547" s="51"/>
    </row>
    <row r="548" spans="2:8" ht="15.75">
      <c r="B548" s="54"/>
      <c r="C548" s="50"/>
      <c r="D548" s="51"/>
      <c r="E548" s="51"/>
      <c r="F548" s="51"/>
      <c r="G548" s="51"/>
      <c r="H548" s="51"/>
    </row>
    <row r="549" spans="2:8" ht="15.75">
      <c r="B549" s="54"/>
      <c r="C549" s="50"/>
      <c r="D549" s="51"/>
      <c r="E549" s="51"/>
      <c r="F549" s="51"/>
      <c r="G549" s="51"/>
      <c r="H549" s="51"/>
    </row>
    <row r="550" spans="2:8" ht="15.75">
      <c r="B550" s="54"/>
      <c r="C550" s="50"/>
      <c r="D550" s="55"/>
      <c r="E550" s="55"/>
      <c r="F550" s="55"/>
      <c r="G550" s="55"/>
      <c r="H550" s="55"/>
    </row>
    <row r="551" spans="2:8" ht="15.75">
      <c r="B551" s="54"/>
      <c r="C551" s="50"/>
      <c r="D551" s="55"/>
      <c r="E551" s="55"/>
      <c r="F551" s="55"/>
      <c r="G551" s="55"/>
      <c r="H551" s="55"/>
    </row>
    <row r="552" spans="2:8" ht="15.75">
      <c r="B552" s="54"/>
      <c r="C552" s="50"/>
      <c r="D552" s="55"/>
      <c r="E552" s="55"/>
      <c r="F552" s="55"/>
      <c r="G552" s="55"/>
      <c r="H552" s="55"/>
    </row>
    <row r="553" spans="2:8" ht="15.75">
      <c r="B553" s="54"/>
      <c r="C553" s="50"/>
      <c r="D553" s="55"/>
      <c r="E553" s="55"/>
      <c r="F553" s="55"/>
      <c r="G553" s="55"/>
      <c r="H553" s="55"/>
    </row>
    <row r="554" spans="2:8" ht="15.75">
      <c r="B554" s="54"/>
      <c r="C554" s="50"/>
      <c r="D554" s="55"/>
      <c r="E554" s="55"/>
      <c r="F554" s="55"/>
      <c r="G554" s="55"/>
      <c r="H554" s="55"/>
    </row>
    <row r="555" spans="2:8" ht="15.75">
      <c r="B555" s="54"/>
      <c r="C555" s="50"/>
      <c r="D555" s="55"/>
      <c r="E555" s="55"/>
      <c r="F555" s="55"/>
      <c r="G555" s="55"/>
      <c r="H555" s="55"/>
    </row>
    <row r="556" spans="2:8" ht="15.75">
      <c r="B556" s="54"/>
      <c r="C556" s="50"/>
      <c r="D556" s="55"/>
      <c r="E556" s="55"/>
      <c r="F556" s="55"/>
      <c r="G556" s="55"/>
      <c r="H556" s="55"/>
    </row>
    <row r="557" spans="2:8" ht="15.75">
      <c r="B557" s="54"/>
      <c r="C557" s="50"/>
      <c r="D557" s="55"/>
      <c r="E557" s="55"/>
      <c r="F557" s="55"/>
      <c r="G557" s="55"/>
      <c r="H557" s="55"/>
    </row>
    <row r="558" spans="2:8" ht="15.75">
      <c r="B558" s="54"/>
      <c r="C558" s="50"/>
      <c r="D558" s="55"/>
      <c r="E558" s="55"/>
      <c r="F558" s="55"/>
      <c r="G558" s="55"/>
      <c r="H558" s="55"/>
    </row>
    <row r="559" spans="2:8" ht="15.75">
      <c r="B559" s="54"/>
      <c r="C559" s="50"/>
      <c r="D559" s="55"/>
      <c r="E559" s="55"/>
      <c r="F559" s="55"/>
      <c r="G559" s="55"/>
      <c r="H559" s="55"/>
    </row>
    <row r="560" spans="2:8" ht="15.75">
      <c r="B560" s="54"/>
      <c r="C560" s="50"/>
      <c r="D560" s="55"/>
      <c r="E560" s="55"/>
      <c r="F560" s="55"/>
      <c r="G560" s="55"/>
      <c r="H560" s="55"/>
    </row>
    <row r="561" spans="2:8" ht="15.75">
      <c r="B561" s="54"/>
      <c r="C561" s="50"/>
      <c r="D561" s="55"/>
      <c r="E561" s="55"/>
      <c r="F561" s="55"/>
      <c r="G561" s="55"/>
      <c r="H561" s="55"/>
    </row>
    <row r="562" spans="2:8" ht="15.75">
      <c r="B562" s="54"/>
      <c r="C562" s="50"/>
      <c r="D562" s="55"/>
      <c r="E562" s="55"/>
      <c r="F562" s="55"/>
      <c r="G562" s="55"/>
      <c r="H562" s="55"/>
    </row>
    <row r="563" spans="2:8" ht="15.75">
      <c r="B563" s="54"/>
      <c r="C563" s="50"/>
      <c r="D563" s="55"/>
      <c r="E563" s="55"/>
      <c r="F563" s="55"/>
      <c r="G563" s="55"/>
      <c r="H563" s="55"/>
    </row>
    <row r="564" spans="2:8" ht="15.75">
      <c r="B564" s="54"/>
      <c r="C564" s="50"/>
      <c r="D564" s="55"/>
      <c r="E564" s="55"/>
      <c r="F564" s="55"/>
      <c r="G564" s="55"/>
      <c r="H564" s="55"/>
    </row>
    <row r="565" spans="2:8" ht="15.75">
      <c r="B565" s="54"/>
      <c r="C565" s="50"/>
      <c r="D565" s="55"/>
      <c r="E565" s="55"/>
      <c r="F565" s="55"/>
      <c r="G565" s="55"/>
      <c r="H565" s="55"/>
    </row>
    <row r="566" spans="2:8" ht="15.75">
      <c r="B566" s="54"/>
      <c r="C566" s="50"/>
      <c r="D566" s="55"/>
      <c r="E566" s="55"/>
      <c r="F566" s="55"/>
      <c r="G566" s="55"/>
      <c r="H566" s="55"/>
    </row>
    <row r="567" spans="2:8" ht="15.75">
      <c r="B567" s="54"/>
      <c r="C567" s="50"/>
      <c r="D567" s="55"/>
      <c r="E567" s="55"/>
      <c r="F567" s="55"/>
      <c r="G567" s="55"/>
      <c r="H567" s="55"/>
    </row>
    <row r="568" spans="2:8" ht="15.75">
      <c r="B568" s="54"/>
      <c r="C568" s="50"/>
      <c r="D568" s="55"/>
      <c r="E568" s="55"/>
      <c r="F568" s="55"/>
      <c r="G568" s="55"/>
      <c r="H568" s="55"/>
    </row>
    <row r="569" spans="2:8" ht="15.75">
      <c r="B569" s="54"/>
      <c r="C569" s="50"/>
      <c r="D569" s="55"/>
      <c r="E569" s="55"/>
      <c r="F569" s="55"/>
      <c r="G569" s="55"/>
      <c r="H569" s="55"/>
    </row>
    <row r="570" spans="2:8" ht="15.75">
      <c r="B570" s="54"/>
      <c r="C570" s="50"/>
      <c r="D570" s="55"/>
      <c r="E570" s="55"/>
      <c r="F570" s="55"/>
      <c r="G570" s="55"/>
      <c r="H570" s="55"/>
    </row>
    <row r="571" spans="2:8" ht="15.75">
      <c r="B571" s="54"/>
      <c r="C571" s="50"/>
      <c r="D571" s="55"/>
      <c r="E571" s="55"/>
      <c r="F571" s="55"/>
      <c r="G571" s="55"/>
      <c r="H571" s="55"/>
    </row>
    <row r="572" spans="2:8" ht="15.75">
      <c r="B572" s="54"/>
      <c r="C572" s="50"/>
      <c r="D572" s="55"/>
      <c r="E572" s="55"/>
      <c r="F572" s="55"/>
      <c r="G572" s="55"/>
      <c r="H572" s="55"/>
    </row>
    <row r="573" spans="2:8" ht="15.75">
      <c r="B573" s="54"/>
      <c r="C573" s="50"/>
      <c r="D573" s="55"/>
      <c r="E573" s="55"/>
      <c r="F573" s="55"/>
      <c r="G573" s="55"/>
      <c r="H573" s="55"/>
    </row>
    <row r="574" spans="2:8" ht="15.75">
      <c r="B574" s="54"/>
      <c r="C574" s="50"/>
      <c r="D574" s="55"/>
      <c r="E574" s="55"/>
      <c r="F574" s="55"/>
      <c r="G574" s="55"/>
      <c r="H574" s="55"/>
    </row>
    <row r="575" spans="2:8" ht="15.75">
      <c r="B575" s="54"/>
      <c r="C575" s="50"/>
      <c r="D575" s="55"/>
      <c r="E575" s="55"/>
      <c r="F575" s="55"/>
      <c r="G575" s="55"/>
      <c r="H575" s="55"/>
    </row>
    <row r="576" spans="2:8" ht="15.75">
      <c r="B576" s="54"/>
      <c r="C576" s="50"/>
      <c r="D576" s="55"/>
      <c r="E576" s="55"/>
      <c r="F576" s="55"/>
      <c r="G576" s="55"/>
      <c r="H576" s="55"/>
    </row>
    <row r="577" spans="2:8" ht="15.75">
      <c r="B577" s="54"/>
      <c r="C577" s="50"/>
      <c r="D577" s="55"/>
      <c r="E577" s="55"/>
      <c r="F577" s="55"/>
      <c r="G577" s="55"/>
      <c r="H577" s="55"/>
    </row>
    <row r="578" spans="2:8" ht="15.75">
      <c r="B578" s="54"/>
      <c r="C578" s="50"/>
      <c r="D578" s="55"/>
      <c r="E578" s="55"/>
      <c r="F578" s="55"/>
      <c r="G578" s="55"/>
      <c r="H578" s="55"/>
    </row>
    <row r="579" spans="2:8" ht="15.75">
      <c r="B579" s="54"/>
      <c r="C579" s="50"/>
      <c r="D579" s="55"/>
      <c r="E579" s="55"/>
      <c r="F579" s="55"/>
      <c r="G579" s="55"/>
      <c r="H579" s="55"/>
    </row>
    <row r="580" spans="2:8" ht="15.75">
      <c r="B580" s="54"/>
      <c r="C580" s="50"/>
      <c r="D580" s="55"/>
      <c r="E580" s="55"/>
      <c r="F580" s="55"/>
      <c r="G580" s="55"/>
      <c r="H580" s="55"/>
    </row>
    <row r="581" spans="2:8" ht="15.75">
      <c r="B581" s="54"/>
      <c r="C581" s="50"/>
      <c r="D581" s="55"/>
      <c r="E581" s="55"/>
      <c r="F581" s="55"/>
      <c r="G581" s="55"/>
      <c r="H581" s="55"/>
    </row>
    <row r="582" spans="2:8" ht="15.75">
      <c r="B582" s="54"/>
      <c r="C582" s="50"/>
      <c r="D582" s="55"/>
      <c r="E582" s="55"/>
      <c r="F582" s="55"/>
      <c r="G582" s="55"/>
      <c r="H582" s="55"/>
    </row>
    <row r="583" spans="2:8" ht="15.75">
      <c r="B583" s="54"/>
      <c r="C583" s="50"/>
      <c r="D583" s="55"/>
      <c r="E583" s="55"/>
      <c r="F583" s="55"/>
      <c r="G583" s="55"/>
      <c r="H583" s="55"/>
    </row>
    <row r="584" spans="2:8" ht="15.75">
      <c r="B584" s="54"/>
      <c r="C584" s="50"/>
      <c r="D584" s="55"/>
      <c r="E584" s="55"/>
      <c r="F584" s="55"/>
      <c r="G584" s="55"/>
      <c r="H584" s="55"/>
    </row>
    <row r="585" spans="2:8" ht="15.75">
      <c r="B585" s="54"/>
      <c r="C585" s="50"/>
      <c r="D585" s="55"/>
      <c r="E585" s="55"/>
      <c r="F585" s="55"/>
      <c r="G585" s="55"/>
      <c r="H585" s="55"/>
    </row>
    <row r="586" spans="2:8" ht="15.75">
      <c r="B586" s="54"/>
      <c r="C586" s="50"/>
      <c r="D586" s="55"/>
      <c r="E586" s="55"/>
      <c r="F586" s="55"/>
      <c r="G586" s="55"/>
      <c r="H586" s="55"/>
    </row>
    <row r="587" spans="2:8" ht="15.75">
      <c r="B587" s="54"/>
      <c r="C587" s="50"/>
      <c r="D587" s="55"/>
      <c r="E587" s="55"/>
      <c r="F587" s="55"/>
      <c r="G587" s="55"/>
      <c r="H587" s="55"/>
    </row>
    <row r="588" spans="2:8" ht="15.75">
      <c r="B588" s="54"/>
      <c r="C588" s="50"/>
      <c r="D588" s="55"/>
      <c r="E588" s="55"/>
      <c r="F588" s="55"/>
      <c r="G588" s="55"/>
      <c r="H588" s="55"/>
    </row>
    <row r="589" spans="2:8" ht="15.75">
      <c r="B589" s="54"/>
      <c r="C589" s="50"/>
      <c r="D589" s="55"/>
      <c r="E589" s="55"/>
      <c r="F589" s="55"/>
      <c r="G589" s="55"/>
      <c r="H589" s="55"/>
    </row>
    <row r="590" spans="2:8" ht="15.75">
      <c r="B590" s="54"/>
      <c r="C590" s="50"/>
      <c r="D590" s="55"/>
      <c r="E590" s="55"/>
      <c r="F590" s="55"/>
      <c r="G590" s="55"/>
      <c r="H590" s="55"/>
    </row>
    <row r="591" spans="2:8" ht="15.75">
      <c r="B591" s="54"/>
      <c r="C591" s="50"/>
      <c r="D591" s="55"/>
      <c r="E591" s="55"/>
      <c r="F591" s="55"/>
      <c r="G591" s="55"/>
      <c r="H591" s="55"/>
    </row>
    <row r="592" spans="2:8" ht="15.75">
      <c r="B592" s="54"/>
      <c r="C592" s="50"/>
      <c r="D592" s="55"/>
      <c r="E592" s="55"/>
      <c r="F592" s="55"/>
      <c r="G592" s="55"/>
      <c r="H592" s="55"/>
    </row>
    <row r="593" spans="2:8" ht="15.75">
      <c r="B593" s="54"/>
      <c r="C593" s="50"/>
      <c r="D593" s="55"/>
      <c r="E593" s="55"/>
      <c r="F593" s="55"/>
      <c r="G593" s="55"/>
      <c r="H593" s="55"/>
    </row>
    <row r="594" spans="2:8" ht="15.75">
      <c r="B594" s="54"/>
      <c r="C594" s="50"/>
      <c r="D594" s="55"/>
      <c r="E594" s="55"/>
      <c r="F594" s="55"/>
      <c r="G594" s="55"/>
      <c r="H594" s="55"/>
    </row>
    <row r="595" spans="2:8" ht="15.75">
      <c r="B595" s="54"/>
      <c r="C595" s="50"/>
      <c r="D595" s="55"/>
      <c r="E595" s="55"/>
      <c r="F595" s="55"/>
      <c r="G595" s="55"/>
      <c r="H595" s="55"/>
    </row>
    <row r="596" spans="2:8" ht="15.75">
      <c r="B596" s="54"/>
      <c r="C596" s="50"/>
      <c r="D596" s="55"/>
      <c r="E596" s="55"/>
      <c r="F596" s="55"/>
      <c r="G596" s="55"/>
      <c r="H596" s="55"/>
    </row>
    <row r="597" spans="2:8" ht="15.75">
      <c r="B597" s="54"/>
      <c r="C597" s="50"/>
      <c r="D597" s="55"/>
      <c r="E597" s="55"/>
      <c r="F597" s="55"/>
      <c r="G597" s="55"/>
      <c r="H597" s="55"/>
    </row>
    <row r="598" spans="2:8" ht="15.75">
      <c r="B598" s="54"/>
      <c r="C598" s="50"/>
      <c r="D598" s="55"/>
      <c r="E598" s="55"/>
      <c r="F598" s="55"/>
      <c r="G598" s="55"/>
      <c r="H598" s="55"/>
    </row>
    <row r="599" spans="2:8" ht="15.75">
      <c r="B599" s="54"/>
      <c r="C599" s="50"/>
      <c r="D599" s="55"/>
      <c r="E599" s="55"/>
      <c r="F599" s="55"/>
      <c r="G599" s="55"/>
      <c r="H599" s="55"/>
    </row>
    <row r="600" spans="2:8" ht="15.75">
      <c r="B600" s="54"/>
      <c r="C600" s="50"/>
      <c r="D600" s="55"/>
      <c r="E600" s="55"/>
      <c r="F600" s="55"/>
      <c r="G600" s="55"/>
      <c r="H600" s="55"/>
    </row>
    <row r="601" spans="2:8" ht="15.75">
      <c r="B601" s="54"/>
      <c r="C601" s="50"/>
      <c r="D601" s="55"/>
      <c r="E601" s="55"/>
      <c r="F601" s="55"/>
      <c r="G601" s="55"/>
      <c r="H601" s="55"/>
    </row>
    <row r="602" spans="2:8" ht="15.75">
      <c r="B602" s="54"/>
      <c r="C602" s="50"/>
      <c r="D602" s="55"/>
      <c r="E602" s="55"/>
      <c r="F602" s="55"/>
      <c r="G602" s="55"/>
      <c r="H602" s="55"/>
    </row>
    <row r="603" spans="2:8" ht="15.75">
      <c r="B603" s="54"/>
      <c r="C603" s="50"/>
      <c r="D603" s="55"/>
      <c r="E603" s="55"/>
      <c r="F603" s="55"/>
      <c r="G603" s="55"/>
      <c r="H603" s="55"/>
    </row>
    <row r="604" spans="2:8" ht="15.75">
      <c r="B604" s="54"/>
      <c r="C604" s="50"/>
      <c r="D604" s="55"/>
      <c r="E604" s="55"/>
      <c r="F604" s="55"/>
      <c r="G604" s="55"/>
      <c r="H604" s="55"/>
    </row>
    <row r="605" spans="2:8" ht="15.75">
      <c r="B605" s="54"/>
      <c r="C605" s="50"/>
      <c r="D605" s="55"/>
      <c r="E605" s="55"/>
      <c r="F605" s="55"/>
      <c r="G605" s="55"/>
      <c r="H605" s="55"/>
    </row>
    <row r="606" spans="2:8" ht="15.75">
      <c r="B606" s="54"/>
      <c r="C606" s="50"/>
      <c r="D606" s="55"/>
      <c r="E606" s="55"/>
      <c r="F606" s="55"/>
      <c r="G606" s="55"/>
      <c r="H606" s="55"/>
    </row>
    <row r="607" spans="2:8" ht="15.75">
      <c r="B607" s="54"/>
      <c r="C607" s="50"/>
      <c r="D607" s="55"/>
      <c r="E607" s="55"/>
      <c r="F607" s="55"/>
      <c r="G607" s="55"/>
      <c r="H607" s="55"/>
    </row>
    <row r="608" spans="2:8" ht="15.75">
      <c r="B608" s="54"/>
      <c r="C608" s="50"/>
      <c r="D608" s="55"/>
      <c r="E608" s="55"/>
      <c r="F608" s="55"/>
      <c r="G608" s="55"/>
      <c r="H608" s="55"/>
    </row>
    <row r="609" spans="2:8" ht="15.75">
      <c r="B609" s="54"/>
      <c r="C609" s="50"/>
      <c r="D609" s="55"/>
      <c r="E609" s="55"/>
      <c r="F609" s="55"/>
      <c r="G609" s="55"/>
      <c r="H609" s="55"/>
    </row>
    <row r="610" spans="2:8" ht="15.75">
      <c r="B610" s="54"/>
      <c r="C610" s="50"/>
      <c r="D610" s="55"/>
      <c r="E610" s="55"/>
      <c r="F610" s="55"/>
      <c r="G610" s="55"/>
      <c r="H610" s="55"/>
    </row>
    <row r="611" spans="2:8" ht="15.75">
      <c r="B611" s="54"/>
      <c r="C611" s="50"/>
      <c r="D611" s="55"/>
      <c r="E611" s="55"/>
      <c r="F611" s="55"/>
      <c r="G611" s="55"/>
      <c r="H611" s="55"/>
    </row>
    <row r="612" spans="2:8" ht="15.75">
      <c r="B612" s="54"/>
      <c r="C612" s="50"/>
      <c r="D612" s="55"/>
      <c r="E612" s="55"/>
      <c r="F612" s="55"/>
      <c r="G612" s="55"/>
      <c r="H612" s="55"/>
    </row>
    <row r="613" spans="2:8" ht="15.75">
      <c r="B613" s="54"/>
      <c r="C613" s="50"/>
      <c r="D613" s="55"/>
      <c r="E613" s="55"/>
      <c r="F613" s="55"/>
      <c r="G613" s="55"/>
      <c r="H613" s="55"/>
    </row>
    <row r="614" spans="2:8" ht="15.75">
      <c r="B614" s="54"/>
      <c r="C614" s="50"/>
      <c r="D614" s="55"/>
      <c r="E614" s="55"/>
      <c r="F614" s="55"/>
      <c r="G614" s="55"/>
      <c r="H614" s="55"/>
    </row>
    <row r="615" spans="2:8" ht="15.75">
      <c r="B615" s="54"/>
      <c r="C615" s="50"/>
      <c r="D615" s="55"/>
      <c r="E615" s="55"/>
      <c r="F615" s="55"/>
      <c r="G615" s="55"/>
      <c r="H615" s="55"/>
    </row>
    <row r="616" spans="2:8" ht="15.75">
      <c r="B616" s="54"/>
      <c r="C616" s="50"/>
      <c r="D616" s="55"/>
      <c r="E616" s="55"/>
      <c r="F616" s="55"/>
      <c r="G616" s="55"/>
      <c r="H616" s="55"/>
    </row>
    <row r="617" spans="2:8" ht="15.75">
      <c r="B617" s="54"/>
      <c r="C617" s="50"/>
      <c r="D617" s="55"/>
      <c r="E617" s="55"/>
      <c r="F617" s="55"/>
      <c r="G617" s="55"/>
      <c r="H617" s="55"/>
    </row>
    <row r="618" spans="2:8" ht="15.75">
      <c r="B618" s="54"/>
      <c r="C618" s="50"/>
      <c r="D618" s="55"/>
      <c r="E618" s="55"/>
      <c r="F618" s="55"/>
      <c r="G618" s="55"/>
      <c r="H618" s="55"/>
    </row>
    <row r="619" spans="2:8" ht="15.75">
      <c r="B619" s="54"/>
      <c r="C619" s="50"/>
      <c r="D619" s="55"/>
      <c r="E619" s="55"/>
      <c r="F619" s="55"/>
      <c r="G619" s="55"/>
      <c r="H619" s="55"/>
    </row>
    <row r="620" spans="2:8" ht="15.75">
      <c r="B620" s="54"/>
      <c r="C620" s="50"/>
      <c r="D620" s="55"/>
      <c r="E620" s="55"/>
      <c r="F620" s="55"/>
      <c r="G620" s="55"/>
      <c r="H620" s="55"/>
    </row>
    <row r="621" spans="2:8" ht="15.75">
      <c r="B621" s="54"/>
      <c r="C621" s="50"/>
      <c r="D621" s="55"/>
      <c r="E621" s="55"/>
      <c r="F621" s="55"/>
      <c r="G621" s="55"/>
      <c r="H621" s="55"/>
    </row>
    <row r="622" spans="2:8" ht="15.75">
      <c r="B622" s="54"/>
      <c r="C622" s="50"/>
      <c r="D622" s="55"/>
      <c r="E622" s="55"/>
      <c r="F622" s="55"/>
      <c r="G622" s="55"/>
      <c r="H622" s="55"/>
    </row>
    <row r="623" spans="2:8" ht="15.75">
      <c r="B623" s="54"/>
      <c r="C623" s="50"/>
      <c r="D623" s="55"/>
      <c r="E623" s="55"/>
      <c r="F623" s="55"/>
      <c r="G623" s="55"/>
      <c r="H623" s="55"/>
    </row>
    <row r="624" spans="2:8" ht="15.75">
      <c r="B624" s="54"/>
      <c r="C624" s="50"/>
      <c r="D624" s="55"/>
      <c r="E624" s="55"/>
      <c r="F624" s="55"/>
      <c r="G624" s="55"/>
      <c r="H624" s="55"/>
    </row>
    <row r="625" spans="2:8" ht="15.75">
      <c r="B625" s="54"/>
      <c r="C625" s="50"/>
      <c r="D625" s="55"/>
      <c r="E625" s="55"/>
      <c r="F625" s="55"/>
      <c r="G625" s="55"/>
      <c r="H625" s="55"/>
    </row>
    <row r="626" spans="2:8" ht="15.75">
      <c r="B626" s="54"/>
      <c r="C626" s="50"/>
      <c r="D626" s="55"/>
      <c r="E626" s="55"/>
      <c r="F626" s="55"/>
      <c r="G626" s="55"/>
      <c r="H626" s="55"/>
    </row>
    <row r="627" spans="2:8" ht="15.75">
      <c r="B627" s="54"/>
      <c r="C627" s="50"/>
      <c r="D627" s="55"/>
      <c r="E627" s="55"/>
      <c r="F627" s="55"/>
      <c r="G627" s="55"/>
      <c r="H627" s="55"/>
    </row>
    <row r="628" spans="2:8" ht="15.75">
      <c r="B628" s="54"/>
      <c r="C628" s="50"/>
      <c r="D628" s="55"/>
      <c r="E628" s="55"/>
      <c r="F628" s="55"/>
      <c r="G628" s="55"/>
      <c r="H628" s="55"/>
    </row>
    <row r="629" spans="2:8" ht="15.75">
      <c r="B629" s="54"/>
      <c r="C629" s="50"/>
      <c r="D629" s="55"/>
      <c r="E629" s="55"/>
      <c r="F629" s="55"/>
      <c r="G629" s="55"/>
      <c r="H629" s="55"/>
    </row>
    <row r="630" spans="2:8" ht="15.75">
      <c r="B630" s="54"/>
      <c r="C630" s="50"/>
      <c r="D630" s="55"/>
      <c r="E630" s="55"/>
      <c r="F630" s="55"/>
      <c r="G630" s="55"/>
      <c r="H630" s="55"/>
    </row>
    <row r="631" spans="2:8" ht="15.75">
      <c r="B631" s="54"/>
      <c r="C631" s="50"/>
      <c r="D631" s="55"/>
      <c r="E631" s="55"/>
      <c r="F631" s="55"/>
      <c r="G631" s="55"/>
      <c r="H631" s="55"/>
    </row>
    <row r="632" spans="2:8" ht="15.75">
      <c r="B632" s="54"/>
      <c r="C632" s="50"/>
      <c r="D632" s="55"/>
      <c r="E632" s="55"/>
      <c r="F632" s="55"/>
      <c r="G632" s="55"/>
      <c r="H632" s="55"/>
    </row>
    <row r="633" spans="2:8" ht="15.75">
      <c r="B633" s="54"/>
      <c r="C633" s="50"/>
      <c r="D633" s="55"/>
      <c r="E633" s="55"/>
      <c r="F633" s="55"/>
      <c r="G633" s="55"/>
      <c r="H633" s="55"/>
    </row>
    <row r="634" spans="2:8" ht="15.75">
      <c r="B634" s="54"/>
      <c r="C634" s="50"/>
      <c r="D634" s="55"/>
      <c r="E634" s="55"/>
      <c r="F634" s="55"/>
      <c r="G634" s="55"/>
      <c r="H634" s="55"/>
    </row>
    <row r="635" spans="2:8" ht="15.75">
      <c r="B635" s="54"/>
      <c r="C635" s="50"/>
      <c r="D635" s="55"/>
      <c r="E635" s="55"/>
      <c r="F635" s="55"/>
      <c r="G635" s="55"/>
      <c r="H635" s="55"/>
    </row>
    <row r="636" spans="2:8" ht="15.75">
      <c r="B636" s="54"/>
      <c r="C636" s="50"/>
      <c r="D636" s="55"/>
      <c r="E636" s="55"/>
      <c r="F636" s="55"/>
      <c r="G636" s="55"/>
      <c r="H636" s="55"/>
    </row>
    <row r="637" spans="2:8" ht="15.75">
      <c r="B637" s="54"/>
      <c r="C637" s="50"/>
      <c r="D637" s="55"/>
      <c r="E637" s="55"/>
      <c r="F637" s="55"/>
      <c r="G637" s="55"/>
      <c r="H637" s="55"/>
    </row>
    <row r="638" spans="2:8" ht="15.75">
      <c r="B638" s="54"/>
      <c r="C638" s="50"/>
      <c r="D638" s="55"/>
      <c r="E638" s="55"/>
      <c r="F638" s="55"/>
      <c r="G638" s="55"/>
      <c r="H638" s="55"/>
    </row>
    <row r="639" spans="2:8" ht="15.75">
      <c r="B639" s="54"/>
      <c r="C639" s="50"/>
      <c r="D639" s="55"/>
      <c r="E639" s="55"/>
      <c r="F639" s="55"/>
      <c r="G639" s="55"/>
      <c r="H639" s="55"/>
    </row>
    <row r="640" spans="2:8" ht="15.75">
      <c r="B640" s="54"/>
      <c r="C640" s="50"/>
      <c r="D640" s="55"/>
      <c r="E640" s="55"/>
      <c r="F640" s="55"/>
      <c r="G640" s="55"/>
      <c r="H640" s="55"/>
    </row>
    <row r="641" spans="2:8" ht="15.75">
      <c r="B641" s="54"/>
      <c r="C641" s="50"/>
      <c r="D641" s="55"/>
      <c r="E641" s="55"/>
      <c r="F641" s="55"/>
      <c r="G641" s="55"/>
      <c r="H641" s="55"/>
    </row>
    <row r="642" spans="2:8" ht="15.75">
      <c r="B642" s="54"/>
      <c r="C642" s="50"/>
      <c r="D642" s="55"/>
      <c r="E642" s="55"/>
      <c r="F642" s="55"/>
      <c r="G642" s="55"/>
      <c r="H642" s="55"/>
    </row>
    <row r="643" spans="2:8" ht="15.75">
      <c r="B643" s="54"/>
      <c r="C643" s="50"/>
      <c r="D643" s="55"/>
      <c r="E643" s="55"/>
      <c r="F643" s="55"/>
      <c r="G643" s="55"/>
      <c r="H643" s="55"/>
    </row>
    <row r="644" spans="2:8" ht="15.75">
      <c r="B644" s="54"/>
      <c r="C644" s="50"/>
      <c r="D644" s="55"/>
      <c r="E644" s="55"/>
      <c r="F644" s="55"/>
      <c r="G644" s="55"/>
      <c r="H644" s="55"/>
    </row>
    <row r="645" spans="2:8" ht="15.75">
      <c r="B645" s="54"/>
      <c r="C645" s="50"/>
      <c r="D645" s="55"/>
      <c r="E645" s="55"/>
      <c r="F645" s="55"/>
      <c r="G645" s="55"/>
      <c r="H645" s="55"/>
    </row>
    <row r="646" spans="2:8" ht="15.75">
      <c r="B646" s="54"/>
      <c r="C646" s="50"/>
      <c r="D646" s="55"/>
      <c r="E646" s="55"/>
      <c r="F646" s="55"/>
      <c r="G646" s="55"/>
      <c r="H646" s="55"/>
    </row>
    <row r="647" spans="2:8" ht="15.75">
      <c r="B647" s="54"/>
      <c r="C647" s="50"/>
      <c r="D647" s="55"/>
      <c r="E647" s="55"/>
      <c r="F647" s="55"/>
      <c r="G647" s="55"/>
      <c r="H647" s="55"/>
    </row>
    <row r="648" spans="2:8" ht="15.75">
      <c r="B648" s="54"/>
      <c r="C648" s="50"/>
      <c r="D648" s="55"/>
      <c r="E648" s="55"/>
      <c r="F648" s="55"/>
      <c r="G648" s="55"/>
      <c r="H648" s="55"/>
    </row>
    <row r="649" spans="2:8" ht="15.75">
      <c r="B649" s="54"/>
      <c r="C649" s="50"/>
      <c r="D649" s="55"/>
      <c r="E649" s="55"/>
      <c r="F649" s="55"/>
      <c r="G649" s="55"/>
      <c r="H649" s="55"/>
    </row>
    <row r="650" spans="2:8" ht="15.75">
      <c r="B650" s="54"/>
      <c r="C650" s="50"/>
      <c r="D650" s="55"/>
      <c r="E650" s="55"/>
      <c r="F650" s="55"/>
      <c r="G650" s="55"/>
      <c r="H650" s="55"/>
    </row>
    <row r="651" spans="2:8" ht="15.75">
      <c r="B651" s="54"/>
      <c r="C651" s="50"/>
      <c r="D651" s="55"/>
      <c r="E651" s="55"/>
      <c r="F651" s="55"/>
      <c r="G651" s="55"/>
      <c r="H651" s="55"/>
    </row>
    <row r="652" spans="2:8" ht="15.75">
      <c r="B652" s="54"/>
      <c r="C652" s="50"/>
      <c r="D652" s="55"/>
      <c r="E652" s="55"/>
      <c r="F652" s="55"/>
      <c r="G652" s="55"/>
      <c r="H652" s="55"/>
    </row>
    <row r="653" spans="2:8" ht="15.75">
      <c r="B653" s="54"/>
      <c r="C653" s="50"/>
      <c r="D653" s="55"/>
      <c r="E653" s="55"/>
      <c r="F653" s="55"/>
      <c r="G653" s="55"/>
      <c r="H653" s="55"/>
    </row>
    <row r="654" spans="2:8" ht="15.75">
      <c r="B654" s="54"/>
      <c r="C654" s="50"/>
      <c r="D654" s="55"/>
      <c r="E654" s="55"/>
      <c r="F654" s="55"/>
      <c r="G654" s="55"/>
      <c r="H654" s="55"/>
    </row>
    <row r="655" spans="2:8" ht="15.75">
      <c r="B655" s="54"/>
      <c r="C655" s="50"/>
      <c r="D655" s="55"/>
      <c r="E655" s="55"/>
      <c r="F655" s="55"/>
      <c r="G655" s="55"/>
      <c r="H655" s="55"/>
    </row>
    <row r="656" spans="2:8" ht="15.75">
      <c r="B656" s="54"/>
      <c r="C656" s="50"/>
      <c r="D656" s="55"/>
      <c r="E656" s="55"/>
      <c r="F656" s="55"/>
      <c r="G656" s="55"/>
      <c r="H656" s="55"/>
    </row>
    <row r="657" spans="2:8" ht="15.75">
      <c r="B657" s="54"/>
      <c r="C657" s="50"/>
      <c r="D657" s="55"/>
      <c r="E657" s="55"/>
      <c r="F657" s="55"/>
      <c r="G657" s="55"/>
      <c r="H657" s="55"/>
    </row>
    <row r="658" spans="2:8" ht="15.75">
      <c r="B658" s="54"/>
      <c r="C658" s="50"/>
      <c r="D658" s="55"/>
      <c r="E658" s="55"/>
      <c r="F658" s="55"/>
      <c r="G658" s="55"/>
      <c r="H658" s="55"/>
    </row>
    <row r="659" spans="2:8" ht="15.75">
      <c r="B659" s="54"/>
      <c r="C659" s="50"/>
      <c r="D659" s="55"/>
      <c r="E659" s="55"/>
      <c r="F659" s="55"/>
      <c r="G659" s="55"/>
      <c r="H659" s="55"/>
    </row>
    <row r="660" spans="2:8" ht="15.75">
      <c r="B660" s="54"/>
      <c r="C660" s="50"/>
      <c r="D660" s="55"/>
      <c r="E660" s="55"/>
      <c r="F660" s="55"/>
      <c r="G660" s="55"/>
      <c r="H660" s="55"/>
    </row>
    <row r="661" spans="2:8" ht="15.75">
      <c r="B661" s="54"/>
      <c r="C661" s="50"/>
      <c r="D661" s="55"/>
      <c r="E661" s="55"/>
      <c r="F661" s="55"/>
      <c r="G661" s="55"/>
      <c r="H661" s="55"/>
    </row>
    <row r="662" spans="2:8" ht="15.75">
      <c r="B662" s="54"/>
      <c r="C662" s="50"/>
      <c r="D662" s="55"/>
      <c r="E662" s="55"/>
      <c r="F662" s="55"/>
      <c r="G662" s="55"/>
      <c r="H662" s="55"/>
    </row>
    <row r="663" spans="2:8" ht="15.75">
      <c r="B663" s="54"/>
      <c r="C663" s="50"/>
      <c r="D663" s="55"/>
      <c r="E663" s="55"/>
      <c r="F663" s="55"/>
      <c r="G663" s="55"/>
      <c r="H663" s="55"/>
    </row>
    <row r="664" spans="2:8" ht="15.75">
      <c r="B664" s="54"/>
      <c r="C664" s="50"/>
      <c r="D664" s="55"/>
      <c r="E664" s="55"/>
      <c r="F664" s="55"/>
      <c r="G664" s="55"/>
      <c r="H664" s="55"/>
    </row>
    <row r="665" spans="2:8" ht="15.75">
      <c r="B665" s="54"/>
      <c r="C665" s="50"/>
      <c r="D665" s="55"/>
      <c r="E665" s="55"/>
      <c r="F665" s="55"/>
      <c r="G665" s="55"/>
      <c r="H665" s="55"/>
    </row>
    <row r="666" spans="2:8" ht="15.75">
      <c r="B666" s="54"/>
      <c r="C666" s="50"/>
      <c r="D666" s="55"/>
      <c r="E666" s="55"/>
      <c r="F666" s="55"/>
      <c r="G666" s="55"/>
      <c r="H666" s="55"/>
    </row>
    <row r="667" spans="2:8" ht="15.75">
      <c r="B667" s="54"/>
      <c r="C667" s="50"/>
      <c r="D667" s="55"/>
      <c r="E667" s="55"/>
      <c r="F667" s="55"/>
      <c r="G667" s="55"/>
      <c r="H667" s="55"/>
    </row>
    <row r="668" spans="2:8" ht="15.75">
      <c r="B668" s="54"/>
      <c r="C668" s="50"/>
      <c r="D668" s="55"/>
      <c r="E668" s="55"/>
      <c r="F668" s="55"/>
      <c r="G668" s="55"/>
      <c r="H668" s="55"/>
    </row>
    <row r="669" spans="2:8" ht="15.75">
      <c r="B669" s="54"/>
      <c r="C669" s="50"/>
      <c r="D669" s="55"/>
      <c r="E669" s="55"/>
      <c r="F669" s="55"/>
      <c r="G669" s="55"/>
      <c r="H669" s="55"/>
    </row>
    <row r="670" spans="2:8" ht="15.75">
      <c r="B670" s="54"/>
      <c r="C670" s="50"/>
      <c r="D670" s="55"/>
      <c r="E670" s="55"/>
      <c r="F670" s="55"/>
      <c r="G670" s="55"/>
      <c r="H670" s="55"/>
    </row>
    <row r="671" spans="2:8" ht="15.75">
      <c r="B671" s="54"/>
      <c r="C671" s="50"/>
      <c r="D671" s="55"/>
      <c r="E671" s="55"/>
      <c r="F671" s="55"/>
      <c r="G671" s="55"/>
      <c r="H671" s="55"/>
    </row>
    <row r="672" spans="2:8" ht="15.75">
      <c r="B672" s="54"/>
      <c r="C672" s="50"/>
      <c r="D672" s="55"/>
      <c r="E672" s="55"/>
      <c r="F672" s="55"/>
      <c r="G672" s="55"/>
      <c r="H672" s="55"/>
    </row>
    <row r="673" spans="2:8" ht="15.75">
      <c r="B673" s="54"/>
      <c r="C673" s="50"/>
      <c r="D673" s="55"/>
      <c r="E673" s="55"/>
      <c r="F673" s="55"/>
      <c r="G673" s="55"/>
      <c r="H673" s="55"/>
    </row>
    <row r="674" spans="2:8" ht="15.75">
      <c r="B674" s="54"/>
      <c r="C674" s="50"/>
      <c r="D674" s="55"/>
      <c r="E674" s="55"/>
      <c r="F674" s="55"/>
      <c r="G674" s="55"/>
      <c r="H674" s="55"/>
    </row>
    <row r="675" spans="2:8" ht="15.75">
      <c r="B675" s="54"/>
      <c r="C675" s="50"/>
      <c r="D675" s="55"/>
      <c r="E675" s="55"/>
      <c r="F675" s="55"/>
      <c r="G675" s="55"/>
      <c r="H675" s="55"/>
    </row>
    <row r="676" spans="2:8" ht="15.75">
      <c r="B676" s="54"/>
      <c r="C676" s="50"/>
      <c r="D676" s="55"/>
      <c r="E676" s="55"/>
      <c r="F676" s="55"/>
      <c r="G676" s="55"/>
      <c r="H676" s="55"/>
    </row>
    <row r="677" spans="2:8" ht="15.75">
      <c r="B677" s="54"/>
      <c r="C677" s="50"/>
      <c r="D677" s="55"/>
      <c r="E677" s="55"/>
      <c r="F677" s="55"/>
      <c r="G677" s="55"/>
      <c r="H677" s="55"/>
    </row>
    <row r="678" spans="2:8" ht="15.75">
      <c r="B678" s="54"/>
      <c r="C678" s="50"/>
      <c r="D678" s="55"/>
      <c r="E678" s="55"/>
      <c r="F678" s="55"/>
      <c r="G678" s="55"/>
      <c r="H678" s="55"/>
    </row>
    <row r="679" spans="2:8" ht="15.75">
      <c r="B679" s="54"/>
      <c r="C679" s="50"/>
      <c r="D679" s="55"/>
      <c r="E679" s="55"/>
      <c r="F679" s="55"/>
      <c r="G679" s="55"/>
      <c r="H679" s="55"/>
    </row>
  </sheetData>
  <sheetProtection password="CC0D" sheet="1" formatCells="0" formatColumns="0" formatRows="0" insertColumns="0" insertRows="0" insertHyperlinks="0" deleteColumns="0" deleteRows="0" sort="0" autoFilter="0" pivotTables="0"/>
  <mergeCells count="80">
    <mergeCell ref="A2:K2"/>
    <mergeCell ref="A26:A45"/>
    <mergeCell ref="B26:B45"/>
    <mergeCell ref="A361:A373"/>
    <mergeCell ref="B361:B373"/>
    <mergeCell ref="B309:B325"/>
    <mergeCell ref="B283:B288"/>
    <mergeCell ref="A342:A346"/>
    <mergeCell ref="B342:B346"/>
    <mergeCell ref="A347:A348"/>
    <mergeCell ref="B347:B348"/>
    <mergeCell ref="I4:I5"/>
    <mergeCell ref="J4:J5"/>
    <mergeCell ref="B391:B392"/>
    <mergeCell ref="A351:A360"/>
    <mergeCell ref="B351:B360"/>
    <mergeCell ref="A326:A332"/>
    <mergeCell ref="B326:B332"/>
    <mergeCell ref="A108:A119"/>
    <mergeCell ref="A283:A288"/>
    <mergeCell ref="A269:A282"/>
    <mergeCell ref="A391:A392"/>
    <mergeCell ref="A374:A380"/>
    <mergeCell ref="B382:B390"/>
    <mergeCell ref="K4:K5"/>
    <mergeCell ref="A246:A255"/>
    <mergeCell ref="B246:B255"/>
    <mergeCell ref="A256:A268"/>
    <mergeCell ref="B256:B268"/>
    <mergeCell ref="A174:A186"/>
    <mergeCell ref="B174:B186"/>
    <mergeCell ref="A382:A390"/>
    <mergeCell ref="A333:A341"/>
    <mergeCell ref="B333:B341"/>
    <mergeCell ref="A309:A325"/>
    <mergeCell ref="A349:A350"/>
    <mergeCell ref="B349:B350"/>
    <mergeCell ref="B374:B380"/>
    <mergeCell ref="A289:A308"/>
    <mergeCell ref="B289:B308"/>
    <mergeCell ref="B108:B119"/>
    <mergeCell ref="A187:A196"/>
    <mergeCell ref="B187:B196"/>
    <mergeCell ref="A147:A159"/>
    <mergeCell ref="B120:B133"/>
    <mergeCell ref="A134:A146"/>
    <mergeCell ref="B134:B146"/>
    <mergeCell ref="B147:B159"/>
    <mergeCell ref="A235:A245"/>
    <mergeCell ref="B235:B245"/>
    <mergeCell ref="A160:A173"/>
    <mergeCell ref="B160:B173"/>
    <mergeCell ref="A197:A209"/>
    <mergeCell ref="B197:B209"/>
    <mergeCell ref="B58:B74"/>
    <mergeCell ref="A223:A234"/>
    <mergeCell ref="B210:B222"/>
    <mergeCell ref="B223:B234"/>
    <mergeCell ref="A104:A107"/>
    <mergeCell ref="B104:B107"/>
    <mergeCell ref="C4:C5"/>
    <mergeCell ref="B269:B282"/>
    <mergeCell ref="A210:A222"/>
    <mergeCell ref="A46:A57"/>
    <mergeCell ref="B46:B57"/>
    <mergeCell ref="A91:A103"/>
    <mergeCell ref="B91:B103"/>
    <mergeCell ref="A75:A90"/>
    <mergeCell ref="B75:B90"/>
    <mergeCell ref="A58:A74"/>
    <mergeCell ref="D4:D5"/>
    <mergeCell ref="A120:A133"/>
    <mergeCell ref="G4:G5"/>
    <mergeCell ref="H4:H5"/>
    <mergeCell ref="A6:A25"/>
    <mergeCell ref="B6:B25"/>
    <mergeCell ref="E4:E5"/>
    <mergeCell ref="F4:F5"/>
    <mergeCell ref="A4:A5"/>
    <mergeCell ref="B4:B5"/>
  </mergeCells>
  <printOptions/>
  <pageMargins left="0.35433070866141736" right="0.15748031496062992" top="0.3" bottom="0.39" header="0.5905511811023623" footer="0.3"/>
  <pageSetup fitToHeight="4" fitToWidth="1" horizontalDpi="600" verticalDpi="600" orientation="portrait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63"/>
  <sheetViews>
    <sheetView tabSelected="1" view="pageBreakPreview" zoomScale="75" zoomScaleNormal="75" zoomScaleSheetLayoutView="75" workbookViewId="0" topLeftCell="D393">
      <pane xSplit="1" ySplit="4" topLeftCell="E422" activePane="bottomRight" state="frozen"/>
      <selection pane="topLeft" activeCell="D393" sqref="D393"/>
      <selection pane="topRight" activeCell="E393" sqref="E393"/>
      <selection pane="bottomLeft" activeCell="D399" sqref="D399"/>
      <selection pane="bottomRight" activeCell="E395" sqref="E395:E396"/>
    </sheetView>
  </sheetViews>
  <sheetFormatPr defaultColWidth="9.00390625" defaultRowHeight="15.75"/>
  <cols>
    <col min="1" max="1" width="6.125" style="1" hidden="1" customWidth="1"/>
    <col min="2" max="2" width="21.00390625" style="4" hidden="1" customWidth="1"/>
    <col min="3" max="3" width="22.50390625" style="5" hidden="1" customWidth="1"/>
    <col min="4" max="4" width="57.375" style="6" customWidth="1"/>
    <col min="5" max="5" width="13.875" style="6" customWidth="1"/>
    <col min="6" max="6" width="13.625" style="6" customWidth="1"/>
    <col min="7" max="7" width="13.00390625" style="6" customWidth="1"/>
    <col min="8" max="8" width="12.625" style="6" customWidth="1"/>
    <col min="9" max="9" width="12.75390625" style="3" customWidth="1"/>
    <col min="10" max="10" width="11.00390625" style="3" customWidth="1"/>
    <col min="11" max="11" width="9.875" style="3" customWidth="1"/>
    <col min="12" max="12" width="13.75390625" style="3" hidden="1" customWidth="1"/>
    <col min="13" max="13" width="15.25390625" style="3" customWidth="1"/>
  </cols>
  <sheetData>
    <row r="1" spans="1:11" ht="15.75" hidden="1">
      <c r="A1" s="123" t="s">
        <v>211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</row>
    <row r="2" spans="4:11" ht="15.75" hidden="1">
      <c r="D2" s="42"/>
      <c r="H2" s="7"/>
      <c r="K2" s="7" t="s">
        <v>0</v>
      </c>
    </row>
    <row r="3" spans="1:11" ht="42.75" customHeight="1" hidden="1">
      <c r="A3" s="112" t="s">
        <v>1</v>
      </c>
      <c r="B3" s="99" t="s">
        <v>2</v>
      </c>
      <c r="C3" s="112" t="s">
        <v>3</v>
      </c>
      <c r="D3" s="99" t="s">
        <v>4</v>
      </c>
      <c r="E3" s="111" t="s">
        <v>206</v>
      </c>
      <c r="F3" s="104" t="s">
        <v>207</v>
      </c>
      <c r="G3" s="104" t="s">
        <v>213</v>
      </c>
      <c r="H3" s="99" t="s">
        <v>208</v>
      </c>
      <c r="I3" s="120" t="s">
        <v>209</v>
      </c>
      <c r="J3" s="99" t="s">
        <v>210</v>
      </c>
      <c r="K3" s="99" t="s">
        <v>5</v>
      </c>
    </row>
    <row r="4" spans="1:11" ht="37.5" customHeight="1" hidden="1">
      <c r="A4" s="112"/>
      <c r="B4" s="99"/>
      <c r="C4" s="112"/>
      <c r="D4" s="99"/>
      <c r="E4" s="111"/>
      <c r="F4" s="105"/>
      <c r="G4" s="105"/>
      <c r="H4" s="106"/>
      <c r="I4" s="119"/>
      <c r="J4" s="119"/>
      <c r="K4" s="119"/>
    </row>
    <row r="5" spans="1:11" ht="15.75" hidden="1">
      <c r="A5" s="100" t="s">
        <v>6</v>
      </c>
      <c r="B5" s="108" t="s">
        <v>7</v>
      </c>
      <c r="C5" s="9" t="s">
        <v>8</v>
      </c>
      <c r="D5" s="10" t="s">
        <v>9</v>
      </c>
      <c r="E5" s="11"/>
      <c r="F5" s="12"/>
      <c r="G5" s="13"/>
      <c r="H5" s="11"/>
      <c r="I5" s="15">
        <f>H5-G5</f>
        <v>0</v>
      </c>
      <c r="J5" s="15" t="e">
        <f>H5/G5*100</f>
        <v>#DIV/0!</v>
      </c>
      <c r="K5" s="15" t="e">
        <f>H5/F5*100</f>
        <v>#DIV/0!</v>
      </c>
    </row>
    <row r="6" spans="1:11" ht="15.75" hidden="1">
      <c r="A6" s="101"/>
      <c r="B6" s="109"/>
      <c r="C6" s="16" t="s">
        <v>10</v>
      </c>
      <c r="D6" s="17" t="s">
        <v>11</v>
      </c>
      <c r="E6" s="11">
        <v>40522.9</v>
      </c>
      <c r="F6" s="11">
        <v>352527.3</v>
      </c>
      <c r="G6" s="11">
        <v>24000</v>
      </c>
      <c r="H6" s="11">
        <v>30381.4</v>
      </c>
      <c r="I6" s="15">
        <f aca="true" t="shared" si="0" ref="I6:I69">H6-G6</f>
        <v>6381.4000000000015</v>
      </c>
      <c r="J6" s="15">
        <f aca="true" t="shared" si="1" ref="J6:J69">H6/G6*100</f>
        <v>126.58916666666667</v>
      </c>
      <c r="K6" s="15">
        <f aca="true" t="shared" si="2" ref="K6:K69">H6/F6*100</f>
        <v>8.618169429715088</v>
      </c>
    </row>
    <row r="7" spans="1:11" ht="31.5" hidden="1">
      <c r="A7" s="101"/>
      <c r="B7" s="109"/>
      <c r="C7" s="16" t="s">
        <v>12</v>
      </c>
      <c r="D7" s="18" t="s">
        <v>13</v>
      </c>
      <c r="E7" s="11"/>
      <c r="F7" s="11">
        <v>3225.3</v>
      </c>
      <c r="G7" s="11"/>
      <c r="H7" s="11"/>
      <c r="I7" s="15">
        <f t="shared" si="0"/>
        <v>0</v>
      </c>
      <c r="J7" s="15"/>
      <c r="K7" s="15">
        <f t="shared" si="2"/>
        <v>0</v>
      </c>
    </row>
    <row r="8" spans="1:11" ht="31.5" hidden="1">
      <c r="A8" s="101"/>
      <c r="B8" s="109"/>
      <c r="C8" s="19" t="s">
        <v>14</v>
      </c>
      <c r="D8" s="20" t="s">
        <v>15</v>
      </c>
      <c r="E8" s="11">
        <v>141.3</v>
      </c>
      <c r="F8" s="11"/>
      <c r="G8" s="11"/>
      <c r="H8" s="11">
        <v>41.7</v>
      </c>
      <c r="I8" s="15">
        <f t="shared" si="0"/>
        <v>41.7</v>
      </c>
      <c r="J8" s="15"/>
      <c r="K8" s="15"/>
    </row>
    <row r="9" spans="1:11" ht="31.5" hidden="1">
      <c r="A9" s="101"/>
      <c r="B9" s="109"/>
      <c r="C9" s="16" t="s">
        <v>16</v>
      </c>
      <c r="D9" s="21" t="s">
        <v>17</v>
      </c>
      <c r="E9" s="11">
        <v>6.3</v>
      </c>
      <c r="F9" s="11"/>
      <c r="G9" s="11"/>
      <c r="H9" s="11"/>
      <c r="I9" s="15">
        <f t="shared" si="0"/>
        <v>0</v>
      </c>
      <c r="J9" s="15"/>
      <c r="K9" s="15"/>
    </row>
    <row r="10" spans="1:11" ht="78.75" hidden="1">
      <c r="A10" s="101"/>
      <c r="B10" s="109"/>
      <c r="C10" s="19" t="s">
        <v>18</v>
      </c>
      <c r="D10" s="22" t="s">
        <v>19</v>
      </c>
      <c r="E10" s="11">
        <v>5.5</v>
      </c>
      <c r="F10" s="11"/>
      <c r="G10" s="11"/>
      <c r="H10" s="11"/>
      <c r="I10" s="15">
        <f t="shared" si="0"/>
        <v>0</v>
      </c>
      <c r="J10" s="15"/>
      <c r="K10" s="15"/>
    </row>
    <row r="11" spans="1:11" ht="47.25" hidden="1">
      <c r="A11" s="101"/>
      <c r="B11" s="109"/>
      <c r="C11" s="19" t="s">
        <v>20</v>
      </c>
      <c r="D11" s="20" t="s">
        <v>21</v>
      </c>
      <c r="E11" s="11">
        <v>36826.3</v>
      </c>
      <c r="F11" s="11">
        <v>860562.8</v>
      </c>
      <c r="G11" s="11">
        <v>7892.2</v>
      </c>
      <c r="H11" s="11">
        <v>11280</v>
      </c>
      <c r="I11" s="15">
        <f t="shared" si="0"/>
        <v>3387.8</v>
      </c>
      <c r="J11" s="15">
        <f t="shared" si="1"/>
        <v>142.92592686449913</v>
      </c>
      <c r="K11" s="15">
        <f t="shared" si="2"/>
        <v>1.3107701146273112</v>
      </c>
    </row>
    <row r="12" spans="1:11" ht="47.25" hidden="1">
      <c r="A12" s="101"/>
      <c r="B12" s="109"/>
      <c r="C12" s="19" t="s">
        <v>63</v>
      </c>
      <c r="D12" s="20" t="s">
        <v>64</v>
      </c>
      <c r="E12" s="11"/>
      <c r="F12" s="11">
        <v>1709.2</v>
      </c>
      <c r="G12" s="11"/>
      <c r="H12" s="11"/>
      <c r="I12" s="15">
        <f t="shared" si="0"/>
        <v>0</v>
      </c>
      <c r="J12" s="15"/>
      <c r="K12" s="15">
        <f t="shared" si="2"/>
        <v>0</v>
      </c>
    </row>
    <row r="13" spans="1:11" ht="15.75" hidden="1">
      <c r="A13" s="101"/>
      <c r="B13" s="109"/>
      <c r="C13" s="16" t="s">
        <v>22</v>
      </c>
      <c r="D13" s="18" t="s">
        <v>23</v>
      </c>
      <c r="E13" s="11">
        <f>SUM(E14:E15)</f>
        <v>1.6</v>
      </c>
      <c r="F13" s="11">
        <f>SUM(F14:F15)</f>
        <v>0</v>
      </c>
      <c r="G13" s="11">
        <f>SUM(G14:G15)</f>
        <v>0</v>
      </c>
      <c r="H13" s="11">
        <f>SUM(H14:H15)</f>
        <v>0</v>
      </c>
      <c r="I13" s="15">
        <f t="shared" si="0"/>
        <v>0</v>
      </c>
      <c r="J13" s="15"/>
      <c r="K13" s="15"/>
    </row>
    <row r="14" spans="1:13" ht="63" hidden="1">
      <c r="A14" s="101"/>
      <c r="B14" s="109"/>
      <c r="C14" s="62" t="s">
        <v>197</v>
      </c>
      <c r="D14" s="63" t="s">
        <v>24</v>
      </c>
      <c r="E14" s="64"/>
      <c r="F14" s="64"/>
      <c r="G14" s="64"/>
      <c r="H14" s="64"/>
      <c r="I14" s="65">
        <f t="shared" si="0"/>
        <v>0</v>
      </c>
      <c r="J14" s="65"/>
      <c r="K14" s="65"/>
      <c r="L14" s="66"/>
      <c r="M14" s="66"/>
    </row>
    <row r="15" spans="1:13" ht="47.25" hidden="1">
      <c r="A15" s="101"/>
      <c r="B15" s="109"/>
      <c r="C15" s="62" t="s">
        <v>25</v>
      </c>
      <c r="D15" s="67" t="s">
        <v>26</v>
      </c>
      <c r="E15" s="64">
        <v>1.6</v>
      </c>
      <c r="F15" s="64"/>
      <c r="G15" s="64"/>
      <c r="H15" s="64"/>
      <c r="I15" s="65">
        <f t="shared" si="0"/>
        <v>0</v>
      </c>
      <c r="J15" s="65"/>
      <c r="K15" s="65"/>
      <c r="L15" s="66"/>
      <c r="M15" s="66"/>
    </row>
    <row r="16" spans="1:11" ht="15.75" hidden="1">
      <c r="A16" s="101"/>
      <c r="B16" s="109"/>
      <c r="C16" s="16" t="s">
        <v>27</v>
      </c>
      <c r="D16" s="18" t="s">
        <v>28</v>
      </c>
      <c r="E16" s="11">
        <v>2733</v>
      </c>
      <c r="F16" s="11"/>
      <c r="G16" s="11"/>
      <c r="H16" s="11"/>
      <c r="I16" s="15">
        <f t="shared" si="0"/>
        <v>0</v>
      </c>
      <c r="J16" s="15"/>
      <c r="K16" s="15"/>
    </row>
    <row r="17" spans="1:11" ht="15.75" hidden="1">
      <c r="A17" s="101"/>
      <c r="B17" s="109"/>
      <c r="C17" s="16" t="s">
        <v>29</v>
      </c>
      <c r="D17" s="18" t="s">
        <v>30</v>
      </c>
      <c r="E17" s="11"/>
      <c r="F17" s="11"/>
      <c r="G17" s="11"/>
      <c r="H17" s="11"/>
      <c r="I17" s="15">
        <f t="shared" si="0"/>
        <v>0</v>
      </c>
      <c r="J17" s="15"/>
      <c r="K17" s="15"/>
    </row>
    <row r="18" spans="1:11" ht="15.75" hidden="1">
      <c r="A18" s="101"/>
      <c r="B18" s="109"/>
      <c r="C18" s="16" t="s">
        <v>46</v>
      </c>
      <c r="D18" s="18" t="s">
        <v>47</v>
      </c>
      <c r="E18" s="11"/>
      <c r="F18" s="11"/>
      <c r="G18" s="11"/>
      <c r="H18" s="11">
        <v>-34532.5</v>
      </c>
      <c r="I18" s="15">
        <f t="shared" si="0"/>
        <v>-34532.5</v>
      </c>
      <c r="J18" s="15"/>
      <c r="K18" s="15"/>
    </row>
    <row r="19" spans="1:11" ht="15.75" hidden="1">
      <c r="A19" s="101"/>
      <c r="B19" s="109"/>
      <c r="C19" s="16" t="s">
        <v>50</v>
      </c>
      <c r="D19" s="18" t="s">
        <v>87</v>
      </c>
      <c r="E19" s="11"/>
      <c r="F19" s="11"/>
      <c r="G19" s="11"/>
      <c r="H19" s="11"/>
      <c r="I19" s="15">
        <f t="shared" si="0"/>
        <v>0</v>
      </c>
      <c r="J19" s="15" t="e">
        <f t="shared" si="1"/>
        <v>#DIV/0!</v>
      </c>
      <c r="K19" s="15" t="e">
        <f t="shared" si="2"/>
        <v>#DIV/0!</v>
      </c>
    </row>
    <row r="20" spans="1:13" ht="15.75" hidden="1">
      <c r="A20" s="101"/>
      <c r="B20" s="109"/>
      <c r="C20" s="23"/>
      <c r="D20" s="24" t="s">
        <v>33</v>
      </c>
      <c r="E20" s="25">
        <f>SUM(E5:E13,E16:E19)</f>
        <v>80236.90000000002</v>
      </c>
      <c r="F20" s="25">
        <f>SUM(F5:F13,F16:F19)</f>
        <v>1218024.5999999999</v>
      </c>
      <c r="G20" s="25">
        <f>SUM(G5:G13,G16:G19)</f>
        <v>31892.2</v>
      </c>
      <c r="H20" s="25">
        <f>SUM(H5:H13,H16:H19)</f>
        <v>7170.600000000006</v>
      </c>
      <c r="I20" s="61">
        <f t="shared" si="0"/>
        <v>-24721.599999999995</v>
      </c>
      <c r="J20" s="61">
        <f t="shared" si="1"/>
        <v>22.483867528737452</v>
      </c>
      <c r="K20" s="61">
        <f t="shared" si="2"/>
        <v>0.5887073216747845</v>
      </c>
      <c r="L20" s="26"/>
      <c r="M20" s="26"/>
    </row>
    <row r="21" spans="1:11" ht="15.75" hidden="1">
      <c r="A21" s="101"/>
      <c r="B21" s="109"/>
      <c r="C21" s="16" t="s">
        <v>34</v>
      </c>
      <c r="D21" s="27" t="s">
        <v>35</v>
      </c>
      <c r="E21" s="11">
        <v>15426.6</v>
      </c>
      <c r="F21" s="11">
        <v>2577354.9</v>
      </c>
      <c r="G21" s="11">
        <v>12886.8</v>
      </c>
      <c r="H21" s="11">
        <v>15105.3</v>
      </c>
      <c r="I21" s="15">
        <f t="shared" si="0"/>
        <v>2218.5</v>
      </c>
      <c r="J21" s="15">
        <f t="shared" si="1"/>
        <v>117.2152900642518</v>
      </c>
      <c r="K21" s="15">
        <f t="shared" si="2"/>
        <v>0.5860776100334494</v>
      </c>
    </row>
    <row r="22" spans="1:13" ht="15.75" hidden="1">
      <c r="A22" s="101"/>
      <c r="B22" s="109"/>
      <c r="C22" s="23"/>
      <c r="D22" s="24" t="s">
        <v>36</v>
      </c>
      <c r="E22" s="25">
        <f>SUM(E21)</f>
        <v>15426.6</v>
      </c>
      <c r="F22" s="25">
        <f>SUM(F21)</f>
        <v>2577354.9</v>
      </c>
      <c r="G22" s="25">
        <f>SUM(G21)</f>
        <v>12886.8</v>
      </c>
      <c r="H22" s="25">
        <f>SUM(H21)</f>
        <v>15105.3</v>
      </c>
      <c r="I22" s="61">
        <f t="shared" si="0"/>
        <v>2218.5</v>
      </c>
      <c r="J22" s="61">
        <f t="shared" si="1"/>
        <v>117.2152900642518</v>
      </c>
      <c r="K22" s="61">
        <f t="shared" si="2"/>
        <v>0.5860776100334494</v>
      </c>
      <c r="L22" s="26"/>
      <c r="M22" s="26"/>
    </row>
    <row r="23" spans="1:13" ht="31.5" hidden="1">
      <c r="A23" s="101"/>
      <c r="B23" s="109"/>
      <c r="C23" s="23"/>
      <c r="D23" s="74" t="s">
        <v>219</v>
      </c>
      <c r="E23" s="75">
        <f>E24-E18</f>
        <v>95663.50000000003</v>
      </c>
      <c r="F23" s="75">
        <f>F24-F18</f>
        <v>3795379.5</v>
      </c>
      <c r="G23" s="75">
        <f>G24-G18</f>
        <v>44779</v>
      </c>
      <c r="H23" s="75">
        <f>H24-H18</f>
        <v>56808.40000000001</v>
      </c>
      <c r="I23" s="73">
        <f>H23-G23</f>
        <v>12029.400000000009</v>
      </c>
      <c r="J23" s="73">
        <f>H23/G23*100</f>
        <v>126.86393175372386</v>
      </c>
      <c r="K23" s="73">
        <f>H23/F23*100</f>
        <v>1.4967778584460396</v>
      </c>
      <c r="L23" s="26"/>
      <c r="M23" s="26"/>
    </row>
    <row r="24" spans="1:13" ht="31.5" hidden="1">
      <c r="A24" s="107"/>
      <c r="B24" s="110"/>
      <c r="C24" s="23"/>
      <c r="D24" s="24" t="s">
        <v>220</v>
      </c>
      <c r="E24" s="25">
        <f>E20+E22</f>
        <v>95663.50000000003</v>
      </c>
      <c r="F24" s="25">
        <f>F20+F22</f>
        <v>3795379.5</v>
      </c>
      <c r="G24" s="25">
        <f>G20+G22</f>
        <v>44779</v>
      </c>
      <c r="H24" s="25">
        <f>H20+H22</f>
        <v>22275.900000000005</v>
      </c>
      <c r="I24" s="61">
        <f t="shared" si="0"/>
        <v>-22503.099999999995</v>
      </c>
      <c r="J24" s="61">
        <f t="shared" si="1"/>
        <v>49.74630965407893</v>
      </c>
      <c r="K24" s="61">
        <f t="shared" si="2"/>
        <v>0.5869215449996503</v>
      </c>
      <c r="L24" s="26"/>
      <c r="M24" s="26"/>
    </row>
    <row r="25" spans="1:11" ht="31.5" hidden="1">
      <c r="A25" s="100" t="s">
        <v>38</v>
      </c>
      <c r="B25" s="108" t="s">
        <v>39</v>
      </c>
      <c r="C25" s="16" t="s">
        <v>16</v>
      </c>
      <c r="D25" s="21" t="s">
        <v>17</v>
      </c>
      <c r="E25" s="11"/>
      <c r="F25" s="11"/>
      <c r="G25" s="11"/>
      <c r="H25" s="11"/>
      <c r="I25" s="15">
        <f t="shared" si="0"/>
        <v>0</v>
      </c>
      <c r="J25" s="15" t="e">
        <f t="shared" si="1"/>
        <v>#DIV/0!</v>
      </c>
      <c r="K25" s="15" t="e">
        <f t="shared" si="2"/>
        <v>#DIV/0!</v>
      </c>
    </row>
    <row r="26" spans="1:11" ht="15.75" hidden="1">
      <c r="A26" s="101"/>
      <c r="B26" s="109"/>
      <c r="C26" s="16" t="s">
        <v>22</v>
      </c>
      <c r="D26" s="18" t="s">
        <v>23</v>
      </c>
      <c r="E26" s="11">
        <f>SUM(E27:E28)</f>
        <v>0</v>
      </c>
      <c r="F26" s="11">
        <f>SUM(F27:F28)</f>
        <v>1800</v>
      </c>
      <c r="G26" s="11">
        <f>SUM(G27:G28)</f>
        <v>0</v>
      </c>
      <c r="H26" s="11">
        <f>SUM(H27:H28)</f>
        <v>59.5</v>
      </c>
      <c r="I26" s="15">
        <f t="shared" si="0"/>
        <v>59.5</v>
      </c>
      <c r="J26" s="15"/>
      <c r="K26" s="15">
        <f t="shared" si="2"/>
        <v>3.3055555555555554</v>
      </c>
    </row>
    <row r="27" spans="1:13" ht="31.5" hidden="1">
      <c r="A27" s="101"/>
      <c r="B27" s="109"/>
      <c r="C27" s="62" t="s">
        <v>40</v>
      </c>
      <c r="D27" s="67" t="s">
        <v>41</v>
      </c>
      <c r="E27" s="64"/>
      <c r="F27" s="64"/>
      <c r="G27" s="64"/>
      <c r="H27" s="64">
        <v>59.5</v>
      </c>
      <c r="I27" s="65">
        <f t="shared" si="0"/>
        <v>59.5</v>
      </c>
      <c r="J27" s="65"/>
      <c r="K27" s="65" t="e">
        <f t="shared" si="2"/>
        <v>#DIV/0!</v>
      </c>
      <c r="L27" s="66"/>
      <c r="M27" s="66"/>
    </row>
    <row r="28" spans="1:13" ht="47.25" hidden="1">
      <c r="A28" s="101"/>
      <c r="B28" s="109"/>
      <c r="C28" s="62" t="s">
        <v>42</v>
      </c>
      <c r="D28" s="63" t="s">
        <v>43</v>
      </c>
      <c r="E28" s="64"/>
      <c r="F28" s="64">
        <v>1800</v>
      </c>
      <c r="G28" s="64"/>
      <c r="H28" s="64"/>
      <c r="I28" s="65">
        <f t="shared" si="0"/>
        <v>0</v>
      </c>
      <c r="J28" s="65"/>
      <c r="K28" s="65">
        <f t="shared" si="2"/>
        <v>0</v>
      </c>
      <c r="L28" s="66"/>
      <c r="M28" s="66"/>
    </row>
    <row r="29" spans="1:11" ht="15.75" hidden="1">
      <c r="A29" s="101"/>
      <c r="B29" s="109"/>
      <c r="C29" s="16" t="s">
        <v>27</v>
      </c>
      <c r="D29" s="18" t="s">
        <v>28</v>
      </c>
      <c r="E29" s="11">
        <v>2413.3</v>
      </c>
      <c r="F29" s="11"/>
      <c r="G29" s="11"/>
      <c r="H29" s="11">
        <v>2601.8</v>
      </c>
      <c r="I29" s="15">
        <f t="shared" si="0"/>
        <v>2601.8</v>
      </c>
      <c r="J29" s="15"/>
      <c r="K29" s="15"/>
    </row>
    <row r="30" spans="1:11" ht="15.75" hidden="1">
      <c r="A30" s="101"/>
      <c r="B30" s="109"/>
      <c r="C30" s="16" t="s">
        <v>29</v>
      </c>
      <c r="D30" s="18" t="s">
        <v>30</v>
      </c>
      <c r="E30" s="11"/>
      <c r="F30" s="11"/>
      <c r="G30" s="11"/>
      <c r="H30" s="11"/>
      <c r="I30" s="15">
        <f t="shared" si="0"/>
        <v>0</v>
      </c>
      <c r="J30" s="15" t="e">
        <f t="shared" si="1"/>
        <v>#DIV/0!</v>
      </c>
      <c r="K30" s="15" t="e">
        <f t="shared" si="2"/>
        <v>#DIV/0!</v>
      </c>
    </row>
    <row r="31" spans="1:11" ht="31.5" hidden="1">
      <c r="A31" s="101"/>
      <c r="B31" s="109"/>
      <c r="C31" s="16" t="s">
        <v>44</v>
      </c>
      <c r="D31" s="18" t="s">
        <v>45</v>
      </c>
      <c r="E31" s="11"/>
      <c r="F31" s="11"/>
      <c r="G31" s="11"/>
      <c r="H31" s="11"/>
      <c r="I31" s="15">
        <f t="shared" si="0"/>
        <v>0</v>
      </c>
      <c r="J31" s="15" t="e">
        <f t="shared" si="1"/>
        <v>#DIV/0!</v>
      </c>
      <c r="K31" s="15" t="e">
        <f t="shared" si="2"/>
        <v>#DIV/0!</v>
      </c>
    </row>
    <row r="32" spans="1:11" ht="15.75" hidden="1">
      <c r="A32" s="101"/>
      <c r="B32" s="109"/>
      <c r="C32" s="16" t="s">
        <v>46</v>
      </c>
      <c r="D32" s="18" t="s">
        <v>47</v>
      </c>
      <c r="E32" s="11"/>
      <c r="F32" s="11"/>
      <c r="G32" s="11"/>
      <c r="H32" s="11"/>
      <c r="I32" s="15">
        <f t="shared" si="0"/>
        <v>0</v>
      </c>
      <c r="J32" s="15" t="e">
        <f t="shared" si="1"/>
        <v>#DIV/0!</v>
      </c>
      <c r="K32" s="15" t="e">
        <f t="shared" si="2"/>
        <v>#DIV/0!</v>
      </c>
    </row>
    <row r="33" spans="1:11" ht="31.5" hidden="1">
      <c r="A33" s="101"/>
      <c r="B33" s="109"/>
      <c r="C33" s="16" t="s">
        <v>48</v>
      </c>
      <c r="D33" s="18" t="s">
        <v>49</v>
      </c>
      <c r="E33" s="11"/>
      <c r="F33" s="11"/>
      <c r="G33" s="11"/>
      <c r="H33" s="11"/>
      <c r="I33" s="15">
        <f t="shared" si="0"/>
        <v>0</v>
      </c>
      <c r="J33" s="15" t="e">
        <f t="shared" si="1"/>
        <v>#DIV/0!</v>
      </c>
      <c r="K33" s="15" t="e">
        <f t="shared" si="2"/>
        <v>#DIV/0!</v>
      </c>
    </row>
    <row r="34" spans="1:11" ht="15.75" hidden="1">
      <c r="A34" s="101"/>
      <c r="B34" s="109"/>
      <c r="C34" s="16" t="s">
        <v>50</v>
      </c>
      <c r="D34" s="18" t="s">
        <v>200</v>
      </c>
      <c r="E34" s="11"/>
      <c r="F34" s="11"/>
      <c r="G34" s="11"/>
      <c r="H34" s="11"/>
      <c r="I34" s="15">
        <f t="shared" si="0"/>
        <v>0</v>
      </c>
      <c r="J34" s="15" t="e">
        <f t="shared" si="1"/>
        <v>#DIV/0!</v>
      </c>
      <c r="K34" s="15" t="e">
        <f t="shared" si="2"/>
        <v>#DIV/0!</v>
      </c>
    </row>
    <row r="35" spans="1:11" ht="15.75" hidden="1">
      <c r="A35" s="101"/>
      <c r="B35" s="109"/>
      <c r="C35" s="16" t="s">
        <v>51</v>
      </c>
      <c r="D35" s="18" t="s">
        <v>52</v>
      </c>
      <c r="E35" s="11"/>
      <c r="F35" s="11"/>
      <c r="G35" s="11"/>
      <c r="H35" s="11"/>
      <c r="I35" s="15">
        <f t="shared" si="0"/>
        <v>0</v>
      </c>
      <c r="J35" s="15" t="e">
        <f t="shared" si="1"/>
        <v>#DIV/0!</v>
      </c>
      <c r="K35" s="15" t="e">
        <f t="shared" si="2"/>
        <v>#DIV/0!</v>
      </c>
    </row>
    <row r="36" spans="1:11" ht="15.75" hidden="1">
      <c r="A36" s="101"/>
      <c r="B36" s="109"/>
      <c r="C36" s="16" t="s">
        <v>53</v>
      </c>
      <c r="D36" s="20" t="s">
        <v>54</v>
      </c>
      <c r="E36" s="11"/>
      <c r="F36" s="11"/>
      <c r="G36" s="11"/>
      <c r="H36" s="11"/>
      <c r="I36" s="15">
        <f t="shared" si="0"/>
        <v>0</v>
      </c>
      <c r="J36" s="15" t="e">
        <f t="shared" si="1"/>
        <v>#DIV/0!</v>
      </c>
      <c r="K36" s="15" t="e">
        <f t="shared" si="2"/>
        <v>#DIV/0!</v>
      </c>
    </row>
    <row r="37" spans="1:11" ht="15.75" hidden="1">
      <c r="A37" s="101"/>
      <c r="B37" s="109"/>
      <c r="C37" s="16"/>
      <c r="D37" s="24" t="s">
        <v>33</v>
      </c>
      <c r="E37" s="25">
        <f>SUM(E25:E26,E29:E36)</f>
        <v>2413.3</v>
      </c>
      <c r="F37" s="25">
        <f>SUM(F25:F26,F29:F36)</f>
        <v>1800</v>
      </c>
      <c r="G37" s="25">
        <f>SUM(G25:G26,G29:G36)</f>
        <v>0</v>
      </c>
      <c r="H37" s="25">
        <f>SUM(H25:H26,H29:H36)</f>
        <v>2661.3</v>
      </c>
      <c r="I37" s="61">
        <f t="shared" si="0"/>
        <v>2661.3</v>
      </c>
      <c r="J37" s="61"/>
      <c r="K37" s="61">
        <f t="shared" si="2"/>
        <v>147.85000000000002</v>
      </c>
    </row>
    <row r="38" spans="1:11" ht="110.25" hidden="1">
      <c r="A38" s="101"/>
      <c r="B38" s="109"/>
      <c r="C38" s="29" t="s">
        <v>204</v>
      </c>
      <c r="D38" s="30" t="s">
        <v>205</v>
      </c>
      <c r="E38" s="11">
        <f>8</f>
        <v>8</v>
      </c>
      <c r="F38" s="11">
        <f>220+265</f>
        <v>485</v>
      </c>
      <c r="G38" s="11">
        <f>14.8+12.3</f>
        <v>27.1</v>
      </c>
      <c r="H38" s="11">
        <f>19.8+16+0.1</f>
        <v>35.9</v>
      </c>
      <c r="I38" s="15">
        <f t="shared" si="0"/>
        <v>8.799999999999997</v>
      </c>
      <c r="J38" s="15">
        <f t="shared" si="1"/>
        <v>132.47232472324723</v>
      </c>
      <c r="K38" s="15">
        <f t="shared" si="2"/>
        <v>7.4020618556701026</v>
      </c>
    </row>
    <row r="39" spans="1:11" ht="15.75" hidden="1">
      <c r="A39" s="101"/>
      <c r="B39" s="109"/>
      <c r="C39" s="16" t="s">
        <v>167</v>
      </c>
      <c r="D39" s="27" t="s">
        <v>168</v>
      </c>
      <c r="E39" s="34">
        <v>6.3</v>
      </c>
      <c r="F39" s="37"/>
      <c r="G39" s="37"/>
      <c r="H39" s="34">
        <f>3.2+0.3+1.8</f>
        <v>5.3</v>
      </c>
      <c r="I39" s="15">
        <f t="shared" si="0"/>
        <v>5.3</v>
      </c>
      <c r="J39" s="15"/>
      <c r="K39" s="15"/>
    </row>
    <row r="40" spans="1:11" ht="15.75" hidden="1">
      <c r="A40" s="101"/>
      <c r="B40" s="109"/>
      <c r="C40" s="16" t="s">
        <v>22</v>
      </c>
      <c r="D40" s="18" t="s">
        <v>23</v>
      </c>
      <c r="E40" s="11">
        <f>SUM(E41:E41)</f>
        <v>0</v>
      </c>
      <c r="F40" s="11">
        <f>SUM(F41:F41)</f>
        <v>0</v>
      </c>
      <c r="G40" s="11">
        <f>SUM(G41:G41)</f>
        <v>0</v>
      </c>
      <c r="H40" s="11">
        <f>SUM(H41:H41)</f>
        <v>0</v>
      </c>
      <c r="I40" s="15">
        <f t="shared" si="0"/>
        <v>0</v>
      </c>
      <c r="J40" s="15" t="e">
        <f t="shared" si="1"/>
        <v>#DIV/0!</v>
      </c>
      <c r="K40" s="15" t="e">
        <f t="shared" si="2"/>
        <v>#DIV/0!</v>
      </c>
    </row>
    <row r="41" spans="1:13" ht="63" hidden="1">
      <c r="A41" s="101"/>
      <c r="B41" s="109"/>
      <c r="C41" s="70" t="s">
        <v>178</v>
      </c>
      <c r="D41" s="63" t="s">
        <v>179</v>
      </c>
      <c r="E41" s="64"/>
      <c r="F41" s="64"/>
      <c r="G41" s="64"/>
      <c r="H41" s="64"/>
      <c r="I41" s="65">
        <f t="shared" si="0"/>
        <v>0</v>
      </c>
      <c r="J41" s="65" t="e">
        <f t="shared" si="1"/>
        <v>#DIV/0!</v>
      </c>
      <c r="K41" s="65" t="e">
        <f t="shared" si="2"/>
        <v>#DIV/0!</v>
      </c>
      <c r="L41" s="66"/>
      <c r="M41" s="66"/>
    </row>
    <row r="42" spans="1:11" ht="15.75" hidden="1">
      <c r="A42" s="101"/>
      <c r="B42" s="109"/>
      <c r="C42" s="16" t="s">
        <v>53</v>
      </c>
      <c r="D42" s="20" t="s">
        <v>201</v>
      </c>
      <c r="E42" s="11"/>
      <c r="F42" s="11"/>
      <c r="G42" s="11"/>
      <c r="H42" s="11"/>
      <c r="I42" s="15">
        <f t="shared" si="0"/>
        <v>0</v>
      </c>
      <c r="J42" s="15" t="e">
        <f t="shared" si="1"/>
        <v>#DIV/0!</v>
      </c>
      <c r="K42" s="15" t="e">
        <f t="shared" si="2"/>
        <v>#DIV/0!</v>
      </c>
    </row>
    <row r="43" spans="1:13" ht="15.75" hidden="1">
      <c r="A43" s="101"/>
      <c r="B43" s="109"/>
      <c r="C43" s="28"/>
      <c r="D43" s="24" t="s">
        <v>36</v>
      </c>
      <c r="E43" s="37">
        <f>SUM(E38:E40,E42)</f>
        <v>14.3</v>
      </c>
      <c r="F43" s="37">
        <f>SUM(F38:F40,F42)</f>
        <v>485</v>
      </c>
      <c r="G43" s="37">
        <f>SUM(G38:G40,G42)</f>
        <v>27.1</v>
      </c>
      <c r="H43" s="37">
        <f>SUM(H38:H40,H42)</f>
        <v>41.199999999999996</v>
      </c>
      <c r="I43" s="61">
        <f t="shared" si="0"/>
        <v>14.099999999999994</v>
      </c>
      <c r="J43" s="61">
        <f t="shared" si="1"/>
        <v>152.02952029520293</v>
      </c>
      <c r="K43" s="61">
        <f t="shared" si="2"/>
        <v>8.494845360824742</v>
      </c>
      <c r="L43" s="26"/>
      <c r="M43" s="26"/>
    </row>
    <row r="44" spans="1:13" ht="15.75" hidden="1">
      <c r="A44" s="107"/>
      <c r="B44" s="110"/>
      <c r="C44" s="28"/>
      <c r="D44" s="24" t="s">
        <v>37</v>
      </c>
      <c r="E44" s="25">
        <f>E37+E43</f>
        <v>2427.6000000000004</v>
      </c>
      <c r="F44" s="25">
        <f>F37+F43</f>
        <v>2285</v>
      </c>
      <c r="G44" s="25">
        <f>G37+G43</f>
        <v>27.1</v>
      </c>
      <c r="H44" s="25">
        <f>H37+H43</f>
        <v>2702.5</v>
      </c>
      <c r="I44" s="61">
        <f t="shared" si="0"/>
        <v>2675.4</v>
      </c>
      <c r="J44" s="61">
        <f t="shared" si="1"/>
        <v>9972.324723247231</v>
      </c>
      <c r="K44" s="61">
        <f t="shared" si="2"/>
        <v>118.27133479212253</v>
      </c>
      <c r="L44" s="26"/>
      <c r="M44" s="26"/>
    </row>
    <row r="45" spans="1:11" ht="63" hidden="1">
      <c r="A45" s="100" t="s">
        <v>59</v>
      </c>
      <c r="B45" s="108" t="s">
        <v>60</v>
      </c>
      <c r="C45" s="19" t="s">
        <v>61</v>
      </c>
      <c r="D45" s="33" t="s">
        <v>62</v>
      </c>
      <c r="E45" s="34"/>
      <c r="F45" s="11"/>
      <c r="G45" s="34"/>
      <c r="H45" s="34"/>
      <c r="I45" s="15">
        <f t="shared" si="0"/>
        <v>0</v>
      </c>
      <c r="J45" s="15" t="e">
        <f t="shared" si="1"/>
        <v>#DIV/0!</v>
      </c>
      <c r="K45" s="15" t="e">
        <f t="shared" si="2"/>
        <v>#DIV/0!</v>
      </c>
    </row>
    <row r="46" spans="1:11" ht="31.5" hidden="1">
      <c r="A46" s="101"/>
      <c r="B46" s="109"/>
      <c r="C46" s="16" t="s">
        <v>16</v>
      </c>
      <c r="D46" s="21" t="s">
        <v>17</v>
      </c>
      <c r="E46" s="34"/>
      <c r="F46" s="34">
        <v>180</v>
      </c>
      <c r="G46" s="34"/>
      <c r="H46" s="34"/>
      <c r="I46" s="15">
        <f t="shared" si="0"/>
        <v>0</v>
      </c>
      <c r="J46" s="15"/>
      <c r="K46" s="15">
        <f t="shared" si="2"/>
        <v>0</v>
      </c>
    </row>
    <row r="47" spans="1:11" ht="47.25" hidden="1">
      <c r="A47" s="101"/>
      <c r="B47" s="109"/>
      <c r="C47" s="19" t="s">
        <v>63</v>
      </c>
      <c r="D47" s="20" t="s">
        <v>64</v>
      </c>
      <c r="E47" s="34"/>
      <c r="F47" s="34"/>
      <c r="G47" s="34"/>
      <c r="H47" s="34"/>
      <c r="I47" s="15">
        <f t="shared" si="0"/>
        <v>0</v>
      </c>
      <c r="J47" s="15" t="e">
        <f t="shared" si="1"/>
        <v>#DIV/0!</v>
      </c>
      <c r="K47" s="15" t="e">
        <f t="shared" si="2"/>
        <v>#DIV/0!</v>
      </c>
    </row>
    <row r="48" spans="1:11" ht="15.75" hidden="1">
      <c r="A48" s="101"/>
      <c r="B48" s="109"/>
      <c r="C48" s="16" t="s">
        <v>22</v>
      </c>
      <c r="D48" s="18" t="s">
        <v>23</v>
      </c>
      <c r="E48" s="11">
        <f>E49</f>
        <v>0</v>
      </c>
      <c r="F48" s="11">
        <f>F49</f>
        <v>0</v>
      </c>
      <c r="G48" s="11">
        <f>G49</f>
        <v>0</v>
      </c>
      <c r="H48" s="11">
        <f>H49</f>
        <v>0</v>
      </c>
      <c r="I48" s="15">
        <f t="shared" si="0"/>
        <v>0</v>
      </c>
      <c r="J48" s="15" t="e">
        <f t="shared" si="1"/>
        <v>#DIV/0!</v>
      </c>
      <c r="K48" s="15" t="e">
        <f t="shared" si="2"/>
        <v>#DIV/0!</v>
      </c>
    </row>
    <row r="49" spans="1:13" ht="47.25" hidden="1">
      <c r="A49" s="101"/>
      <c r="B49" s="109"/>
      <c r="C49" s="62" t="s">
        <v>25</v>
      </c>
      <c r="D49" s="67" t="s">
        <v>26</v>
      </c>
      <c r="E49" s="64"/>
      <c r="F49" s="64"/>
      <c r="G49" s="64"/>
      <c r="H49" s="64"/>
      <c r="I49" s="65">
        <f t="shared" si="0"/>
        <v>0</v>
      </c>
      <c r="J49" s="65" t="e">
        <f t="shared" si="1"/>
        <v>#DIV/0!</v>
      </c>
      <c r="K49" s="65" t="e">
        <f t="shared" si="2"/>
        <v>#DIV/0!</v>
      </c>
      <c r="L49" s="66"/>
      <c r="M49" s="66"/>
    </row>
    <row r="50" spans="1:11" ht="15.75" hidden="1">
      <c r="A50" s="101"/>
      <c r="B50" s="109"/>
      <c r="C50" s="16" t="s">
        <v>27</v>
      </c>
      <c r="D50" s="18" t="s">
        <v>28</v>
      </c>
      <c r="E50" s="34"/>
      <c r="F50" s="34"/>
      <c r="G50" s="34"/>
      <c r="H50" s="34"/>
      <c r="I50" s="15">
        <f t="shared" si="0"/>
        <v>0</v>
      </c>
      <c r="J50" s="15" t="e">
        <f t="shared" si="1"/>
        <v>#DIV/0!</v>
      </c>
      <c r="K50" s="15" t="e">
        <f t="shared" si="2"/>
        <v>#DIV/0!</v>
      </c>
    </row>
    <row r="51" spans="1:11" ht="15.75" hidden="1">
      <c r="A51" s="101"/>
      <c r="B51" s="109"/>
      <c r="C51" s="16" t="s">
        <v>65</v>
      </c>
      <c r="D51" s="18" t="s">
        <v>66</v>
      </c>
      <c r="E51" s="11"/>
      <c r="F51" s="34"/>
      <c r="G51" s="11"/>
      <c r="H51" s="11"/>
      <c r="I51" s="15">
        <f t="shared" si="0"/>
        <v>0</v>
      </c>
      <c r="J51" s="15" t="e">
        <f t="shared" si="1"/>
        <v>#DIV/0!</v>
      </c>
      <c r="K51" s="15" t="e">
        <f t="shared" si="2"/>
        <v>#DIV/0!</v>
      </c>
    </row>
    <row r="52" spans="1:13" ht="15.75" hidden="1">
      <c r="A52" s="109"/>
      <c r="B52" s="109"/>
      <c r="C52" s="23"/>
      <c r="D52" s="24" t="s">
        <v>33</v>
      </c>
      <c r="E52" s="25">
        <f>SUM(E45:E48,E50:E51)</f>
        <v>0</v>
      </c>
      <c r="F52" s="25">
        <f>SUM(F45:F48,F50:F51)</f>
        <v>180</v>
      </c>
      <c r="G52" s="25">
        <f>SUM(G45:G48,G50:G51)</f>
        <v>0</v>
      </c>
      <c r="H52" s="25">
        <f>SUM(H45:H48,H50:H51)</f>
        <v>0</v>
      </c>
      <c r="I52" s="61">
        <f t="shared" si="0"/>
        <v>0</v>
      </c>
      <c r="J52" s="61"/>
      <c r="K52" s="61">
        <f t="shared" si="2"/>
        <v>0</v>
      </c>
      <c r="L52" s="26"/>
      <c r="M52" s="26"/>
    </row>
    <row r="53" spans="1:11" ht="15.75" hidden="1">
      <c r="A53" s="102"/>
      <c r="B53" s="102"/>
      <c r="C53" s="16" t="s">
        <v>22</v>
      </c>
      <c r="D53" s="18" t="s">
        <v>23</v>
      </c>
      <c r="E53" s="11">
        <f>E54</f>
        <v>0</v>
      </c>
      <c r="F53" s="11">
        <f>F54</f>
        <v>1500</v>
      </c>
      <c r="G53" s="11">
        <f>G54</f>
        <v>80</v>
      </c>
      <c r="H53" s="11">
        <f>H54</f>
        <v>263.3</v>
      </c>
      <c r="I53" s="15">
        <f t="shared" si="0"/>
        <v>183.3</v>
      </c>
      <c r="J53" s="15">
        <f t="shared" si="1"/>
        <v>329.125</v>
      </c>
      <c r="K53" s="15">
        <f t="shared" si="2"/>
        <v>17.553333333333335</v>
      </c>
    </row>
    <row r="54" spans="1:11" ht="47.25" hidden="1">
      <c r="A54" s="102"/>
      <c r="B54" s="102"/>
      <c r="C54" s="19" t="s">
        <v>25</v>
      </c>
      <c r="D54" s="20" t="s">
        <v>26</v>
      </c>
      <c r="E54" s="11"/>
      <c r="F54" s="11">
        <v>1500</v>
      </c>
      <c r="G54" s="11">
        <v>80</v>
      </c>
      <c r="H54" s="11">
        <v>263.3</v>
      </c>
      <c r="I54" s="15">
        <f t="shared" si="0"/>
        <v>183.3</v>
      </c>
      <c r="J54" s="15">
        <f t="shared" si="1"/>
        <v>329.125</v>
      </c>
      <c r="K54" s="15">
        <f t="shared" si="2"/>
        <v>17.553333333333335</v>
      </c>
    </row>
    <row r="55" spans="1:13" ht="15.75" hidden="1">
      <c r="A55" s="102"/>
      <c r="B55" s="102"/>
      <c r="C55" s="23"/>
      <c r="D55" s="24" t="s">
        <v>36</v>
      </c>
      <c r="E55" s="25">
        <f>SUM(E53)</f>
        <v>0</v>
      </c>
      <c r="F55" s="25">
        <f>SUM(F53)</f>
        <v>1500</v>
      </c>
      <c r="G55" s="25">
        <f>SUM(G53)</f>
        <v>80</v>
      </c>
      <c r="H55" s="25">
        <f>SUM(H53)</f>
        <v>263.3</v>
      </c>
      <c r="I55" s="61">
        <f t="shared" si="0"/>
        <v>183.3</v>
      </c>
      <c r="J55" s="61">
        <f t="shared" si="1"/>
        <v>329.125</v>
      </c>
      <c r="K55" s="61">
        <f t="shared" si="2"/>
        <v>17.553333333333335</v>
      </c>
      <c r="L55" s="26"/>
      <c r="M55" s="26"/>
    </row>
    <row r="56" spans="1:13" ht="15.75" hidden="1">
      <c r="A56" s="103"/>
      <c r="B56" s="103"/>
      <c r="C56" s="23"/>
      <c r="D56" s="24" t="s">
        <v>37</v>
      </c>
      <c r="E56" s="25">
        <f>E52+E55</f>
        <v>0</v>
      </c>
      <c r="F56" s="25">
        <f>F52+F55</f>
        <v>1680</v>
      </c>
      <c r="G56" s="25">
        <f>G52+G55</f>
        <v>80</v>
      </c>
      <c r="H56" s="25">
        <f>H52+H55</f>
        <v>263.3</v>
      </c>
      <c r="I56" s="61">
        <f t="shared" si="0"/>
        <v>183.3</v>
      </c>
      <c r="J56" s="61">
        <f t="shared" si="1"/>
        <v>329.125</v>
      </c>
      <c r="K56" s="61">
        <f t="shared" si="2"/>
        <v>15.67261904761905</v>
      </c>
      <c r="L56" s="26"/>
      <c r="M56" s="26"/>
    </row>
    <row r="57" spans="1:11" ht="31.5" hidden="1">
      <c r="A57" s="100" t="s">
        <v>67</v>
      </c>
      <c r="B57" s="108" t="s">
        <v>68</v>
      </c>
      <c r="C57" s="16" t="s">
        <v>16</v>
      </c>
      <c r="D57" s="21" t="s">
        <v>17</v>
      </c>
      <c r="E57" s="11"/>
      <c r="F57" s="11"/>
      <c r="G57" s="11"/>
      <c r="H57" s="11"/>
      <c r="I57" s="15">
        <f t="shared" si="0"/>
        <v>0</v>
      </c>
      <c r="J57" s="15" t="e">
        <f t="shared" si="1"/>
        <v>#DIV/0!</v>
      </c>
      <c r="K57" s="15" t="e">
        <f t="shared" si="2"/>
        <v>#DIV/0!</v>
      </c>
    </row>
    <row r="58" spans="1:11" ht="15.75" hidden="1">
      <c r="A58" s="101"/>
      <c r="B58" s="109"/>
      <c r="C58" s="16" t="s">
        <v>22</v>
      </c>
      <c r="D58" s="18" t="s">
        <v>23</v>
      </c>
      <c r="E58" s="11">
        <f>E59</f>
        <v>0</v>
      </c>
      <c r="F58" s="11">
        <f>F59</f>
        <v>0</v>
      </c>
      <c r="G58" s="11">
        <f>G59</f>
        <v>0</v>
      </c>
      <c r="H58" s="11">
        <f>H59</f>
        <v>0</v>
      </c>
      <c r="I58" s="15">
        <f t="shared" si="0"/>
        <v>0</v>
      </c>
      <c r="J58" s="15" t="e">
        <f t="shared" si="1"/>
        <v>#DIV/0!</v>
      </c>
      <c r="K58" s="15" t="e">
        <f t="shared" si="2"/>
        <v>#DIV/0!</v>
      </c>
    </row>
    <row r="59" spans="1:13" ht="47.25" hidden="1">
      <c r="A59" s="101"/>
      <c r="B59" s="109"/>
      <c r="C59" s="62" t="s">
        <v>25</v>
      </c>
      <c r="D59" s="67" t="s">
        <v>26</v>
      </c>
      <c r="E59" s="64"/>
      <c r="F59" s="64"/>
      <c r="G59" s="64"/>
      <c r="H59" s="64"/>
      <c r="I59" s="65">
        <f t="shared" si="0"/>
        <v>0</v>
      </c>
      <c r="J59" s="65" t="e">
        <f t="shared" si="1"/>
        <v>#DIV/0!</v>
      </c>
      <c r="K59" s="65" t="e">
        <f t="shared" si="2"/>
        <v>#DIV/0!</v>
      </c>
      <c r="L59" s="66"/>
      <c r="M59" s="66"/>
    </row>
    <row r="60" spans="1:11" ht="15.75" hidden="1">
      <c r="A60" s="101"/>
      <c r="B60" s="109"/>
      <c r="C60" s="16" t="s">
        <v>27</v>
      </c>
      <c r="D60" s="18" t="s">
        <v>28</v>
      </c>
      <c r="E60" s="11"/>
      <c r="F60" s="11"/>
      <c r="G60" s="11"/>
      <c r="H60" s="11"/>
      <c r="I60" s="15">
        <f t="shared" si="0"/>
        <v>0</v>
      </c>
      <c r="J60" s="15" t="e">
        <f t="shared" si="1"/>
        <v>#DIV/0!</v>
      </c>
      <c r="K60" s="15" t="e">
        <f t="shared" si="2"/>
        <v>#DIV/0!</v>
      </c>
    </row>
    <row r="61" spans="1:13" ht="15.75" hidden="1">
      <c r="A61" s="101"/>
      <c r="B61" s="109"/>
      <c r="C61" s="8"/>
      <c r="D61" s="24" t="s">
        <v>33</v>
      </c>
      <c r="E61" s="25">
        <f>SUM(E57:E58,E60:E60)</f>
        <v>0</v>
      </c>
      <c r="F61" s="25">
        <f>SUM(F57:F58,F60:F60)</f>
        <v>0</v>
      </c>
      <c r="G61" s="25">
        <f>SUM(G57:G58,G60:G60)</f>
        <v>0</v>
      </c>
      <c r="H61" s="25">
        <f>SUM(H57:H58,H60:H60)</f>
        <v>0</v>
      </c>
      <c r="I61" s="15">
        <f t="shared" si="0"/>
        <v>0</v>
      </c>
      <c r="J61" s="15" t="e">
        <f t="shared" si="1"/>
        <v>#DIV/0!</v>
      </c>
      <c r="K61" s="15" t="e">
        <f t="shared" si="2"/>
        <v>#DIV/0!</v>
      </c>
      <c r="L61" s="26"/>
      <c r="M61" s="26"/>
    </row>
    <row r="62" spans="1:11" ht="15.75" hidden="1">
      <c r="A62" s="101"/>
      <c r="B62" s="109"/>
      <c r="C62" s="16" t="s">
        <v>69</v>
      </c>
      <c r="D62" s="18" t="s">
        <v>70</v>
      </c>
      <c r="E62" s="11">
        <v>1729.5</v>
      </c>
      <c r="F62" s="11">
        <v>13174.1</v>
      </c>
      <c r="G62" s="11">
        <v>1552</v>
      </c>
      <c r="H62" s="11">
        <v>1394.9</v>
      </c>
      <c r="I62" s="15">
        <f t="shared" si="0"/>
        <v>-157.0999999999999</v>
      </c>
      <c r="J62" s="15">
        <f t="shared" si="1"/>
        <v>89.87757731958763</v>
      </c>
      <c r="K62" s="15">
        <f t="shared" si="2"/>
        <v>10.588199573405396</v>
      </c>
    </row>
    <row r="63" spans="1:11" ht="15.75" hidden="1">
      <c r="A63" s="101"/>
      <c r="B63" s="109"/>
      <c r="C63" s="16" t="s">
        <v>22</v>
      </c>
      <c r="D63" s="18" t="s">
        <v>23</v>
      </c>
      <c r="E63" s="11">
        <f>SUM(E64:E71)</f>
        <v>33.3</v>
      </c>
      <c r="F63" s="11">
        <f>SUM(F64:F71)</f>
        <v>6091.4</v>
      </c>
      <c r="G63" s="11">
        <f>SUM(G64:G71)</f>
        <v>548</v>
      </c>
      <c r="H63" s="11">
        <f>SUM(H64:H71)</f>
        <v>822.7</v>
      </c>
      <c r="I63" s="15">
        <f t="shared" si="0"/>
        <v>274.70000000000005</v>
      </c>
      <c r="J63" s="15">
        <f t="shared" si="1"/>
        <v>150.1277372262774</v>
      </c>
      <c r="K63" s="15">
        <f t="shared" si="2"/>
        <v>13.50592638802246</v>
      </c>
    </row>
    <row r="64" spans="1:13" ht="31.5" hidden="1">
      <c r="A64" s="101"/>
      <c r="B64" s="109"/>
      <c r="C64" s="62" t="s">
        <v>71</v>
      </c>
      <c r="D64" s="67" t="s">
        <v>72</v>
      </c>
      <c r="E64" s="64">
        <v>6</v>
      </c>
      <c r="F64" s="64">
        <v>1100</v>
      </c>
      <c r="G64" s="64">
        <v>203</v>
      </c>
      <c r="H64" s="64">
        <v>102.5</v>
      </c>
      <c r="I64" s="65">
        <f t="shared" si="0"/>
        <v>-100.5</v>
      </c>
      <c r="J64" s="65">
        <f t="shared" si="1"/>
        <v>50.49261083743842</v>
      </c>
      <c r="K64" s="65">
        <f t="shared" si="2"/>
        <v>9.318181818181818</v>
      </c>
      <c r="L64" s="68"/>
      <c r="M64" s="68"/>
    </row>
    <row r="65" spans="1:13" ht="31.5" hidden="1">
      <c r="A65" s="101"/>
      <c r="B65" s="109"/>
      <c r="C65" s="62" t="s">
        <v>73</v>
      </c>
      <c r="D65" s="67" t="s">
        <v>74</v>
      </c>
      <c r="E65" s="64"/>
      <c r="F65" s="64"/>
      <c r="G65" s="64"/>
      <c r="H65" s="64"/>
      <c r="I65" s="65">
        <f t="shared" si="0"/>
        <v>0</v>
      </c>
      <c r="J65" s="65" t="e">
        <f t="shared" si="1"/>
        <v>#DIV/0!</v>
      </c>
      <c r="K65" s="65" t="e">
        <f t="shared" si="2"/>
        <v>#DIV/0!</v>
      </c>
      <c r="L65" s="68"/>
      <c r="M65" s="68"/>
    </row>
    <row r="66" spans="1:13" ht="31.5" hidden="1">
      <c r="A66" s="101"/>
      <c r="B66" s="109"/>
      <c r="C66" s="62" t="s">
        <v>75</v>
      </c>
      <c r="D66" s="67" t="s">
        <v>76</v>
      </c>
      <c r="E66" s="64"/>
      <c r="F66" s="64"/>
      <c r="G66" s="64"/>
      <c r="H66" s="64">
        <f>4+526.7</f>
        <v>530.7</v>
      </c>
      <c r="I66" s="65">
        <f t="shared" si="0"/>
        <v>530.7</v>
      </c>
      <c r="J66" s="65" t="e">
        <f t="shared" si="1"/>
        <v>#DIV/0!</v>
      </c>
      <c r="K66" s="65" t="e">
        <f t="shared" si="2"/>
        <v>#DIV/0!</v>
      </c>
      <c r="L66" s="68"/>
      <c r="M66" s="68"/>
    </row>
    <row r="67" spans="1:13" ht="31.5" hidden="1">
      <c r="A67" s="101"/>
      <c r="B67" s="109"/>
      <c r="C67" s="62" t="s">
        <v>77</v>
      </c>
      <c r="D67" s="67" t="s">
        <v>78</v>
      </c>
      <c r="E67" s="64"/>
      <c r="F67" s="64"/>
      <c r="G67" s="64"/>
      <c r="H67" s="64"/>
      <c r="I67" s="65">
        <f t="shared" si="0"/>
        <v>0</v>
      </c>
      <c r="J67" s="65" t="e">
        <f t="shared" si="1"/>
        <v>#DIV/0!</v>
      </c>
      <c r="K67" s="65" t="e">
        <f t="shared" si="2"/>
        <v>#DIV/0!</v>
      </c>
      <c r="L67" s="68"/>
      <c r="M67" s="68"/>
    </row>
    <row r="68" spans="1:13" ht="31.5" hidden="1">
      <c r="A68" s="101"/>
      <c r="B68" s="109"/>
      <c r="C68" s="62" t="s">
        <v>79</v>
      </c>
      <c r="D68" s="67" t="s">
        <v>80</v>
      </c>
      <c r="E68" s="64"/>
      <c r="F68" s="64">
        <v>1200</v>
      </c>
      <c r="G68" s="64">
        <v>29</v>
      </c>
      <c r="H68" s="64">
        <v>44</v>
      </c>
      <c r="I68" s="65">
        <f t="shared" si="0"/>
        <v>15</v>
      </c>
      <c r="J68" s="65">
        <f t="shared" si="1"/>
        <v>151.72413793103448</v>
      </c>
      <c r="K68" s="65">
        <f t="shared" si="2"/>
        <v>3.6666666666666665</v>
      </c>
      <c r="L68" s="68"/>
      <c r="M68" s="68"/>
    </row>
    <row r="69" spans="1:13" ht="31.5" hidden="1">
      <c r="A69" s="101"/>
      <c r="B69" s="109"/>
      <c r="C69" s="62" t="s">
        <v>81</v>
      </c>
      <c r="D69" s="67" t="s">
        <v>82</v>
      </c>
      <c r="E69" s="64"/>
      <c r="F69" s="64"/>
      <c r="G69" s="64"/>
      <c r="H69" s="64"/>
      <c r="I69" s="65">
        <f t="shared" si="0"/>
        <v>0</v>
      </c>
      <c r="J69" s="65" t="e">
        <f t="shared" si="1"/>
        <v>#DIV/0!</v>
      </c>
      <c r="K69" s="65" t="e">
        <f t="shared" si="2"/>
        <v>#DIV/0!</v>
      </c>
      <c r="L69" s="68"/>
      <c r="M69" s="68"/>
    </row>
    <row r="70" spans="1:13" ht="31.5" hidden="1">
      <c r="A70" s="101"/>
      <c r="B70" s="109"/>
      <c r="C70" s="62" t="s">
        <v>83</v>
      </c>
      <c r="D70" s="67" t="s">
        <v>84</v>
      </c>
      <c r="E70" s="64"/>
      <c r="F70" s="64"/>
      <c r="G70" s="64"/>
      <c r="H70" s="64"/>
      <c r="I70" s="65">
        <f aca="true" t="shared" si="3" ref="I70:I133">H70-G70</f>
        <v>0</v>
      </c>
      <c r="J70" s="65" t="e">
        <f aca="true" t="shared" si="4" ref="J70:J130">H70/G70*100</f>
        <v>#DIV/0!</v>
      </c>
      <c r="K70" s="65" t="e">
        <f aca="true" t="shared" si="5" ref="K70:K133">H70/F70*100</f>
        <v>#DIV/0!</v>
      </c>
      <c r="L70" s="68"/>
      <c r="M70" s="68"/>
    </row>
    <row r="71" spans="1:13" ht="47.25" hidden="1">
      <c r="A71" s="101"/>
      <c r="B71" s="109"/>
      <c r="C71" s="62" t="s">
        <v>25</v>
      </c>
      <c r="D71" s="67" t="s">
        <v>26</v>
      </c>
      <c r="E71" s="64">
        <v>27.3</v>
      </c>
      <c r="F71" s="64">
        <v>3791.4</v>
      </c>
      <c r="G71" s="64">
        <v>316</v>
      </c>
      <c r="H71" s="64">
        <v>145.5</v>
      </c>
      <c r="I71" s="65">
        <f t="shared" si="3"/>
        <v>-170.5</v>
      </c>
      <c r="J71" s="65">
        <f t="shared" si="4"/>
        <v>46.04430379746836</v>
      </c>
      <c r="K71" s="65">
        <f t="shared" si="5"/>
        <v>3.8376325367937962</v>
      </c>
      <c r="L71" s="66"/>
      <c r="M71" s="66"/>
    </row>
    <row r="72" spans="1:13" ht="15.75" hidden="1">
      <c r="A72" s="101"/>
      <c r="B72" s="109"/>
      <c r="C72" s="28"/>
      <c r="D72" s="24" t="s">
        <v>36</v>
      </c>
      <c r="E72" s="25">
        <f>SUM(E62:E63)</f>
        <v>1762.8</v>
      </c>
      <c r="F72" s="25">
        <f>SUM(F62:F63)</f>
        <v>19265.5</v>
      </c>
      <c r="G72" s="25">
        <f>SUM(G62:G63)</f>
        <v>2100</v>
      </c>
      <c r="H72" s="25">
        <f>SUM(H62:H63)</f>
        <v>2217.6000000000004</v>
      </c>
      <c r="I72" s="61">
        <f t="shared" si="3"/>
        <v>117.60000000000036</v>
      </c>
      <c r="J72" s="61">
        <f t="shared" si="4"/>
        <v>105.60000000000002</v>
      </c>
      <c r="K72" s="61">
        <f t="shared" si="5"/>
        <v>11.510731618696637</v>
      </c>
      <c r="L72" s="26"/>
      <c r="M72" s="26"/>
    </row>
    <row r="73" spans="1:13" ht="15.75" hidden="1">
      <c r="A73" s="107"/>
      <c r="B73" s="110"/>
      <c r="C73" s="28"/>
      <c r="D73" s="24" t="s">
        <v>37</v>
      </c>
      <c r="E73" s="25">
        <f>E61+E72</f>
        <v>1762.8</v>
      </c>
      <c r="F73" s="25">
        <f>F61+F72</f>
        <v>19265.5</v>
      </c>
      <c r="G73" s="25">
        <f>G61+G72</f>
        <v>2100</v>
      </c>
      <c r="H73" s="25">
        <f>H61+H72</f>
        <v>2217.6000000000004</v>
      </c>
      <c r="I73" s="61">
        <f t="shared" si="3"/>
        <v>117.60000000000036</v>
      </c>
      <c r="J73" s="61">
        <f t="shared" si="4"/>
        <v>105.60000000000002</v>
      </c>
      <c r="K73" s="61">
        <f t="shared" si="5"/>
        <v>11.510731618696637</v>
      </c>
      <c r="L73" s="26"/>
      <c r="M73" s="26"/>
    </row>
    <row r="74" spans="1:11" ht="31.5" hidden="1">
      <c r="A74" s="100" t="s">
        <v>85</v>
      </c>
      <c r="B74" s="108" t="s">
        <v>86</v>
      </c>
      <c r="C74" s="16" t="s">
        <v>16</v>
      </c>
      <c r="D74" s="21" t="s">
        <v>17</v>
      </c>
      <c r="E74" s="34"/>
      <c r="F74" s="34"/>
      <c r="G74" s="34"/>
      <c r="H74" s="34"/>
      <c r="I74" s="15">
        <f t="shared" si="3"/>
        <v>0</v>
      </c>
      <c r="J74" s="15" t="e">
        <f t="shared" si="4"/>
        <v>#DIV/0!</v>
      </c>
      <c r="K74" s="15" t="e">
        <f t="shared" si="5"/>
        <v>#DIV/0!</v>
      </c>
    </row>
    <row r="75" spans="1:11" ht="78.75" hidden="1">
      <c r="A75" s="101"/>
      <c r="B75" s="109"/>
      <c r="C75" s="19" t="s">
        <v>18</v>
      </c>
      <c r="D75" s="22" t="s">
        <v>19</v>
      </c>
      <c r="E75" s="34">
        <v>0.5</v>
      </c>
      <c r="F75" s="34"/>
      <c r="G75" s="34"/>
      <c r="H75" s="34">
        <v>5</v>
      </c>
      <c r="I75" s="15">
        <f t="shared" si="3"/>
        <v>5</v>
      </c>
      <c r="J75" s="15"/>
      <c r="K75" s="15"/>
    </row>
    <row r="76" spans="1:11" ht="15.75" hidden="1">
      <c r="A76" s="101"/>
      <c r="B76" s="109"/>
      <c r="C76" s="16" t="s">
        <v>22</v>
      </c>
      <c r="D76" s="18" t="s">
        <v>23</v>
      </c>
      <c r="E76" s="11">
        <f>E77</f>
        <v>0</v>
      </c>
      <c r="F76" s="11">
        <f>F77</f>
        <v>0</v>
      </c>
      <c r="G76" s="11">
        <f>G77</f>
        <v>0</v>
      </c>
      <c r="H76" s="11">
        <f>H77</f>
        <v>0</v>
      </c>
      <c r="I76" s="15">
        <f t="shared" si="3"/>
        <v>0</v>
      </c>
      <c r="J76" s="15"/>
      <c r="K76" s="15"/>
    </row>
    <row r="77" spans="1:13" ht="47.25" hidden="1">
      <c r="A77" s="101"/>
      <c r="B77" s="109"/>
      <c r="C77" s="62" t="s">
        <v>25</v>
      </c>
      <c r="D77" s="67" t="s">
        <v>26</v>
      </c>
      <c r="E77" s="64"/>
      <c r="F77" s="64"/>
      <c r="G77" s="64"/>
      <c r="H77" s="64"/>
      <c r="I77" s="65">
        <f t="shared" si="3"/>
        <v>0</v>
      </c>
      <c r="J77" s="65"/>
      <c r="K77" s="65"/>
      <c r="L77" s="66"/>
      <c r="M77" s="66"/>
    </row>
    <row r="78" spans="1:11" ht="15.75" hidden="1">
      <c r="A78" s="101"/>
      <c r="B78" s="109"/>
      <c r="C78" s="16" t="s">
        <v>27</v>
      </c>
      <c r="D78" s="18" t="s">
        <v>28</v>
      </c>
      <c r="E78" s="34">
        <v>582.9</v>
      </c>
      <c r="F78" s="34"/>
      <c r="G78" s="34"/>
      <c r="H78" s="34"/>
      <c r="I78" s="15">
        <f t="shared" si="3"/>
        <v>0</v>
      </c>
      <c r="J78" s="15"/>
      <c r="K78" s="15"/>
    </row>
    <row r="79" spans="1:11" ht="15.75" hidden="1">
      <c r="A79" s="101"/>
      <c r="B79" s="109"/>
      <c r="C79" s="16" t="s">
        <v>29</v>
      </c>
      <c r="D79" s="18" t="s">
        <v>30</v>
      </c>
      <c r="E79" s="34"/>
      <c r="F79" s="34"/>
      <c r="G79" s="34"/>
      <c r="H79" s="34"/>
      <c r="I79" s="15">
        <f t="shared" si="3"/>
        <v>0</v>
      </c>
      <c r="J79" s="15"/>
      <c r="K79" s="15"/>
    </row>
    <row r="80" spans="1:11" ht="15.75" hidden="1">
      <c r="A80" s="101"/>
      <c r="B80" s="109"/>
      <c r="C80" s="16" t="s">
        <v>46</v>
      </c>
      <c r="D80" s="18" t="s">
        <v>47</v>
      </c>
      <c r="E80" s="34"/>
      <c r="F80" s="34"/>
      <c r="G80" s="34"/>
      <c r="H80" s="34">
        <v>-2817.5</v>
      </c>
      <c r="I80" s="15">
        <f t="shared" si="3"/>
        <v>-2817.5</v>
      </c>
      <c r="J80" s="15"/>
      <c r="K80" s="15"/>
    </row>
    <row r="81" spans="1:11" ht="15.75" hidden="1">
      <c r="A81" s="101"/>
      <c r="B81" s="109"/>
      <c r="C81" s="16" t="s">
        <v>50</v>
      </c>
      <c r="D81" s="18" t="s">
        <v>87</v>
      </c>
      <c r="E81" s="34"/>
      <c r="F81" s="34">
        <v>3111.8</v>
      </c>
      <c r="G81" s="34"/>
      <c r="H81" s="34"/>
      <c r="I81" s="15">
        <f t="shared" si="3"/>
        <v>0</v>
      </c>
      <c r="J81" s="15"/>
      <c r="K81" s="15">
        <f t="shared" si="5"/>
        <v>0</v>
      </c>
    </row>
    <row r="82" spans="1:11" ht="15.75" hidden="1">
      <c r="A82" s="101"/>
      <c r="B82" s="109"/>
      <c r="C82" s="16" t="s">
        <v>51</v>
      </c>
      <c r="D82" s="18" t="s">
        <v>88</v>
      </c>
      <c r="E82" s="34">
        <v>18490.7</v>
      </c>
      <c r="F82" s="34">
        <v>96901.5</v>
      </c>
      <c r="G82" s="34">
        <f>22968.5/3</f>
        <v>7656.166666666667</v>
      </c>
      <c r="H82" s="34">
        <v>1342.7</v>
      </c>
      <c r="I82" s="15">
        <f t="shared" si="3"/>
        <v>-6313.466666666667</v>
      </c>
      <c r="J82" s="15">
        <f t="shared" si="4"/>
        <v>17.537497006770142</v>
      </c>
      <c r="K82" s="15">
        <f t="shared" si="5"/>
        <v>1.3856338653168425</v>
      </c>
    </row>
    <row r="83" spans="1:11" ht="15.75" hidden="1">
      <c r="A83" s="101"/>
      <c r="B83" s="109"/>
      <c r="C83" s="16" t="s">
        <v>65</v>
      </c>
      <c r="D83" s="18" t="s">
        <v>89</v>
      </c>
      <c r="E83" s="34"/>
      <c r="F83" s="34"/>
      <c r="G83" s="34"/>
      <c r="H83" s="34"/>
      <c r="I83" s="15">
        <f t="shared" si="3"/>
        <v>0</v>
      </c>
      <c r="J83" s="15" t="e">
        <f t="shared" si="4"/>
        <v>#DIV/0!</v>
      </c>
      <c r="K83" s="15" t="e">
        <f t="shared" si="5"/>
        <v>#DIV/0!</v>
      </c>
    </row>
    <row r="84" spans="1:13" ht="15.75" hidden="1">
      <c r="A84" s="101"/>
      <c r="B84" s="109"/>
      <c r="C84" s="23"/>
      <c r="D84" s="24" t="s">
        <v>33</v>
      </c>
      <c r="E84" s="25">
        <f>SUM(E74:E76,E78:E83)</f>
        <v>19074.100000000002</v>
      </c>
      <c r="F84" s="25">
        <f>SUM(F74:F76,F78:F83)</f>
        <v>100013.3</v>
      </c>
      <c r="G84" s="25">
        <f>SUM(G74:G76,G78:G83)</f>
        <v>7656.166666666667</v>
      </c>
      <c r="H84" s="25">
        <f>SUM(H74:H76,H78:H83)</f>
        <v>-1469.8</v>
      </c>
      <c r="I84" s="61">
        <f t="shared" si="3"/>
        <v>-9125.966666666667</v>
      </c>
      <c r="J84" s="61">
        <f t="shared" si="4"/>
        <v>-19.197596708535603</v>
      </c>
      <c r="K84" s="61">
        <f t="shared" si="5"/>
        <v>-1.4696045425958346</v>
      </c>
      <c r="L84" s="26"/>
      <c r="M84" s="26"/>
    </row>
    <row r="85" spans="1:11" ht="15.75" hidden="1">
      <c r="A85" s="102"/>
      <c r="B85" s="102"/>
      <c r="C85" s="16" t="s">
        <v>22</v>
      </c>
      <c r="D85" s="18" t="s">
        <v>23</v>
      </c>
      <c r="E85" s="11">
        <f>E86</f>
        <v>61</v>
      </c>
      <c r="F85" s="11">
        <f>F86</f>
        <v>500</v>
      </c>
      <c r="G85" s="11">
        <f>G86</f>
        <v>40</v>
      </c>
      <c r="H85" s="11">
        <f>H86</f>
        <v>0</v>
      </c>
      <c r="I85" s="15">
        <f t="shared" si="3"/>
        <v>-40</v>
      </c>
      <c r="J85" s="15">
        <f t="shared" si="4"/>
        <v>0</v>
      </c>
      <c r="K85" s="15">
        <f t="shared" si="5"/>
        <v>0</v>
      </c>
    </row>
    <row r="86" spans="1:13" ht="47.25" hidden="1">
      <c r="A86" s="102"/>
      <c r="B86" s="102"/>
      <c r="C86" s="62" t="s">
        <v>25</v>
      </c>
      <c r="D86" s="67" t="s">
        <v>26</v>
      </c>
      <c r="E86" s="64">
        <v>61</v>
      </c>
      <c r="F86" s="64">
        <v>500</v>
      </c>
      <c r="G86" s="64">
        <v>40</v>
      </c>
      <c r="H86" s="64"/>
      <c r="I86" s="65">
        <f t="shared" si="3"/>
        <v>-40</v>
      </c>
      <c r="J86" s="65">
        <f t="shared" si="4"/>
        <v>0</v>
      </c>
      <c r="K86" s="65">
        <f t="shared" si="5"/>
        <v>0</v>
      </c>
      <c r="L86" s="66"/>
      <c r="M86" s="66"/>
    </row>
    <row r="87" spans="1:13" ht="15.75" hidden="1">
      <c r="A87" s="102"/>
      <c r="B87" s="102"/>
      <c r="C87" s="23"/>
      <c r="D87" s="24" t="s">
        <v>36</v>
      </c>
      <c r="E87" s="25">
        <f>SUM(E85)</f>
        <v>61</v>
      </c>
      <c r="F87" s="25">
        <f>SUM(F85)</f>
        <v>500</v>
      </c>
      <c r="G87" s="25">
        <f>SUM(G85)</f>
        <v>40</v>
      </c>
      <c r="H87" s="25">
        <f>SUM(H85)</f>
        <v>0</v>
      </c>
      <c r="I87" s="61">
        <f t="shared" si="3"/>
        <v>-40</v>
      </c>
      <c r="J87" s="61">
        <f t="shared" si="4"/>
        <v>0</v>
      </c>
      <c r="K87" s="61">
        <f t="shared" si="5"/>
        <v>0</v>
      </c>
      <c r="L87" s="26"/>
      <c r="M87" s="26"/>
    </row>
    <row r="88" spans="1:13" ht="31.5" hidden="1">
      <c r="A88" s="102"/>
      <c r="B88" s="102"/>
      <c r="C88" s="23"/>
      <c r="D88" s="74" t="s">
        <v>219</v>
      </c>
      <c r="E88" s="75">
        <f>E89-E80</f>
        <v>19135.100000000002</v>
      </c>
      <c r="F88" s="75">
        <f>F89-F80</f>
        <v>100513.3</v>
      </c>
      <c r="G88" s="75">
        <f>G89-G80</f>
        <v>7696.166666666667</v>
      </c>
      <c r="H88" s="75">
        <f>H89-H80</f>
        <v>1347.7</v>
      </c>
      <c r="I88" s="73">
        <f>H88-G88</f>
        <v>-6348.466666666667</v>
      </c>
      <c r="J88" s="73">
        <f>H88/G88*100</f>
        <v>17.51131515689629</v>
      </c>
      <c r="K88" s="73">
        <f>H88/F88*100</f>
        <v>1.3408175833446916</v>
      </c>
      <c r="L88" s="26"/>
      <c r="M88" s="26"/>
    </row>
    <row r="89" spans="1:13" ht="31.5" hidden="1">
      <c r="A89" s="103"/>
      <c r="B89" s="103"/>
      <c r="C89" s="23"/>
      <c r="D89" s="24" t="s">
        <v>220</v>
      </c>
      <c r="E89" s="25">
        <f>E84+E87</f>
        <v>19135.100000000002</v>
      </c>
      <c r="F89" s="25">
        <f>F84+F87</f>
        <v>100513.3</v>
      </c>
      <c r="G89" s="25">
        <f>G84+G87</f>
        <v>7696.166666666667</v>
      </c>
      <c r="H89" s="25">
        <f>H84+H87</f>
        <v>-1469.8</v>
      </c>
      <c r="I89" s="61">
        <f t="shared" si="3"/>
        <v>-9165.966666666667</v>
      </c>
      <c r="J89" s="61">
        <f t="shared" si="4"/>
        <v>-19.097819260670896</v>
      </c>
      <c r="K89" s="61">
        <f t="shared" si="5"/>
        <v>-1.4622940446687154</v>
      </c>
      <c r="L89" s="26"/>
      <c r="M89" s="26"/>
    </row>
    <row r="90" spans="1:13" ht="31.5" hidden="1">
      <c r="A90" s="100" t="s">
        <v>90</v>
      </c>
      <c r="B90" s="108" t="s">
        <v>91</v>
      </c>
      <c r="C90" s="16" t="s">
        <v>16</v>
      </c>
      <c r="D90" s="21" t="s">
        <v>17</v>
      </c>
      <c r="E90" s="11"/>
      <c r="F90" s="25"/>
      <c r="G90" s="25"/>
      <c r="H90" s="11"/>
      <c r="I90" s="15">
        <f t="shared" si="3"/>
        <v>0</v>
      </c>
      <c r="J90" s="15" t="e">
        <f t="shared" si="4"/>
        <v>#DIV/0!</v>
      </c>
      <c r="K90" s="15" t="e">
        <f t="shared" si="5"/>
        <v>#DIV/0!</v>
      </c>
      <c r="L90" s="26"/>
      <c r="M90" s="26"/>
    </row>
    <row r="91" spans="1:13" ht="78.75" hidden="1">
      <c r="A91" s="101"/>
      <c r="B91" s="109"/>
      <c r="C91" s="19" t="s">
        <v>18</v>
      </c>
      <c r="D91" s="22" t="s">
        <v>19</v>
      </c>
      <c r="E91" s="11"/>
      <c r="F91" s="25"/>
      <c r="G91" s="25"/>
      <c r="H91" s="11"/>
      <c r="I91" s="15">
        <f t="shared" si="3"/>
        <v>0</v>
      </c>
      <c r="J91" s="15" t="e">
        <f t="shared" si="4"/>
        <v>#DIV/0!</v>
      </c>
      <c r="K91" s="15" t="e">
        <f t="shared" si="5"/>
        <v>#DIV/0!</v>
      </c>
      <c r="L91" s="26"/>
      <c r="M91" s="26"/>
    </row>
    <row r="92" spans="1:11" ht="15.75" hidden="1">
      <c r="A92" s="102"/>
      <c r="B92" s="102"/>
      <c r="C92" s="16" t="s">
        <v>22</v>
      </c>
      <c r="D92" s="18" t="s">
        <v>23</v>
      </c>
      <c r="E92" s="11">
        <f>SUM(E93:E94)</f>
        <v>0</v>
      </c>
      <c r="F92" s="11">
        <f>SUM(F93:F94)</f>
        <v>0</v>
      </c>
      <c r="G92" s="11">
        <f>SUM(G93:G94)</f>
        <v>0</v>
      </c>
      <c r="H92" s="11">
        <f>SUM(H93:H94)</f>
        <v>0</v>
      </c>
      <c r="I92" s="15">
        <f t="shared" si="3"/>
        <v>0</v>
      </c>
      <c r="J92" s="15" t="e">
        <f t="shared" si="4"/>
        <v>#DIV/0!</v>
      </c>
      <c r="K92" s="15" t="e">
        <f t="shared" si="5"/>
        <v>#DIV/0!</v>
      </c>
    </row>
    <row r="93" spans="1:13" ht="31.5" hidden="1">
      <c r="A93" s="102"/>
      <c r="B93" s="102"/>
      <c r="C93" s="62" t="s">
        <v>40</v>
      </c>
      <c r="D93" s="67" t="s">
        <v>41</v>
      </c>
      <c r="E93" s="64"/>
      <c r="F93" s="64"/>
      <c r="G93" s="64"/>
      <c r="H93" s="64"/>
      <c r="I93" s="65">
        <f t="shared" si="3"/>
        <v>0</v>
      </c>
      <c r="J93" s="65" t="e">
        <f t="shared" si="4"/>
        <v>#DIV/0!</v>
      </c>
      <c r="K93" s="65" t="e">
        <f t="shared" si="5"/>
        <v>#DIV/0!</v>
      </c>
      <c r="L93" s="66"/>
      <c r="M93" s="66"/>
    </row>
    <row r="94" spans="1:13" ht="47.25" hidden="1">
      <c r="A94" s="102"/>
      <c r="B94" s="102"/>
      <c r="C94" s="62" t="s">
        <v>25</v>
      </c>
      <c r="D94" s="67" t="s">
        <v>26</v>
      </c>
      <c r="E94" s="64"/>
      <c r="F94" s="64"/>
      <c r="G94" s="64"/>
      <c r="H94" s="64"/>
      <c r="I94" s="65">
        <f t="shared" si="3"/>
        <v>0</v>
      </c>
      <c r="J94" s="65" t="e">
        <f t="shared" si="4"/>
        <v>#DIV/0!</v>
      </c>
      <c r="K94" s="65" t="e">
        <f t="shared" si="5"/>
        <v>#DIV/0!</v>
      </c>
      <c r="L94" s="66"/>
      <c r="M94" s="66"/>
    </row>
    <row r="95" spans="1:11" ht="15.75" hidden="1">
      <c r="A95" s="102"/>
      <c r="B95" s="102"/>
      <c r="C95" s="16" t="s">
        <v>27</v>
      </c>
      <c r="D95" s="18" t="s">
        <v>28</v>
      </c>
      <c r="E95" s="11"/>
      <c r="F95" s="11"/>
      <c r="G95" s="11"/>
      <c r="H95" s="11">
        <v>-16.7</v>
      </c>
      <c r="I95" s="15">
        <f t="shared" si="3"/>
        <v>-16.7</v>
      </c>
      <c r="J95" s="15"/>
      <c r="K95" s="15"/>
    </row>
    <row r="96" spans="1:11" ht="15.75" hidden="1">
      <c r="A96" s="102"/>
      <c r="B96" s="102"/>
      <c r="C96" s="16" t="s">
        <v>29</v>
      </c>
      <c r="D96" s="18" t="s">
        <v>30</v>
      </c>
      <c r="E96" s="11"/>
      <c r="F96" s="11"/>
      <c r="G96" s="11"/>
      <c r="H96" s="11"/>
      <c r="I96" s="15">
        <f t="shared" si="3"/>
        <v>0</v>
      </c>
      <c r="J96" s="15"/>
      <c r="K96" s="15"/>
    </row>
    <row r="97" spans="1:11" ht="15.75" hidden="1">
      <c r="A97" s="102"/>
      <c r="B97" s="102"/>
      <c r="C97" s="16" t="s">
        <v>46</v>
      </c>
      <c r="D97" s="18" t="s">
        <v>47</v>
      </c>
      <c r="E97" s="11"/>
      <c r="F97" s="11"/>
      <c r="G97" s="11"/>
      <c r="H97" s="11">
        <v>-2</v>
      </c>
      <c r="I97" s="15">
        <f t="shared" si="3"/>
        <v>-2</v>
      </c>
      <c r="J97" s="15"/>
      <c r="K97" s="15"/>
    </row>
    <row r="98" spans="1:11" ht="15.75" hidden="1">
      <c r="A98" s="102"/>
      <c r="B98" s="102"/>
      <c r="C98" s="16" t="s">
        <v>50</v>
      </c>
      <c r="D98" s="18" t="s">
        <v>87</v>
      </c>
      <c r="E98" s="11"/>
      <c r="F98" s="11">
        <v>1712.7</v>
      </c>
      <c r="G98" s="11"/>
      <c r="H98" s="11"/>
      <c r="I98" s="15">
        <f t="shared" si="3"/>
        <v>0</v>
      </c>
      <c r="J98" s="15"/>
      <c r="K98" s="15">
        <f t="shared" si="5"/>
        <v>0</v>
      </c>
    </row>
    <row r="99" spans="1:11" ht="15.75" hidden="1">
      <c r="A99" s="102"/>
      <c r="B99" s="102"/>
      <c r="C99" s="16" t="s">
        <v>51</v>
      </c>
      <c r="D99" s="18" t="s">
        <v>88</v>
      </c>
      <c r="E99" s="11"/>
      <c r="F99" s="11"/>
      <c r="G99" s="11"/>
      <c r="H99" s="11"/>
      <c r="I99" s="15">
        <f t="shared" si="3"/>
        <v>0</v>
      </c>
      <c r="J99" s="15" t="e">
        <f t="shared" si="4"/>
        <v>#DIV/0!</v>
      </c>
      <c r="K99" s="15" t="e">
        <f t="shared" si="5"/>
        <v>#DIV/0!</v>
      </c>
    </row>
    <row r="100" spans="1:11" ht="15.75" hidden="1">
      <c r="A100" s="102"/>
      <c r="B100" s="102"/>
      <c r="C100" s="16" t="s">
        <v>53</v>
      </c>
      <c r="D100" s="20" t="s">
        <v>54</v>
      </c>
      <c r="E100" s="11"/>
      <c r="F100" s="11"/>
      <c r="G100" s="11"/>
      <c r="H100" s="11"/>
      <c r="I100" s="15">
        <f t="shared" si="3"/>
        <v>0</v>
      </c>
      <c r="J100" s="15" t="e">
        <f t="shared" si="4"/>
        <v>#DIV/0!</v>
      </c>
      <c r="K100" s="15" t="e">
        <f t="shared" si="5"/>
        <v>#DIV/0!</v>
      </c>
    </row>
    <row r="101" spans="1:11" ht="31.5" hidden="1">
      <c r="A101" s="102"/>
      <c r="B101" s="102"/>
      <c r="C101" s="16"/>
      <c r="D101" s="74" t="s">
        <v>219</v>
      </c>
      <c r="E101" s="75">
        <f>E102-E97</f>
        <v>0</v>
      </c>
      <c r="F101" s="75">
        <f>F102-F97</f>
        <v>1712.7</v>
      </c>
      <c r="G101" s="75">
        <f>G102-G97</f>
        <v>0</v>
      </c>
      <c r="H101" s="75">
        <f>H102-H97</f>
        <v>-16.7</v>
      </c>
      <c r="I101" s="73">
        <f>H101-G101</f>
        <v>-16.7</v>
      </c>
      <c r="J101" s="73"/>
      <c r="K101" s="73">
        <f>H101/F101*100</f>
        <v>-0.9750686051264085</v>
      </c>
    </row>
    <row r="102" spans="1:13" ht="31.5" hidden="1">
      <c r="A102" s="103"/>
      <c r="B102" s="103"/>
      <c r="C102" s="8"/>
      <c r="D102" s="24" t="s">
        <v>220</v>
      </c>
      <c r="E102" s="25">
        <f>SUM(E90:E92,E95:E100)</f>
        <v>0</v>
      </c>
      <c r="F102" s="25">
        <f>SUM(F90:F92,F95:F100)</f>
        <v>1712.7</v>
      </c>
      <c r="G102" s="25">
        <f>SUM(G90:G92,G95:G100)</f>
        <v>0</v>
      </c>
      <c r="H102" s="25">
        <f>SUM(H90:H92,H95:H100)</f>
        <v>-18.7</v>
      </c>
      <c r="I102" s="61">
        <f t="shared" si="3"/>
        <v>-18.7</v>
      </c>
      <c r="J102" s="61"/>
      <c r="K102" s="61">
        <f t="shared" si="5"/>
        <v>-1.0918432883750802</v>
      </c>
      <c r="L102" s="26"/>
      <c r="M102" s="26"/>
    </row>
    <row r="103" spans="1:13" ht="31.5" hidden="1">
      <c r="A103" s="108">
        <v>926</v>
      </c>
      <c r="B103" s="108" t="s">
        <v>92</v>
      </c>
      <c r="C103" s="16" t="s">
        <v>16</v>
      </c>
      <c r="D103" s="21" t="s">
        <v>17</v>
      </c>
      <c r="E103" s="11"/>
      <c r="F103" s="11"/>
      <c r="G103" s="11"/>
      <c r="H103" s="11"/>
      <c r="I103" s="15">
        <f t="shared" si="3"/>
        <v>0</v>
      </c>
      <c r="J103" s="15" t="e">
        <f t="shared" si="4"/>
        <v>#DIV/0!</v>
      </c>
      <c r="K103" s="15" t="e">
        <f t="shared" si="5"/>
        <v>#DIV/0!</v>
      </c>
      <c r="L103" s="26"/>
      <c r="M103" s="26"/>
    </row>
    <row r="104" spans="1:13" ht="15.75" hidden="1">
      <c r="A104" s="109"/>
      <c r="B104" s="109"/>
      <c r="C104" s="16" t="s">
        <v>27</v>
      </c>
      <c r="D104" s="18" t="s">
        <v>28</v>
      </c>
      <c r="E104" s="11"/>
      <c r="F104" s="11"/>
      <c r="G104" s="11"/>
      <c r="H104" s="11"/>
      <c r="I104" s="15">
        <f t="shared" si="3"/>
        <v>0</v>
      </c>
      <c r="J104" s="15" t="e">
        <f t="shared" si="4"/>
        <v>#DIV/0!</v>
      </c>
      <c r="K104" s="15" t="e">
        <f t="shared" si="5"/>
        <v>#DIV/0!</v>
      </c>
      <c r="L104" s="26"/>
      <c r="M104" s="26"/>
    </row>
    <row r="105" spans="1:13" ht="15.75" hidden="1">
      <c r="A105" s="109"/>
      <c r="B105" s="109"/>
      <c r="C105" s="16" t="s">
        <v>50</v>
      </c>
      <c r="D105" s="18" t="s">
        <v>87</v>
      </c>
      <c r="E105" s="11"/>
      <c r="F105" s="11"/>
      <c r="G105" s="11"/>
      <c r="H105" s="11"/>
      <c r="I105" s="15">
        <f t="shared" si="3"/>
        <v>0</v>
      </c>
      <c r="J105" s="15" t="e">
        <f t="shared" si="4"/>
        <v>#DIV/0!</v>
      </c>
      <c r="K105" s="15" t="e">
        <f t="shared" si="5"/>
        <v>#DIV/0!</v>
      </c>
      <c r="L105" s="26"/>
      <c r="M105" s="26"/>
    </row>
    <row r="106" spans="1:13" ht="15.75" hidden="1">
      <c r="A106" s="110"/>
      <c r="B106" s="110"/>
      <c r="C106" s="8"/>
      <c r="D106" s="24" t="s">
        <v>37</v>
      </c>
      <c r="E106" s="25">
        <f>SUM(E103:E105)</f>
        <v>0</v>
      </c>
      <c r="F106" s="25">
        <f>SUM(F103:F105)</f>
        <v>0</v>
      </c>
      <c r="G106" s="25">
        <f>SUM(G103:G105)</f>
        <v>0</v>
      </c>
      <c r="H106" s="25">
        <f>SUM(H103:H105)</f>
        <v>0</v>
      </c>
      <c r="I106" s="61">
        <f t="shared" si="3"/>
        <v>0</v>
      </c>
      <c r="J106" s="61" t="e">
        <f t="shared" si="4"/>
        <v>#DIV/0!</v>
      </c>
      <c r="K106" s="61" t="e">
        <f t="shared" si="5"/>
        <v>#DIV/0!</v>
      </c>
      <c r="L106" s="26"/>
      <c r="M106" s="26"/>
    </row>
    <row r="107" spans="1:11" ht="31.5" hidden="1">
      <c r="A107" s="113" t="s">
        <v>93</v>
      </c>
      <c r="B107" s="117" t="s">
        <v>94</v>
      </c>
      <c r="C107" s="16" t="s">
        <v>16</v>
      </c>
      <c r="D107" s="21" t="s">
        <v>17</v>
      </c>
      <c r="E107" s="34"/>
      <c r="F107" s="34"/>
      <c r="G107" s="34"/>
      <c r="H107" s="34">
        <v>76.4</v>
      </c>
      <c r="I107" s="15">
        <f t="shared" si="3"/>
        <v>76.4</v>
      </c>
      <c r="J107" s="15"/>
      <c r="K107" s="15"/>
    </row>
    <row r="108" spans="1:11" ht="15.75" hidden="1">
      <c r="A108" s="113"/>
      <c r="B108" s="117"/>
      <c r="C108" s="16" t="s">
        <v>22</v>
      </c>
      <c r="D108" s="18" t="s">
        <v>23</v>
      </c>
      <c r="E108" s="34">
        <f>E109</f>
        <v>0</v>
      </c>
      <c r="F108" s="34">
        <f>F109</f>
        <v>0</v>
      </c>
      <c r="G108" s="34">
        <f>G109</f>
        <v>0</v>
      </c>
      <c r="H108" s="34">
        <f>H109</f>
        <v>0</v>
      </c>
      <c r="I108" s="15">
        <f t="shared" si="3"/>
        <v>0</v>
      </c>
      <c r="J108" s="15"/>
      <c r="K108" s="15"/>
    </row>
    <row r="109" spans="1:13" ht="47.25" hidden="1">
      <c r="A109" s="113"/>
      <c r="B109" s="117"/>
      <c r="C109" s="62" t="s">
        <v>25</v>
      </c>
      <c r="D109" s="67" t="s">
        <v>26</v>
      </c>
      <c r="E109" s="69"/>
      <c r="F109" s="69"/>
      <c r="G109" s="69"/>
      <c r="H109" s="69"/>
      <c r="I109" s="65">
        <f t="shared" si="3"/>
        <v>0</v>
      </c>
      <c r="J109" s="65"/>
      <c r="K109" s="65"/>
      <c r="L109" s="66"/>
      <c r="M109" s="66"/>
    </row>
    <row r="110" spans="1:11" ht="15.75" hidden="1">
      <c r="A110" s="113"/>
      <c r="B110" s="117"/>
      <c r="C110" s="16" t="s">
        <v>27</v>
      </c>
      <c r="D110" s="18" t="s">
        <v>28</v>
      </c>
      <c r="E110" s="34">
        <v>1217</v>
      </c>
      <c r="F110" s="34"/>
      <c r="G110" s="34"/>
      <c r="H110" s="34"/>
      <c r="I110" s="15">
        <f t="shared" si="3"/>
        <v>0</v>
      </c>
      <c r="J110" s="15"/>
      <c r="K110" s="15"/>
    </row>
    <row r="111" spans="1:11" ht="15.75" hidden="1">
      <c r="A111" s="113"/>
      <c r="B111" s="117"/>
      <c r="C111" s="16" t="s">
        <v>29</v>
      </c>
      <c r="D111" s="18" t="s">
        <v>30</v>
      </c>
      <c r="E111" s="34"/>
      <c r="F111" s="34"/>
      <c r="G111" s="34"/>
      <c r="H111" s="34"/>
      <c r="I111" s="15">
        <f t="shared" si="3"/>
        <v>0</v>
      </c>
      <c r="J111" s="15"/>
      <c r="K111" s="15"/>
    </row>
    <row r="112" spans="1:11" ht="15.75" hidden="1">
      <c r="A112" s="113"/>
      <c r="B112" s="117"/>
      <c r="C112" s="16" t="s">
        <v>46</v>
      </c>
      <c r="D112" s="18" t="s">
        <v>47</v>
      </c>
      <c r="E112" s="34"/>
      <c r="F112" s="34"/>
      <c r="G112" s="34"/>
      <c r="H112" s="34">
        <v>-75663.7</v>
      </c>
      <c r="I112" s="15">
        <f t="shared" si="3"/>
        <v>-75663.7</v>
      </c>
      <c r="J112" s="15"/>
      <c r="K112" s="15"/>
    </row>
    <row r="113" spans="1:11" ht="15.75" hidden="1">
      <c r="A113" s="113"/>
      <c r="B113" s="117"/>
      <c r="C113" s="16" t="s">
        <v>50</v>
      </c>
      <c r="D113" s="18" t="s">
        <v>87</v>
      </c>
      <c r="E113" s="34"/>
      <c r="F113" s="34">
        <v>4210.1</v>
      </c>
      <c r="G113" s="34"/>
      <c r="H113" s="34"/>
      <c r="I113" s="15">
        <f t="shared" si="3"/>
        <v>0</v>
      </c>
      <c r="J113" s="15"/>
      <c r="K113" s="15">
        <f t="shared" si="5"/>
        <v>0</v>
      </c>
    </row>
    <row r="114" spans="1:11" ht="15.75" hidden="1">
      <c r="A114" s="113"/>
      <c r="B114" s="117"/>
      <c r="C114" s="16" t="s">
        <v>51</v>
      </c>
      <c r="D114" s="18" t="s">
        <v>88</v>
      </c>
      <c r="E114" s="34">
        <v>251542.8</v>
      </c>
      <c r="F114" s="34">
        <v>1883517.4</v>
      </c>
      <c r="G114" s="34">
        <f>405666.2/3</f>
        <v>135222.06666666668</v>
      </c>
      <c r="H114" s="34">
        <v>142863.4</v>
      </c>
      <c r="I114" s="15">
        <f t="shared" si="3"/>
        <v>7641.333333333314</v>
      </c>
      <c r="J114" s="15">
        <f t="shared" si="4"/>
        <v>105.65095144727363</v>
      </c>
      <c r="K114" s="15">
        <f t="shared" si="5"/>
        <v>7.584925947591459</v>
      </c>
    </row>
    <row r="115" spans="1:11" ht="15.75" hidden="1">
      <c r="A115" s="113"/>
      <c r="B115" s="117"/>
      <c r="C115" s="16" t="s">
        <v>53</v>
      </c>
      <c r="D115" s="20" t="s">
        <v>54</v>
      </c>
      <c r="E115" s="34"/>
      <c r="F115" s="34"/>
      <c r="G115" s="34"/>
      <c r="H115" s="34"/>
      <c r="I115" s="15">
        <f t="shared" si="3"/>
        <v>0</v>
      </c>
      <c r="J115" s="15" t="e">
        <f t="shared" si="4"/>
        <v>#DIV/0!</v>
      </c>
      <c r="K115" s="15" t="e">
        <f t="shared" si="5"/>
        <v>#DIV/0!</v>
      </c>
    </row>
    <row r="116" spans="1:11" ht="15.75" hidden="1">
      <c r="A116" s="113"/>
      <c r="B116" s="117"/>
      <c r="C116" s="16" t="s">
        <v>65</v>
      </c>
      <c r="D116" s="18" t="s">
        <v>95</v>
      </c>
      <c r="E116" s="34"/>
      <c r="F116" s="34"/>
      <c r="G116" s="34"/>
      <c r="H116" s="34"/>
      <c r="I116" s="15">
        <f t="shared" si="3"/>
        <v>0</v>
      </c>
      <c r="J116" s="15" t="e">
        <f t="shared" si="4"/>
        <v>#DIV/0!</v>
      </c>
      <c r="K116" s="15" t="e">
        <f t="shared" si="5"/>
        <v>#DIV/0!</v>
      </c>
    </row>
    <row r="117" spans="1:11" ht="31.5" hidden="1">
      <c r="A117" s="113"/>
      <c r="B117" s="117"/>
      <c r="C117" s="16"/>
      <c r="D117" s="74" t="s">
        <v>219</v>
      </c>
      <c r="E117" s="72">
        <f>E118-E112</f>
        <v>252759.8</v>
      </c>
      <c r="F117" s="72">
        <f>F118-F112</f>
        <v>1887727.5</v>
      </c>
      <c r="G117" s="72">
        <f>G118-G112</f>
        <v>135222.06666666668</v>
      </c>
      <c r="H117" s="72">
        <f>H118-H112</f>
        <v>142939.8</v>
      </c>
      <c r="I117" s="73">
        <f>H117-G117</f>
        <v>7717.733333333308</v>
      </c>
      <c r="J117" s="73">
        <f>H117/G117*100</f>
        <v>105.70745110142276</v>
      </c>
      <c r="K117" s="73">
        <f>H117/F117*100</f>
        <v>7.572056877912728</v>
      </c>
    </row>
    <row r="118" spans="1:13" ht="31.5" hidden="1">
      <c r="A118" s="113"/>
      <c r="B118" s="117"/>
      <c r="C118" s="8"/>
      <c r="D118" s="24" t="s">
        <v>220</v>
      </c>
      <c r="E118" s="25">
        <f>SUM(E107:E108,E110:E116)</f>
        <v>252759.8</v>
      </c>
      <c r="F118" s="25">
        <f>SUM(F107:F108,F110:F116)</f>
        <v>1887727.5</v>
      </c>
      <c r="G118" s="25">
        <f>SUM(G107:G108,G110:G116)</f>
        <v>135222.06666666668</v>
      </c>
      <c r="H118" s="25">
        <f>SUM(H107:H108,H110:H116)</f>
        <v>67276.09999999999</v>
      </c>
      <c r="I118" s="61">
        <f t="shared" si="3"/>
        <v>-67945.96666666669</v>
      </c>
      <c r="J118" s="61">
        <f t="shared" si="4"/>
        <v>49.75230867151366</v>
      </c>
      <c r="K118" s="61">
        <f t="shared" si="5"/>
        <v>3.5638671365438066</v>
      </c>
      <c r="L118" s="26"/>
      <c r="M118" s="26"/>
    </row>
    <row r="119" spans="1:13" ht="31.5" hidden="1">
      <c r="A119" s="100" t="s">
        <v>96</v>
      </c>
      <c r="B119" s="108" t="s">
        <v>97</v>
      </c>
      <c r="C119" s="16" t="s">
        <v>16</v>
      </c>
      <c r="D119" s="21" t="s">
        <v>17</v>
      </c>
      <c r="E119" s="11"/>
      <c r="F119" s="25"/>
      <c r="G119" s="25"/>
      <c r="H119" s="11"/>
      <c r="I119" s="15">
        <f t="shared" si="3"/>
        <v>0</v>
      </c>
      <c r="J119" s="15" t="e">
        <f t="shared" si="4"/>
        <v>#DIV/0!</v>
      </c>
      <c r="K119" s="15" t="e">
        <f t="shared" si="5"/>
        <v>#DIV/0!</v>
      </c>
      <c r="L119" s="26"/>
      <c r="M119" s="26"/>
    </row>
    <row r="120" spans="1:13" ht="31.5" hidden="1">
      <c r="A120" s="101"/>
      <c r="B120" s="109"/>
      <c r="C120" s="16" t="s">
        <v>98</v>
      </c>
      <c r="D120" s="18" t="s">
        <v>99</v>
      </c>
      <c r="E120" s="11"/>
      <c r="F120" s="25"/>
      <c r="G120" s="25"/>
      <c r="H120" s="11"/>
      <c r="I120" s="15">
        <f t="shared" si="3"/>
        <v>0</v>
      </c>
      <c r="J120" s="15" t="e">
        <f t="shared" si="4"/>
        <v>#DIV/0!</v>
      </c>
      <c r="K120" s="15" t="e">
        <f t="shared" si="5"/>
        <v>#DIV/0!</v>
      </c>
      <c r="L120" s="26"/>
      <c r="M120" s="26"/>
    </row>
    <row r="121" spans="1:11" ht="15.75" hidden="1">
      <c r="A121" s="102"/>
      <c r="B121" s="115"/>
      <c r="C121" s="16" t="s">
        <v>22</v>
      </c>
      <c r="D121" s="18" t="s">
        <v>23</v>
      </c>
      <c r="E121" s="11">
        <f>E123+E122</f>
        <v>2</v>
      </c>
      <c r="F121" s="11">
        <f>F123+F122</f>
        <v>0</v>
      </c>
      <c r="G121" s="11">
        <f>G123+G122</f>
        <v>0</v>
      </c>
      <c r="H121" s="11">
        <f>H123+H122</f>
        <v>0</v>
      </c>
      <c r="I121" s="15">
        <f t="shared" si="3"/>
        <v>0</v>
      </c>
      <c r="J121" s="15"/>
      <c r="K121" s="15"/>
    </row>
    <row r="122" spans="1:13" ht="63" hidden="1">
      <c r="A122" s="102"/>
      <c r="B122" s="115"/>
      <c r="C122" s="62" t="s">
        <v>197</v>
      </c>
      <c r="D122" s="63" t="s">
        <v>24</v>
      </c>
      <c r="E122" s="64"/>
      <c r="F122" s="64"/>
      <c r="G122" s="64"/>
      <c r="H122" s="64"/>
      <c r="I122" s="65">
        <f t="shared" si="3"/>
        <v>0</v>
      </c>
      <c r="J122" s="65"/>
      <c r="K122" s="65"/>
      <c r="L122" s="66"/>
      <c r="M122" s="66"/>
    </row>
    <row r="123" spans="1:13" ht="47.25" hidden="1">
      <c r="A123" s="102"/>
      <c r="B123" s="115"/>
      <c r="C123" s="62" t="s">
        <v>25</v>
      </c>
      <c r="D123" s="67" t="s">
        <v>26</v>
      </c>
      <c r="E123" s="64">
        <v>2</v>
      </c>
      <c r="F123" s="64"/>
      <c r="G123" s="64"/>
      <c r="H123" s="64"/>
      <c r="I123" s="65">
        <f t="shared" si="3"/>
        <v>0</v>
      </c>
      <c r="J123" s="65"/>
      <c r="K123" s="65"/>
      <c r="L123" s="66"/>
      <c r="M123" s="66"/>
    </row>
    <row r="124" spans="1:11" ht="15.75" hidden="1">
      <c r="A124" s="102"/>
      <c r="B124" s="115"/>
      <c r="C124" s="16" t="s">
        <v>27</v>
      </c>
      <c r="D124" s="18" t="s">
        <v>28</v>
      </c>
      <c r="E124" s="11">
        <v>5.8</v>
      </c>
      <c r="F124" s="11"/>
      <c r="G124" s="11"/>
      <c r="H124" s="11"/>
      <c r="I124" s="15">
        <f t="shared" si="3"/>
        <v>0</v>
      </c>
      <c r="J124" s="15"/>
      <c r="K124" s="15"/>
    </row>
    <row r="125" spans="1:11" ht="15.75" hidden="1">
      <c r="A125" s="102"/>
      <c r="B125" s="115"/>
      <c r="C125" s="16" t="s">
        <v>29</v>
      </c>
      <c r="D125" s="18" t="s">
        <v>30</v>
      </c>
      <c r="E125" s="11"/>
      <c r="F125" s="35">
        <v>1487.2</v>
      </c>
      <c r="G125" s="35"/>
      <c r="H125" s="11"/>
      <c r="I125" s="15">
        <f t="shared" si="3"/>
        <v>0</v>
      </c>
      <c r="J125" s="15"/>
      <c r="K125" s="15"/>
    </row>
    <row r="126" spans="1:11" ht="15.75" hidden="1">
      <c r="A126" s="102"/>
      <c r="B126" s="115"/>
      <c r="C126" s="16" t="s">
        <v>46</v>
      </c>
      <c r="D126" s="18" t="s">
        <v>47</v>
      </c>
      <c r="E126" s="11"/>
      <c r="F126" s="35"/>
      <c r="G126" s="35"/>
      <c r="H126" s="11">
        <v>-659.7</v>
      </c>
      <c r="I126" s="15">
        <f t="shared" si="3"/>
        <v>-659.7</v>
      </c>
      <c r="J126" s="15"/>
      <c r="K126" s="15"/>
    </row>
    <row r="127" spans="1:11" ht="15.75" hidden="1">
      <c r="A127" s="102"/>
      <c r="B127" s="115"/>
      <c r="C127" s="16" t="s">
        <v>50</v>
      </c>
      <c r="D127" s="18" t="s">
        <v>87</v>
      </c>
      <c r="E127" s="11"/>
      <c r="F127" s="11"/>
      <c r="G127" s="11"/>
      <c r="H127" s="11"/>
      <c r="I127" s="15">
        <f t="shared" si="3"/>
        <v>0</v>
      </c>
      <c r="J127" s="15" t="e">
        <f t="shared" si="4"/>
        <v>#DIV/0!</v>
      </c>
      <c r="K127" s="15" t="e">
        <f t="shared" si="5"/>
        <v>#DIV/0!</v>
      </c>
    </row>
    <row r="128" spans="1:11" ht="15.75" hidden="1">
      <c r="A128" s="102"/>
      <c r="B128" s="115"/>
      <c r="C128" s="16" t="s">
        <v>51</v>
      </c>
      <c r="D128" s="18" t="s">
        <v>88</v>
      </c>
      <c r="E128" s="11">
        <v>896.1</v>
      </c>
      <c r="F128" s="11">
        <v>3042.2</v>
      </c>
      <c r="G128" s="11"/>
      <c r="H128" s="11">
        <v>181.5</v>
      </c>
      <c r="I128" s="15">
        <f t="shared" si="3"/>
        <v>181.5</v>
      </c>
      <c r="J128" s="15"/>
      <c r="K128" s="15">
        <f t="shared" si="5"/>
        <v>5.966077180987444</v>
      </c>
    </row>
    <row r="129" spans="1:11" ht="15.75" hidden="1">
      <c r="A129" s="102"/>
      <c r="B129" s="115"/>
      <c r="C129" s="16" t="s">
        <v>53</v>
      </c>
      <c r="D129" s="20" t="s">
        <v>54</v>
      </c>
      <c r="E129" s="11"/>
      <c r="F129" s="11"/>
      <c r="G129" s="11"/>
      <c r="H129" s="11"/>
      <c r="I129" s="15">
        <f t="shared" si="3"/>
        <v>0</v>
      </c>
      <c r="J129" s="15" t="e">
        <f t="shared" si="4"/>
        <v>#DIV/0!</v>
      </c>
      <c r="K129" s="15" t="e">
        <f t="shared" si="5"/>
        <v>#DIV/0!</v>
      </c>
    </row>
    <row r="130" spans="1:11" ht="15.75" hidden="1">
      <c r="A130" s="102"/>
      <c r="B130" s="115"/>
      <c r="C130" s="16" t="s">
        <v>31</v>
      </c>
      <c r="D130" s="18" t="s">
        <v>32</v>
      </c>
      <c r="E130" s="11"/>
      <c r="F130" s="11"/>
      <c r="G130" s="11"/>
      <c r="H130" s="11"/>
      <c r="I130" s="15">
        <f t="shared" si="3"/>
        <v>0</v>
      </c>
      <c r="J130" s="15" t="e">
        <f t="shared" si="4"/>
        <v>#DIV/0!</v>
      </c>
      <c r="K130" s="15" t="e">
        <f t="shared" si="5"/>
        <v>#DIV/0!</v>
      </c>
    </row>
    <row r="131" spans="1:11" ht="31.5" hidden="1">
      <c r="A131" s="102"/>
      <c r="B131" s="115"/>
      <c r="C131" s="16"/>
      <c r="D131" s="74" t="s">
        <v>219</v>
      </c>
      <c r="E131" s="75">
        <f>E132-E126</f>
        <v>903.9</v>
      </c>
      <c r="F131" s="75">
        <f>F132-F126</f>
        <v>4529.4</v>
      </c>
      <c r="G131" s="75">
        <f>G132-G126</f>
        <v>0</v>
      </c>
      <c r="H131" s="75">
        <f>H132-H126</f>
        <v>181.5</v>
      </c>
      <c r="I131" s="73">
        <f t="shared" si="3"/>
        <v>181.5</v>
      </c>
      <c r="J131" s="73"/>
      <c r="K131" s="73">
        <f t="shared" si="5"/>
        <v>4.007153265333157</v>
      </c>
    </row>
    <row r="132" spans="1:13" ht="31.5" hidden="1">
      <c r="A132" s="103"/>
      <c r="B132" s="116"/>
      <c r="C132" s="36"/>
      <c r="D132" s="24" t="s">
        <v>220</v>
      </c>
      <c r="E132" s="37">
        <f>SUM(E119:E121,E124:E130)</f>
        <v>903.9</v>
      </c>
      <c r="F132" s="37">
        <f>SUM(F119:F121,F124:F130)</f>
        <v>4529.4</v>
      </c>
      <c r="G132" s="37">
        <f>SUM(G119:G121,G124:G130)</f>
        <v>0</v>
      </c>
      <c r="H132" s="37">
        <f>SUM(H119:H121,H124:H130)</f>
        <v>-478.20000000000005</v>
      </c>
      <c r="I132" s="61">
        <f t="shared" si="3"/>
        <v>-478.20000000000005</v>
      </c>
      <c r="J132" s="61"/>
      <c r="K132" s="61">
        <f t="shared" si="5"/>
        <v>-10.557689760233146</v>
      </c>
      <c r="L132" s="26"/>
      <c r="M132" s="26"/>
    </row>
    <row r="133" spans="1:11" ht="31.5" hidden="1">
      <c r="A133" s="113" t="s">
        <v>100</v>
      </c>
      <c r="B133" s="117" t="s">
        <v>101</v>
      </c>
      <c r="C133" s="16" t="s">
        <v>16</v>
      </c>
      <c r="D133" s="21" t="s">
        <v>17</v>
      </c>
      <c r="E133" s="11"/>
      <c r="F133" s="11"/>
      <c r="G133" s="11"/>
      <c r="H133" s="11"/>
      <c r="I133" s="15">
        <f t="shared" si="3"/>
        <v>0</v>
      </c>
      <c r="J133" s="15" t="e">
        <f>H133/G133*100</f>
        <v>#DIV/0!</v>
      </c>
      <c r="K133" s="15" t="e">
        <f t="shared" si="5"/>
        <v>#DIV/0!</v>
      </c>
    </row>
    <row r="134" spans="1:11" ht="15.75" hidden="1">
      <c r="A134" s="113"/>
      <c r="B134" s="117"/>
      <c r="C134" s="16" t="s">
        <v>102</v>
      </c>
      <c r="D134" s="18" t="s">
        <v>103</v>
      </c>
      <c r="E134" s="11"/>
      <c r="F134" s="11"/>
      <c r="G134" s="11"/>
      <c r="H134" s="11"/>
      <c r="I134" s="15">
        <f aca="true" t="shared" si="6" ref="I134:I197">H134-G134</f>
        <v>0</v>
      </c>
      <c r="J134" s="15" t="e">
        <f>H134/G134*100</f>
        <v>#DIV/0!</v>
      </c>
      <c r="K134" s="15" t="e">
        <f aca="true" t="shared" si="7" ref="K134:K197">H134/F134*100</f>
        <v>#DIV/0!</v>
      </c>
    </row>
    <row r="135" spans="1:11" ht="31.5" hidden="1">
      <c r="A135" s="114"/>
      <c r="B135" s="118"/>
      <c r="C135" s="16" t="s">
        <v>98</v>
      </c>
      <c r="D135" s="18" t="s">
        <v>99</v>
      </c>
      <c r="E135" s="11"/>
      <c r="F135" s="11"/>
      <c r="G135" s="11"/>
      <c r="H135" s="11"/>
      <c r="I135" s="15">
        <f t="shared" si="6"/>
        <v>0</v>
      </c>
      <c r="J135" s="15" t="e">
        <f>H135/G135*100</f>
        <v>#DIV/0!</v>
      </c>
      <c r="K135" s="15" t="e">
        <f t="shared" si="7"/>
        <v>#DIV/0!</v>
      </c>
    </row>
    <row r="136" spans="1:11" ht="15.75" hidden="1">
      <c r="A136" s="114"/>
      <c r="B136" s="118"/>
      <c r="C136" s="16" t="s">
        <v>22</v>
      </c>
      <c r="D136" s="18" t="s">
        <v>23</v>
      </c>
      <c r="E136" s="11">
        <f>E137</f>
        <v>0</v>
      </c>
      <c r="F136" s="11">
        <f>F137</f>
        <v>0</v>
      </c>
      <c r="G136" s="11">
        <f>G137</f>
        <v>0</v>
      </c>
      <c r="H136" s="11">
        <f>H137</f>
        <v>0</v>
      </c>
      <c r="I136" s="15">
        <f t="shared" si="6"/>
        <v>0</v>
      </c>
      <c r="J136" s="15" t="e">
        <f>H136/G136*100</f>
        <v>#DIV/0!</v>
      </c>
      <c r="K136" s="15" t="e">
        <f t="shared" si="7"/>
        <v>#DIV/0!</v>
      </c>
    </row>
    <row r="137" spans="1:13" ht="47.25" hidden="1">
      <c r="A137" s="114"/>
      <c r="B137" s="118"/>
      <c r="C137" s="62" t="s">
        <v>25</v>
      </c>
      <c r="D137" s="67" t="s">
        <v>26</v>
      </c>
      <c r="E137" s="64"/>
      <c r="F137" s="64"/>
      <c r="G137" s="64"/>
      <c r="H137" s="64"/>
      <c r="I137" s="65">
        <f t="shared" si="6"/>
        <v>0</v>
      </c>
      <c r="J137" s="65" t="e">
        <f>H137/G137*100</f>
        <v>#DIV/0!</v>
      </c>
      <c r="K137" s="65" t="e">
        <f t="shared" si="7"/>
        <v>#DIV/0!</v>
      </c>
      <c r="L137" s="66"/>
      <c r="M137" s="66"/>
    </row>
    <row r="138" spans="1:11" ht="15.75" hidden="1">
      <c r="A138" s="114"/>
      <c r="B138" s="118"/>
      <c r="C138" s="16" t="s">
        <v>27</v>
      </c>
      <c r="D138" s="18" t="s">
        <v>28</v>
      </c>
      <c r="E138" s="11">
        <v>2</v>
      </c>
      <c r="F138" s="11"/>
      <c r="G138" s="11"/>
      <c r="H138" s="11"/>
      <c r="I138" s="15">
        <f t="shared" si="6"/>
        <v>0</v>
      </c>
      <c r="J138" s="15"/>
      <c r="K138" s="15"/>
    </row>
    <row r="139" spans="1:11" ht="15.75" hidden="1">
      <c r="A139" s="114"/>
      <c r="B139" s="118"/>
      <c r="C139" s="16" t="s">
        <v>29</v>
      </c>
      <c r="D139" s="18" t="s">
        <v>30</v>
      </c>
      <c r="E139" s="11"/>
      <c r="F139" s="11">
        <v>734.1</v>
      </c>
      <c r="G139" s="11"/>
      <c r="H139" s="11"/>
      <c r="I139" s="15">
        <f t="shared" si="6"/>
        <v>0</v>
      </c>
      <c r="J139" s="15"/>
      <c r="K139" s="15">
        <f t="shared" si="7"/>
        <v>0</v>
      </c>
    </row>
    <row r="140" spans="1:11" ht="15.75" hidden="1">
      <c r="A140" s="114"/>
      <c r="B140" s="118"/>
      <c r="C140" s="16" t="s">
        <v>46</v>
      </c>
      <c r="D140" s="18" t="s">
        <v>47</v>
      </c>
      <c r="E140" s="11"/>
      <c r="F140" s="11"/>
      <c r="G140" s="11"/>
      <c r="H140" s="11">
        <v>-679.5</v>
      </c>
      <c r="I140" s="15">
        <f t="shared" si="6"/>
        <v>-679.5</v>
      </c>
      <c r="J140" s="15"/>
      <c r="K140" s="15"/>
    </row>
    <row r="141" spans="1:11" ht="15.75" hidden="1">
      <c r="A141" s="114"/>
      <c r="B141" s="118"/>
      <c r="C141" s="16" t="s">
        <v>50</v>
      </c>
      <c r="D141" s="18" t="s">
        <v>87</v>
      </c>
      <c r="E141" s="11"/>
      <c r="F141" s="11"/>
      <c r="G141" s="11"/>
      <c r="H141" s="11"/>
      <c r="I141" s="15">
        <f t="shared" si="6"/>
        <v>0</v>
      </c>
      <c r="J141" s="15" t="e">
        <f>H141/G141*100</f>
        <v>#DIV/0!</v>
      </c>
      <c r="K141" s="15" t="e">
        <f t="shared" si="7"/>
        <v>#DIV/0!</v>
      </c>
    </row>
    <row r="142" spans="1:11" ht="15.75" hidden="1">
      <c r="A142" s="114"/>
      <c r="B142" s="118"/>
      <c r="C142" s="16" t="s">
        <v>51</v>
      </c>
      <c r="D142" s="18" t="s">
        <v>88</v>
      </c>
      <c r="E142" s="11">
        <v>3553.2</v>
      </c>
      <c r="F142" s="11">
        <v>5283.7</v>
      </c>
      <c r="G142" s="11"/>
      <c r="H142" s="11">
        <v>330.2</v>
      </c>
      <c r="I142" s="15">
        <f t="shared" si="6"/>
        <v>330.2</v>
      </c>
      <c r="J142" s="15"/>
      <c r="K142" s="15">
        <f t="shared" si="7"/>
        <v>6.249408558396579</v>
      </c>
    </row>
    <row r="143" spans="1:11" ht="15.75" hidden="1">
      <c r="A143" s="114"/>
      <c r="B143" s="118"/>
      <c r="C143" s="16" t="s">
        <v>53</v>
      </c>
      <c r="D143" s="20" t="s">
        <v>54</v>
      </c>
      <c r="E143" s="11"/>
      <c r="F143" s="11"/>
      <c r="G143" s="11"/>
      <c r="H143" s="11"/>
      <c r="I143" s="15">
        <f t="shared" si="6"/>
        <v>0</v>
      </c>
      <c r="J143" s="15" t="e">
        <f>H143/G143*100</f>
        <v>#DIV/0!</v>
      </c>
      <c r="K143" s="15" t="e">
        <f t="shared" si="7"/>
        <v>#DIV/0!</v>
      </c>
    </row>
    <row r="144" spans="1:11" ht="31.5" hidden="1">
      <c r="A144" s="114"/>
      <c r="B144" s="118"/>
      <c r="C144" s="16"/>
      <c r="D144" s="74" t="s">
        <v>219</v>
      </c>
      <c r="E144" s="75">
        <f>E145-E140</f>
        <v>3555.2</v>
      </c>
      <c r="F144" s="75">
        <f>F145-F140</f>
        <v>6017.8</v>
      </c>
      <c r="G144" s="75">
        <f>G145-G140</f>
        <v>0</v>
      </c>
      <c r="H144" s="75">
        <f>H145-H140</f>
        <v>330.2</v>
      </c>
      <c r="I144" s="73">
        <f>H144-G144</f>
        <v>330.2</v>
      </c>
      <c r="J144" s="73"/>
      <c r="K144" s="73">
        <f>H144/F144*100</f>
        <v>5.487055069959121</v>
      </c>
    </row>
    <row r="145" spans="1:13" ht="31.5" hidden="1">
      <c r="A145" s="114"/>
      <c r="B145" s="118"/>
      <c r="C145" s="36"/>
      <c r="D145" s="24" t="s">
        <v>220</v>
      </c>
      <c r="E145" s="37">
        <f>SUM(E133:E136,E138:E143)</f>
        <v>3555.2</v>
      </c>
      <c r="F145" s="37">
        <f>SUM(F133:F136,F138:F143)</f>
        <v>6017.8</v>
      </c>
      <c r="G145" s="37">
        <f>SUM(G133:G136,G138:G143)</f>
        <v>0</v>
      </c>
      <c r="H145" s="37">
        <f>SUM(H133:H136,H138:H143)</f>
        <v>-349.3</v>
      </c>
      <c r="I145" s="61">
        <f t="shared" si="6"/>
        <v>-349.3</v>
      </c>
      <c r="J145" s="61"/>
      <c r="K145" s="61">
        <f t="shared" si="7"/>
        <v>-5.804446807803516</v>
      </c>
      <c r="L145" s="26"/>
      <c r="M145" s="26"/>
    </row>
    <row r="146" spans="1:11" ht="31.5" hidden="1">
      <c r="A146" s="113" t="s">
        <v>104</v>
      </c>
      <c r="B146" s="117" t="s">
        <v>105</v>
      </c>
      <c r="C146" s="16" t="s">
        <v>16</v>
      </c>
      <c r="D146" s="21" t="s">
        <v>17</v>
      </c>
      <c r="E146" s="11"/>
      <c r="F146" s="11"/>
      <c r="G146" s="11"/>
      <c r="H146" s="11"/>
      <c r="I146" s="15">
        <f t="shared" si="6"/>
        <v>0</v>
      </c>
      <c r="J146" s="15" t="e">
        <f>H146/G146*100</f>
        <v>#DIV/0!</v>
      </c>
      <c r="K146" s="15" t="e">
        <f t="shared" si="7"/>
        <v>#DIV/0!</v>
      </c>
    </row>
    <row r="147" spans="1:11" ht="15.75" hidden="1">
      <c r="A147" s="113"/>
      <c r="B147" s="117"/>
      <c r="C147" s="16" t="s">
        <v>102</v>
      </c>
      <c r="D147" s="18" t="s">
        <v>103</v>
      </c>
      <c r="E147" s="11"/>
      <c r="F147" s="11"/>
      <c r="G147" s="11"/>
      <c r="H147" s="11"/>
      <c r="I147" s="15">
        <f t="shared" si="6"/>
        <v>0</v>
      </c>
      <c r="J147" s="15" t="e">
        <f>H147/G147*100</f>
        <v>#DIV/0!</v>
      </c>
      <c r="K147" s="15" t="e">
        <f t="shared" si="7"/>
        <v>#DIV/0!</v>
      </c>
    </row>
    <row r="148" spans="1:11" ht="31.5" hidden="1">
      <c r="A148" s="114"/>
      <c r="B148" s="118"/>
      <c r="C148" s="16" t="s">
        <v>98</v>
      </c>
      <c r="D148" s="18" t="s">
        <v>99</v>
      </c>
      <c r="E148" s="11"/>
      <c r="F148" s="11"/>
      <c r="G148" s="11"/>
      <c r="H148" s="11"/>
      <c r="I148" s="15">
        <f t="shared" si="6"/>
        <v>0</v>
      </c>
      <c r="J148" s="15" t="e">
        <f>H148/G148*100</f>
        <v>#DIV/0!</v>
      </c>
      <c r="K148" s="15" t="e">
        <f t="shared" si="7"/>
        <v>#DIV/0!</v>
      </c>
    </row>
    <row r="149" spans="1:11" ht="15.75" hidden="1">
      <c r="A149" s="114"/>
      <c r="B149" s="118"/>
      <c r="C149" s="16" t="s">
        <v>22</v>
      </c>
      <c r="D149" s="18" t="s">
        <v>23</v>
      </c>
      <c r="E149" s="11">
        <f>E150</f>
        <v>2.3</v>
      </c>
      <c r="F149" s="11">
        <f>F150</f>
        <v>0</v>
      </c>
      <c r="G149" s="11">
        <f>G150</f>
        <v>0</v>
      </c>
      <c r="H149" s="11">
        <f>H150</f>
        <v>0</v>
      </c>
      <c r="I149" s="15">
        <f t="shared" si="6"/>
        <v>0</v>
      </c>
      <c r="J149" s="15"/>
      <c r="K149" s="15"/>
    </row>
    <row r="150" spans="1:13" ht="47.25" hidden="1">
      <c r="A150" s="114"/>
      <c r="B150" s="118"/>
      <c r="C150" s="62" t="s">
        <v>25</v>
      </c>
      <c r="D150" s="67" t="s">
        <v>26</v>
      </c>
      <c r="E150" s="64">
        <v>2.3</v>
      </c>
      <c r="F150" s="64"/>
      <c r="G150" s="64"/>
      <c r="H150" s="64"/>
      <c r="I150" s="65">
        <f t="shared" si="6"/>
        <v>0</v>
      </c>
      <c r="J150" s="65"/>
      <c r="K150" s="65"/>
      <c r="L150" s="66"/>
      <c r="M150" s="66"/>
    </row>
    <row r="151" spans="1:11" ht="15.75" hidden="1">
      <c r="A151" s="114"/>
      <c r="B151" s="118"/>
      <c r="C151" s="16" t="s">
        <v>27</v>
      </c>
      <c r="D151" s="18" t="s">
        <v>28</v>
      </c>
      <c r="E151" s="11">
        <v>2.4</v>
      </c>
      <c r="F151" s="11"/>
      <c r="G151" s="11"/>
      <c r="H151" s="11"/>
      <c r="I151" s="15">
        <f t="shared" si="6"/>
        <v>0</v>
      </c>
      <c r="J151" s="15"/>
      <c r="K151" s="15"/>
    </row>
    <row r="152" spans="1:11" ht="15.75" hidden="1">
      <c r="A152" s="114"/>
      <c r="B152" s="118"/>
      <c r="C152" s="16" t="s">
        <v>29</v>
      </c>
      <c r="D152" s="18" t="s">
        <v>30</v>
      </c>
      <c r="E152" s="11"/>
      <c r="F152" s="11">
        <v>237.9</v>
      </c>
      <c r="G152" s="11"/>
      <c r="H152" s="11">
        <v>3.1</v>
      </c>
      <c r="I152" s="15">
        <f t="shared" si="6"/>
        <v>3.1</v>
      </c>
      <c r="J152" s="15"/>
      <c r="K152" s="15">
        <f t="shared" si="7"/>
        <v>1.3030685161832705</v>
      </c>
    </row>
    <row r="153" spans="1:11" ht="15.75" hidden="1">
      <c r="A153" s="114"/>
      <c r="B153" s="118"/>
      <c r="C153" s="16" t="s">
        <v>46</v>
      </c>
      <c r="D153" s="18" t="s">
        <v>47</v>
      </c>
      <c r="E153" s="11"/>
      <c r="F153" s="11"/>
      <c r="G153" s="11"/>
      <c r="H153" s="11">
        <v>-1007.6</v>
      </c>
      <c r="I153" s="15">
        <f t="shared" si="6"/>
        <v>-1007.6</v>
      </c>
      <c r="J153" s="15"/>
      <c r="K153" s="15"/>
    </row>
    <row r="154" spans="1:11" ht="15.75" hidden="1">
      <c r="A154" s="114"/>
      <c r="B154" s="118"/>
      <c r="C154" s="16" t="s">
        <v>50</v>
      </c>
      <c r="D154" s="18" t="s">
        <v>87</v>
      </c>
      <c r="E154" s="11"/>
      <c r="F154" s="11"/>
      <c r="G154" s="11"/>
      <c r="H154" s="11"/>
      <c r="I154" s="15">
        <f t="shared" si="6"/>
        <v>0</v>
      </c>
      <c r="J154" s="15" t="e">
        <f>H154/G154*100</f>
        <v>#DIV/0!</v>
      </c>
      <c r="K154" s="15" t="e">
        <f t="shared" si="7"/>
        <v>#DIV/0!</v>
      </c>
    </row>
    <row r="155" spans="1:11" ht="15.75" hidden="1">
      <c r="A155" s="114"/>
      <c r="B155" s="118"/>
      <c r="C155" s="16" t="s">
        <v>51</v>
      </c>
      <c r="D155" s="18" t="s">
        <v>88</v>
      </c>
      <c r="E155" s="11">
        <v>3527.7</v>
      </c>
      <c r="F155" s="11">
        <v>5168</v>
      </c>
      <c r="G155" s="11"/>
      <c r="H155" s="11">
        <v>330.1</v>
      </c>
      <c r="I155" s="15">
        <f t="shared" si="6"/>
        <v>330.1</v>
      </c>
      <c r="J155" s="15"/>
      <c r="K155" s="15">
        <f t="shared" si="7"/>
        <v>6.387383900928794</v>
      </c>
    </row>
    <row r="156" spans="1:11" ht="15.75" hidden="1">
      <c r="A156" s="114"/>
      <c r="B156" s="118"/>
      <c r="C156" s="16" t="s">
        <v>53</v>
      </c>
      <c r="D156" s="20" t="s">
        <v>54</v>
      </c>
      <c r="E156" s="11"/>
      <c r="F156" s="11"/>
      <c r="G156" s="11"/>
      <c r="H156" s="11"/>
      <c r="I156" s="15">
        <f t="shared" si="6"/>
        <v>0</v>
      </c>
      <c r="J156" s="15" t="e">
        <f>H156/G156*100</f>
        <v>#DIV/0!</v>
      </c>
      <c r="K156" s="15" t="e">
        <f t="shared" si="7"/>
        <v>#DIV/0!</v>
      </c>
    </row>
    <row r="157" spans="1:11" ht="31.5" hidden="1">
      <c r="A157" s="114"/>
      <c r="B157" s="118"/>
      <c r="C157" s="16"/>
      <c r="D157" s="74" t="s">
        <v>219</v>
      </c>
      <c r="E157" s="75">
        <f>E158-E153</f>
        <v>3532.3999999999996</v>
      </c>
      <c r="F157" s="75">
        <f>F158-F153</f>
        <v>5405.9</v>
      </c>
      <c r="G157" s="75">
        <f>G158-G153</f>
        <v>0</v>
      </c>
      <c r="H157" s="75">
        <f>H158-H153</f>
        <v>333.20000000000005</v>
      </c>
      <c r="I157" s="73">
        <f>H157-G157</f>
        <v>333.20000000000005</v>
      </c>
      <c r="J157" s="73"/>
      <c r="K157" s="73">
        <f>H157/F157*100</f>
        <v>6.163636027303503</v>
      </c>
    </row>
    <row r="158" spans="1:13" ht="31.5" hidden="1">
      <c r="A158" s="114"/>
      <c r="B158" s="118"/>
      <c r="C158" s="36"/>
      <c r="D158" s="24" t="s">
        <v>220</v>
      </c>
      <c r="E158" s="37">
        <f>SUM(E146:E149,E151:E156)</f>
        <v>3532.3999999999996</v>
      </c>
      <c r="F158" s="37">
        <f>SUM(F146:F149,F151:F156)</f>
        <v>5405.9</v>
      </c>
      <c r="G158" s="37">
        <f>SUM(G146:G149,G151:G156)</f>
        <v>0</v>
      </c>
      <c r="H158" s="37">
        <f>SUM(H146:H149,H151:H156)</f>
        <v>-674.4</v>
      </c>
      <c r="I158" s="61">
        <f t="shared" si="6"/>
        <v>-674.4</v>
      </c>
      <c r="J158" s="61"/>
      <c r="K158" s="61">
        <f t="shared" si="7"/>
        <v>-12.475258513845985</v>
      </c>
      <c r="L158" s="26"/>
      <c r="M158" s="26"/>
    </row>
    <row r="159" spans="1:11" ht="31.5" hidden="1">
      <c r="A159" s="113" t="s">
        <v>106</v>
      </c>
      <c r="B159" s="117" t="s">
        <v>107</v>
      </c>
      <c r="C159" s="16" t="s">
        <v>16</v>
      </c>
      <c r="D159" s="21" t="s">
        <v>17</v>
      </c>
      <c r="E159" s="11">
        <v>8.5</v>
      </c>
      <c r="F159" s="11"/>
      <c r="G159" s="11"/>
      <c r="H159" s="11"/>
      <c r="I159" s="15">
        <f t="shared" si="6"/>
        <v>0</v>
      </c>
      <c r="J159" s="15"/>
      <c r="K159" s="15"/>
    </row>
    <row r="160" spans="1:11" ht="15.75" hidden="1">
      <c r="A160" s="113"/>
      <c r="B160" s="117"/>
      <c r="C160" s="16" t="s">
        <v>102</v>
      </c>
      <c r="D160" s="18" t="s">
        <v>103</v>
      </c>
      <c r="E160" s="11"/>
      <c r="F160" s="11"/>
      <c r="G160" s="11"/>
      <c r="H160" s="11"/>
      <c r="I160" s="15">
        <f t="shared" si="6"/>
        <v>0</v>
      </c>
      <c r="J160" s="15"/>
      <c r="K160" s="15" t="e">
        <f t="shared" si="7"/>
        <v>#DIV/0!</v>
      </c>
    </row>
    <row r="161" spans="1:11" ht="31.5" hidden="1">
      <c r="A161" s="114"/>
      <c r="B161" s="118"/>
      <c r="C161" s="16" t="s">
        <v>98</v>
      </c>
      <c r="D161" s="18" t="s">
        <v>99</v>
      </c>
      <c r="E161" s="11"/>
      <c r="F161" s="11"/>
      <c r="G161" s="11"/>
      <c r="H161" s="11"/>
      <c r="I161" s="15">
        <f t="shared" si="6"/>
        <v>0</v>
      </c>
      <c r="J161" s="15"/>
      <c r="K161" s="15" t="e">
        <f t="shared" si="7"/>
        <v>#DIV/0!</v>
      </c>
    </row>
    <row r="162" spans="1:11" ht="15.75" hidden="1">
      <c r="A162" s="114"/>
      <c r="B162" s="118"/>
      <c r="C162" s="16" t="s">
        <v>22</v>
      </c>
      <c r="D162" s="18" t="s">
        <v>23</v>
      </c>
      <c r="E162" s="11">
        <f>SUM(E163:E164)</f>
        <v>0</v>
      </c>
      <c r="F162" s="11">
        <f>SUM(F163:F164)</f>
        <v>0</v>
      </c>
      <c r="G162" s="11">
        <f>SUM(G163:G164)</f>
        <v>0</v>
      </c>
      <c r="H162" s="11">
        <f>SUM(H163:H164)</f>
        <v>31.1</v>
      </c>
      <c r="I162" s="15">
        <f t="shared" si="6"/>
        <v>31.1</v>
      </c>
      <c r="J162" s="15"/>
      <c r="K162" s="15"/>
    </row>
    <row r="163" spans="1:13" ht="63" hidden="1">
      <c r="A163" s="114"/>
      <c r="B163" s="118"/>
      <c r="C163" s="62" t="s">
        <v>197</v>
      </c>
      <c r="D163" s="63" t="s">
        <v>24</v>
      </c>
      <c r="E163" s="64"/>
      <c r="F163" s="64"/>
      <c r="G163" s="64"/>
      <c r="H163" s="64"/>
      <c r="I163" s="65">
        <f t="shared" si="6"/>
        <v>0</v>
      </c>
      <c r="J163" s="65"/>
      <c r="K163" s="65" t="e">
        <f t="shared" si="7"/>
        <v>#DIV/0!</v>
      </c>
      <c r="L163" s="66"/>
      <c r="M163" s="66"/>
    </row>
    <row r="164" spans="1:13" ht="47.25" hidden="1">
      <c r="A164" s="114"/>
      <c r="B164" s="118"/>
      <c r="C164" s="62" t="s">
        <v>25</v>
      </c>
      <c r="D164" s="67" t="s">
        <v>26</v>
      </c>
      <c r="E164" s="64"/>
      <c r="F164" s="64"/>
      <c r="G164" s="64"/>
      <c r="H164" s="64">
        <v>31.1</v>
      </c>
      <c r="I164" s="65">
        <f t="shared" si="6"/>
        <v>31.1</v>
      </c>
      <c r="J164" s="65"/>
      <c r="K164" s="65" t="e">
        <f t="shared" si="7"/>
        <v>#DIV/0!</v>
      </c>
      <c r="L164" s="66"/>
      <c r="M164" s="66"/>
    </row>
    <row r="165" spans="1:11" ht="15.75" hidden="1">
      <c r="A165" s="114"/>
      <c r="B165" s="118"/>
      <c r="C165" s="16" t="s">
        <v>27</v>
      </c>
      <c r="D165" s="18" t="s">
        <v>28</v>
      </c>
      <c r="E165" s="11"/>
      <c r="F165" s="11"/>
      <c r="G165" s="11"/>
      <c r="H165" s="11"/>
      <c r="I165" s="15">
        <f t="shared" si="6"/>
        <v>0</v>
      </c>
      <c r="J165" s="15"/>
      <c r="K165" s="15" t="e">
        <f t="shared" si="7"/>
        <v>#DIV/0!</v>
      </c>
    </row>
    <row r="166" spans="1:11" ht="15.75" hidden="1">
      <c r="A166" s="114"/>
      <c r="B166" s="118"/>
      <c r="C166" s="16" t="s">
        <v>29</v>
      </c>
      <c r="D166" s="18" t="s">
        <v>30</v>
      </c>
      <c r="E166" s="11"/>
      <c r="F166" s="11">
        <v>114.1</v>
      </c>
      <c r="G166" s="11"/>
      <c r="H166" s="11"/>
      <c r="I166" s="15">
        <f t="shared" si="6"/>
        <v>0</v>
      </c>
      <c r="J166" s="15"/>
      <c r="K166" s="15">
        <f t="shared" si="7"/>
        <v>0</v>
      </c>
    </row>
    <row r="167" spans="1:11" ht="15.75" hidden="1">
      <c r="A167" s="114"/>
      <c r="B167" s="118"/>
      <c r="C167" s="16" t="s">
        <v>46</v>
      </c>
      <c r="D167" s="18" t="s">
        <v>47</v>
      </c>
      <c r="E167" s="11"/>
      <c r="G167" s="11"/>
      <c r="H167" s="11">
        <v>-454.8</v>
      </c>
      <c r="I167" s="15">
        <f t="shared" si="6"/>
        <v>-454.8</v>
      </c>
      <c r="J167" s="15"/>
      <c r="K167" s="15"/>
    </row>
    <row r="168" spans="1:11" ht="15.75" hidden="1">
      <c r="A168" s="114"/>
      <c r="B168" s="118"/>
      <c r="C168" s="16" t="s">
        <v>50</v>
      </c>
      <c r="D168" s="18" t="s">
        <v>87</v>
      </c>
      <c r="E168" s="11"/>
      <c r="F168" s="11"/>
      <c r="G168" s="11"/>
      <c r="H168" s="11"/>
      <c r="I168" s="15">
        <f t="shared" si="6"/>
        <v>0</v>
      </c>
      <c r="J168" s="15"/>
      <c r="K168" s="15"/>
    </row>
    <row r="169" spans="1:11" ht="15.75" hidden="1">
      <c r="A169" s="114"/>
      <c r="B169" s="118"/>
      <c r="C169" s="16" t="s">
        <v>51</v>
      </c>
      <c r="D169" s="18" t="s">
        <v>88</v>
      </c>
      <c r="E169" s="11">
        <v>3014</v>
      </c>
      <c r="F169" s="11">
        <v>4232.1</v>
      </c>
      <c r="G169" s="11"/>
      <c r="H169" s="11">
        <v>330.2</v>
      </c>
      <c r="I169" s="15">
        <f t="shared" si="6"/>
        <v>330.2</v>
      </c>
      <c r="J169" s="15"/>
      <c r="K169" s="15">
        <f>H169/F169*100</f>
        <v>7.802273103187542</v>
      </c>
    </row>
    <row r="170" spans="1:11" ht="15.75" hidden="1">
      <c r="A170" s="114"/>
      <c r="B170" s="118"/>
      <c r="C170" s="16" t="s">
        <v>53</v>
      </c>
      <c r="D170" s="20" t="s">
        <v>54</v>
      </c>
      <c r="E170" s="11"/>
      <c r="F170" s="11"/>
      <c r="G170" s="11"/>
      <c r="H170" s="11"/>
      <c r="I170" s="15">
        <f t="shared" si="6"/>
        <v>0</v>
      </c>
      <c r="J170" s="15"/>
      <c r="K170" s="15" t="e">
        <f>H170/F170*100</f>
        <v>#DIV/0!</v>
      </c>
    </row>
    <row r="171" spans="1:11" ht="31.5" hidden="1">
      <c r="A171" s="114"/>
      <c r="B171" s="118"/>
      <c r="C171" s="16"/>
      <c r="D171" s="74" t="s">
        <v>219</v>
      </c>
      <c r="E171" s="75">
        <f>E172-E167</f>
        <v>3022.5</v>
      </c>
      <c r="F171" s="75">
        <f>F172-F167</f>
        <v>4346.200000000001</v>
      </c>
      <c r="G171" s="75">
        <f>G172-G167</f>
        <v>0</v>
      </c>
      <c r="H171" s="75">
        <f>H172-H167</f>
        <v>361.3</v>
      </c>
      <c r="I171" s="73">
        <f>H171-G171</f>
        <v>361.3</v>
      </c>
      <c r="J171" s="76"/>
      <c r="K171" s="73">
        <f>H171/F171*100</f>
        <v>8.313009065390455</v>
      </c>
    </row>
    <row r="172" spans="1:13" ht="31.5" hidden="1">
      <c r="A172" s="114"/>
      <c r="B172" s="118"/>
      <c r="C172" s="36"/>
      <c r="D172" s="24" t="s">
        <v>220</v>
      </c>
      <c r="E172" s="37">
        <f>SUM(E159:E162,E165:E170)</f>
        <v>3022.5</v>
      </c>
      <c r="F172" s="37">
        <f>SUM(F159:F162,F165:F170)</f>
        <v>4346.200000000001</v>
      </c>
      <c r="G172" s="37">
        <f>SUM(G159:G162,G165:G170)</f>
        <v>0</v>
      </c>
      <c r="H172" s="37">
        <f>SUM(H159:H162,H165:H170)</f>
        <v>-93.5</v>
      </c>
      <c r="I172" s="61">
        <f t="shared" si="6"/>
        <v>-93.5</v>
      </c>
      <c r="J172" s="15"/>
      <c r="K172" s="61">
        <f>H172/F172*100</f>
        <v>-2.15130458791588</v>
      </c>
      <c r="L172" s="26"/>
      <c r="M172" s="26"/>
    </row>
    <row r="173" spans="1:11" ht="31.5" hidden="1">
      <c r="A173" s="113" t="s">
        <v>108</v>
      </c>
      <c r="B173" s="117" t="s">
        <v>109</v>
      </c>
      <c r="C173" s="16" t="s">
        <v>16</v>
      </c>
      <c r="D173" s="21" t="s">
        <v>17</v>
      </c>
      <c r="E173" s="11"/>
      <c r="F173" s="11"/>
      <c r="G173" s="11"/>
      <c r="H173" s="11"/>
      <c r="I173" s="15">
        <f t="shared" si="6"/>
        <v>0</v>
      </c>
      <c r="J173" s="15" t="e">
        <f aca="true" t="shared" si="8" ref="J173:J178">H173/G173*100</f>
        <v>#DIV/0!</v>
      </c>
      <c r="K173" s="15" t="e">
        <f t="shared" si="7"/>
        <v>#DIV/0!</v>
      </c>
    </row>
    <row r="174" spans="1:11" ht="15.75" hidden="1">
      <c r="A174" s="113"/>
      <c r="B174" s="117"/>
      <c r="C174" s="16" t="s">
        <v>102</v>
      </c>
      <c r="D174" s="18" t="s">
        <v>103</v>
      </c>
      <c r="E174" s="11"/>
      <c r="F174" s="11"/>
      <c r="G174" s="11"/>
      <c r="H174" s="11"/>
      <c r="I174" s="15">
        <f t="shared" si="6"/>
        <v>0</v>
      </c>
      <c r="J174" s="15" t="e">
        <f t="shared" si="8"/>
        <v>#DIV/0!</v>
      </c>
      <c r="K174" s="15" t="e">
        <f t="shared" si="7"/>
        <v>#DIV/0!</v>
      </c>
    </row>
    <row r="175" spans="1:11" ht="31.5" hidden="1">
      <c r="A175" s="114"/>
      <c r="B175" s="118"/>
      <c r="C175" s="16" t="s">
        <v>98</v>
      </c>
      <c r="D175" s="18" t="s">
        <v>99</v>
      </c>
      <c r="E175" s="11"/>
      <c r="F175" s="11"/>
      <c r="G175" s="11"/>
      <c r="H175" s="11"/>
      <c r="I175" s="15">
        <f t="shared" si="6"/>
        <v>0</v>
      </c>
      <c r="J175" s="15" t="e">
        <f t="shared" si="8"/>
        <v>#DIV/0!</v>
      </c>
      <c r="K175" s="15" t="e">
        <f t="shared" si="7"/>
        <v>#DIV/0!</v>
      </c>
    </row>
    <row r="176" spans="1:11" ht="15.75" hidden="1">
      <c r="A176" s="114"/>
      <c r="B176" s="118"/>
      <c r="C176" s="16" t="s">
        <v>22</v>
      </c>
      <c r="D176" s="18" t="s">
        <v>23</v>
      </c>
      <c r="E176" s="11">
        <f>E177</f>
        <v>0</v>
      </c>
      <c r="F176" s="11">
        <f>F177</f>
        <v>0</v>
      </c>
      <c r="G176" s="11">
        <f>G177</f>
        <v>0</v>
      </c>
      <c r="H176" s="11">
        <f>H177</f>
        <v>0</v>
      </c>
      <c r="I176" s="15">
        <f t="shared" si="6"/>
        <v>0</v>
      </c>
      <c r="J176" s="15" t="e">
        <f t="shared" si="8"/>
        <v>#DIV/0!</v>
      </c>
      <c r="K176" s="15" t="e">
        <f t="shared" si="7"/>
        <v>#DIV/0!</v>
      </c>
    </row>
    <row r="177" spans="1:13" ht="47.25" hidden="1">
      <c r="A177" s="114"/>
      <c r="B177" s="118"/>
      <c r="C177" s="62" t="s">
        <v>25</v>
      </c>
      <c r="D177" s="67" t="s">
        <v>26</v>
      </c>
      <c r="E177" s="64"/>
      <c r="F177" s="64"/>
      <c r="G177" s="64"/>
      <c r="H177" s="64"/>
      <c r="I177" s="65">
        <f t="shared" si="6"/>
        <v>0</v>
      </c>
      <c r="J177" s="65" t="e">
        <f t="shared" si="8"/>
        <v>#DIV/0!</v>
      </c>
      <c r="K177" s="65" t="e">
        <f t="shared" si="7"/>
        <v>#DIV/0!</v>
      </c>
      <c r="L177" s="66"/>
      <c r="M177" s="66"/>
    </row>
    <row r="178" spans="1:11" ht="15.75" hidden="1">
      <c r="A178" s="114"/>
      <c r="B178" s="118"/>
      <c r="C178" s="16" t="s">
        <v>27</v>
      </c>
      <c r="D178" s="18" t="s">
        <v>28</v>
      </c>
      <c r="E178" s="11"/>
      <c r="F178" s="11"/>
      <c r="G178" s="11"/>
      <c r="H178" s="11"/>
      <c r="I178" s="15">
        <f t="shared" si="6"/>
        <v>0</v>
      </c>
      <c r="J178" s="15" t="e">
        <f t="shared" si="8"/>
        <v>#DIV/0!</v>
      </c>
      <c r="K178" s="15" t="e">
        <f t="shared" si="7"/>
        <v>#DIV/0!</v>
      </c>
    </row>
    <row r="179" spans="1:11" ht="15.75" hidden="1">
      <c r="A179" s="114"/>
      <c r="B179" s="118"/>
      <c r="C179" s="16" t="s">
        <v>29</v>
      </c>
      <c r="D179" s="18" t="s">
        <v>30</v>
      </c>
      <c r="E179" s="11">
        <v>8</v>
      </c>
      <c r="F179" s="11">
        <v>322.5</v>
      </c>
      <c r="G179" s="11"/>
      <c r="H179" s="11"/>
      <c r="I179" s="15">
        <f t="shared" si="6"/>
        <v>0</v>
      </c>
      <c r="J179" s="15"/>
      <c r="K179" s="15">
        <f t="shared" si="7"/>
        <v>0</v>
      </c>
    </row>
    <row r="180" spans="1:11" ht="15.75" hidden="1">
      <c r="A180" s="114"/>
      <c r="B180" s="118"/>
      <c r="C180" s="16" t="s">
        <v>46</v>
      </c>
      <c r="D180" s="18" t="s">
        <v>47</v>
      </c>
      <c r="E180" s="11"/>
      <c r="F180" s="11"/>
      <c r="G180" s="11"/>
      <c r="H180" s="11">
        <v>-731.7</v>
      </c>
      <c r="I180" s="15">
        <f t="shared" si="6"/>
        <v>-731.7</v>
      </c>
      <c r="J180" s="15"/>
      <c r="K180" s="15"/>
    </row>
    <row r="181" spans="1:11" ht="15.75" hidden="1">
      <c r="A181" s="114"/>
      <c r="B181" s="118"/>
      <c r="C181" s="16" t="s">
        <v>50</v>
      </c>
      <c r="D181" s="18" t="s">
        <v>87</v>
      </c>
      <c r="E181" s="11"/>
      <c r="F181" s="11"/>
      <c r="G181" s="11"/>
      <c r="H181" s="11"/>
      <c r="I181" s="15">
        <f t="shared" si="6"/>
        <v>0</v>
      </c>
      <c r="J181" s="15" t="e">
        <f>H181/G181*100</f>
        <v>#DIV/0!</v>
      </c>
      <c r="K181" s="15" t="e">
        <f t="shared" si="7"/>
        <v>#DIV/0!</v>
      </c>
    </row>
    <row r="182" spans="1:11" ht="15.75" hidden="1">
      <c r="A182" s="114"/>
      <c r="B182" s="118"/>
      <c r="C182" s="16" t="s">
        <v>51</v>
      </c>
      <c r="D182" s="18" t="s">
        <v>88</v>
      </c>
      <c r="E182" s="11">
        <v>2517.2</v>
      </c>
      <c r="F182" s="11">
        <v>4291.6</v>
      </c>
      <c r="G182" s="11"/>
      <c r="H182" s="11">
        <v>295.5</v>
      </c>
      <c r="I182" s="15">
        <f t="shared" si="6"/>
        <v>295.5</v>
      </c>
      <c r="J182" s="15"/>
      <c r="K182" s="15">
        <f t="shared" si="7"/>
        <v>6.8855438531083974</v>
      </c>
    </row>
    <row r="183" spans="1:11" ht="15.75" hidden="1">
      <c r="A183" s="114"/>
      <c r="B183" s="118"/>
      <c r="C183" s="16" t="s">
        <v>53</v>
      </c>
      <c r="D183" s="20" t="s">
        <v>54</v>
      </c>
      <c r="E183" s="11"/>
      <c r="F183" s="11"/>
      <c r="G183" s="11"/>
      <c r="H183" s="11"/>
      <c r="I183" s="15">
        <f t="shared" si="6"/>
        <v>0</v>
      </c>
      <c r="J183" s="15" t="e">
        <f>H183/G183*100</f>
        <v>#DIV/0!</v>
      </c>
      <c r="K183" s="15" t="e">
        <f t="shared" si="7"/>
        <v>#DIV/0!</v>
      </c>
    </row>
    <row r="184" spans="1:11" ht="31.5" hidden="1">
      <c r="A184" s="114"/>
      <c r="B184" s="118"/>
      <c r="C184" s="16"/>
      <c r="D184" s="74" t="s">
        <v>219</v>
      </c>
      <c r="E184" s="75">
        <f>E185-E180</f>
        <v>2525.2</v>
      </c>
      <c r="F184" s="75">
        <f>F185-F180</f>
        <v>4614.1</v>
      </c>
      <c r="G184" s="75">
        <f>G185-G180</f>
        <v>0</v>
      </c>
      <c r="H184" s="75">
        <f>H185-H180</f>
        <v>295.5</v>
      </c>
      <c r="I184" s="73">
        <f>H184-G184</f>
        <v>295.5</v>
      </c>
      <c r="J184" s="73"/>
      <c r="K184" s="73">
        <f>H184/F184*100</f>
        <v>6.404282525302875</v>
      </c>
    </row>
    <row r="185" spans="1:13" ht="31.5" hidden="1">
      <c r="A185" s="114"/>
      <c r="B185" s="118"/>
      <c r="C185" s="36"/>
      <c r="D185" s="24" t="s">
        <v>220</v>
      </c>
      <c r="E185" s="37">
        <f>SUM(E173:E176,E178:E183)</f>
        <v>2525.2</v>
      </c>
      <c r="F185" s="37">
        <f>SUM(F173:F176,F178:F183)</f>
        <v>4614.1</v>
      </c>
      <c r="G185" s="37">
        <f>SUM(G173:G176,G178:G183)</f>
        <v>0</v>
      </c>
      <c r="H185" s="37">
        <f>SUM(H173:H176,H178:H183)</f>
        <v>-436.20000000000005</v>
      </c>
      <c r="I185" s="61">
        <f t="shared" si="6"/>
        <v>-436.20000000000005</v>
      </c>
      <c r="J185" s="61"/>
      <c r="K185" s="61">
        <f t="shared" si="7"/>
        <v>-9.453631260700895</v>
      </c>
      <c r="L185" s="26"/>
      <c r="M185" s="26"/>
    </row>
    <row r="186" spans="1:13" ht="15.75" hidden="1">
      <c r="A186" s="108">
        <v>936</v>
      </c>
      <c r="B186" s="108" t="s">
        <v>110</v>
      </c>
      <c r="C186" s="16" t="s">
        <v>22</v>
      </c>
      <c r="D186" s="18" t="s">
        <v>23</v>
      </c>
      <c r="E186" s="11">
        <f>E187</f>
        <v>0</v>
      </c>
      <c r="F186" s="11">
        <f>F187</f>
        <v>0</v>
      </c>
      <c r="G186" s="11">
        <f>G187</f>
        <v>0</v>
      </c>
      <c r="H186" s="11">
        <f>H187</f>
        <v>0</v>
      </c>
      <c r="I186" s="15">
        <f t="shared" si="6"/>
        <v>0</v>
      </c>
      <c r="J186" s="15" t="e">
        <f>H186/G186*100</f>
        <v>#DIV/0!</v>
      </c>
      <c r="K186" s="15" t="e">
        <f t="shared" si="7"/>
        <v>#DIV/0!</v>
      </c>
      <c r="L186" s="26"/>
      <c r="M186" s="26"/>
    </row>
    <row r="187" spans="1:13" ht="47.25" hidden="1">
      <c r="A187" s="102"/>
      <c r="B187" s="115"/>
      <c r="C187" s="62" t="s">
        <v>25</v>
      </c>
      <c r="D187" s="67" t="s">
        <v>26</v>
      </c>
      <c r="E187" s="64"/>
      <c r="F187" s="64"/>
      <c r="G187" s="64"/>
      <c r="H187" s="64"/>
      <c r="I187" s="65">
        <f t="shared" si="6"/>
        <v>0</v>
      </c>
      <c r="J187" s="65" t="e">
        <f>H187/G187*100</f>
        <v>#DIV/0!</v>
      </c>
      <c r="K187" s="65" t="e">
        <f t="shared" si="7"/>
        <v>#DIV/0!</v>
      </c>
      <c r="L187" s="68"/>
      <c r="M187" s="68"/>
    </row>
    <row r="188" spans="1:11" ht="15.75" hidden="1">
      <c r="A188" s="102"/>
      <c r="B188" s="115"/>
      <c r="C188" s="16" t="s">
        <v>27</v>
      </c>
      <c r="D188" s="18" t="s">
        <v>28</v>
      </c>
      <c r="E188" s="11"/>
      <c r="F188" s="11"/>
      <c r="G188" s="11"/>
      <c r="H188" s="11"/>
      <c r="I188" s="15">
        <f t="shared" si="6"/>
        <v>0</v>
      </c>
      <c r="J188" s="15" t="e">
        <f>H188/G188*100</f>
        <v>#DIV/0!</v>
      </c>
      <c r="K188" s="15" t="e">
        <f t="shared" si="7"/>
        <v>#DIV/0!</v>
      </c>
    </row>
    <row r="189" spans="1:11" ht="15.75" hidden="1">
      <c r="A189" s="102"/>
      <c r="B189" s="115"/>
      <c r="C189" s="16" t="s">
        <v>29</v>
      </c>
      <c r="D189" s="18" t="s">
        <v>30</v>
      </c>
      <c r="E189" s="11"/>
      <c r="F189" s="11">
        <v>50</v>
      </c>
      <c r="G189" s="11"/>
      <c r="H189" s="11"/>
      <c r="I189" s="15">
        <f t="shared" si="6"/>
        <v>0</v>
      </c>
      <c r="J189" s="15"/>
      <c r="K189" s="15">
        <f t="shared" si="7"/>
        <v>0</v>
      </c>
    </row>
    <row r="190" spans="1:11" ht="15.75" hidden="1">
      <c r="A190" s="102"/>
      <c r="B190" s="115"/>
      <c r="C190" s="16" t="s">
        <v>46</v>
      </c>
      <c r="D190" s="18" t="s">
        <v>47</v>
      </c>
      <c r="E190" s="11"/>
      <c r="F190" s="11"/>
      <c r="G190" s="11"/>
      <c r="H190" s="11">
        <v>-658.3</v>
      </c>
      <c r="I190" s="15">
        <f t="shared" si="6"/>
        <v>-658.3</v>
      </c>
      <c r="J190" s="15"/>
      <c r="K190" s="15"/>
    </row>
    <row r="191" spans="1:11" ht="15.75" hidden="1">
      <c r="A191" s="102"/>
      <c r="B191" s="115"/>
      <c r="C191" s="16" t="s">
        <v>50</v>
      </c>
      <c r="D191" s="18" t="s">
        <v>87</v>
      </c>
      <c r="E191" s="11"/>
      <c r="F191" s="11"/>
      <c r="G191" s="11"/>
      <c r="H191" s="11"/>
      <c r="I191" s="15">
        <f t="shared" si="6"/>
        <v>0</v>
      </c>
      <c r="J191" s="15" t="e">
        <f>H191/G191*100</f>
        <v>#DIV/0!</v>
      </c>
      <c r="K191" s="15" t="e">
        <f t="shared" si="7"/>
        <v>#DIV/0!</v>
      </c>
    </row>
    <row r="192" spans="1:11" ht="15.75" hidden="1">
      <c r="A192" s="102"/>
      <c r="B192" s="115"/>
      <c r="C192" s="16" t="s">
        <v>51</v>
      </c>
      <c r="D192" s="18" t="s">
        <v>88</v>
      </c>
      <c r="E192" s="11"/>
      <c r="F192" s="11">
        <v>3753.1</v>
      </c>
      <c r="G192" s="11"/>
      <c r="H192" s="11">
        <v>295.5</v>
      </c>
      <c r="I192" s="15">
        <f t="shared" si="6"/>
        <v>295.5</v>
      </c>
      <c r="J192" s="15"/>
      <c r="K192" s="15">
        <f t="shared" si="7"/>
        <v>7.873491247235618</v>
      </c>
    </row>
    <row r="193" spans="1:11" ht="15.75" hidden="1">
      <c r="A193" s="102"/>
      <c r="B193" s="115"/>
      <c r="C193" s="16" t="s">
        <v>53</v>
      </c>
      <c r="D193" s="20" t="s">
        <v>54</v>
      </c>
      <c r="E193" s="11"/>
      <c r="F193" s="11"/>
      <c r="G193" s="11"/>
      <c r="H193" s="11"/>
      <c r="I193" s="15">
        <f t="shared" si="6"/>
        <v>0</v>
      </c>
      <c r="J193" s="15" t="e">
        <f>H193/G193*100</f>
        <v>#DIV/0!</v>
      </c>
      <c r="K193" s="15" t="e">
        <f t="shared" si="7"/>
        <v>#DIV/0!</v>
      </c>
    </row>
    <row r="194" spans="1:11" ht="31.5" hidden="1">
      <c r="A194" s="102"/>
      <c r="B194" s="115"/>
      <c r="C194" s="16"/>
      <c r="D194" s="74" t="s">
        <v>219</v>
      </c>
      <c r="E194" s="75">
        <f>E195-E190</f>
        <v>0</v>
      </c>
      <c r="F194" s="75">
        <f>F195-F190</f>
        <v>3803.1</v>
      </c>
      <c r="G194" s="75">
        <f>G195-G190</f>
        <v>0</v>
      </c>
      <c r="H194" s="75">
        <f>H195-H190</f>
        <v>295.5</v>
      </c>
      <c r="I194" s="73">
        <f>H194-G194</f>
        <v>295.5</v>
      </c>
      <c r="J194" s="73"/>
      <c r="K194" s="73">
        <f>H194/F194*100</f>
        <v>7.769977123925218</v>
      </c>
    </row>
    <row r="195" spans="1:13" ht="31.5" hidden="1">
      <c r="A195" s="103"/>
      <c r="B195" s="116"/>
      <c r="C195" s="36"/>
      <c r="D195" s="24" t="s">
        <v>220</v>
      </c>
      <c r="E195" s="37">
        <f>SUM(E186,E188:E193)</f>
        <v>0</v>
      </c>
      <c r="F195" s="37">
        <f>SUM(F186,F188:F193)</f>
        <v>3803.1</v>
      </c>
      <c r="G195" s="37">
        <f>SUM(G186,G188:G193)</f>
        <v>0</v>
      </c>
      <c r="H195" s="37">
        <f>SUM(H186,H188:H193)</f>
        <v>-362.79999999999995</v>
      </c>
      <c r="I195" s="61">
        <f t="shared" si="6"/>
        <v>-362.79999999999995</v>
      </c>
      <c r="J195" s="61"/>
      <c r="K195" s="61">
        <f t="shared" si="7"/>
        <v>-9.539586127106833</v>
      </c>
      <c r="L195" s="26"/>
      <c r="M195" s="26"/>
    </row>
    <row r="196" spans="1:11" ht="31.5" hidden="1">
      <c r="A196" s="113" t="s">
        <v>111</v>
      </c>
      <c r="B196" s="117" t="s">
        <v>112</v>
      </c>
      <c r="C196" s="16" t="s">
        <v>16</v>
      </c>
      <c r="D196" s="21" t="s">
        <v>17</v>
      </c>
      <c r="E196" s="11"/>
      <c r="F196" s="11"/>
      <c r="G196" s="11"/>
      <c r="H196" s="11"/>
      <c r="I196" s="15">
        <f t="shared" si="6"/>
        <v>0</v>
      </c>
      <c r="J196" s="15" t="e">
        <f aca="true" t="shared" si="9" ref="J196:J259">H196/G196*100</f>
        <v>#DIV/0!</v>
      </c>
      <c r="K196" s="15" t="e">
        <f t="shared" si="7"/>
        <v>#DIV/0!</v>
      </c>
    </row>
    <row r="197" spans="1:11" ht="15.75" hidden="1">
      <c r="A197" s="113"/>
      <c r="B197" s="117"/>
      <c r="C197" s="16" t="s">
        <v>102</v>
      </c>
      <c r="D197" s="18" t="s">
        <v>103</v>
      </c>
      <c r="E197" s="11"/>
      <c r="F197" s="11"/>
      <c r="G197" s="11"/>
      <c r="H197" s="11"/>
      <c r="I197" s="15">
        <f t="shared" si="6"/>
        <v>0</v>
      </c>
      <c r="J197" s="15" t="e">
        <f t="shared" si="9"/>
        <v>#DIV/0!</v>
      </c>
      <c r="K197" s="15" t="e">
        <f t="shared" si="7"/>
        <v>#DIV/0!</v>
      </c>
    </row>
    <row r="198" spans="1:11" ht="31.5" hidden="1">
      <c r="A198" s="114"/>
      <c r="B198" s="118"/>
      <c r="C198" s="16" t="s">
        <v>98</v>
      </c>
      <c r="D198" s="18" t="s">
        <v>99</v>
      </c>
      <c r="E198" s="11"/>
      <c r="F198" s="11"/>
      <c r="G198" s="11"/>
      <c r="H198" s="11"/>
      <c r="I198" s="15">
        <f aca="true" t="shared" si="10" ref="I198:I261">H198-G198</f>
        <v>0</v>
      </c>
      <c r="J198" s="15" t="e">
        <f t="shared" si="9"/>
        <v>#DIV/0!</v>
      </c>
      <c r="K198" s="15" t="e">
        <f aca="true" t="shared" si="11" ref="K198:K261">H198/F198*100</f>
        <v>#DIV/0!</v>
      </c>
    </row>
    <row r="199" spans="1:11" ht="15.75" hidden="1">
      <c r="A199" s="114"/>
      <c r="B199" s="118"/>
      <c r="C199" s="16" t="s">
        <v>22</v>
      </c>
      <c r="D199" s="18" t="s">
        <v>23</v>
      </c>
      <c r="E199" s="11">
        <f>E200</f>
        <v>0</v>
      </c>
      <c r="F199" s="11">
        <f>F200</f>
        <v>0</v>
      </c>
      <c r="G199" s="11">
        <f>G200</f>
        <v>0</v>
      </c>
      <c r="H199" s="11">
        <f>H200</f>
        <v>0</v>
      </c>
      <c r="I199" s="15">
        <f t="shared" si="10"/>
        <v>0</v>
      </c>
      <c r="J199" s="15" t="e">
        <f t="shared" si="9"/>
        <v>#DIV/0!</v>
      </c>
      <c r="K199" s="15" t="e">
        <f t="shared" si="11"/>
        <v>#DIV/0!</v>
      </c>
    </row>
    <row r="200" spans="1:13" ht="47.25" hidden="1">
      <c r="A200" s="114"/>
      <c r="B200" s="118"/>
      <c r="C200" s="62" t="s">
        <v>25</v>
      </c>
      <c r="D200" s="67" t="s">
        <v>26</v>
      </c>
      <c r="E200" s="64"/>
      <c r="F200" s="64"/>
      <c r="G200" s="64"/>
      <c r="H200" s="64"/>
      <c r="I200" s="65">
        <f t="shared" si="10"/>
        <v>0</v>
      </c>
      <c r="J200" s="65" t="e">
        <f t="shared" si="9"/>
        <v>#DIV/0!</v>
      </c>
      <c r="K200" s="65" t="e">
        <f t="shared" si="11"/>
        <v>#DIV/0!</v>
      </c>
      <c r="L200" s="66"/>
      <c r="M200" s="66"/>
    </row>
    <row r="201" spans="1:11" ht="15.75" hidden="1">
      <c r="A201" s="114"/>
      <c r="B201" s="118"/>
      <c r="C201" s="16" t="s">
        <v>27</v>
      </c>
      <c r="D201" s="18" t="s">
        <v>28</v>
      </c>
      <c r="E201" s="11"/>
      <c r="F201" s="11"/>
      <c r="G201" s="11"/>
      <c r="H201" s="11"/>
      <c r="I201" s="15">
        <f t="shared" si="10"/>
        <v>0</v>
      </c>
      <c r="J201" s="15" t="e">
        <f t="shared" si="9"/>
        <v>#DIV/0!</v>
      </c>
      <c r="K201" s="15" t="e">
        <f t="shared" si="11"/>
        <v>#DIV/0!</v>
      </c>
    </row>
    <row r="202" spans="1:11" ht="15.75" hidden="1">
      <c r="A202" s="114"/>
      <c r="B202" s="118"/>
      <c r="C202" s="16" t="s">
        <v>29</v>
      </c>
      <c r="D202" s="18" t="s">
        <v>30</v>
      </c>
      <c r="E202" s="11"/>
      <c r="F202" s="11">
        <v>120</v>
      </c>
      <c r="G202" s="11"/>
      <c r="H202" s="11"/>
      <c r="I202" s="15">
        <f t="shared" si="10"/>
        <v>0</v>
      </c>
      <c r="J202" s="15"/>
      <c r="K202" s="15">
        <f t="shared" si="11"/>
        <v>0</v>
      </c>
    </row>
    <row r="203" spans="1:11" ht="15.75" hidden="1">
      <c r="A203" s="114"/>
      <c r="B203" s="118"/>
      <c r="C203" s="16" t="s">
        <v>46</v>
      </c>
      <c r="D203" s="18" t="s">
        <v>47</v>
      </c>
      <c r="E203" s="11"/>
      <c r="F203" s="11"/>
      <c r="G203" s="11"/>
      <c r="H203" s="11">
        <v>-331</v>
      </c>
      <c r="I203" s="15">
        <f t="shared" si="10"/>
        <v>-331</v>
      </c>
      <c r="J203" s="15"/>
      <c r="K203" s="15"/>
    </row>
    <row r="204" spans="1:11" ht="15.75" hidden="1">
      <c r="A204" s="114"/>
      <c r="B204" s="118"/>
      <c r="C204" s="16" t="s">
        <v>50</v>
      </c>
      <c r="D204" s="18" t="s">
        <v>87</v>
      </c>
      <c r="E204" s="11"/>
      <c r="F204" s="11"/>
      <c r="G204" s="11"/>
      <c r="H204" s="11"/>
      <c r="I204" s="15">
        <f t="shared" si="10"/>
        <v>0</v>
      </c>
      <c r="J204" s="15" t="e">
        <f t="shared" si="9"/>
        <v>#DIV/0!</v>
      </c>
      <c r="K204" s="15" t="e">
        <f t="shared" si="11"/>
        <v>#DIV/0!</v>
      </c>
    </row>
    <row r="205" spans="1:11" ht="15.75" hidden="1">
      <c r="A205" s="114"/>
      <c r="B205" s="118"/>
      <c r="C205" s="16" t="s">
        <v>51</v>
      </c>
      <c r="D205" s="18" t="s">
        <v>88</v>
      </c>
      <c r="E205" s="11"/>
      <c r="F205" s="11">
        <v>3859.8</v>
      </c>
      <c r="G205" s="11"/>
      <c r="H205" s="11">
        <v>260.9</v>
      </c>
      <c r="I205" s="15">
        <f t="shared" si="10"/>
        <v>260.9</v>
      </c>
      <c r="J205" s="15"/>
      <c r="K205" s="15">
        <f t="shared" si="11"/>
        <v>6.75941758640344</v>
      </c>
    </row>
    <row r="206" spans="1:11" ht="15.75" hidden="1">
      <c r="A206" s="114"/>
      <c r="B206" s="118"/>
      <c r="C206" s="16" t="s">
        <v>53</v>
      </c>
      <c r="D206" s="20" t="s">
        <v>54</v>
      </c>
      <c r="E206" s="11"/>
      <c r="F206" s="11"/>
      <c r="G206" s="11"/>
      <c r="H206" s="11"/>
      <c r="I206" s="15">
        <f t="shared" si="10"/>
        <v>0</v>
      </c>
      <c r="J206" s="15" t="e">
        <f t="shared" si="9"/>
        <v>#DIV/0!</v>
      </c>
      <c r="K206" s="15" t="e">
        <f t="shared" si="11"/>
        <v>#DIV/0!</v>
      </c>
    </row>
    <row r="207" spans="1:11" ht="31.5" hidden="1">
      <c r="A207" s="114"/>
      <c r="B207" s="118"/>
      <c r="C207" s="16"/>
      <c r="D207" s="74" t="s">
        <v>219</v>
      </c>
      <c r="E207" s="75">
        <f>E208-E203</f>
        <v>0</v>
      </c>
      <c r="F207" s="75">
        <f>F208-F203</f>
        <v>3979.8</v>
      </c>
      <c r="G207" s="75">
        <f>G208-G203</f>
        <v>0</v>
      </c>
      <c r="H207" s="75">
        <f>H208-H203</f>
        <v>260.9</v>
      </c>
      <c r="I207" s="73">
        <f>H207-G207</f>
        <v>260.9</v>
      </c>
      <c r="J207" s="73"/>
      <c r="K207" s="73">
        <f>H207/F207*100</f>
        <v>6.555605809337152</v>
      </c>
    </row>
    <row r="208" spans="1:13" ht="31.5" hidden="1">
      <c r="A208" s="114"/>
      <c r="B208" s="118"/>
      <c r="C208" s="36"/>
      <c r="D208" s="24" t="s">
        <v>220</v>
      </c>
      <c r="E208" s="37">
        <f>SUM(E196:E199,E201:E206)</f>
        <v>0</v>
      </c>
      <c r="F208" s="37">
        <f>SUM(F196:F199,F201:F206)</f>
        <v>3979.8</v>
      </c>
      <c r="G208" s="37">
        <f>SUM(G196:G199,G201:G206)</f>
        <v>0</v>
      </c>
      <c r="H208" s="37">
        <f>SUM(H196:H199,H201:H206)</f>
        <v>-70.10000000000002</v>
      </c>
      <c r="I208" s="61">
        <f t="shared" si="10"/>
        <v>-70.10000000000002</v>
      </c>
      <c r="J208" s="61"/>
      <c r="K208" s="61">
        <f t="shared" si="11"/>
        <v>-1.7613950449771352</v>
      </c>
      <c r="L208" s="26"/>
      <c r="M208" s="26"/>
    </row>
    <row r="209" spans="1:11" ht="31.5" hidden="1">
      <c r="A209" s="113" t="s">
        <v>113</v>
      </c>
      <c r="B209" s="108" t="s">
        <v>114</v>
      </c>
      <c r="C209" s="16" t="s">
        <v>16</v>
      </c>
      <c r="D209" s="21" t="s">
        <v>17</v>
      </c>
      <c r="E209" s="11"/>
      <c r="F209" s="11"/>
      <c r="G209" s="11"/>
      <c r="H209" s="11"/>
      <c r="I209" s="15">
        <f t="shared" si="10"/>
        <v>0</v>
      </c>
      <c r="J209" s="15" t="e">
        <f t="shared" si="9"/>
        <v>#DIV/0!</v>
      </c>
      <c r="K209" s="15" t="e">
        <f t="shared" si="11"/>
        <v>#DIV/0!</v>
      </c>
    </row>
    <row r="210" spans="1:11" ht="15.75" hidden="1">
      <c r="A210" s="113"/>
      <c r="B210" s="115"/>
      <c r="C210" s="16" t="s">
        <v>102</v>
      </c>
      <c r="D210" s="18" t="s">
        <v>103</v>
      </c>
      <c r="E210" s="11"/>
      <c r="F210" s="11"/>
      <c r="G210" s="11"/>
      <c r="H210" s="11"/>
      <c r="I210" s="15">
        <f t="shared" si="10"/>
        <v>0</v>
      </c>
      <c r="J210" s="15" t="e">
        <f t="shared" si="9"/>
        <v>#DIV/0!</v>
      </c>
      <c r="K210" s="15" t="e">
        <f t="shared" si="11"/>
        <v>#DIV/0!</v>
      </c>
    </row>
    <row r="211" spans="1:11" ht="31.5" hidden="1">
      <c r="A211" s="114"/>
      <c r="B211" s="115"/>
      <c r="C211" s="16" t="s">
        <v>98</v>
      </c>
      <c r="D211" s="18" t="s">
        <v>99</v>
      </c>
      <c r="E211" s="11"/>
      <c r="F211" s="11"/>
      <c r="G211" s="11"/>
      <c r="H211" s="11"/>
      <c r="I211" s="15">
        <f t="shared" si="10"/>
        <v>0</v>
      </c>
      <c r="J211" s="15" t="e">
        <f t="shared" si="9"/>
        <v>#DIV/0!</v>
      </c>
      <c r="K211" s="15" t="e">
        <f t="shared" si="11"/>
        <v>#DIV/0!</v>
      </c>
    </row>
    <row r="212" spans="1:11" ht="15.75" hidden="1">
      <c r="A212" s="114"/>
      <c r="B212" s="115"/>
      <c r="C212" s="16" t="s">
        <v>22</v>
      </c>
      <c r="D212" s="18" t="s">
        <v>23</v>
      </c>
      <c r="E212" s="11">
        <f>E213</f>
        <v>0</v>
      </c>
      <c r="F212" s="11">
        <f>F213</f>
        <v>0</v>
      </c>
      <c r="G212" s="11">
        <f>G213</f>
        <v>0</v>
      </c>
      <c r="H212" s="11">
        <f>H213</f>
        <v>0</v>
      </c>
      <c r="I212" s="15">
        <f t="shared" si="10"/>
        <v>0</v>
      </c>
      <c r="J212" s="15" t="e">
        <f t="shared" si="9"/>
        <v>#DIV/0!</v>
      </c>
      <c r="K212" s="15" t="e">
        <f t="shared" si="11"/>
        <v>#DIV/0!</v>
      </c>
    </row>
    <row r="213" spans="1:13" ht="47.25" hidden="1">
      <c r="A213" s="114"/>
      <c r="B213" s="115"/>
      <c r="C213" s="62" t="s">
        <v>25</v>
      </c>
      <c r="D213" s="67" t="s">
        <v>26</v>
      </c>
      <c r="E213" s="64"/>
      <c r="F213" s="64"/>
      <c r="G213" s="64"/>
      <c r="H213" s="64"/>
      <c r="I213" s="65">
        <f t="shared" si="10"/>
        <v>0</v>
      </c>
      <c r="J213" s="65" t="e">
        <f t="shared" si="9"/>
        <v>#DIV/0!</v>
      </c>
      <c r="K213" s="65" t="e">
        <f t="shared" si="11"/>
        <v>#DIV/0!</v>
      </c>
      <c r="L213" s="66"/>
      <c r="M213" s="66"/>
    </row>
    <row r="214" spans="1:11" ht="15.75" hidden="1">
      <c r="A214" s="114"/>
      <c r="B214" s="115"/>
      <c r="C214" s="16" t="s">
        <v>27</v>
      </c>
      <c r="D214" s="18" t="s">
        <v>28</v>
      </c>
      <c r="E214" s="11"/>
      <c r="F214" s="11"/>
      <c r="G214" s="11"/>
      <c r="H214" s="11">
        <v>-2.5</v>
      </c>
      <c r="I214" s="15">
        <f t="shared" si="10"/>
        <v>-2.5</v>
      </c>
      <c r="J214" s="15"/>
      <c r="K214" s="15"/>
    </row>
    <row r="215" spans="1:11" ht="15.75" hidden="1">
      <c r="A215" s="114"/>
      <c r="B215" s="115"/>
      <c r="C215" s="16" t="s">
        <v>29</v>
      </c>
      <c r="D215" s="18" t="s">
        <v>30</v>
      </c>
      <c r="E215" s="11"/>
      <c r="F215" s="11"/>
      <c r="G215" s="11"/>
      <c r="H215" s="11"/>
      <c r="I215" s="15">
        <f t="shared" si="10"/>
        <v>0</v>
      </c>
      <c r="J215" s="15"/>
      <c r="K215" s="15"/>
    </row>
    <row r="216" spans="1:11" ht="15.75" hidden="1">
      <c r="A216" s="114"/>
      <c r="B216" s="115"/>
      <c r="C216" s="16" t="s">
        <v>46</v>
      </c>
      <c r="D216" s="18" t="s">
        <v>47</v>
      </c>
      <c r="E216" s="11"/>
      <c r="F216" s="11"/>
      <c r="G216" s="11"/>
      <c r="H216" s="11">
        <v>-1</v>
      </c>
      <c r="I216" s="15">
        <f t="shared" si="10"/>
        <v>-1</v>
      </c>
      <c r="J216" s="15"/>
      <c r="K216" s="15"/>
    </row>
    <row r="217" spans="1:11" ht="15.75" hidden="1">
      <c r="A217" s="114"/>
      <c r="B217" s="115"/>
      <c r="C217" s="16" t="s">
        <v>50</v>
      </c>
      <c r="D217" s="18" t="s">
        <v>87</v>
      </c>
      <c r="E217" s="11"/>
      <c r="F217" s="11"/>
      <c r="G217" s="11"/>
      <c r="H217" s="11"/>
      <c r="I217" s="15">
        <f t="shared" si="10"/>
        <v>0</v>
      </c>
      <c r="J217" s="15" t="e">
        <f t="shared" si="9"/>
        <v>#DIV/0!</v>
      </c>
      <c r="K217" s="15" t="e">
        <f t="shared" si="11"/>
        <v>#DIV/0!</v>
      </c>
    </row>
    <row r="218" spans="1:11" ht="15.75" hidden="1">
      <c r="A218" s="114"/>
      <c r="B218" s="115"/>
      <c r="C218" s="16" t="s">
        <v>51</v>
      </c>
      <c r="D218" s="18" t="s">
        <v>88</v>
      </c>
      <c r="E218" s="11"/>
      <c r="F218" s="11">
        <v>668.7</v>
      </c>
      <c r="G218" s="11"/>
      <c r="H218" s="11">
        <v>49.3</v>
      </c>
      <c r="I218" s="15">
        <f t="shared" si="10"/>
        <v>49.3</v>
      </c>
      <c r="J218" s="15"/>
      <c r="K218" s="15">
        <f t="shared" si="11"/>
        <v>7.372513832809929</v>
      </c>
    </row>
    <row r="219" spans="1:11" ht="15.75" hidden="1">
      <c r="A219" s="114"/>
      <c r="B219" s="115"/>
      <c r="C219" s="16" t="s">
        <v>53</v>
      </c>
      <c r="D219" s="20" t="s">
        <v>54</v>
      </c>
      <c r="E219" s="11"/>
      <c r="F219" s="11"/>
      <c r="G219" s="11"/>
      <c r="H219" s="11"/>
      <c r="I219" s="15">
        <f t="shared" si="10"/>
        <v>0</v>
      </c>
      <c r="J219" s="15" t="e">
        <f t="shared" si="9"/>
        <v>#DIV/0!</v>
      </c>
      <c r="K219" s="15" t="e">
        <f t="shared" si="11"/>
        <v>#DIV/0!</v>
      </c>
    </row>
    <row r="220" spans="1:11" ht="31.5" hidden="1">
      <c r="A220" s="114"/>
      <c r="B220" s="115"/>
      <c r="C220" s="16"/>
      <c r="D220" s="74" t="s">
        <v>219</v>
      </c>
      <c r="E220" s="75">
        <f>E221-E216</f>
        <v>0</v>
      </c>
      <c r="F220" s="75">
        <f>F221-F216</f>
        <v>668.7</v>
      </c>
      <c r="G220" s="75">
        <f>G221-G216</f>
        <v>0</v>
      </c>
      <c r="H220" s="75">
        <f>H221-H216</f>
        <v>46.8</v>
      </c>
      <c r="I220" s="73">
        <f>H220-G220</f>
        <v>46.8</v>
      </c>
      <c r="J220" s="73"/>
      <c r="K220" s="73">
        <f>H220/F220*100</f>
        <v>6.998654104979811</v>
      </c>
    </row>
    <row r="221" spans="1:13" ht="31.5" hidden="1">
      <c r="A221" s="114"/>
      <c r="B221" s="115"/>
      <c r="C221" s="36"/>
      <c r="D221" s="24" t="s">
        <v>220</v>
      </c>
      <c r="E221" s="37">
        <f>SUM(E209:E212,E214:E219)</f>
        <v>0</v>
      </c>
      <c r="F221" s="37">
        <f>SUM(F209:F212,F214:F219)</f>
        <v>668.7</v>
      </c>
      <c r="G221" s="37">
        <f>SUM(G209:G212,G214:G219)</f>
        <v>0</v>
      </c>
      <c r="H221" s="37">
        <f>SUM(H209:H212,H214:H219)</f>
        <v>45.8</v>
      </c>
      <c r="I221" s="61">
        <f t="shared" si="10"/>
        <v>45.8</v>
      </c>
      <c r="J221" s="61"/>
      <c r="K221" s="61">
        <f t="shared" si="11"/>
        <v>6.849110213847763</v>
      </c>
      <c r="L221" s="26"/>
      <c r="M221" s="26"/>
    </row>
    <row r="222" spans="1:11" ht="78.75" hidden="1">
      <c r="A222" s="100" t="s">
        <v>115</v>
      </c>
      <c r="B222" s="108" t="s">
        <v>116</v>
      </c>
      <c r="C222" s="19" t="s">
        <v>14</v>
      </c>
      <c r="D222" s="20" t="s">
        <v>117</v>
      </c>
      <c r="E222" s="11"/>
      <c r="F222" s="11">
        <v>5183</v>
      </c>
      <c r="G222" s="11">
        <v>215</v>
      </c>
      <c r="H222" s="11">
        <v>41.2</v>
      </c>
      <c r="I222" s="15">
        <f t="shared" si="10"/>
        <v>-173.8</v>
      </c>
      <c r="J222" s="15">
        <f t="shared" si="9"/>
        <v>19.16279069767442</v>
      </c>
      <c r="K222" s="15">
        <f t="shared" si="11"/>
        <v>0.7949064248504728</v>
      </c>
    </row>
    <row r="223" spans="1:11" ht="31.5" hidden="1">
      <c r="A223" s="102"/>
      <c r="B223" s="109"/>
      <c r="C223" s="16" t="s">
        <v>16</v>
      </c>
      <c r="D223" s="21" t="s">
        <v>17</v>
      </c>
      <c r="E223" s="34"/>
      <c r="F223" s="11"/>
      <c r="G223" s="11"/>
      <c r="H223" s="34">
        <v>2017.7</v>
      </c>
      <c r="I223" s="15">
        <f t="shared" si="10"/>
        <v>2017.7</v>
      </c>
      <c r="J223" s="15"/>
      <c r="K223" s="15"/>
    </row>
    <row r="224" spans="1:11" ht="15.75" hidden="1">
      <c r="A224" s="102"/>
      <c r="B224" s="109"/>
      <c r="C224" s="16" t="s">
        <v>22</v>
      </c>
      <c r="D224" s="18" t="s">
        <v>23</v>
      </c>
      <c r="E224" s="11"/>
      <c r="F224" s="11"/>
      <c r="G224" s="11"/>
      <c r="H224" s="11"/>
      <c r="I224" s="15">
        <f t="shared" si="10"/>
        <v>0</v>
      </c>
      <c r="J224" s="15"/>
      <c r="K224" s="15"/>
    </row>
    <row r="225" spans="1:11" ht="15.75" hidden="1">
      <c r="A225" s="102"/>
      <c r="B225" s="109"/>
      <c r="C225" s="16" t="s">
        <v>27</v>
      </c>
      <c r="D225" s="18" t="s">
        <v>28</v>
      </c>
      <c r="E225" s="11"/>
      <c r="F225" s="11"/>
      <c r="G225" s="11"/>
      <c r="H225" s="11"/>
      <c r="I225" s="15">
        <f t="shared" si="10"/>
        <v>0</v>
      </c>
      <c r="J225" s="15"/>
      <c r="K225" s="15"/>
    </row>
    <row r="226" spans="1:11" ht="15.75" hidden="1">
      <c r="A226" s="102"/>
      <c r="B226" s="109"/>
      <c r="C226" s="16" t="s">
        <v>46</v>
      </c>
      <c r="D226" s="18" t="s">
        <v>47</v>
      </c>
      <c r="E226" s="11"/>
      <c r="F226" s="11"/>
      <c r="G226" s="11"/>
      <c r="H226" s="11">
        <v>-7086.81</v>
      </c>
      <c r="I226" s="15">
        <f t="shared" si="10"/>
        <v>-7086.81</v>
      </c>
      <c r="J226" s="15"/>
      <c r="K226" s="15"/>
    </row>
    <row r="227" spans="1:11" ht="15.75" hidden="1">
      <c r="A227" s="102"/>
      <c r="B227" s="109"/>
      <c r="C227" s="16" t="s">
        <v>50</v>
      </c>
      <c r="D227" s="18" t="s">
        <v>87</v>
      </c>
      <c r="E227" s="11"/>
      <c r="F227" s="34"/>
      <c r="G227" s="34"/>
      <c r="H227" s="11"/>
      <c r="I227" s="15">
        <f t="shared" si="10"/>
        <v>0</v>
      </c>
      <c r="J227" s="15" t="e">
        <f t="shared" si="9"/>
        <v>#DIV/0!</v>
      </c>
      <c r="K227" s="15" t="e">
        <f t="shared" si="11"/>
        <v>#DIV/0!</v>
      </c>
    </row>
    <row r="228" spans="1:13" ht="15.75" hidden="1">
      <c r="A228" s="102"/>
      <c r="B228" s="109"/>
      <c r="C228" s="23"/>
      <c r="D228" s="24" t="s">
        <v>33</v>
      </c>
      <c r="E228" s="37">
        <f>SUM(E222:E227)</f>
        <v>0</v>
      </c>
      <c r="F228" s="37">
        <f>SUM(F222:F227)</f>
        <v>5183</v>
      </c>
      <c r="G228" s="37">
        <f>SUM(G222:G227)</f>
        <v>215</v>
      </c>
      <c r="H228" s="37">
        <f>SUM(H222:H227)</f>
        <v>-5027.91</v>
      </c>
      <c r="I228" s="61">
        <f t="shared" si="10"/>
        <v>-5242.91</v>
      </c>
      <c r="J228" s="61">
        <f t="shared" si="9"/>
        <v>-2338.5627906976742</v>
      </c>
      <c r="K228" s="61">
        <f t="shared" si="11"/>
        <v>-97.00771753810534</v>
      </c>
      <c r="L228" s="26"/>
      <c r="M228" s="26"/>
    </row>
    <row r="229" spans="1:11" ht="15.75" hidden="1">
      <c r="A229" s="102"/>
      <c r="B229" s="109"/>
      <c r="C229" s="16" t="s">
        <v>22</v>
      </c>
      <c r="D229" s="18" t="s">
        <v>23</v>
      </c>
      <c r="E229" s="11">
        <f>E230</f>
        <v>0</v>
      </c>
      <c r="F229" s="11">
        <f>F230</f>
        <v>6990</v>
      </c>
      <c r="G229" s="11">
        <f>G230</f>
        <v>298</v>
      </c>
      <c r="H229" s="11">
        <f>H230</f>
        <v>396.2</v>
      </c>
      <c r="I229" s="15">
        <f t="shared" si="10"/>
        <v>98.19999999999999</v>
      </c>
      <c r="J229" s="15">
        <f t="shared" si="9"/>
        <v>132.95302013422818</v>
      </c>
      <c r="K229" s="15">
        <f t="shared" si="11"/>
        <v>5.668097281831187</v>
      </c>
    </row>
    <row r="230" spans="1:13" ht="47.25" hidden="1">
      <c r="A230" s="102"/>
      <c r="B230" s="109"/>
      <c r="C230" s="62" t="s">
        <v>25</v>
      </c>
      <c r="D230" s="67" t="s">
        <v>26</v>
      </c>
      <c r="E230" s="64"/>
      <c r="F230" s="64">
        <v>6990</v>
      </c>
      <c r="G230" s="64">
        <v>298</v>
      </c>
      <c r="H230" s="64">
        <v>396.2</v>
      </c>
      <c r="I230" s="65">
        <f t="shared" si="10"/>
        <v>98.19999999999999</v>
      </c>
      <c r="J230" s="65">
        <f t="shared" si="9"/>
        <v>132.95302013422818</v>
      </c>
      <c r="K230" s="65">
        <f t="shared" si="11"/>
        <v>5.668097281831187</v>
      </c>
      <c r="L230" s="66"/>
      <c r="M230" s="66"/>
    </row>
    <row r="231" spans="1:13" ht="15.75" hidden="1">
      <c r="A231" s="102"/>
      <c r="B231" s="109"/>
      <c r="C231" s="23"/>
      <c r="D231" s="24" t="s">
        <v>36</v>
      </c>
      <c r="E231" s="37">
        <f>E229</f>
        <v>0</v>
      </c>
      <c r="F231" s="37">
        <f>F229</f>
        <v>6990</v>
      </c>
      <c r="G231" s="37">
        <f>G229</f>
        <v>298</v>
      </c>
      <c r="H231" s="37">
        <f>H229</f>
        <v>396.2</v>
      </c>
      <c r="I231" s="61">
        <f t="shared" si="10"/>
        <v>98.19999999999999</v>
      </c>
      <c r="J231" s="61">
        <f t="shared" si="9"/>
        <v>132.95302013422818</v>
      </c>
      <c r="K231" s="61">
        <f t="shared" si="11"/>
        <v>5.668097281831187</v>
      </c>
      <c r="L231" s="26"/>
      <c r="M231" s="26"/>
    </row>
    <row r="232" spans="1:13" ht="31.5" hidden="1">
      <c r="A232" s="102"/>
      <c r="B232" s="109"/>
      <c r="C232" s="23"/>
      <c r="D232" s="74" t="s">
        <v>219</v>
      </c>
      <c r="E232" s="72">
        <f>E233-E226</f>
        <v>0</v>
      </c>
      <c r="F232" s="72">
        <f>F233-F226</f>
        <v>12173</v>
      </c>
      <c r="G232" s="72">
        <f>G233-G226</f>
        <v>513</v>
      </c>
      <c r="H232" s="72">
        <f>H233-H226</f>
        <v>2455.1000000000004</v>
      </c>
      <c r="I232" s="73">
        <f>H232-G232</f>
        <v>1942.1000000000004</v>
      </c>
      <c r="J232" s="73">
        <f>H232/G232*100</f>
        <v>478.57699805068233</v>
      </c>
      <c r="K232" s="73">
        <f>H232/F232*100</f>
        <v>20.168405487554427</v>
      </c>
      <c r="L232" s="26"/>
      <c r="M232" s="26"/>
    </row>
    <row r="233" spans="1:13" ht="31.5" hidden="1">
      <c r="A233" s="103"/>
      <c r="B233" s="110"/>
      <c r="C233" s="23"/>
      <c r="D233" s="24" t="s">
        <v>220</v>
      </c>
      <c r="E233" s="37">
        <f>E228+E231</f>
        <v>0</v>
      </c>
      <c r="F233" s="37">
        <f>F228+F231</f>
        <v>12173</v>
      </c>
      <c r="G233" s="37">
        <f>G228+G231</f>
        <v>513</v>
      </c>
      <c r="H233" s="37">
        <f>H228+H231</f>
        <v>-4631.71</v>
      </c>
      <c r="I233" s="61">
        <f t="shared" si="10"/>
        <v>-5144.71</v>
      </c>
      <c r="J233" s="61">
        <f t="shared" si="9"/>
        <v>-902.8674463937622</v>
      </c>
      <c r="K233" s="61">
        <f t="shared" si="11"/>
        <v>-38.04904296393658</v>
      </c>
      <c r="L233" s="26"/>
      <c r="M233" s="26"/>
    </row>
    <row r="234" spans="1:13" ht="31.5" hidden="1">
      <c r="A234" s="108">
        <v>943</v>
      </c>
      <c r="B234" s="108" t="s">
        <v>118</v>
      </c>
      <c r="C234" s="16" t="s">
        <v>16</v>
      </c>
      <c r="D234" s="21" t="s">
        <v>17</v>
      </c>
      <c r="E234" s="37"/>
      <c r="F234" s="37"/>
      <c r="G234" s="37"/>
      <c r="H234" s="34"/>
      <c r="I234" s="15">
        <f t="shared" si="10"/>
        <v>0</v>
      </c>
      <c r="J234" s="15" t="e">
        <f t="shared" si="9"/>
        <v>#DIV/0!</v>
      </c>
      <c r="K234" s="15" t="e">
        <f t="shared" si="11"/>
        <v>#DIV/0!</v>
      </c>
      <c r="L234" s="26"/>
      <c r="M234" s="26"/>
    </row>
    <row r="235" spans="1:13" ht="78.75" hidden="1">
      <c r="A235" s="102"/>
      <c r="B235" s="115"/>
      <c r="C235" s="19" t="s">
        <v>18</v>
      </c>
      <c r="D235" s="22" t="s">
        <v>19</v>
      </c>
      <c r="E235" s="37"/>
      <c r="F235" s="37"/>
      <c r="G235" s="37"/>
      <c r="H235" s="34"/>
      <c r="I235" s="15">
        <f t="shared" si="10"/>
        <v>0</v>
      </c>
      <c r="J235" s="15" t="e">
        <f t="shared" si="9"/>
        <v>#DIV/0!</v>
      </c>
      <c r="K235" s="15" t="e">
        <f t="shared" si="11"/>
        <v>#DIV/0!</v>
      </c>
      <c r="L235" s="26"/>
      <c r="M235" s="26"/>
    </row>
    <row r="236" spans="1:13" ht="15.75" hidden="1">
      <c r="A236" s="102"/>
      <c r="B236" s="115"/>
      <c r="C236" s="16" t="s">
        <v>22</v>
      </c>
      <c r="D236" s="18" t="s">
        <v>23</v>
      </c>
      <c r="E236" s="11">
        <f>SUM(E237:E238)</f>
        <v>0</v>
      </c>
      <c r="F236" s="11">
        <f>SUM(F237:F238)</f>
        <v>0</v>
      </c>
      <c r="G236" s="11">
        <f>SUM(G237:G238)</f>
        <v>0</v>
      </c>
      <c r="H236" s="11">
        <f>SUM(H237:H238)</f>
        <v>0</v>
      </c>
      <c r="I236" s="15">
        <f t="shared" si="10"/>
        <v>0</v>
      </c>
      <c r="J236" s="15" t="e">
        <f t="shared" si="9"/>
        <v>#DIV/0!</v>
      </c>
      <c r="K236" s="15" t="e">
        <f t="shared" si="11"/>
        <v>#DIV/0!</v>
      </c>
      <c r="L236" s="26"/>
      <c r="M236" s="26"/>
    </row>
    <row r="237" spans="1:13" ht="63" hidden="1">
      <c r="A237" s="102"/>
      <c r="B237" s="115"/>
      <c r="C237" s="62" t="s">
        <v>197</v>
      </c>
      <c r="D237" s="63" t="s">
        <v>24</v>
      </c>
      <c r="E237" s="64"/>
      <c r="F237" s="64"/>
      <c r="G237" s="64"/>
      <c r="H237" s="64"/>
      <c r="I237" s="65">
        <f t="shared" si="10"/>
        <v>0</v>
      </c>
      <c r="J237" s="65" t="e">
        <f t="shared" si="9"/>
        <v>#DIV/0!</v>
      </c>
      <c r="K237" s="65" t="e">
        <f t="shared" si="11"/>
        <v>#DIV/0!</v>
      </c>
      <c r="L237" s="68"/>
      <c r="M237" s="68"/>
    </row>
    <row r="238" spans="1:13" ht="47.25" hidden="1">
      <c r="A238" s="102"/>
      <c r="B238" s="115"/>
      <c r="C238" s="62" t="s">
        <v>25</v>
      </c>
      <c r="D238" s="67" t="s">
        <v>26</v>
      </c>
      <c r="E238" s="64"/>
      <c r="F238" s="64"/>
      <c r="G238" s="64"/>
      <c r="H238" s="64"/>
      <c r="I238" s="65">
        <f t="shared" si="10"/>
        <v>0</v>
      </c>
      <c r="J238" s="65" t="e">
        <f t="shared" si="9"/>
        <v>#DIV/0!</v>
      </c>
      <c r="K238" s="65" t="e">
        <f t="shared" si="11"/>
        <v>#DIV/0!</v>
      </c>
      <c r="L238" s="68"/>
      <c r="M238" s="68"/>
    </row>
    <row r="239" spans="1:13" ht="15.75" hidden="1">
      <c r="A239" s="102"/>
      <c r="B239" s="115"/>
      <c r="C239" s="16" t="s">
        <v>27</v>
      </c>
      <c r="D239" s="18" t="s">
        <v>28</v>
      </c>
      <c r="E239" s="37"/>
      <c r="F239" s="37"/>
      <c r="G239" s="37"/>
      <c r="H239" s="34"/>
      <c r="I239" s="15">
        <f t="shared" si="10"/>
        <v>0</v>
      </c>
      <c r="J239" s="15" t="e">
        <f t="shared" si="9"/>
        <v>#DIV/0!</v>
      </c>
      <c r="K239" s="15" t="e">
        <f t="shared" si="11"/>
        <v>#DIV/0!</v>
      </c>
      <c r="L239" s="26"/>
      <c r="M239" s="26"/>
    </row>
    <row r="240" spans="1:13" ht="15.75" hidden="1">
      <c r="A240" s="102"/>
      <c r="B240" s="115"/>
      <c r="C240" s="16" t="s">
        <v>46</v>
      </c>
      <c r="D240" s="18" t="s">
        <v>47</v>
      </c>
      <c r="E240" s="37"/>
      <c r="F240" s="37"/>
      <c r="G240" s="37"/>
      <c r="H240" s="34">
        <v>-10140</v>
      </c>
      <c r="I240" s="15">
        <f t="shared" si="10"/>
        <v>-10140</v>
      </c>
      <c r="J240" s="15"/>
      <c r="K240" s="15"/>
      <c r="L240" s="26"/>
      <c r="M240" s="26"/>
    </row>
    <row r="241" spans="1:13" ht="15.75" hidden="1">
      <c r="A241" s="102"/>
      <c r="B241" s="115"/>
      <c r="C241" s="16" t="s">
        <v>50</v>
      </c>
      <c r="D241" s="18" t="s">
        <v>87</v>
      </c>
      <c r="E241" s="34"/>
      <c r="F241" s="34"/>
      <c r="G241" s="34"/>
      <c r="H241" s="34"/>
      <c r="I241" s="15">
        <f t="shared" si="10"/>
        <v>0</v>
      </c>
      <c r="J241" s="15" t="e">
        <f t="shared" si="9"/>
        <v>#DIV/0!</v>
      </c>
      <c r="K241" s="15" t="e">
        <f t="shared" si="11"/>
        <v>#DIV/0!</v>
      </c>
      <c r="L241" s="26"/>
      <c r="M241" s="26"/>
    </row>
    <row r="242" spans="1:13" ht="15.75" hidden="1">
      <c r="A242" s="102"/>
      <c r="B242" s="115"/>
      <c r="C242" s="16" t="s">
        <v>53</v>
      </c>
      <c r="D242" s="20" t="s">
        <v>54</v>
      </c>
      <c r="E242" s="37"/>
      <c r="F242" s="34"/>
      <c r="G242" s="34"/>
      <c r="H242" s="34"/>
      <c r="I242" s="15">
        <f t="shared" si="10"/>
        <v>0</v>
      </c>
      <c r="J242" s="15" t="e">
        <f t="shared" si="9"/>
        <v>#DIV/0!</v>
      </c>
      <c r="K242" s="15" t="e">
        <f t="shared" si="11"/>
        <v>#DIV/0!</v>
      </c>
      <c r="L242" s="26"/>
      <c r="M242" s="26"/>
    </row>
    <row r="243" spans="1:13" ht="31.5" hidden="1">
      <c r="A243" s="102"/>
      <c r="B243" s="115"/>
      <c r="C243" s="16"/>
      <c r="D243" s="74" t="s">
        <v>219</v>
      </c>
      <c r="E243" s="72">
        <f>E244-E240</f>
        <v>0</v>
      </c>
      <c r="F243" s="72">
        <f>F244-F240</f>
        <v>0</v>
      </c>
      <c r="G243" s="72">
        <f>G244-G240</f>
        <v>0</v>
      </c>
      <c r="H243" s="72">
        <f>H244-H240</f>
        <v>0</v>
      </c>
      <c r="I243" s="73">
        <f>H243-G243</f>
        <v>0</v>
      </c>
      <c r="J243" s="73"/>
      <c r="K243" s="73"/>
      <c r="L243" s="26"/>
      <c r="M243" s="26"/>
    </row>
    <row r="244" spans="1:13" ht="31.5" hidden="1">
      <c r="A244" s="103"/>
      <c r="B244" s="116"/>
      <c r="C244" s="23"/>
      <c r="D244" s="24" t="s">
        <v>220</v>
      </c>
      <c r="E244" s="37">
        <f>SUM(E234:E236,E239:E242)</f>
        <v>0</v>
      </c>
      <c r="F244" s="37">
        <f>SUM(F234:F236,F239:F242)</f>
        <v>0</v>
      </c>
      <c r="G244" s="37">
        <f>SUM(G234:G236,G239:G242)</f>
        <v>0</v>
      </c>
      <c r="H244" s="37">
        <f>SUM(H234:H236,H239:H242)</f>
        <v>-10140</v>
      </c>
      <c r="I244" s="61">
        <f t="shared" si="10"/>
        <v>-10140</v>
      </c>
      <c r="J244" s="61"/>
      <c r="K244" s="61"/>
      <c r="L244" s="26"/>
      <c r="M244" s="26"/>
    </row>
    <row r="245" spans="1:11" ht="31.5" hidden="1">
      <c r="A245" s="100" t="s">
        <v>119</v>
      </c>
      <c r="B245" s="108" t="s">
        <v>120</v>
      </c>
      <c r="C245" s="16" t="s">
        <v>16</v>
      </c>
      <c r="D245" s="21" t="s">
        <v>17</v>
      </c>
      <c r="E245" s="11"/>
      <c r="F245" s="11"/>
      <c r="G245" s="11"/>
      <c r="H245" s="11">
        <v>2</v>
      </c>
      <c r="I245" s="15">
        <f t="shared" si="10"/>
        <v>2</v>
      </c>
      <c r="J245" s="15"/>
      <c r="K245" s="15"/>
    </row>
    <row r="246" spans="1:11" ht="15.75" hidden="1">
      <c r="A246" s="101"/>
      <c r="B246" s="109"/>
      <c r="C246" s="16" t="s">
        <v>22</v>
      </c>
      <c r="D246" s="18" t="s">
        <v>23</v>
      </c>
      <c r="E246" s="11">
        <f>SUM(E247:E248)</f>
        <v>0</v>
      </c>
      <c r="F246" s="11">
        <f>SUM(F247:F248)</f>
        <v>2050.9</v>
      </c>
      <c r="G246" s="11">
        <f>SUM(G247:G248)</f>
        <v>0</v>
      </c>
      <c r="H246" s="11">
        <f>SUM(H247:H248)</f>
        <v>0</v>
      </c>
      <c r="I246" s="15">
        <f t="shared" si="10"/>
        <v>0</v>
      </c>
      <c r="J246" s="15"/>
      <c r="K246" s="15">
        <f t="shared" si="11"/>
        <v>0</v>
      </c>
    </row>
    <row r="247" spans="1:13" ht="31.5" hidden="1">
      <c r="A247" s="101"/>
      <c r="B247" s="109"/>
      <c r="C247" s="62" t="s">
        <v>40</v>
      </c>
      <c r="D247" s="67" t="s">
        <v>41</v>
      </c>
      <c r="E247" s="64"/>
      <c r="F247" s="64"/>
      <c r="G247" s="64"/>
      <c r="H247" s="64"/>
      <c r="I247" s="65">
        <f t="shared" si="10"/>
        <v>0</v>
      </c>
      <c r="J247" s="65" t="e">
        <f t="shared" si="9"/>
        <v>#DIV/0!</v>
      </c>
      <c r="K247" s="65" t="e">
        <f t="shared" si="11"/>
        <v>#DIV/0!</v>
      </c>
      <c r="L247" s="66"/>
      <c r="M247" s="66"/>
    </row>
    <row r="248" spans="1:13" ht="47.25" hidden="1">
      <c r="A248" s="101"/>
      <c r="B248" s="109"/>
      <c r="C248" s="62" t="s">
        <v>25</v>
      </c>
      <c r="D248" s="67" t="s">
        <v>26</v>
      </c>
      <c r="E248" s="64"/>
      <c r="F248" s="64">
        <v>2050.9</v>
      </c>
      <c r="G248" s="64"/>
      <c r="H248" s="64"/>
      <c r="I248" s="65">
        <f t="shared" si="10"/>
        <v>0</v>
      </c>
      <c r="J248" s="65" t="e">
        <f t="shared" si="9"/>
        <v>#DIV/0!</v>
      </c>
      <c r="K248" s="65">
        <f t="shared" si="11"/>
        <v>0</v>
      </c>
      <c r="L248" s="66"/>
      <c r="M248" s="66"/>
    </row>
    <row r="249" spans="1:11" ht="15.75" hidden="1">
      <c r="A249" s="101"/>
      <c r="B249" s="109"/>
      <c r="C249" s="16" t="s">
        <v>27</v>
      </c>
      <c r="D249" s="18" t="s">
        <v>28</v>
      </c>
      <c r="E249" s="11"/>
      <c r="F249" s="11"/>
      <c r="G249" s="11"/>
      <c r="H249" s="11"/>
      <c r="I249" s="15">
        <f t="shared" si="10"/>
        <v>0</v>
      </c>
      <c r="J249" s="15" t="e">
        <f t="shared" si="9"/>
        <v>#DIV/0!</v>
      </c>
      <c r="K249" s="15" t="e">
        <f t="shared" si="11"/>
        <v>#DIV/0!</v>
      </c>
    </row>
    <row r="250" spans="1:11" ht="15.75" hidden="1">
      <c r="A250" s="101"/>
      <c r="B250" s="109"/>
      <c r="C250" s="16" t="s">
        <v>29</v>
      </c>
      <c r="D250" s="18" t="s">
        <v>30</v>
      </c>
      <c r="E250" s="11"/>
      <c r="F250" s="11"/>
      <c r="G250" s="11"/>
      <c r="H250" s="11"/>
      <c r="I250" s="15">
        <f t="shared" si="10"/>
        <v>0</v>
      </c>
      <c r="J250" s="15" t="e">
        <f t="shared" si="9"/>
        <v>#DIV/0!</v>
      </c>
      <c r="K250" s="15" t="e">
        <f t="shared" si="11"/>
        <v>#DIV/0!</v>
      </c>
    </row>
    <row r="251" spans="1:11" ht="15.75" hidden="1">
      <c r="A251" s="101"/>
      <c r="B251" s="109"/>
      <c r="C251" s="16" t="s">
        <v>46</v>
      </c>
      <c r="D251" s="18" t="s">
        <v>47</v>
      </c>
      <c r="E251" s="11"/>
      <c r="F251" s="11"/>
      <c r="G251" s="11"/>
      <c r="H251" s="11">
        <v>-124064.8</v>
      </c>
      <c r="I251" s="15">
        <f t="shared" si="10"/>
        <v>-124064.8</v>
      </c>
      <c r="J251" s="15"/>
      <c r="K251" s="15"/>
    </row>
    <row r="252" spans="1:11" ht="15.75" hidden="1">
      <c r="A252" s="101"/>
      <c r="B252" s="109"/>
      <c r="C252" s="16" t="s">
        <v>50</v>
      </c>
      <c r="D252" s="18" t="s">
        <v>121</v>
      </c>
      <c r="E252" s="11"/>
      <c r="F252" s="11"/>
      <c r="G252" s="11"/>
      <c r="H252" s="11"/>
      <c r="I252" s="15">
        <f t="shared" si="10"/>
        <v>0</v>
      </c>
      <c r="J252" s="15" t="e">
        <f t="shared" si="9"/>
        <v>#DIV/0!</v>
      </c>
      <c r="K252" s="15" t="e">
        <f t="shared" si="11"/>
        <v>#DIV/0!</v>
      </c>
    </row>
    <row r="253" spans="1:11" ht="31.5" hidden="1">
      <c r="A253" s="101"/>
      <c r="B253" s="109"/>
      <c r="C253" s="16"/>
      <c r="D253" s="74" t="s">
        <v>219</v>
      </c>
      <c r="E253" s="75">
        <f>E254-E251</f>
        <v>0</v>
      </c>
      <c r="F253" s="75">
        <f>F254-F251</f>
        <v>2050.9</v>
      </c>
      <c r="G253" s="75">
        <f>G254-G251</f>
        <v>0</v>
      </c>
      <c r="H253" s="75">
        <f>H254-H251</f>
        <v>2</v>
      </c>
      <c r="I253" s="73">
        <f>H253-G253</f>
        <v>2</v>
      </c>
      <c r="J253" s="73"/>
      <c r="K253" s="73">
        <f>H253/F253*100</f>
        <v>0.09751816275781364</v>
      </c>
    </row>
    <row r="254" spans="1:13" ht="31.5" hidden="1">
      <c r="A254" s="107"/>
      <c r="B254" s="110"/>
      <c r="C254" s="28"/>
      <c r="D254" s="24" t="s">
        <v>220</v>
      </c>
      <c r="E254" s="25">
        <f>SUM(E245:E246,E249:E252)</f>
        <v>0</v>
      </c>
      <c r="F254" s="25">
        <f>SUM(F245:F246,F249:F252)</f>
        <v>2050.9</v>
      </c>
      <c r="G254" s="25">
        <f>SUM(G245:G246,G249:G252)</f>
        <v>0</v>
      </c>
      <c r="H254" s="25">
        <f>SUM(H245:H246,H249:H252)</f>
        <v>-124062.8</v>
      </c>
      <c r="I254" s="61">
        <f t="shared" si="10"/>
        <v>-124062.8</v>
      </c>
      <c r="J254" s="61"/>
      <c r="K254" s="61">
        <f t="shared" si="11"/>
        <v>-6049.188161295041</v>
      </c>
      <c r="L254" s="26"/>
      <c r="M254" s="26"/>
    </row>
    <row r="255" spans="1:13" ht="31.5" hidden="1">
      <c r="A255" s="100" t="s">
        <v>124</v>
      </c>
      <c r="B255" s="108" t="s">
        <v>125</v>
      </c>
      <c r="C255" s="16" t="s">
        <v>16</v>
      </c>
      <c r="D255" s="21" t="s">
        <v>17</v>
      </c>
      <c r="E255" s="25"/>
      <c r="F255" s="11"/>
      <c r="G255" s="11"/>
      <c r="H255" s="11"/>
      <c r="I255" s="15">
        <f t="shared" si="10"/>
        <v>0</v>
      </c>
      <c r="J255" s="15" t="e">
        <f t="shared" si="9"/>
        <v>#DIV/0!</v>
      </c>
      <c r="K255" s="15" t="e">
        <f t="shared" si="11"/>
        <v>#DIV/0!</v>
      </c>
      <c r="L255" s="26"/>
      <c r="M255" s="26"/>
    </row>
    <row r="256" spans="1:13" ht="63" hidden="1">
      <c r="A256" s="102"/>
      <c r="B256" s="102"/>
      <c r="C256" s="16" t="s">
        <v>29</v>
      </c>
      <c r="D256" s="18" t="s">
        <v>203</v>
      </c>
      <c r="E256" s="25"/>
      <c r="F256" s="11">
        <v>268501.4</v>
      </c>
      <c r="G256" s="11">
        <v>22375</v>
      </c>
      <c r="H256" s="11">
        <v>7843.3</v>
      </c>
      <c r="I256" s="15">
        <f t="shared" si="10"/>
        <v>-14531.7</v>
      </c>
      <c r="J256" s="15">
        <f t="shared" si="9"/>
        <v>35.05385474860335</v>
      </c>
      <c r="K256" s="15">
        <f t="shared" si="11"/>
        <v>2.9211393311170815</v>
      </c>
      <c r="L256" s="26"/>
      <c r="M256" s="26"/>
    </row>
    <row r="257" spans="1:13" ht="15.75" hidden="1">
      <c r="A257" s="102"/>
      <c r="B257" s="102"/>
      <c r="C257" s="16" t="s">
        <v>46</v>
      </c>
      <c r="D257" s="18" t="s">
        <v>47</v>
      </c>
      <c r="E257" s="25"/>
      <c r="F257" s="11"/>
      <c r="G257" s="11"/>
      <c r="H257" s="11">
        <v>-1092.6</v>
      </c>
      <c r="I257" s="15">
        <f>H257-G257</f>
        <v>-1092.6</v>
      </c>
      <c r="J257" s="15"/>
      <c r="K257" s="15"/>
      <c r="L257" s="26"/>
      <c r="M257" s="26"/>
    </row>
    <row r="258" spans="1:13" ht="15.75" hidden="1">
      <c r="A258" s="102"/>
      <c r="B258" s="102"/>
      <c r="C258" s="16" t="s">
        <v>51</v>
      </c>
      <c r="D258" s="18" t="s">
        <v>88</v>
      </c>
      <c r="E258" s="11"/>
      <c r="F258" s="11">
        <v>3664.1</v>
      </c>
      <c r="G258" s="11">
        <f>23.5/3</f>
        <v>7.833333333333333</v>
      </c>
      <c r="H258" s="11"/>
      <c r="I258" s="15">
        <f t="shared" si="10"/>
        <v>-7.833333333333333</v>
      </c>
      <c r="J258" s="15">
        <f t="shared" si="9"/>
        <v>0</v>
      </c>
      <c r="K258" s="15">
        <f t="shared" si="11"/>
        <v>0</v>
      </c>
      <c r="L258" s="26"/>
      <c r="M258" s="26"/>
    </row>
    <row r="259" spans="1:13" ht="15.75" hidden="1">
      <c r="A259" s="102"/>
      <c r="B259" s="102"/>
      <c r="C259" s="28"/>
      <c r="D259" s="24" t="s">
        <v>33</v>
      </c>
      <c r="E259" s="25">
        <f>SUM(E255:E258)</f>
        <v>0</v>
      </c>
      <c r="F259" s="25">
        <f>SUM(F255:F258)</f>
        <v>272165.5</v>
      </c>
      <c r="G259" s="25">
        <f>SUM(G255:G258)</f>
        <v>22382.833333333332</v>
      </c>
      <c r="H259" s="25">
        <f>SUM(H255:H258)</f>
        <v>6750.700000000001</v>
      </c>
      <c r="I259" s="61">
        <f t="shared" si="10"/>
        <v>-15632.133333333331</v>
      </c>
      <c r="J259" s="61">
        <f t="shared" si="9"/>
        <v>30.160167390187425</v>
      </c>
      <c r="K259" s="61">
        <f t="shared" si="11"/>
        <v>2.4803658068344445</v>
      </c>
      <c r="L259" s="26"/>
      <c r="M259" s="26"/>
    </row>
    <row r="260" spans="1:11" ht="15.75" hidden="1">
      <c r="A260" s="102"/>
      <c r="B260" s="102"/>
      <c r="C260" s="16" t="s">
        <v>126</v>
      </c>
      <c r="D260" s="27" t="s">
        <v>127</v>
      </c>
      <c r="E260" s="11">
        <v>124391.4</v>
      </c>
      <c r="F260" s="11">
        <v>666607.6</v>
      </c>
      <c r="G260" s="11">
        <v>172181.1</v>
      </c>
      <c r="H260" s="11">
        <v>114299.1</v>
      </c>
      <c r="I260" s="15">
        <f t="shared" si="10"/>
        <v>-57882</v>
      </c>
      <c r="J260" s="15">
        <f aca="true" t="shared" si="12" ref="J260:J324">H260/G260*100</f>
        <v>66.38306991882385</v>
      </c>
      <c r="K260" s="15">
        <f t="shared" si="11"/>
        <v>17.146384169637432</v>
      </c>
    </row>
    <row r="261" spans="1:11" ht="15.75" hidden="1">
      <c r="A261" s="102"/>
      <c r="B261" s="102"/>
      <c r="C261" s="16" t="s">
        <v>122</v>
      </c>
      <c r="D261" s="18" t="s">
        <v>123</v>
      </c>
      <c r="E261" s="11">
        <v>3754.5</v>
      </c>
      <c r="F261" s="11">
        <v>53385.7</v>
      </c>
      <c r="G261" s="11">
        <v>3150.2</v>
      </c>
      <c r="H261" s="11">
        <f>2561.4+26.2</f>
        <v>2587.6</v>
      </c>
      <c r="I261" s="15">
        <f t="shared" si="10"/>
        <v>-562.5999999999999</v>
      </c>
      <c r="J261" s="15">
        <f t="shared" si="12"/>
        <v>82.14081645609804</v>
      </c>
      <c r="K261" s="15">
        <f t="shared" si="11"/>
        <v>4.846990860848504</v>
      </c>
    </row>
    <row r="262" spans="1:11" ht="15.75" hidden="1">
      <c r="A262" s="102"/>
      <c r="B262" s="102"/>
      <c r="C262" s="16" t="s">
        <v>22</v>
      </c>
      <c r="D262" s="18" t="s">
        <v>23</v>
      </c>
      <c r="E262" s="11">
        <f>E263+E264</f>
        <v>4079.7</v>
      </c>
      <c r="F262" s="11">
        <f>F263+F264</f>
        <v>81131.59999999999</v>
      </c>
      <c r="G262" s="11">
        <f>G263+G264</f>
        <v>3472.8</v>
      </c>
      <c r="H262" s="11">
        <f>H263+H264</f>
        <v>3643.1</v>
      </c>
      <c r="I262" s="15">
        <f aca="true" t="shared" si="13" ref="I262:I325">H262-G262</f>
        <v>170.29999999999973</v>
      </c>
      <c r="J262" s="15">
        <f t="shared" si="12"/>
        <v>104.90382400368578</v>
      </c>
      <c r="K262" s="15">
        <f aca="true" t="shared" si="14" ref="K262:K326">H262/F262*100</f>
        <v>4.490358873731074</v>
      </c>
    </row>
    <row r="263" spans="1:13" ht="31.5" hidden="1">
      <c r="A263" s="102"/>
      <c r="B263" s="102"/>
      <c r="C263" s="62" t="s">
        <v>128</v>
      </c>
      <c r="D263" s="67" t="s">
        <v>129</v>
      </c>
      <c r="E263" s="64">
        <v>4079.7</v>
      </c>
      <c r="F263" s="64">
        <f>6+81034.2</f>
        <v>81040.2</v>
      </c>
      <c r="G263" s="64">
        <f>0.3+3469.5</f>
        <v>3469.8</v>
      </c>
      <c r="H263" s="64">
        <f>3631+1.7</f>
        <v>3632.7</v>
      </c>
      <c r="I263" s="65">
        <f t="shared" si="13"/>
        <v>162.89999999999964</v>
      </c>
      <c r="J263" s="65">
        <f t="shared" si="12"/>
        <v>104.69479508905411</v>
      </c>
      <c r="K263" s="65">
        <f t="shared" si="14"/>
        <v>4.482590121939482</v>
      </c>
      <c r="L263" s="68"/>
      <c r="M263" s="68"/>
    </row>
    <row r="264" spans="1:13" ht="47.25" hidden="1">
      <c r="A264" s="102"/>
      <c r="B264" s="102"/>
      <c r="C264" s="62" t="s">
        <v>25</v>
      </c>
      <c r="D264" s="67" t="s">
        <v>26</v>
      </c>
      <c r="E264" s="64"/>
      <c r="F264" s="64">
        <v>91.4</v>
      </c>
      <c r="G264" s="64">
        <v>3</v>
      </c>
      <c r="H264" s="64">
        <v>10.4</v>
      </c>
      <c r="I264" s="65">
        <f t="shared" si="13"/>
        <v>7.4</v>
      </c>
      <c r="J264" s="65">
        <f t="shared" si="12"/>
        <v>346.6666666666667</v>
      </c>
      <c r="K264" s="65">
        <f t="shared" si="14"/>
        <v>11.37855579868709</v>
      </c>
      <c r="L264" s="68"/>
      <c r="M264" s="68"/>
    </row>
    <row r="265" spans="1:13" ht="15.75" hidden="1">
      <c r="A265" s="102"/>
      <c r="B265" s="102"/>
      <c r="C265" s="28"/>
      <c r="D265" s="24" t="s">
        <v>36</v>
      </c>
      <c r="E265" s="25">
        <f>SUM(E260:E262)</f>
        <v>132225.6</v>
      </c>
      <c r="F265" s="25">
        <f>SUM(F260:F262)</f>
        <v>801124.8999999999</v>
      </c>
      <c r="G265" s="25">
        <f>SUM(G260:G262)</f>
        <v>178804.1</v>
      </c>
      <c r="H265" s="25">
        <f>SUM(H260:H262)</f>
        <v>120529.80000000002</v>
      </c>
      <c r="I265" s="61">
        <f t="shared" si="13"/>
        <v>-58274.29999999999</v>
      </c>
      <c r="J265" s="61">
        <f t="shared" si="12"/>
        <v>67.40885695574096</v>
      </c>
      <c r="K265" s="61">
        <f t="shared" si="14"/>
        <v>15.045069751295964</v>
      </c>
      <c r="L265" s="26"/>
      <c r="M265" s="26"/>
    </row>
    <row r="266" spans="1:13" ht="31.5" hidden="1">
      <c r="A266" s="102"/>
      <c r="B266" s="102"/>
      <c r="C266" s="28"/>
      <c r="D266" s="74" t="s">
        <v>219</v>
      </c>
      <c r="E266" s="75">
        <f>E267-E257</f>
        <v>132225.6</v>
      </c>
      <c r="F266" s="75">
        <f>F267-F257</f>
        <v>1073290.4</v>
      </c>
      <c r="G266" s="75">
        <f>G267-G257</f>
        <v>201186.93333333335</v>
      </c>
      <c r="H266" s="75">
        <f>H267-H257</f>
        <v>128373.10000000002</v>
      </c>
      <c r="I266" s="73">
        <f>H266-G266</f>
        <v>-72813.83333333333</v>
      </c>
      <c r="J266" s="73">
        <f>H266/G266*100</f>
        <v>63.80787155163159</v>
      </c>
      <c r="K266" s="73">
        <f>H266/F266*100</f>
        <v>11.960705136279987</v>
      </c>
      <c r="L266" s="26"/>
      <c r="M266" s="26"/>
    </row>
    <row r="267" spans="1:13" ht="31.5" hidden="1">
      <c r="A267" s="103"/>
      <c r="B267" s="103"/>
      <c r="C267" s="28"/>
      <c r="D267" s="24" t="s">
        <v>220</v>
      </c>
      <c r="E267" s="25">
        <f>E259+E265</f>
        <v>132225.6</v>
      </c>
      <c r="F267" s="25">
        <f>F259+F265</f>
        <v>1073290.4</v>
      </c>
      <c r="G267" s="25">
        <f>G259+G265</f>
        <v>201186.93333333335</v>
      </c>
      <c r="H267" s="25">
        <f>H259+H265</f>
        <v>127280.50000000001</v>
      </c>
      <c r="I267" s="61">
        <f t="shared" si="13"/>
        <v>-73906.43333333333</v>
      </c>
      <c r="J267" s="61">
        <f t="shared" si="12"/>
        <v>63.264794532713196</v>
      </c>
      <c r="K267" s="61">
        <f t="shared" si="14"/>
        <v>11.858906033259967</v>
      </c>
      <c r="L267" s="26"/>
      <c r="M267" s="26"/>
    </row>
    <row r="268" spans="1:13" ht="31.5" hidden="1">
      <c r="A268" s="100" t="s">
        <v>130</v>
      </c>
      <c r="B268" s="108" t="s">
        <v>131</v>
      </c>
      <c r="C268" s="16" t="s">
        <v>16</v>
      </c>
      <c r="D268" s="21" t="s">
        <v>17</v>
      </c>
      <c r="E268" s="11"/>
      <c r="F268" s="25"/>
      <c r="G268" s="25"/>
      <c r="H268" s="11"/>
      <c r="I268" s="15">
        <f t="shared" si="13"/>
        <v>0</v>
      </c>
      <c r="J268" s="15" t="e">
        <f t="shared" si="12"/>
        <v>#DIV/0!</v>
      </c>
      <c r="K268" s="15" t="e">
        <f t="shared" si="14"/>
        <v>#DIV/0!</v>
      </c>
      <c r="L268" s="26"/>
      <c r="M268" s="26"/>
    </row>
    <row r="269" spans="1:13" ht="15.75" hidden="1">
      <c r="A269" s="101"/>
      <c r="B269" s="109"/>
      <c r="C269" s="16" t="s">
        <v>53</v>
      </c>
      <c r="D269" s="20" t="s">
        <v>54</v>
      </c>
      <c r="E269" s="11"/>
      <c r="F269" s="11"/>
      <c r="G269" s="11"/>
      <c r="H269" s="11"/>
      <c r="I269" s="15">
        <f t="shared" si="13"/>
        <v>0</v>
      </c>
      <c r="J269" s="15" t="e">
        <f t="shared" si="12"/>
        <v>#DIV/0!</v>
      </c>
      <c r="K269" s="15" t="e">
        <f t="shared" si="14"/>
        <v>#DIV/0!</v>
      </c>
      <c r="L269" s="26"/>
      <c r="M269" s="26"/>
    </row>
    <row r="270" spans="1:13" ht="15.75" hidden="1">
      <c r="A270" s="102"/>
      <c r="B270" s="102"/>
      <c r="C270" s="28"/>
      <c r="D270" s="24" t="s">
        <v>33</v>
      </c>
      <c r="E270" s="25">
        <f>E268+E269</f>
        <v>0</v>
      </c>
      <c r="F270" s="25">
        <f>F268+F269</f>
        <v>0</v>
      </c>
      <c r="G270" s="25">
        <f>G268+G269</f>
        <v>0</v>
      </c>
      <c r="H270" s="25">
        <f>H268+H269</f>
        <v>0</v>
      </c>
      <c r="I270" s="61">
        <f t="shared" si="13"/>
        <v>0</v>
      </c>
      <c r="J270" s="61" t="e">
        <f t="shared" si="12"/>
        <v>#DIV/0!</v>
      </c>
      <c r="K270" s="61" t="e">
        <f t="shared" si="14"/>
        <v>#DIV/0!</v>
      </c>
      <c r="L270" s="26"/>
      <c r="M270" s="26"/>
    </row>
    <row r="271" spans="1:11" ht="15.75" hidden="1">
      <c r="A271" s="102"/>
      <c r="B271" s="102"/>
      <c r="C271" s="16" t="s">
        <v>132</v>
      </c>
      <c r="D271" s="18" t="s">
        <v>133</v>
      </c>
      <c r="E271" s="11">
        <v>378401.4</v>
      </c>
      <c r="F271" s="14">
        <v>5771930.8</v>
      </c>
      <c r="G271" s="11">
        <v>301276</v>
      </c>
      <c r="H271" s="11">
        <v>339147.9</v>
      </c>
      <c r="I271" s="15">
        <f t="shared" si="13"/>
        <v>37871.90000000002</v>
      </c>
      <c r="J271" s="15">
        <f t="shared" si="12"/>
        <v>112.57050013940706</v>
      </c>
      <c r="K271" s="15">
        <f t="shared" si="14"/>
        <v>5.875813687856411</v>
      </c>
    </row>
    <row r="272" spans="1:11" ht="15.75" hidden="1">
      <c r="A272" s="102"/>
      <c r="B272" s="102"/>
      <c r="C272" s="16" t="s">
        <v>134</v>
      </c>
      <c r="D272" s="18" t="s">
        <v>135</v>
      </c>
      <c r="E272" s="11">
        <v>92801.1</v>
      </c>
      <c r="F272" s="11">
        <v>432143.8</v>
      </c>
      <c r="G272" s="11">
        <v>87063.3</v>
      </c>
      <c r="H272" s="11">
        <v>81649.7</v>
      </c>
      <c r="I272" s="15">
        <f t="shared" si="13"/>
        <v>-5413.600000000006</v>
      </c>
      <c r="J272" s="15">
        <f t="shared" si="12"/>
        <v>93.7819953987501</v>
      </c>
      <c r="K272" s="15">
        <f t="shared" si="14"/>
        <v>18.894104231045315</v>
      </c>
    </row>
    <row r="273" spans="1:11" ht="31.5" hidden="1">
      <c r="A273" s="102"/>
      <c r="B273" s="102"/>
      <c r="C273" s="16" t="s">
        <v>16</v>
      </c>
      <c r="D273" s="21" t="s">
        <v>17</v>
      </c>
      <c r="E273" s="11"/>
      <c r="F273" s="11"/>
      <c r="G273" s="11"/>
      <c r="H273" s="11"/>
      <c r="I273" s="15">
        <f t="shared" si="13"/>
        <v>0</v>
      </c>
      <c r="J273" s="15" t="e">
        <f t="shared" si="12"/>
        <v>#DIV/0!</v>
      </c>
      <c r="K273" s="15" t="e">
        <f t="shared" si="14"/>
        <v>#DIV/0!</v>
      </c>
    </row>
    <row r="274" spans="1:11" ht="15.75" hidden="1">
      <c r="A274" s="102"/>
      <c r="B274" s="102"/>
      <c r="C274" s="16" t="s">
        <v>22</v>
      </c>
      <c r="D274" s="18" t="s">
        <v>23</v>
      </c>
      <c r="E274" s="11">
        <f>E275+E276+E277</f>
        <v>721.6</v>
      </c>
      <c r="F274" s="11">
        <f>F275+F276+F277</f>
        <v>15126</v>
      </c>
      <c r="G274" s="11">
        <f>G275+G276+G277</f>
        <v>1026.6</v>
      </c>
      <c r="H274" s="11">
        <f>H275+H276+H277</f>
        <v>174.5</v>
      </c>
      <c r="I274" s="15">
        <f t="shared" si="13"/>
        <v>-852.0999999999999</v>
      </c>
      <c r="J274" s="15">
        <f t="shared" si="12"/>
        <v>16.99785700370154</v>
      </c>
      <c r="K274" s="15">
        <f t="shared" si="14"/>
        <v>1.1536427343646702</v>
      </c>
    </row>
    <row r="275" spans="1:13" ht="78.75" hidden="1">
      <c r="A275" s="102"/>
      <c r="B275" s="102"/>
      <c r="C275" s="62" t="s">
        <v>136</v>
      </c>
      <c r="D275" s="67" t="s">
        <v>137</v>
      </c>
      <c r="E275" s="64">
        <v>95.1</v>
      </c>
      <c r="F275" s="64">
        <v>2072</v>
      </c>
      <c r="G275" s="64">
        <v>81.2</v>
      </c>
      <c r="H275" s="64">
        <v>81.2</v>
      </c>
      <c r="I275" s="65">
        <f t="shared" si="13"/>
        <v>0</v>
      </c>
      <c r="J275" s="65">
        <f t="shared" si="12"/>
        <v>100</v>
      </c>
      <c r="K275" s="65">
        <f t="shared" si="14"/>
        <v>3.9189189189189193</v>
      </c>
      <c r="L275" s="66"/>
      <c r="M275" s="66"/>
    </row>
    <row r="276" spans="1:13" ht="63" hidden="1">
      <c r="A276" s="102"/>
      <c r="B276" s="102"/>
      <c r="C276" s="62" t="s">
        <v>138</v>
      </c>
      <c r="D276" s="67" t="s">
        <v>139</v>
      </c>
      <c r="E276" s="64">
        <f>564.6+6.5</f>
        <v>571.1</v>
      </c>
      <c r="F276" s="64">
        <f>11654.7+335.4</f>
        <v>11990.1</v>
      </c>
      <c r="G276" s="64">
        <f>890.4+10</f>
        <v>900.4</v>
      </c>
      <c r="H276" s="64">
        <f>32.8</f>
        <v>32.8</v>
      </c>
      <c r="I276" s="65">
        <f t="shared" si="13"/>
        <v>-867.6</v>
      </c>
      <c r="J276" s="65">
        <f t="shared" si="12"/>
        <v>3.6428254109284763</v>
      </c>
      <c r="K276" s="65">
        <f t="shared" si="14"/>
        <v>0.27355901952444095</v>
      </c>
      <c r="L276" s="66"/>
      <c r="M276" s="66"/>
    </row>
    <row r="277" spans="1:13" ht="47.25" hidden="1">
      <c r="A277" s="102"/>
      <c r="B277" s="102"/>
      <c r="C277" s="62" t="s">
        <v>25</v>
      </c>
      <c r="D277" s="67" t="s">
        <v>26</v>
      </c>
      <c r="E277" s="64">
        <f>15.3+0.1+40</f>
        <v>55.4</v>
      </c>
      <c r="F277" s="64">
        <f>1000+63.9</f>
        <v>1063.9</v>
      </c>
      <c r="G277" s="64">
        <f>40+5</f>
        <v>45</v>
      </c>
      <c r="H277" s="64">
        <f>14.5+38.2+7.8</f>
        <v>60.5</v>
      </c>
      <c r="I277" s="65">
        <f t="shared" si="13"/>
        <v>15.5</v>
      </c>
      <c r="J277" s="65">
        <f t="shared" si="12"/>
        <v>134.44444444444446</v>
      </c>
      <c r="K277" s="65">
        <f t="shared" si="14"/>
        <v>5.686624682770937</v>
      </c>
      <c r="L277" s="66"/>
      <c r="M277" s="66"/>
    </row>
    <row r="278" spans="1:11" ht="15.75" hidden="1">
      <c r="A278" s="102"/>
      <c r="B278" s="102"/>
      <c r="C278" s="16" t="s">
        <v>46</v>
      </c>
      <c r="D278" s="18" t="s">
        <v>47</v>
      </c>
      <c r="E278" s="11"/>
      <c r="F278" s="11"/>
      <c r="G278" s="11"/>
      <c r="H278" s="11">
        <v>-674.2</v>
      </c>
      <c r="I278" s="15">
        <f>H278-G278</f>
        <v>-674.2</v>
      </c>
      <c r="J278" s="15"/>
      <c r="K278" s="15"/>
    </row>
    <row r="279" spans="1:13" ht="15.75" hidden="1">
      <c r="A279" s="102"/>
      <c r="B279" s="102"/>
      <c r="C279" s="38"/>
      <c r="D279" s="24" t="s">
        <v>36</v>
      </c>
      <c r="E279" s="25">
        <f>SUM(E271:E274,E278)</f>
        <v>471924.1</v>
      </c>
      <c r="F279" s="25">
        <f>SUM(F271:F274,F278)</f>
        <v>6219200.6</v>
      </c>
      <c r="G279" s="25">
        <f>SUM(G271:G274,G278)</f>
        <v>389365.89999999997</v>
      </c>
      <c r="H279" s="25">
        <f>SUM(H271:H274,H278)</f>
        <v>420297.9</v>
      </c>
      <c r="I279" s="61">
        <f t="shared" si="13"/>
        <v>30932.00000000006</v>
      </c>
      <c r="J279" s="61">
        <f t="shared" si="12"/>
        <v>107.94419850325878</v>
      </c>
      <c r="K279" s="61">
        <f t="shared" si="14"/>
        <v>6.75806951780909</v>
      </c>
      <c r="L279" s="26"/>
      <c r="M279" s="26"/>
    </row>
    <row r="280" spans="1:13" ht="31.5" hidden="1">
      <c r="A280" s="102"/>
      <c r="B280" s="102"/>
      <c r="C280" s="38"/>
      <c r="D280" s="74" t="s">
        <v>219</v>
      </c>
      <c r="E280" s="75">
        <f>E281-E278</f>
        <v>471924.1</v>
      </c>
      <c r="F280" s="75">
        <f>F281-F278</f>
        <v>6219200.6</v>
      </c>
      <c r="G280" s="75">
        <f>G281-G278</f>
        <v>389365.89999999997</v>
      </c>
      <c r="H280" s="75">
        <f>H281-H278</f>
        <v>420972.10000000003</v>
      </c>
      <c r="I280" s="73">
        <f>H280-G280</f>
        <v>31606.20000000007</v>
      </c>
      <c r="J280" s="73">
        <f>H280/G280*100</f>
        <v>108.11735182767677</v>
      </c>
      <c r="K280" s="73">
        <f>H280/F280*100</f>
        <v>6.768910139351352</v>
      </c>
      <c r="L280" s="26"/>
      <c r="M280" s="26"/>
    </row>
    <row r="281" spans="1:13" ht="31.5" hidden="1">
      <c r="A281" s="103"/>
      <c r="B281" s="103"/>
      <c r="C281" s="28"/>
      <c r="D281" s="24" t="s">
        <v>220</v>
      </c>
      <c r="E281" s="25">
        <f>E279+E270</f>
        <v>471924.1</v>
      </c>
      <c r="F281" s="25">
        <f>F279+F270</f>
        <v>6219200.6</v>
      </c>
      <c r="G281" s="25">
        <f>G279+G270</f>
        <v>389365.89999999997</v>
      </c>
      <c r="H281" s="25">
        <f>H279+H270</f>
        <v>420297.9</v>
      </c>
      <c r="I281" s="61">
        <f t="shared" si="13"/>
        <v>30932.00000000006</v>
      </c>
      <c r="J281" s="61">
        <f t="shared" si="12"/>
        <v>107.94419850325878</v>
      </c>
      <c r="K281" s="61">
        <f t="shared" si="14"/>
        <v>6.75806951780909</v>
      </c>
      <c r="L281" s="26"/>
      <c r="M281" s="26"/>
    </row>
    <row r="282" spans="1:13" ht="31.5" hidden="1">
      <c r="A282" s="108">
        <v>955</v>
      </c>
      <c r="B282" s="108" t="s">
        <v>195</v>
      </c>
      <c r="C282" s="16" t="s">
        <v>16</v>
      </c>
      <c r="D282" s="21" t="s">
        <v>17</v>
      </c>
      <c r="E282" s="11"/>
      <c r="F282" s="25"/>
      <c r="G282" s="25"/>
      <c r="H282" s="11">
        <v>9.7</v>
      </c>
      <c r="I282" s="15">
        <f t="shared" si="13"/>
        <v>9.7</v>
      </c>
      <c r="J282" s="15"/>
      <c r="K282" s="15"/>
      <c r="L282" s="26"/>
      <c r="M282" s="26"/>
    </row>
    <row r="283" spans="1:13" ht="15.75" hidden="1">
      <c r="A283" s="102"/>
      <c r="B283" s="102"/>
      <c r="C283" s="16" t="s">
        <v>27</v>
      </c>
      <c r="D283" s="18" t="s">
        <v>28</v>
      </c>
      <c r="E283" s="25"/>
      <c r="F283" s="25"/>
      <c r="G283" s="25"/>
      <c r="H283" s="11"/>
      <c r="I283" s="15">
        <f t="shared" si="13"/>
        <v>0</v>
      </c>
      <c r="J283" s="15"/>
      <c r="K283" s="15"/>
      <c r="L283" s="26"/>
      <c r="M283" s="26"/>
    </row>
    <row r="284" spans="1:11" ht="15.75" hidden="1">
      <c r="A284" s="102"/>
      <c r="B284" s="102"/>
      <c r="C284" s="16" t="s">
        <v>46</v>
      </c>
      <c r="D284" s="18" t="s">
        <v>47</v>
      </c>
      <c r="E284" s="34"/>
      <c r="F284" s="34"/>
      <c r="G284" s="34"/>
      <c r="H284" s="34">
        <v>-3188.5</v>
      </c>
      <c r="I284" s="15">
        <f t="shared" si="13"/>
        <v>-3188.5</v>
      </c>
      <c r="J284" s="15"/>
      <c r="K284" s="15"/>
    </row>
    <row r="285" spans="1:11" ht="15.75" hidden="1">
      <c r="A285" s="102"/>
      <c r="B285" s="102"/>
      <c r="C285" s="16" t="s">
        <v>50</v>
      </c>
      <c r="D285" s="18" t="s">
        <v>121</v>
      </c>
      <c r="E285" s="34"/>
      <c r="F285" s="34"/>
      <c r="G285" s="34"/>
      <c r="H285" s="34"/>
      <c r="I285" s="15">
        <f t="shared" si="13"/>
        <v>0</v>
      </c>
      <c r="J285" s="15" t="e">
        <f t="shared" si="12"/>
        <v>#DIV/0!</v>
      </c>
      <c r="K285" s="15" t="e">
        <f t="shared" si="14"/>
        <v>#DIV/0!</v>
      </c>
    </row>
    <row r="286" spans="1:11" ht="31.5" hidden="1">
      <c r="A286" s="102"/>
      <c r="B286" s="102"/>
      <c r="C286" s="16"/>
      <c r="D286" s="74" t="s">
        <v>219</v>
      </c>
      <c r="E286" s="72">
        <f>E287-E284</f>
        <v>0</v>
      </c>
      <c r="F286" s="72">
        <f>F287-F284</f>
        <v>0</v>
      </c>
      <c r="G286" s="72">
        <f>G287-G284</f>
        <v>0</v>
      </c>
      <c r="H286" s="72">
        <f>H287-H284</f>
        <v>9.699999999999818</v>
      </c>
      <c r="I286" s="73">
        <f>H286-G286</f>
        <v>9.699999999999818</v>
      </c>
      <c r="J286" s="73"/>
      <c r="K286" s="73"/>
    </row>
    <row r="287" spans="1:13" ht="31.5" hidden="1">
      <c r="A287" s="103"/>
      <c r="B287" s="103"/>
      <c r="C287" s="23"/>
      <c r="D287" s="24" t="s">
        <v>220</v>
      </c>
      <c r="E287" s="37">
        <f>SUM(E282:E285)</f>
        <v>0</v>
      </c>
      <c r="F287" s="37">
        <f>SUM(F282:F285)</f>
        <v>0</v>
      </c>
      <c r="G287" s="37">
        <f>SUM(G282:G285)</f>
        <v>0</v>
      </c>
      <c r="H287" s="37">
        <f>SUM(H282:H285)</f>
        <v>-3178.8</v>
      </c>
      <c r="I287" s="61">
        <f t="shared" si="13"/>
        <v>-3178.8</v>
      </c>
      <c r="J287" s="61"/>
      <c r="K287" s="61"/>
      <c r="L287" s="26"/>
      <c r="M287" s="26"/>
    </row>
    <row r="288" spans="1:13" ht="31.5" hidden="1">
      <c r="A288" s="100" t="s">
        <v>140</v>
      </c>
      <c r="B288" s="108" t="s">
        <v>141</v>
      </c>
      <c r="C288" s="16" t="s">
        <v>16</v>
      </c>
      <c r="D288" s="21" t="s">
        <v>17</v>
      </c>
      <c r="E288" s="34"/>
      <c r="F288" s="37"/>
      <c r="G288" s="37"/>
      <c r="H288" s="34">
        <v>60</v>
      </c>
      <c r="I288" s="15">
        <f t="shared" si="13"/>
        <v>60</v>
      </c>
      <c r="J288" s="15"/>
      <c r="K288" s="15"/>
      <c r="L288" s="26"/>
      <c r="M288" s="26"/>
    </row>
    <row r="289" spans="1:11" ht="15.75" hidden="1">
      <c r="A289" s="101"/>
      <c r="B289" s="109"/>
      <c r="C289" s="16" t="s">
        <v>22</v>
      </c>
      <c r="D289" s="18" t="s">
        <v>23</v>
      </c>
      <c r="E289" s="11">
        <f>E290</f>
        <v>0</v>
      </c>
      <c r="F289" s="11">
        <f>F290</f>
        <v>0</v>
      </c>
      <c r="G289" s="11">
        <f>G290</f>
        <v>0</v>
      </c>
      <c r="H289" s="11">
        <f>H290</f>
        <v>0</v>
      </c>
      <c r="I289" s="15">
        <f t="shared" si="13"/>
        <v>0</v>
      </c>
      <c r="J289" s="15"/>
      <c r="K289" s="15"/>
    </row>
    <row r="290" spans="1:13" ht="47.25" hidden="1">
      <c r="A290" s="101"/>
      <c r="B290" s="109"/>
      <c r="C290" s="62" t="s">
        <v>25</v>
      </c>
      <c r="D290" s="67" t="s">
        <v>26</v>
      </c>
      <c r="E290" s="64"/>
      <c r="F290" s="64"/>
      <c r="G290" s="64"/>
      <c r="H290" s="64"/>
      <c r="I290" s="65">
        <f t="shared" si="13"/>
        <v>0</v>
      </c>
      <c r="J290" s="65"/>
      <c r="K290" s="65"/>
      <c r="L290" s="66"/>
      <c r="M290" s="66"/>
    </row>
    <row r="291" spans="1:11" ht="15.75" hidden="1">
      <c r="A291" s="101"/>
      <c r="B291" s="109"/>
      <c r="C291" s="16" t="s">
        <v>27</v>
      </c>
      <c r="D291" s="18" t="s">
        <v>28</v>
      </c>
      <c r="E291" s="11"/>
      <c r="F291" s="11"/>
      <c r="G291" s="11"/>
      <c r="H291" s="11"/>
      <c r="I291" s="15">
        <f t="shared" si="13"/>
        <v>0</v>
      </c>
      <c r="J291" s="15"/>
      <c r="K291" s="15"/>
    </row>
    <row r="292" spans="1:11" ht="15.75" hidden="1">
      <c r="A292" s="101"/>
      <c r="B292" s="109"/>
      <c r="C292" s="16" t="s">
        <v>29</v>
      </c>
      <c r="D292" s="18" t="s">
        <v>30</v>
      </c>
      <c r="E292" s="11"/>
      <c r="F292" s="11"/>
      <c r="G292" s="11"/>
      <c r="H292" s="11"/>
      <c r="I292" s="15">
        <f t="shared" si="13"/>
        <v>0</v>
      </c>
      <c r="J292" s="15"/>
      <c r="K292" s="15"/>
    </row>
    <row r="293" spans="1:11" ht="15.75" hidden="1">
      <c r="A293" s="101"/>
      <c r="B293" s="109"/>
      <c r="C293" s="16" t="s">
        <v>46</v>
      </c>
      <c r="D293" s="18" t="s">
        <v>47</v>
      </c>
      <c r="E293" s="11"/>
      <c r="F293" s="11"/>
      <c r="G293" s="11"/>
      <c r="H293" s="11">
        <v>-156.5</v>
      </c>
      <c r="I293" s="15">
        <f t="shared" si="13"/>
        <v>-156.5</v>
      </c>
      <c r="J293" s="15"/>
      <c r="K293" s="15"/>
    </row>
    <row r="294" spans="1:11" ht="15.75" hidden="1">
      <c r="A294" s="101"/>
      <c r="B294" s="109"/>
      <c r="C294" s="16" t="s">
        <v>51</v>
      </c>
      <c r="D294" s="18" t="s">
        <v>88</v>
      </c>
      <c r="E294" s="11"/>
      <c r="F294" s="11">
        <v>470.4</v>
      </c>
      <c r="G294" s="11"/>
      <c r="H294" s="11">
        <v>72.3</v>
      </c>
      <c r="I294" s="15">
        <f t="shared" si="13"/>
        <v>72.3</v>
      </c>
      <c r="J294" s="15"/>
      <c r="K294" s="15">
        <f t="shared" si="14"/>
        <v>15.369897959183673</v>
      </c>
    </row>
    <row r="295" spans="1:11" ht="15.75" hidden="1">
      <c r="A295" s="101"/>
      <c r="B295" s="109"/>
      <c r="C295" s="16" t="s">
        <v>53</v>
      </c>
      <c r="D295" s="20" t="s">
        <v>54</v>
      </c>
      <c r="E295" s="11"/>
      <c r="F295" s="11">
        <v>207539.8</v>
      </c>
      <c r="G295" s="11"/>
      <c r="H295" s="11">
        <v>11981.9</v>
      </c>
      <c r="I295" s="15">
        <f t="shared" si="13"/>
        <v>11981.9</v>
      </c>
      <c r="J295" s="15"/>
      <c r="K295" s="15">
        <f t="shared" si="14"/>
        <v>5.7733022774426885</v>
      </c>
    </row>
    <row r="296" spans="1:13" ht="15.75" hidden="1">
      <c r="A296" s="101"/>
      <c r="B296" s="109"/>
      <c r="C296" s="8"/>
      <c r="D296" s="24" t="s">
        <v>33</v>
      </c>
      <c r="E296" s="37">
        <f>SUM(E288:E289,E291:E295)</f>
        <v>0</v>
      </c>
      <c r="F296" s="37">
        <f>SUM(F288:F289,F291:F295)</f>
        <v>208010.19999999998</v>
      </c>
      <c r="G296" s="37">
        <f>SUM(G288:G289,G291:G295)</f>
        <v>0</v>
      </c>
      <c r="H296" s="37">
        <f>SUM(H288:H289,H291:H295)</f>
        <v>11957.699999999999</v>
      </c>
      <c r="I296" s="61">
        <f t="shared" si="13"/>
        <v>11957.699999999999</v>
      </c>
      <c r="J296" s="61"/>
      <c r="K296" s="61">
        <f t="shared" si="14"/>
        <v>5.748612327664701</v>
      </c>
      <c r="L296" s="26"/>
      <c r="M296" s="26"/>
    </row>
    <row r="297" spans="1:11" ht="15.75" hidden="1">
      <c r="A297" s="101"/>
      <c r="B297" s="109"/>
      <c r="C297" s="16" t="s">
        <v>142</v>
      </c>
      <c r="D297" s="18" t="s">
        <v>143</v>
      </c>
      <c r="E297" s="11">
        <v>5202.6</v>
      </c>
      <c r="F297" s="11">
        <v>105181.1</v>
      </c>
      <c r="G297" s="11">
        <v>4345</v>
      </c>
      <c r="H297" s="11">
        <v>4368.7</v>
      </c>
      <c r="I297" s="15">
        <f t="shared" si="13"/>
        <v>23.699999999999818</v>
      </c>
      <c r="J297" s="15">
        <f t="shared" si="12"/>
        <v>100.54545454545453</v>
      </c>
      <c r="K297" s="15">
        <f t="shared" si="14"/>
        <v>4.153502863156974</v>
      </c>
    </row>
    <row r="298" spans="1:11" ht="31.5" hidden="1">
      <c r="A298" s="101"/>
      <c r="B298" s="109"/>
      <c r="C298" s="16" t="s">
        <v>16</v>
      </c>
      <c r="D298" s="21" t="s">
        <v>17</v>
      </c>
      <c r="E298" s="11"/>
      <c r="F298" s="11"/>
      <c r="G298" s="11"/>
      <c r="H298" s="11"/>
      <c r="I298" s="15">
        <f t="shared" si="13"/>
        <v>0</v>
      </c>
      <c r="J298" s="15" t="e">
        <f t="shared" si="12"/>
        <v>#DIV/0!</v>
      </c>
      <c r="K298" s="15" t="e">
        <f t="shared" si="14"/>
        <v>#DIV/0!</v>
      </c>
    </row>
    <row r="299" spans="1:11" ht="15.75" hidden="1">
      <c r="A299" s="101"/>
      <c r="B299" s="109"/>
      <c r="C299" s="16" t="s">
        <v>22</v>
      </c>
      <c r="D299" s="18" t="s">
        <v>23</v>
      </c>
      <c r="E299" s="11">
        <f>SUM(E300:E303)</f>
        <v>1094.2</v>
      </c>
      <c r="F299" s="11">
        <f>SUM(F300:F303)</f>
        <v>23545.1</v>
      </c>
      <c r="G299" s="11">
        <f>SUM(G300:G303)</f>
        <v>1220.6000000000001</v>
      </c>
      <c r="H299" s="11">
        <f>SUM(H300:H303)</f>
        <v>772.5</v>
      </c>
      <c r="I299" s="15">
        <f t="shared" si="13"/>
        <v>-448.10000000000014</v>
      </c>
      <c r="J299" s="15">
        <f t="shared" si="12"/>
        <v>63.28854661641815</v>
      </c>
      <c r="K299" s="15">
        <f t="shared" si="14"/>
        <v>3.2809374349652374</v>
      </c>
    </row>
    <row r="300" spans="1:13" ht="63" hidden="1">
      <c r="A300" s="101"/>
      <c r="B300" s="109"/>
      <c r="C300" s="62" t="s">
        <v>144</v>
      </c>
      <c r="D300" s="67" t="s">
        <v>145</v>
      </c>
      <c r="E300" s="64">
        <v>8.7</v>
      </c>
      <c r="F300" s="64">
        <v>540</v>
      </c>
      <c r="G300" s="64">
        <v>27.8</v>
      </c>
      <c r="H300" s="64">
        <v>36.7</v>
      </c>
      <c r="I300" s="65">
        <f t="shared" si="13"/>
        <v>8.900000000000002</v>
      </c>
      <c r="J300" s="65">
        <f t="shared" si="12"/>
        <v>132.01438848920864</v>
      </c>
      <c r="K300" s="65">
        <f t="shared" si="14"/>
        <v>6.796296296296298</v>
      </c>
      <c r="L300" s="68"/>
      <c r="M300" s="68"/>
    </row>
    <row r="301" spans="1:13" ht="63" hidden="1">
      <c r="A301" s="101"/>
      <c r="B301" s="109"/>
      <c r="C301" s="62" t="s">
        <v>146</v>
      </c>
      <c r="D301" s="67" t="s">
        <v>147</v>
      </c>
      <c r="E301" s="64">
        <f>2+163</f>
        <v>165</v>
      </c>
      <c r="F301" s="64">
        <f>95+1400+316.3</f>
        <v>1811.3</v>
      </c>
      <c r="G301" s="64">
        <f>7.9+145.5+10</f>
        <v>163.4</v>
      </c>
      <c r="H301" s="64">
        <f>19.6</f>
        <v>19.6</v>
      </c>
      <c r="I301" s="65">
        <f t="shared" si="13"/>
        <v>-143.8</v>
      </c>
      <c r="J301" s="65">
        <f t="shared" si="12"/>
        <v>11.995104039167687</v>
      </c>
      <c r="K301" s="65">
        <f t="shared" si="14"/>
        <v>1.0820957323469331</v>
      </c>
      <c r="L301" s="68"/>
      <c r="M301" s="68"/>
    </row>
    <row r="302" spans="1:13" ht="47.25" hidden="1">
      <c r="A302" s="101"/>
      <c r="B302" s="109"/>
      <c r="C302" s="62" t="s">
        <v>148</v>
      </c>
      <c r="D302" s="67" t="s">
        <v>149</v>
      </c>
      <c r="E302" s="64">
        <f>1.5</f>
        <v>1.5</v>
      </c>
      <c r="F302" s="64">
        <f>24.2</f>
        <v>24.2</v>
      </c>
      <c r="G302" s="64">
        <v>1</v>
      </c>
      <c r="H302" s="64"/>
      <c r="I302" s="65">
        <f t="shared" si="13"/>
        <v>-1</v>
      </c>
      <c r="J302" s="65">
        <f t="shared" si="12"/>
        <v>0</v>
      </c>
      <c r="K302" s="65">
        <f t="shared" si="14"/>
        <v>0</v>
      </c>
      <c r="L302" s="68"/>
      <c r="M302" s="68"/>
    </row>
    <row r="303" spans="1:13" ht="47.25" hidden="1">
      <c r="A303" s="101"/>
      <c r="B303" s="109"/>
      <c r="C303" s="62" t="s">
        <v>25</v>
      </c>
      <c r="D303" s="67" t="s">
        <v>26</v>
      </c>
      <c r="E303" s="64">
        <f>785+134</f>
        <v>919</v>
      </c>
      <c r="F303" s="64">
        <f>3169.6+18000</f>
        <v>21169.6</v>
      </c>
      <c r="G303" s="64">
        <f>228.4+800</f>
        <v>1028.4</v>
      </c>
      <c r="H303" s="64">
        <f>87.5+628.7</f>
        <v>716.2</v>
      </c>
      <c r="I303" s="65">
        <f t="shared" si="13"/>
        <v>-312.20000000000005</v>
      </c>
      <c r="J303" s="65">
        <f t="shared" si="12"/>
        <v>69.64216258265267</v>
      </c>
      <c r="K303" s="65">
        <f t="shared" si="14"/>
        <v>3.3831532008162655</v>
      </c>
      <c r="L303" s="68"/>
      <c r="M303" s="68"/>
    </row>
    <row r="304" spans="1:13" ht="15.75" hidden="1">
      <c r="A304" s="101"/>
      <c r="B304" s="109"/>
      <c r="C304" s="16" t="s">
        <v>53</v>
      </c>
      <c r="D304" s="20" t="s">
        <v>54</v>
      </c>
      <c r="E304" s="11"/>
      <c r="F304" s="11"/>
      <c r="G304" s="11"/>
      <c r="H304" s="11"/>
      <c r="I304" s="15">
        <f t="shared" si="13"/>
        <v>0</v>
      </c>
      <c r="J304" s="15" t="e">
        <f t="shared" si="12"/>
        <v>#DIV/0!</v>
      </c>
      <c r="K304" s="15" t="e">
        <f t="shared" si="14"/>
        <v>#DIV/0!</v>
      </c>
      <c r="L304" s="26"/>
      <c r="M304" s="26"/>
    </row>
    <row r="305" spans="1:13" ht="15.75" hidden="1">
      <c r="A305" s="101"/>
      <c r="B305" s="109"/>
      <c r="C305" s="28"/>
      <c r="D305" s="24" t="s">
        <v>36</v>
      </c>
      <c r="E305" s="37">
        <f>SUM(E297:E299,E304)</f>
        <v>6296.8</v>
      </c>
      <c r="F305" s="37">
        <f>SUM(F297:F299,F304)</f>
        <v>128726.20000000001</v>
      </c>
      <c r="G305" s="37">
        <f>SUM(G297:G299,G304)</f>
        <v>5565.6</v>
      </c>
      <c r="H305" s="37">
        <f>SUM(H297:H299,H304)</f>
        <v>5141.2</v>
      </c>
      <c r="I305" s="61">
        <f t="shared" si="13"/>
        <v>-424.40000000000055</v>
      </c>
      <c r="J305" s="61">
        <f t="shared" si="12"/>
        <v>92.37458674716112</v>
      </c>
      <c r="K305" s="61">
        <f t="shared" si="14"/>
        <v>3.9939033390249996</v>
      </c>
      <c r="L305" s="26"/>
      <c r="M305" s="26"/>
    </row>
    <row r="306" spans="1:13" ht="31.5" hidden="1">
      <c r="A306" s="101"/>
      <c r="B306" s="109"/>
      <c r="C306" s="28"/>
      <c r="D306" s="74" t="s">
        <v>219</v>
      </c>
      <c r="E306" s="72">
        <f>E307-E293</f>
        <v>6296.8</v>
      </c>
      <c r="F306" s="72">
        <f>F307-F293</f>
        <v>336736.4</v>
      </c>
      <c r="G306" s="72">
        <f>G307-G293</f>
        <v>5565.6</v>
      </c>
      <c r="H306" s="72">
        <f>H307-H293</f>
        <v>17255.399999999998</v>
      </c>
      <c r="I306" s="73">
        <f>H306-G306</f>
        <v>11689.799999999997</v>
      </c>
      <c r="J306" s="73">
        <f>H306/G306*100</f>
        <v>310.036653730056</v>
      </c>
      <c r="K306" s="73">
        <f>H306/F306*100</f>
        <v>5.124304945945848</v>
      </c>
      <c r="L306" s="26"/>
      <c r="M306" s="26"/>
    </row>
    <row r="307" spans="1:13" ht="31.5" hidden="1">
      <c r="A307" s="107"/>
      <c r="B307" s="110"/>
      <c r="C307" s="28"/>
      <c r="D307" s="24" t="s">
        <v>220</v>
      </c>
      <c r="E307" s="37">
        <f>E296+E305</f>
        <v>6296.8</v>
      </c>
      <c r="F307" s="37">
        <f>F296+F305</f>
        <v>336736.4</v>
      </c>
      <c r="G307" s="37">
        <f>G296+G305</f>
        <v>5565.6</v>
      </c>
      <c r="H307" s="37">
        <f>H296+H305</f>
        <v>17098.899999999998</v>
      </c>
      <c r="I307" s="61">
        <f t="shared" si="13"/>
        <v>11533.299999999997</v>
      </c>
      <c r="J307" s="61">
        <f t="shared" si="12"/>
        <v>307.2247376742848</v>
      </c>
      <c r="K307" s="61">
        <f t="shared" si="14"/>
        <v>5.07782942384607</v>
      </c>
      <c r="L307" s="26"/>
      <c r="M307" s="26"/>
    </row>
    <row r="308" spans="1:11" ht="31.5" hidden="1">
      <c r="A308" s="108" t="s">
        <v>150</v>
      </c>
      <c r="B308" s="108" t="s">
        <v>151</v>
      </c>
      <c r="C308" s="16" t="s">
        <v>152</v>
      </c>
      <c r="D308" s="18" t="s">
        <v>153</v>
      </c>
      <c r="E308" s="11">
        <v>54</v>
      </c>
      <c r="F308" s="11">
        <v>462</v>
      </c>
      <c r="G308" s="11">
        <v>36</v>
      </c>
      <c r="H308" s="11">
        <v>21</v>
      </c>
      <c r="I308" s="15">
        <f t="shared" si="13"/>
        <v>-15</v>
      </c>
      <c r="J308" s="15">
        <f t="shared" si="12"/>
        <v>58.333333333333336</v>
      </c>
      <c r="K308" s="15">
        <f t="shared" si="14"/>
        <v>4.545454545454546</v>
      </c>
    </row>
    <row r="309" spans="1:11" ht="15.75" hidden="1">
      <c r="A309" s="109"/>
      <c r="B309" s="109"/>
      <c r="C309" s="16" t="s">
        <v>10</v>
      </c>
      <c r="D309" s="17" t="s">
        <v>154</v>
      </c>
      <c r="E309" s="11"/>
      <c r="F309" s="11"/>
      <c r="G309" s="11"/>
      <c r="H309" s="11"/>
      <c r="I309" s="15">
        <f t="shared" si="13"/>
        <v>0</v>
      </c>
      <c r="J309" s="15" t="e">
        <f t="shared" si="12"/>
        <v>#DIV/0!</v>
      </c>
      <c r="K309" s="15" t="e">
        <f t="shared" si="14"/>
        <v>#DIV/0!</v>
      </c>
    </row>
    <row r="310" spans="1:11" ht="47.25" hidden="1">
      <c r="A310" s="109"/>
      <c r="B310" s="109"/>
      <c r="C310" s="19" t="s">
        <v>14</v>
      </c>
      <c r="D310" s="20" t="s">
        <v>202</v>
      </c>
      <c r="E310" s="11">
        <v>970.1</v>
      </c>
      <c r="F310" s="11">
        <v>68493.4</v>
      </c>
      <c r="G310" s="11">
        <v>1497.1</v>
      </c>
      <c r="H310" s="11">
        <v>1032.7</v>
      </c>
      <c r="I310" s="15">
        <f t="shared" si="13"/>
        <v>-464.39999999999986</v>
      </c>
      <c r="J310" s="15">
        <f t="shared" si="12"/>
        <v>68.98002805423819</v>
      </c>
      <c r="K310" s="15">
        <f t="shared" si="14"/>
        <v>1.507736511839097</v>
      </c>
    </row>
    <row r="311" spans="1:11" ht="31.5" hidden="1">
      <c r="A311" s="109"/>
      <c r="B311" s="109"/>
      <c r="C311" s="16" t="s">
        <v>16</v>
      </c>
      <c r="D311" s="21" t="s">
        <v>17</v>
      </c>
      <c r="E311" s="11"/>
      <c r="F311" s="11"/>
      <c r="G311" s="11"/>
      <c r="H311" s="11"/>
      <c r="I311" s="15">
        <f t="shared" si="13"/>
        <v>0</v>
      </c>
      <c r="J311" s="15" t="e">
        <f t="shared" si="12"/>
        <v>#DIV/0!</v>
      </c>
      <c r="K311" s="15" t="e">
        <f t="shared" si="14"/>
        <v>#DIV/0!</v>
      </c>
    </row>
    <row r="312" spans="1:11" ht="15.75" hidden="1">
      <c r="A312" s="109"/>
      <c r="B312" s="109"/>
      <c r="C312" s="16" t="s">
        <v>22</v>
      </c>
      <c r="D312" s="18" t="s">
        <v>23</v>
      </c>
      <c r="E312" s="11">
        <f>E313</f>
        <v>0</v>
      </c>
      <c r="F312" s="11">
        <f>F313</f>
        <v>0</v>
      </c>
      <c r="G312" s="11">
        <f>G313</f>
        <v>0</v>
      </c>
      <c r="H312" s="11">
        <f>H313</f>
        <v>0</v>
      </c>
      <c r="I312" s="15">
        <f t="shared" si="13"/>
        <v>0</v>
      </c>
      <c r="J312" s="15"/>
      <c r="K312" s="15"/>
    </row>
    <row r="313" spans="1:13" ht="47.25" hidden="1">
      <c r="A313" s="109"/>
      <c r="B313" s="109"/>
      <c r="C313" s="62" t="s">
        <v>25</v>
      </c>
      <c r="D313" s="67" t="s">
        <v>26</v>
      </c>
      <c r="E313" s="64"/>
      <c r="F313" s="64"/>
      <c r="G313" s="64"/>
      <c r="H313" s="64"/>
      <c r="I313" s="65">
        <f t="shared" si="13"/>
        <v>0</v>
      </c>
      <c r="J313" s="65"/>
      <c r="K313" s="65"/>
      <c r="L313" s="66"/>
      <c r="M313" s="66"/>
    </row>
    <row r="314" spans="1:11" ht="15.75" hidden="1">
      <c r="A314" s="109"/>
      <c r="B314" s="109"/>
      <c r="C314" s="16" t="s">
        <v>27</v>
      </c>
      <c r="D314" s="18" t="s">
        <v>28</v>
      </c>
      <c r="E314" s="11">
        <v>76.6</v>
      </c>
      <c r="F314" s="11"/>
      <c r="G314" s="11"/>
      <c r="H314" s="11"/>
      <c r="I314" s="15">
        <f t="shared" si="13"/>
        <v>0</v>
      </c>
      <c r="J314" s="15"/>
      <c r="K314" s="15"/>
    </row>
    <row r="315" spans="1:11" ht="15.75" hidden="1">
      <c r="A315" s="109"/>
      <c r="B315" s="109"/>
      <c r="C315" s="16" t="s">
        <v>29</v>
      </c>
      <c r="D315" s="18" t="s">
        <v>30</v>
      </c>
      <c r="E315" s="11"/>
      <c r="F315" s="11"/>
      <c r="G315" s="11"/>
      <c r="H315" s="11"/>
      <c r="I315" s="15">
        <f t="shared" si="13"/>
        <v>0</v>
      </c>
      <c r="J315" s="15" t="e">
        <f t="shared" si="12"/>
        <v>#DIV/0!</v>
      </c>
      <c r="K315" s="15" t="e">
        <f t="shared" si="14"/>
        <v>#DIV/0!</v>
      </c>
    </row>
    <row r="316" spans="1:11" ht="15.75" hidden="1">
      <c r="A316" s="109"/>
      <c r="B316" s="109"/>
      <c r="C316" s="16" t="s">
        <v>46</v>
      </c>
      <c r="D316" s="18" t="s">
        <v>47</v>
      </c>
      <c r="E316" s="11"/>
      <c r="F316" s="11"/>
      <c r="G316" s="11"/>
      <c r="H316" s="11"/>
      <c r="I316" s="15">
        <f t="shared" si="13"/>
        <v>0</v>
      </c>
      <c r="J316" s="15" t="e">
        <f t="shared" si="12"/>
        <v>#DIV/0!</v>
      </c>
      <c r="K316" s="15" t="e">
        <f t="shared" si="14"/>
        <v>#DIV/0!</v>
      </c>
    </row>
    <row r="317" spans="1:11" ht="15.75" hidden="1">
      <c r="A317" s="109"/>
      <c r="B317" s="109"/>
      <c r="C317" s="16" t="s">
        <v>51</v>
      </c>
      <c r="D317" s="18" t="s">
        <v>52</v>
      </c>
      <c r="E317" s="11"/>
      <c r="F317" s="11"/>
      <c r="G317" s="11"/>
      <c r="H317" s="11"/>
      <c r="I317" s="15">
        <f t="shared" si="13"/>
        <v>0</v>
      </c>
      <c r="J317" s="15" t="e">
        <f t="shared" si="12"/>
        <v>#DIV/0!</v>
      </c>
      <c r="K317" s="15" t="e">
        <f t="shared" si="14"/>
        <v>#DIV/0!</v>
      </c>
    </row>
    <row r="318" spans="1:13" ht="15.75" hidden="1">
      <c r="A318" s="109"/>
      <c r="B318" s="109"/>
      <c r="C318" s="23"/>
      <c r="D318" s="24" t="s">
        <v>33</v>
      </c>
      <c r="E318" s="37">
        <f>SUM(E308:E312,E314:E317)</f>
        <v>1100.6999999999998</v>
      </c>
      <c r="F318" s="37">
        <f>SUM(F308:F312,F314:F317)</f>
        <v>68955.4</v>
      </c>
      <c r="G318" s="37">
        <f>SUM(G308:G312,G314:G317)</f>
        <v>1533.1</v>
      </c>
      <c r="H318" s="37">
        <f>SUM(H308:H312,H314:H317)</f>
        <v>1053.7</v>
      </c>
      <c r="I318" s="61">
        <f t="shared" si="13"/>
        <v>-479.39999999999986</v>
      </c>
      <c r="J318" s="61">
        <f t="shared" si="12"/>
        <v>68.73002413410737</v>
      </c>
      <c r="K318" s="61">
        <f t="shared" si="14"/>
        <v>1.5280891706813393</v>
      </c>
      <c r="L318" s="26"/>
      <c r="M318" s="26"/>
    </row>
    <row r="319" spans="1:11" ht="15.75" hidden="1">
      <c r="A319" s="109"/>
      <c r="B319" s="109"/>
      <c r="C319" s="16" t="s">
        <v>155</v>
      </c>
      <c r="D319" s="18" t="s">
        <v>156</v>
      </c>
      <c r="E319" s="11">
        <v>2.6</v>
      </c>
      <c r="F319" s="11">
        <v>373.8</v>
      </c>
      <c r="G319" s="11">
        <v>6</v>
      </c>
      <c r="H319" s="11"/>
      <c r="I319" s="15">
        <f t="shared" si="13"/>
        <v>-6</v>
      </c>
      <c r="J319" s="15">
        <f t="shared" si="12"/>
        <v>0</v>
      </c>
      <c r="K319" s="15">
        <f t="shared" si="14"/>
        <v>0</v>
      </c>
    </row>
    <row r="320" spans="1:11" ht="15.75" hidden="1">
      <c r="A320" s="109"/>
      <c r="B320" s="109"/>
      <c r="C320" s="16" t="s">
        <v>22</v>
      </c>
      <c r="D320" s="18" t="s">
        <v>23</v>
      </c>
      <c r="E320" s="11">
        <f>SUM(E321:E322)</f>
        <v>628.5</v>
      </c>
      <c r="F320" s="58">
        <f>SUM(F321:F322)</f>
        <v>8425</v>
      </c>
      <c r="G320" s="58">
        <f>SUM(G321:G322)</f>
        <v>833.3</v>
      </c>
      <c r="H320" s="58">
        <f>SUM(H321:H322)</f>
        <v>1143.7</v>
      </c>
      <c r="I320" s="15">
        <f t="shared" si="13"/>
        <v>310.4000000000001</v>
      </c>
      <c r="J320" s="15">
        <f t="shared" si="12"/>
        <v>137.24948997959922</v>
      </c>
      <c r="K320" s="15">
        <f t="shared" si="14"/>
        <v>13.575074183976263</v>
      </c>
    </row>
    <row r="321" spans="1:13" ht="63" hidden="1">
      <c r="A321" s="109"/>
      <c r="B321" s="109"/>
      <c r="C321" s="62" t="s">
        <v>157</v>
      </c>
      <c r="D321" s="67" t="s">
        <v>158</v>
      </c>
      <c r="E321" s="64">
        <v>624.5</v>
      </c>
      <c r="F321" s="64">
        <f>8000+25</f>
        <v>8025</v>
      </c>
      <c r="G321" s="64">
        <v>800</v>
      </c>
      <c r="H321" s="64">
        <f>1115.2</f>
        <v>1115.2</v>
      </c>
      <c r="I321" s="65">
        <f t="shared" si="13"/>
        <v>315.20000000000005</v>
      </c>
      <c r="J321" s="65">
        <f t="shared" si="12"/>
        <v>139.4</v>
      </c>
      <c r="K321" s="65">
        <f t="shared" si="14"/>
        <v>13.896573208722742</v>
      </c>
      <c r="L321" s="68"/>
      <c r="M321" s="68"/>
    </row>
    <row r="322" spans="1:13" ht="47.25" hidden="1">
      <c r="A322" s="109"/>
      <c r="B322" s="109"/>
      <c r="C322" s="62" t="s">
        <v>25</v>
      </c>
      <c r="D322" s="67" t="s">
        <v>26</v>
      </c>
      <c r="E322" s="64">
        <v>4</v>
      </c>
      <c r="F322" s="64">
        <v>400</v>
      </c>
      <c r="G322" s="64">
        <v>33.3</v>
      </c>
      <c r="H322" s="64">
        <v>28.5</v>
      </c>
      <c r="I322" s="65">
        <f t="shared" si="13"/>
        <v>-4.799999999999997</v>
      </c>
      <c r="J322" s="65">
        <f t="shared" si="12"/>
        <v>85.58558558558559</v>
      </c>
      <c r="K322" s="65">
        <f t="shared" si="14"/>
        <v>7.124999999999999</v>
      </c>
      <c r="L322" s="68"/>
      <c r="M322" s="68"/>
    </row>
    <row r="323" spans="1:13" ht="15.75" hidden="1">
      <c r="A323" s="109"/>
      <c r="B323" s="109"/>
      <c r="C323" s="28"/>
      <c r="D323" s="24" t="s">
        <v>36</v>
      </c>
      <c r="E323" s="37">
        <f>SUM(E319:E320)</f>
        <v>631.1</v>
      </c>
      <c r="F323" s="37">
        <f>SUM(F319:F320)</f>
        <v>8798.8</v>
      </c>
      <c r="G323" s="37">
        <f>SUM(G319:G320)</f>
        <v>839.3</v>
      </c>
      <c r="H323" s="37">
        <f>SUM(H319:H320)</f>
        <v>1143.7</v>
      </c>
      <c r="I323" s="61">
        <f t="shared" si="13"/>
        <v>304.4000000000001</v>
      </c>
      <c r="J323" s="61">
        <f t="shared" si="12"/>
        <v>136.26831883712617</v>
      </c>
      <c r="K323" s="61">
        <f t="shared" si="14"/>
        <v>12.99836341319271</v>
      </c>
      <c r="L323" s="26"/>
      <c r="M323" s="26"/>
    </row>
    <row r="324" spans="1:13" ht="15.75" hidden="1">
      <c r="A324" s="110"/>
      <c r="B324" s="110"/>
      <c r="C324" s="23"/>
      <c r="D324" s="24" t="s">
        <v>37</v>
      </c>
      <c r="E324" s="37">
        <f>E318+E323</f>
        <v>1731.7999999999997</v>
      </c>
      <c r="F324" s="37">
        <f>F318+F323</f>
        <v>77754.2</v>
      </c>
      <c r="G324" s="37">
        <f>G318+G323</f>
        <v>2372.3999999999996</v>
      </c>
      <c r="H324" s="37">
        <f>H318+H323</f>
        <v>2197.4</v>
      </c>
      <c r="I324" s="61">
        <f t="shared" si="13"/>
        <v>-174.99999999999955</v>
      </c>
      <c r="J324" s="61">
        <f t="shared" si="12"/>
        <v>92.6235036250211</v>
      </c>
      <c r="K324" s="61">
        <f t="shared" si="14"/>
        <v>2.8260852789945754</v>
      </c>
      <c r="L324" s="26"/>
      <c r="M324" s="26"/>
    </row>
    <row r="325" spans="1:11" ht="31.5" hidden="1">
      <c r="A325" s="113" t="s">
        <v>159</v>
      </c>
      <c r="B325" s="117" t="s">
        <v>160</v>
      </c>
      <c r="C325" s="16" t="s">
        <v>16</v>
      </c>
      <c r="D325" s="21" t="s">
        <v>17</v>
      </c>
      <c r="E325" s="11"/>
      <c r="F325" s="11"/>
      <c r="G325" s="11"/>
      <c r="H325" s="11"/>
      <c r="I325" s="15">
        <f t="shared" si="13"/>
        <v>0</v>
      </c>
      <c r="J325" s="15" t="e">
        <f aca="true" t="shared" si="15" ref="J325:J387">H325/G325*100</f>
        <v>#DIV/0!</v>
      </c>
      <c r="K325" s="15" t="e">
        <f t="shared" si="14"/>
        <v>#DIV/0!</v>
      </c>
    </row>
    <row r="326" spans="1:11" ht="15.75" hidden="1">
      <c r="A326" s="113"/>
      <c r="B326" s="117"/>
      <c r="C326" s="16" t="s">
        <v>22</v>
      </c>
      <c r="D326" s="18" t="s">
        <v>23</v>
      </c>
      <c r="E326" s="11"/>
      <c r="F326" s="11"/>
      <c r="G326" s="11"/>
      <c r="H326" s="11"/>
      <c r="I326" s="15">
        <f aca="true" t="shared" si="16" ref="I326:I389">H326-G326</f>
        <v>0</v>
      </c>
      <c r="J326" s="15" t="e">
        <f t="shared" si="15"/>
        <v>#DIV/0!</v>
      </c>
      <c r="K326" s="15" t="e">
        <f t="shared" si="14"/>
        <v>#DIV/0!</v>
      </c>
    </row>
    <row r="327" spans="1:11" ht="15.75" hidden="1">
      <c r="A327" s="113"/>
      <c r="B327" s="117"/>
      <c r="C327" s="16" t="s">
        <v>27</v>
      </c>
      <c r="D327" s="18" t="s">
        <v>28</v>
      </c>
      <c r="E327" s="11"/>
      <c r="F327" s="11"/>
      <c r="G327" s="11"/>
      <c r="H327" s="11"/>
      <c r="I327" s="15">
        <f t="shared" si="16"/>
        <v>0</v>
      </c>
      <c r="J327" s="15" t="e">
        <f t="shared" si="15"/>
        <v>#DIV/0!</v>
      </c>
      <c r="K327" s="15" t="e">
        <f aca="true" t="shared" si="17" ref="K327:K391">H327/F327*100</f>
        <v>#DIV/0!</v>
      </c>
    </row>
    <row r="328" spans="1:11" ht="15.75" hidden="1">
      <c r="A328" s="113"/>
      <c r="B328" s="117"/>
      <c r="C328" s="16" t="s">
        <v>46</v>
      </c>
      <c r="D328" s="18" t="s">
        <v>47</v>
      </c>
      <c r="E328" s="11"/>
      <c r="F328" s="11"/>
      <c r="G328" s="11"/>
      <c r="H328" s="11">
        <v>-384.6</v>
      </c>
      <c r="I328" s="15">
        <f t="shared" si="16"/>
        <v>-384.6</v>
      </c>
      <c r="J328" s="15"/>
      <c r="K328" s="15"/>
    </row>
    <row r="329" spans="1:11" ht="15.75" hidden="1">
      <c r="A329" s="113"/>
      <c r="B329" s="117"/>
      <c r="C329" s="16" t="s">
        <v>51</v>
      </c>
      <c r="D329" s="18" t="s">
        <v>52</v>
      </c>
      <c r="E329" s="11"/>
      <c r="F329" s="11">
        <v>1012.7</v>
      </c>
      <c r="G329" s="11"/>
      <c r="H329" s="11">
        <v>95.2</v>
      </c>
      <c r="I329" s="15">
        <f t="shared" si="16"/>
        <v>95.2</v>
      </c>
      <c r="J329" s="15"/>
      <c r="K329" s="15">
        <f t="shared" si="17"/>
        <v>9.400612224745728</v>
      </c>
    </row>
    <row r="330" spans="1:11" ht="31.5" hidden="1">
      <c r="A330" s="113"/>
      <c r="B330" s="117"/>
      <c r="C330" s="16"/>
      <c r="D330" s="74" t="s">
        <v>219</v>
      </c>
      <c r="E330" s="75">
        <f>E331-E328</f>
        <v>0</v>
      </c>
      <c r="F330" s="75">
        <f>F331-F328</f>
        <v>1012.7</v>
      </c>
      <c r="G330" s="75">
        <f>G331-G328</f>
        <v>0</v>
      </c>
      <c r="H330" s="75">
        <f>H331-H328</f>
        <v>95.19999999999999</v>
      </c>
      <c r="I330" s="73">
        <f>H330-G330</f>
        <v>95.19999999999999</v>
      </c>
      <c r="J330" s="73"/>
      <c r="K330" s="73">
        <f>H330/F330*100</f>
        <v>9.400612224745727</v>
      </c>
    </row>
    <row r="331" spans="1:13" ht="31.5" hidden="1">
      <c r="A331" s="113"/>
      <c r="B331" s="117"/>
      <c r="C331" s="8"/>
      <c r="D331" s="24" t="s">
        <v>220</v>
      </c>
      <c r="E331" s="37">
        <f>SUM(E325:E329)</f>
        <v>0</v>
      </c>
      <c r="F331" s="37">
        <f>SUM(F325:F329)</f>
        <v>1012.7</v>
      </c>
      <c r="G331" s="37">
        <f>SUM(G325:G329)</f>
        <v>0</v>
      </c>
      <c r="H331" s="37">
        <f>SUM(H325:H329)</f>
        <v>-289.40000000000003</v>
      </c>
      <c r="I331" s="61">
        <f t="shared" si="16"/>
        <v>-289.40000000000003</v>
      </c>
      <c r="J331" s="61"/>
      <c r="K331" s="61">
        <f t="shared" si="17"/>
        <v>-28.577071195813176</v>
      </c>
      <c r="L331" s="26"/>
      <c r="M331" s="26"/>
    </row>
    <row r="332" spans="1:13" ht="31.5" hidden="1">
      <c r="A332" s="100" t="s">
        <v>161</v>
      </c>
      <c r="B332" s="108" t="s">
        <v>162</v>
      </c>
      <c r="C332" s="16" t="s">
        <v>16</v>
      </c>
      <c r="D332" s="21" t="s">
        <v>17</v>
      </c>
      <c r="E332" s="34"/>
      <c r="F332" s="37"/>
      <c r="G332" s="37"/>
      <c r="H332" s="34"/>
      <c r="I332" s="15">
        <f t="shared" si="16"/>
        <v>0</v>
      </c>
      <c r="J332" s="15" t="e">
        <f t="shared" si="15"/>
        <v>#DIV/0!</v>
      </c>
      <c r="K332" s="15" t="e">
        <f t="shared" si="17"/>
        <v>#DIV/0!</v>
      </c>
      <c r="L332" s="26"/>
      <c r="M332" s="26"/>
    </row>
    <row r="333" spans="1:13" ht="15.75" hidden="1">
      <c r="A333" s="102"/>
      <c r="B333" s="102"/>
      <c r="C333" s="16" t="s">
        <v>22</v>
      </c>
      <c r="D333" s="18" t="s">
        <v>23</v>
      </c>
      <c r="E333" s="34">
        <f>E334</f>
        <v>0</v>
      </c>
      <c r="F333" s="34">
        <f>F334</f>
        <v>0</v>
      </c>
      <c r="G333" s="34">
        <f>G334</f>
        <v>0</v>
      </c>
      <c r="H333" s="34">
        <f>H334</f>
        <v>0</v>
      </c>
      <c r="I333" s="15">
        <f t="shared" si="16"/>
        <v>0</v>
      </c>
      <c r="J333" s="15" t="e">
        <f t="shared" si="15"/>
        <v>#DIV/0!</v>
      </c>
      <c r="K333" s="15" t="e">
        <f t="shared" si="17"/>
        <v>#DIV/0!</v>
      </c>
      <c r="L333" s="26"/>
      <c r="M333" s="26"/>
    </row>
    <row r="334" spans="1:13" ht="47.25" hidden="1">
      <c r="A334" s="102"/>
      <c r="B334" s="102"/>
      <c r="C334" s="62" t="s">
        <v>25</v>
      </c>
      <c r="D334" s="67" t="s">
        <v>26</v>
      </c>
      <c r="E334" s="64"/>
      <c r="F334" s="64"/>
      <c r="G334" s="64"/>
      <c r="H334" s="64"/>
      <c r="I334" s="65">
        <f t="shared" si="16"/>
        <v>0</v>
      </c>
      <c r="J334" s="65" t="e">
        <f t="shared" si="15"/>
        <v>#DIV/0!</v>
      </c>
      <c r="K334" s="65" t="e">
        <f t="shared" si="17"/>
        <v>#DIV/0!</v>
      </c>
      <c r="L334" s="68"/>
      <c r="M334" s="68"/>
    </row>
    <row r="335" spans="1:13" ht="15.75" hidden="1">
      <c r="A335" s="102"/>
      <c r="B335" s="102"/>
      <c r="C335" s="16" t="s">
        <v>27</v>
      </c>
      <c r="D335" s="18" t="s">
        <v>28</v>
      </c>
      <c r="E335" s="34"/>
      <c r="F335" s="37"/>
      <c r="G335" s="37"/>
      <c r="H335" s="34"/>
      <c r="I335" s="15">
        <f t="shared" si="16"/>
        <v>0</v>
      </c>
      <c r="J335" s="15" t="e">
        <f t="shared" si="15"/>
        <v>#DIV/0!</v>
      </c>
      <c r="K335" s="15" t="e">
        <f t="shared" si="17"/>
        <v>#DIV/0!</v>
      </c>
      <c r="L335" s="26"/>
      <c r="M335" s="26"/>
    </row>
    <row r="336" spans="1:13" ht="15.75" hidden="1">
      <c r="A336" s="102"/>
      <c r="B336" s="102"/>
      <c r="C336" s="16" t="s">
        <v>46</v>
      </c>
      <c r="D336" s="18" t="s">
        <v>47</v>
      </c>
      <c r="E336" s="34"/>
      <c r="F336" s="37"/>
      <c r="G336" s="37"/>
      <c r="H336" s="34">
        <v>-182.8</v>
      </c>
      <c r="I336" s="15">
        <f>H336-G336</f>
        <v>-182.8</v>
      </c>
      <c r="J336" s="15"/>
      <c r="K336" s="15"/>
      <c r="L336" s="26"/>
      <c r="M336" s="26"/>
    </row>
    <row r="337" spans="1:11" ht="15.75" hidden="1">
      <c r="A337" s="102"/>
      <c r="B337" s="102"/>
      <c r="C337" s="16" t="s">
        <v>50</v>
      </c>
      <c r="D337" s="18" t="s">
        <v>121</v>
      </c>
      <c r="E337" s="34"/>
      <c r="F337" s="34">
        <v>331.3</v>
      </c>
      <c r="G337" s="34"/>
      <c r="H337" s="34"/>
      <c r="I337" s="15">
        <f t="shared" si="16"/>
        <v>0</v>
      </c>
      <c r="J337" s="15"/>
      <c r="K337" s="15">
        <f t="shared" si="17"/>
        <v>0</v>
      </c>
    </row>
    <row r="338" spans="1:11" ht="15.75" hidden="1">
      <c r="A338" s="102"/>
      <c r="B338" s="102"/>
      <c r="C338" s="16" t="s">
        <v>53</v>
      </c>
      <c r="D338" s="20" t="s">
        <v>54</v>
      </c>
      <c r="E338" s="34"/>
      <c r="F338" s="34"/>
      <c r="G338" s="34"/>
      <c r="H338" s="34"/>
      <c r="I338" s="15">
        <f t="shared" si="16"/>
        <v>0</v>
      </c>
      <c r="J338" s="15" t="e">
        <f t="shared" si="15"/>
        <v>#DIV/0!</v>
      </c>
      <c r="K338" s="15" t="e">
        <f t="shared" si="17"/>
        <v>#DIV/0!</v>
      </c>
    </row>
    <row r="339" spans="1:11" ht="31.5" hidden="1">
      <c r="A339" s="102"/>
      <c r="B339" s="102"/>
      <c r="C339" s="16"/>
      <c r="D339" s="74" t="s">
        <v>219</v>
      </c>
      <c r="E339" s="72">
        <f>E340-E336</f>
        <v>0</v>
      </c>
      <c r="F339" s="72">
        <f>F340-F336</f>
        <v>331.3</v>
      </c>
      <c r="G339" s="72">
        <f>G340-G336</f>
        <v>0</v>
      </c>
      <c r="H339" s="72">
        <f>H340-H336</f>
        <v>0</v>
      </c>
      <c r="I339" s="73">
        <f>H339-G339</f>
        <v>0</v>
      </c>
      <c r="J339" s="73"/>
      <c r="K339" s="73">
        <f>H339/F339*100</f>
        <v>0</v>
      </c>
    </row>
    <row r="340" spans="1:13" ht="31.5" hidden="1">
      <c r="A340" s="103"/>
      <c r="B340" s="103"/>
      <c r="C340" s="8"/>
      <c r="D340" s="24" t="s">
        <v>220</v>
      </c>
      <c r="E340" s="37">
        <f>SUM(E332:E333,E335:E338)</f>
        <v>0</v>
      </c>
      <c r="F340" s="37">
        <f>SUM(F332:F333,F335:F338)</f>
        <v>331.3</v>
      </c>
      <c r="G340" s="37">
        <f>SUM(G332:G333,G335:G338)</f>
        <v>0</v>
      </c>
      <c r="H340" s="37">
        <f>SUM(H332:H333,H335:H338)</f>
        <v>-182.8</v>
      </c>
      <c r="I340" s="61">
        <f t="shared" si="16"/>
        <v>-182.8</v>
      </c>
      <c r="J340" s="61"/>
      <c r="K340" s="61">
        <f t="shared" si="17"/>
        <v>-55.17657712043466</v>
      </c>
      <c r="L340" s="26"/>
      <c r="M340" s="26"/>
    </row>
    <row r="341" spans="1:13" ht="31.5" hidden="1">
      <c r="A341" s="108">
        <v>977</v>
      </c>
      <c r="B341" s="108" t="s">
        <v>196</v>
      </c>
      <c r="C341" s="16" t="s">
        <v>16</v>
      </c>
      <c r="D341" s="21" t="s">
        <v>17</v>
      </c>
      <c r="E341" s="34"/>
      <c r="F341" s="34"/>
      <c r="G341" s="34"/>
      <c r="H341" s="34"/>
      <c r="I341" s="15">
        <f t="shared" si="16"/>
        <v>0</v>
      </c>
      <c r="J341" s="15" t="e">
        <f t="shared" si="15"/>
        <v>#DIV/0!</v>
      </c>
      <c r="K341" s="15" t="e">
        <f t="shared" si="17"/>
        <v>#DIV/0!</v>
      </c>
      <c r="L341" s="26"/>
      <c r="M341" s="26"/>
    </row>
    <row r="342" spans="1:13" ht="15.75" hidden="1">
      <c r="A342" s="109"/>
      <c r="B342" s="109"/>
      <c r="C342" s="16" t="s">
        <v>22</v>
      </c>
      <c r="D342" s="18" t="s">
        <v>23</v>
      </c>
      <c r="E342" s="34">
        <f>E343+E344</f>
        <v>0</v>
      </c>
      <c r="F342" s="34">
        <f>F343+F344</f>
        <v>0</v>
      </c>
      <c r="G342" s="34">
        <f>G343+G344</f>
        <v>0</v>
      </c>
      <c r="H342" s="34">
        <f>H343+H344</f>
        <v>0</v>
      </c>
      <c r="I342" s="15">
        <f t="shared" si="16"/>
        <v>0</v>
      </c>
      <c r="J342" s="15" t="e">
        <f t="shared" si="15"/>
        <v>#DIV/0!</v>
      </c>
      <c r="K342" s="15" t="e">
        <f t="shared" si="17"/>
        <v>#DIV/0!</v>
      </c>
      <c r="L342" s="26"/>
      <c r="M342" s="26"/>
    </row>
    <row r="343" spans="1:13" ht="31.5" hidden="1">
      <c r="A343" s="109"/>
      <c r="B343" s="109"/>
      <c r="C343" s="62" t="s">
        <v>40</v>
      </c>
      <c r="D343" s="67" t="s">
        <v>41</v>
      </c>
      <c r="E343" s="69"/>
      <c r="F343" s="69"/>
      <c r="G343" s="69"/>
      <c r="H343" s="69"/>
      <c r="I343" s="65">
        <f t="shared" si="16"/>
        <v>0</v>
      </c>
      <c r="J343" s="65" t="e">
        <f t="shared" si="15"/>
        <v>#DIV/0!</v>
      </c>
      <c r="K343" s="65" t="e">
        <f t="shared" si="17"/>
        <v>#DIV/0!</v>
      </c>
      <c r="L343" s="68"/>
      <c r="M343" s="68"/>
    </row>
    <row r="344" spans="1:13" ht="63" hidden="1">
      <c r="A344" s="109"/>
      <c r="B344" s="109"/>
      <c r="C344" s="70" t="s">
        <v>178</v>
      </c>
      <c r="D344" s="63" t="s">
        <v>179</v>
      </c>
      <c r="E344" s="69"/>
      <c r="F344" s="69"/>
      <c r="G344" s="69"/>
      <c r="H344" s="69"/>
      <c r="I344" s="65">
        <f t="shared" si="16"/>
        <v>0</v>
      </c>
      <c r="J344" s="65" t="e">
        <f t="shared" si="15"/>
        <v>#DIV/0!</v>
      </c>
      <c r="K344" s="65" t="e">
        <f t="shared" si="17"/>
        <v>#DIV/0!</v>
      </c>
      <c r="L344" s="68"/>
      <c r="M344" s="68"/>
    </row>
    <row r="345" spans="1:13" ht="15.75" hidden="1">
      <c r="A345" s="110"/>
      <c r="B345" s="110"/>
      <c r="C345" s="23"/>
      <c r="D345" s="24" t="s">
        <v>37</v>
      </c>
      <c r="E345" s="37">
        <f>SUM(E341:E342)</f>
        <v>0</v>
      </c>
      <c r="F345" s="37">
        <f>SUM(F341:F342)</f>
        <v>0</v>
      </c>
      <c r="G345" s="37">
        <f>SUM(G341:G342)</f>
        <v>0</v>
      </c>
      <c r="H345" s="37">
        <f>SUM(H341:H342)</f>
        <v>0</v>
      </c>
      <c r="I345" s="15">
        <f t="shared" si="16"/>
        <v>0</v>
      </c>
      <c r="J345" s="15" t="e">
        <f t="shared" si="15"/>
        <v>#DIV/0!</v>
      </c>
      <c r="K345" s="15" t="e">
        <f t="shared" si="17"/>
        <v>#DIV/0!</v>
      </c>
      <c r="L345" s="26"/>
      <c r="M345" s="26"/>
    </row>
    <row r="346" spans="1:13" ht="15.75" hidden="1">
      <c r="A346" s="108">
        <v>978</v>
      </c>
      <c r="B346" s="108" t="s">
        <v>199</v>
      </c>
      <c r="C346" s="16" t="s">
        <v>29</v>
      </c>
      <c r="D346" s="18" t="s">
        <v>180</v>
      </c>
      <c r="E346" s="34"/>
      <c r="F346" s="34"/>
      <c r="G346" s="34"/>
      <c r="H346" s="34"/>
      <c r="I346" s="15">
        <f t="shared" si="16"/>
        <v>0</v>
      </c>
      <c r="J346" s="15" t="e">
        <f t="shared" si="15"/>
        <v>#DIV/0!</v>
      </c>
      <c r="K346" s="15" t="e">
        <f t="shared" si="17"/>
        <v>#DIV/0!</v>
      </c>
      <c r="L346" s="26"/>
      <c r="M346" s="26"/>
    </row>
    <row r="347" spans="1:13" ht="15.75" hidden="1">
      <c r="A347" s="110"/>
      <c r="B347" s="110"/>
      <c r="C347" s="23"/>
      <c r="D347" s="24" t="s">
        <v>37</v>
      </c>
      <c r="E347" s="37">
        <f>E346</f>
        <v>0</v>
      </c>
      <c r="F347" s="37">
        <f>F346</f>
        <v>0</v>
      </c>
      <c r="G347" s="37">
        <f>G346</f>
        <v>0</v>
      </c>
      <c r="H347" s="37">
        <f>H346</f>
        <v>0</v>
      </c>
      <c r="I347" s="15">
        <f t="shared" si="16"/>
        <v>0</v>
      </c>
      <c r="J347" s="15" t="e">
        <f t="shared" si="15"/>
        <v>#DIV/0!</v>
      </c>
      <c r="K347" s="15" t="e">
        <f t="shared" si="17"/>
        <v>#DIV/0!</v>
      </c>
      <c r="L347" s="26"/>
      <c r="M347" s="26"/>
    </row>
    <row r="348" spans="1:13" ht="31.5" hidden="1">
      <c r="A348" s="108">
        <v>985</v>
      </c>
      <c r="B348" s="108" t="s">
        <v>198</v>
      </c>
      <c r="C348" s="16" t="s">
        <v>16</v>
      </c>
      <c r="D348" s="21" t="s">
        <v>17</v>
      </c>
      <c r="E348" s="34"/>
      <c r="F348" s="34"/>
      <c r="G348" s="34"/>
      <c r="H348" s="34"/>
      <c r="I348" s="15">
        <f t="shared" si="16"/>
        <v>0</v>
      </c>
      <c r="J348" s="15" t="e">
        <f t="shared" si="15"/>
        <v>#DIV/0!</v>
      </c>
      <c r="K348" s="15" t="e">
        <f t="shared" si="17"/>
        <v>#DIV/0!</v>
      </c>
      <c r="L348" s="26"/>
      <c r="M348" s="26"/>
    </row>
    <row r="349" spans="1:13" ht="15.75" hidden="1">
      <c r="A349" s="110"/>
      <c r="B349" s="110"/>
      <c r="C349" s="23"/>
      <c r="D349" s="24" t="s">
        <v>37</v>
      </c>
      <c r="E349" s="37">
        <f>E348</f>
        <v>0</v>
      </c>
      <c r="F349" s="37">
        <f>F348</f>
        <v>0</v>
      </c>
      <c r="G349" s="37">
        <f>G348</f>
        <v>0</v>
      </c>
      <c r="H349" s="37">
        <f>H348</f>
        <v>0</v>
      </c>
      <c r="I349" s="15">
        <f t="shared" si="16"/>
        <v>0</v>
      </c>
      <c r="J349" s="15" t="e">
        <f t="shared" si="15"/>
        <v>#DIV/0!</v>
      </c>
      <c r="K349" s="15" t="e">
        <f t="shared" si="17"/>
        <v>#DIV/0!</v>
      </c>
      <c r="L349" s="26"/>
      <c r="M349" s="26"/>
    </row>
    <row r="350" spans="1:13" ht="78.75" hidden="1">
      <c r="A350" s="100" t="s">
        <v>163</v>
      </c>
      <c r="B350" s="108" t="s">
        <v>164</v>
      </c>
      <c r="C350" s="19" t="s">
        <v>14</v>
      </c>
      <c r="D350" s="20" t="s">
        <v>117</v>
      </c>
      <c r="E350" s="37"/>
      <c r="F350" s="34">
        <v>44501.2</v>
      </c>
      <c r="G350" s="34">
        <v>3917.3</v>
      </c>
      <c r="H350" s="34">
        <v>3843.2</v>
      </c>
      <c r="I350" s="15">
        <f t="shared" si="16"/>
        <v>-74.10000000000036</v>
      </c>
      <c r="J350" s="15">
        <f t="shared" si="15"/>
        <v>98.10839098358562</v>
      </c>
      <c r="K350" s="15">
        <f t="shared" si="17"/>
        <v>8.636171608855491</v>
      </c>
      <c r="L350" s="26"/>
      <c r="M350" s="26"/>
    </row>
    <row r="351" spans="1:13" ht="31.5" hidden="1">
      <c r="A351" s="101"/>
      <c r="B351" s="109"/>
      <c r="C351" s="16" t="s">
        <v>16</v>
      </c>
      <c r="D351" s="21" t="s">
        <v>17</v>
      </c>
      <c r="E351" s="37"/>
      <c r="F351" s="34"/>
      <c r="G351" s="34"/>
      <c r="H351" s="34"/>
      <c r="I351" s="15">
        <f t="shared" si="16"/>
        <v>0</v>
      </c>
      <c r="J351" s="15" t="e">
        <f t="shared" si="15"/>
        <v>#DIV/0!</v>
      </c>
      <c r="K351" s="15" t="e">
        <f t="shared" si="17"/>
        <v>#DIV/0!</v>
      </c>
      <c r="L351" s="26"/>
      <c r="M351" s="26"/>
    </row>
    <row r="352" spans="1:13" ht="15.75" hidden="1">
      <c r="A352" s="102"/>
      <c r="B352" s="102"/>
      <c r="C352" s="16" t="s">
        <v>102</v>
      </c>
      <c r="D352" s="18" t="s">
        <v>103</v>
      </c>
      <c r="E352" s="34"/>
      <c r="F352" s="34">
        <v>389.3</v>
      </c>
      <c r="G352" s="34"/>
      <c r="H352" s="34"/>
      <c r="I352" s="15">
        <f t="shared" si="16"/>
        <v>0</v>
      </c>
      <c r="J352" s="15"/>
      <c r="K352" s="15">
        <f t="shared" si="17"/>
        <v>0</v>
      </c>
      <c r="L352" s="26"/>
      <c r="M352" s="26"/>
    </row>
    <row r="353" spans="1:13" ht="15.75" hidden="1">
      <c r="A353" s="102"/>
      <c r="B353" s="102"/>
      <c r="C353" s="16" t="s">
        <v>27</v>
      </c>
      <c r="D353" s="18" t="s">
        <v>28</v>
      </c>
      <c r="E353" s="34"/>
      <c r="F353" s="34"/>
      <c r="G353" s="34"/>
      <c r="H353" s="34"/>
      <c r="I353" s="15">
        <f t="shared" si="16"/>
        <v>0</v>
      </c>
      <c r="J353" s="15"/>
      <c r="K353" s="15" t="e">
        <f t="shared" si="17"/>
        <v>#DIV/0!</v>
      </c>
      <c r="L353" s="26"/>
      <c r="M353" s="26"/>
    </row>
    <row r="354" spans="1:13" ht="15.75" hidden="1">
      <c r="A354" s="102"/>
      <c r="B354" s="102"/>
      <c r="C354" s="16" t="s">
        <v>46</v>
      </c>
      <c r="D354" s="18" t="s">
        <v>47</v>
      </c>
      <c r="E354" s="34"/>
      <c r="F354" s="34"/>
      <c r="G354" s="34"/>
      <c r="H354" s="34">
        <v>-33228.1</v>
      </c>
      <c r="I354" s="15">
        <f t="shared" si="16"/>
        <v>-33228.1</v>
      </c>
      <c r="J354" s="15"/>
      <c r="K354" s="15"/>
      <c r="L354" s="26"/>
      <c r="M354" s="26"/>
    </row>
    <row r="355" spans="1:13" ht="15.75" hidden="1">
      <c r="A355" s="102"/>
      <c r="B355" s="102"/>
      <c r="C355" s="16" t="s">
        <v>50</v>
      </c>
      <c r="D355" s="18" t="s">
        <v>87</v>
      </c>
      <c r="E355" s="11"/>
      <c r="F355" s="11"/>
      <c r="G355" s="11"/>
      <c r="H355" s="11"/>
      <c r="I355" s="15">
        <f t="shared" si="16"/>
        <v>0</v>
      </c>
      <c r="J355" s="15" t="e">
        <f t="shared" si="15"/>
        <v>#DIV/0!</v>
      </c>
      <c r="K355" s="15" t="e">
        <f t="shared" si="17"/>
        <v>#DIV/0!</v>
      </c>
      <c r="L355" s="26"/>
      <c r="M355" s="26"/>
    </row>
    <row r="356" spans="1:13" ht="15.75" hidden="1">
      <c r="A356" s="102"/>
      <c r="B356" s="102"/>
      <c r="C356" s="16" t="s">
        <v>51</v>
      </c>
      <c r="D356" s="18" t="s">
        <v>52</v>
      </c>
      <c r="E356" s="11"/>
      <c r="F356" s="34">
        <v>27838</v>
      </c>
      <c r="G356" s="34">
        <f>4.3/3</f>
        <v>1.4333333333333333</v>
      </c>
      <c r="H356" s="34"/>
      <c r="I356" s="15">
        <f t="shared" si="16"/>
        <v>-1.4333333333333333</v>
      </c>
      <c r="J356" s="15">
        <f t="shared" si="15"/>
        <v>0</v>
      </c>
      <c r="K356" s="15">
        <f t="shared" si="17"/>
        <v>0</v>
      </c>
      <c r="L356" s="26"/>
      <c r="M356" s="26"/>
    </row>
    <row r="357" spans="1:13" ht="15.75" hidden="1">
      <c r="A357" s="102"/>
      <c r="B357" s="102"/>
      <c r="C357" s="16" t="s">
        <v>53</v>
      </c>
      <c r="D357" s="20" t="s">
        <v>54</v>
      </c>
      <c r="E357" s="34"/>
      <c r="F357" s="34"/>
      <c r="G357" s="34"/>
      <c r="H357" s="34"/>
      <c r="I357" s="15">
        <f t="shared" si="16"/>
        <v>0</v>
      </c>
      <c r="J357" s="15" t="e">
        <f t="shared" si="15"/>
        <v>#DIV/0!</v>
      </c>
      <c r="K357" s="15" t="e">
        <f t="shared" si="17"/>
        <v>#DIV/0!</v>
      </c>
      <c r="L357" s="26"/>
      <c r="M357" s="26"/>
    </row>
    <row r="358" spans="1:13" ht="31.5" hidden="1">
      <c r="A358" s="102"/>
      <c r="B358" s="102"/>
      <c r="C358" s="16"/>
      <c r="D358" s="74" t="s">
        <v>219</v>
      </c>
      <c r="E358" s="72">
        <f>E359-E354</f>
        <v>0</v>
      </c>
      <c r="F358" s="72">
        <f>F359-F354</f>
        <v>72728.5</v>
      </c>
      <c r="G358" s="72">
        <f>G359-G354</f>
        <v>3918.7333333333336</v>
      </c>
      <c r="H358" s="72">
        <f>H359-H354</f>
        <v>3843.2000000000007</v>
      </c>
      <c r="I358" s="73">
        <f>H358-G358</f>
        <v>-75.53333333333285</v>
      </c>
      <c r="J358" s="73">
        <f>H358/G358*100</f>
        <v>98.07250642214322</v>
      </c>
      <c r="K358" s="73">
        <f>H358/F358*100</f>
        <v>5.2843108272547905</v>
      </c>
      <c r="L358" s="26"/>
      <c r="M358" s="26"/>
    </row>
    <row r="359" spans="1:13" ht="31.5" hidden="1">
      <c r="A359" s="103"/>
      <c r="B359" s="103"/>
      <c r="C359" s="8"/>
      <c r="D359" s="24" t="s">
        <v>220</v>
      </c>
      <c r="E359" s="37">
        <f>SUM(E350:E357)</f>
        <v>0</v>
      </c>
      <c r="F359" s="57">
        <f>SUM(F350:F357)</f>
        <v>72728.5</v>
      </c>
      <c r="G359" s="57">
        <f>SUM(G350:G357)</f>
        <v>3918.7333333333336</v>
      </c>
      <c r="H359" s="37">
        <f>SUM(H350:H357)</f>
        <v>-29384.899999999998</v>
      </c>
      <c r="I359" s="61">
        <f t="shared" si="16"/>
        <v>-33303.63333333333</v>
      </c>
      <c r="J359" s="61">
        <f t="shared" si="15"/>
        <v>-749.8570966809002</v>
      </c>
      <c r="K359" s="61">
        <f t="shared" si="17"/>
        <v>-40.40355568999773</v>
      </c>
      <c r="L359" s="26"/>
      <c r="M359" s="26"/>
    </row>
    <row r="360" spans="1:11" ht="63" hidden="1">
      <c r="A360" s="100" t="s">
        <v>165</v>
      </c>
      <c r="B360" s="108" t="s">
        <v>166</v>
      </c>
      <c r="C360" s="19" t="s">
        <v>61</v>
      </c>
      <c r="D360" s="33" t="s">
        <v>62</v>
      </c>
      <c r="E360" s="11">
        <v>17885.8</v>
      </c>
      <c r="F360" s="11">
        <v>610333.4</v>
      </c>
      <c r="G360" s="11">
        <v>12340</v>
      </c>
      <c r="H360" s="11">
        <v>7518.9</v>
      </c>
      <c r="I360" s="15">
        <f t="shared" si="16"/>
        <v>-4821.1</v>
      </c>
      <c r="J360" s="15">
        <f t="shared" si="15"/>
        <v>60.93111831442464</v>
      </c>
      <c r="K360" s="15">
        <f t="shared" si="17"/>
        <v>1.2319332351793297</v>
      </c>
    </row>
    <row r="361" spans="1:11" ht="31.5" hidden="1">
      <c r="A361" s="101"/>
      <c r="B361" s="109"/>
      <c r="C361" s="16" t="s">
        <v>169</v>
      </c>
      <c r="D361" s="18" t="s">
        <v>170</v>
      </c>
      <c r="E361" s="11">
        <v>12.5</v>
      </c>
      <c r="F361" s="11">
        <v>35694.5</v>
      </c>
      <c r="G361" s="11"/>
      <c r="H361" s="11">
        <v>1.2</v>
      </c>
      <c r="I361" s="15">
        <f t="shared" si="16"/>
        <v>1.2</v>
      </c>
      <c r="J361" s="15"/>
      <c r="K361" s="15">
        <f t="shared" si="17"/>
        <v>0.003361862471809382</v>
      </c>
    </row>
    <row r="362" spans="1:11" ht="31.5" hidden="1">
      <c r="A362" s="101"/>
      <c r="B362" s="109"/>
      <c r="C362" s="16" t="s">
        <v>16</v>
      </c>
      <c r="D362" s="21" t="s">
        <v>17</v>
      </c>
      <c r="E362" s="59"/>
      <c r="F362" s="11"/>
      <c r="G362" s="11"/>
      <c r="H362" s="11"/>
      <c r="I362" s="15">
        <f t="shared" si="16"/>
        <v>0</v>
      </c>
      <c r="J362" s="15" t="e">
        <f t="shared" si="15"/>
        <v>#DIV/0!</v>
      </c>
      <c r="K362" s="15" t="e">
        <f t="shared" si="17"/>
        <v>#DIV/0!</v>
      </c>
    </row>
    <row r="363" spans="1:11" ht="47.25" hidden="1">
      <c r="A363" s="101"/>
      <c r="B363" s="109"/>
      <c r="C363" s="19" t="s">
        <v>63</v>
      </c>
      <c r="D363" s="20" t="s">
        <v>64</v>
      </c>
      <c r="E363" s="11">
        <v>25528.9</v>
      </c>
      <c r="F363" s="11">
        <v>187221.4</v>
      </c>
      <c r="G363" s="11">
        <v>10510</v>
      </c>
      <c r="H363" s="11">
        <v>17572.3</v>
      </c>
      <c r="I363" s="15">
        <f t="shared" si="16"/>
        <v>7062.299999999999</v>
      </c>
      <c r="J363" s="15">
        <f t="shared" si="15"/>
        <v>167.19600380589915</v>
      </c>
      <c r="K363" s="15">
        <f t="shared" si="17"/>
        <v>9.385839439294868</v>
      </c>
    </row>
    <row r="364" spans="1:11" ht="15.75" hidden="1">
      <c r="A364" s="101"/>
      <c r="B364" s="109"/>
      <c r="C364" s="16" t="s">
        <v>27</v>
      </c>
      <c r="D364" s="18" t="s">
        <v>28</v>
      </c>
      <c r="E364" s="11">
        <v>1001.5</v>
      </c>
      <c r="F364" s="11"/>
      <c r="G364" s="11"/>
      <c r="H364" s="11">
        <v>-659.5</v>
      </c>
      <c r="I364" s="15">
        <f t="shared" si="16"/>
        <v>-659.5</v>
      </c>
      <c r="J364" s="15"/>
      <c r="K364" s="15"/>
    </row>
    <row r="365" spans="1:13" ht="15.75" hidden="1">
      <c r="A365" s="101"/>
      <c r="B365" s="109"/>
      <c r="C365" s="23"/>
      <c r="D365" s="24" t="s">
        <v>33</v>
      </c>
      <c r="E365" s="37">
        <f>SUM(E360:E364)</f>
        <v>44428.7</v>
      </c>
      <c r="F365" s="37">
        <f>SUM(F360:F364)</f>
        <v>833249.3</v>
      </c>
      <c r="G365" s="37">
        <f>SUM(G360:G364)</f>
        <v>22850</v>
      </c>
      <c r="H365" s="37">
        <f>SUM(H360:H364)</f>
        <v>24432.899999999998</v>
      </c>
      <c r="I365" s="61">
        <f t="shared" si="16"/>
        <v>1582.8999999999978</v>
      </c>
      <c r="J365" s="61">
        <f t="shared" si="15"/>
        <v>106.92735229759298</v>
      </c>
      <c r="K365" s="61">
        <f t="shared" si="17"/>
        <v>2.9322436874534423</v>
      </c>
      <c r="L365" s="26"/>
      <c r="M365" s="26"/>
    </row>
    <row r="366" spans="1:11" ht="15.75" hidden="1">
      <c r="A366" s="101"/>
      <c r="B366" s="109"/>
      <c r="C366" s="16" t="s">
        <v>171</v>
      </c>
      <c r="D366" s="18" t="s">
        <v>172</v>
      </c>
      <c r="E366" s="11">
        <v>5167</v>
      </c>
      <c r="F366" s="11">
        <v>231414</v>
      </c>
      <c r="G366" s="11">
        <v>7235.7</v>
      </c>
      <c r="H366" s="11">
        <v>7366.4</v>
      </c>
      <c r="I366" s="15">
        <f t="shared" si="16"/>
        <v>130.69999999999982</v>
      </c>
      <c r="J366" s="15">
        <f t="shared" si="15"/>
        <v>101.80632143400086</v>
      </c>
      <c r="K366" s="15">
        <f t="shared" si="17"/>
        <v>3.1832127701867647</v>
      </c>
    </row>
    <row r="367" spans="1:11" ht="15.75" hidden="1">
      <c r="A367" s="101"/>
      <c r="B367" s="109"/>
      <c r="C367" s="16" t="s">
        <v>173</v>
      </c>
      <c r="D367" s="18" t="s">
        <v>174</v>
      </c>
      <c r="E367" s="11">
        <v>176245.8</v>
      </c>
      <c r="F367" s="11">
        <v>3295898.2</v>
      </c>
      <c r="G367" s="11">
        <v>196408.4</v>
      </c>
      <c r="H367" s="11">
        <v>205566.6</v>
      </c>
      <c r="I367" s="15">
        <f t="shared" si="16"/>
        <v>9158.200000000012</v>
      </c>
      <c r="J367" s="15">
        <f t="shared" si="15"/>
        <v>104.66283519442143</v>
      </c>
      <c r="K367" s="15">
        <f t="shared" si="17"/>
        <v>6.23704336499228</v>
      </c>
    </row>
    <row r="368" spans="1:11" ht="15.75" hidden="1">
      <c r="A368" s="101"/>
      <c r="B368" s="109"/>
      <c r="C368" s="16" t="s">
        <v>167</v>
      </c>
      <c r="D368" s="27" t="s">
        <v>168</v>
      </c>
      <c r="E368" s="34">
        <v>627.8</v>
      </c>
      <c r="F368" s="11"/>
      <c r="G368" s="11"/>
      <c r="H368" s="11">
        <v>6.2</v>
      </c>
      <c r="I368" s="15">
        <f t="shared" si="16"/>
        <v>6.2</v>
      </c>
      <c r="J368" s="15"/>
      <c r="K368" s="15"/>
    </row>
    <row r="369" spans="1:11" ht="15.75" hidden="1">
      <c r="A369" s="101"/>
      <c r="B369" s="109"/>
      <c r="C369" s="16" t="s">
        <v>22</v>
      </c>
      <c r="D369" s="18" t="s">
        <v>23</v>
      </c>
      <c r="E369" s="11">
        <f>E370</f>
        <v>18.3</v>
      </c>
      <c r="F369" s="11">
        <f>F370</f>
        <v>548.2</v>
      </c>
      <c r="G369" s="11">
        <f>G370</f>
        <v>29.6</v>
      </c>
      <c r="H369" s="11">
        <f>H370</f>
        <v>19.6</v>
      </c>
      <c r="I369" s="15">
        <f t="shared" si="16"/>
        <v>-10</v>
      </c>
      <c r="J369" s="15">
        <f t="shared" si="15"/>
        <v>66.21621621621621</v>
      </c>
      <c r="K369" s="15">
        <f t="shared" si="17"/>
        <v>3.575337468077344</v>
      </c>
    </row>
    <row r="370" spans="1:13" ht="31.5" hidden="1">
      <c r="A370" s="101"/>
      <c r="B370" s="109"/>
      <c r="C370" s="62" t="s">
        <v>175</v>
      </c>
      <c r="D370" s="67" t="s">
        <v>176</v>
      </c>
      <c r="E370" s="64">
        <v>18.3</v>
      </c>
      <c r="F370" s="64">
        <f>115+433.2</f>
        <v>548.2</v>
      </c>
      <c r="G370" s="64">
        <f>6.6+23</f>
        <v>29.6</v>
      </c>
      <c r="H370" s="64">
        <v>19.6</v>
      </c>
      <c r="I370" s="65">
        <f t="shared" si="16"/>
        <v>-10</v>
      </c>
      <c r="J370" s="65">
        <f t="shared" si="15"/>
        <v>66.21621621621621</v>
      </c>
      <c r="K370" s="65">
        <f t="shared" si="17"/>
        <v>3.575337468077344</v>
      </c>
      <c r="L370" s="66"/>
      <c r="M370" s="66"/>
    </row>
    <row r="371" spans="1:13" ht="15.75" hidden="1">
      <c r="A371" s="101"/>
      <c r="B371" s="109"/>
      <c r="C371" s="23"/>
      <c r="D371" s="24" t="s">
        <v>36</v>
      </c>
      <c r="E371" s="37">
        <f>SUM(E366:E369)</f>
        <v>182058.89999999997</v>
      </c>
      <c r="F371" s="37">
        <f>SUM(F366:F369)</f>
        <v>3527860.4000000004</v>
      </c>
      <c r="G371" s="37">
        <f>SUM(G366:G369)</f>
        <v>203673.7</v>
      </c>
      <c r="H371" s="37">
        <f>SUM(H366:H369)</f>
        <v>212958.80000000002</v>
      </c>
      <c r="I371" s="61">
        <f t="shared" si="16"/>
        <v>9285.100000000006</v>
      </c>
      <c r="J371" s="61">
        <f t="shared" si="15"/>
        <v>104.558811471486</v>
      </c>
      <c r="K371" s="61">
        <f t="shared" si="17"/>
        <v>6.036486024220233</v>
      </c>
      <c r="L371" s="26"/>
      <c r="M371" s="26"/>
    </row>
    <row r="372" spans="1:13" ht="15.75" hidden="1">
      <c r="A372" s="107"/>
      <c r="B372" s="110"/>
      <c r="C372" s="23"/>
      <c r="D372" s="24" t="s">
        <v>37</v>
      </c>
      <c r="E372" s="37">
        <f>E365+E371</f>
        <v>226487.59999999998</v>
      </c>
      <c r="F372" s="37">
        <f>F365+F371</f>
        <v>4361109.7</v>
      </c>
      <c r="G372" s="37">
        <f>G365+G371</f>
        <v>226523.7</v>
      </c>
      <c r="H372" s="37">
        <f>H365+H371</f>
        <v>237391.7</v>
      </c>
      <c r="I372" s="61">
        <f t="shared" si="16"/>
        <v>10868</v>
      </c>
      <c r="J372" s="61">
        <f t="shared" si="15"/>
        <v>104.79773198124522</v>
      </c>
      <c r="K372" s="61">
        <f t="shared" si="17"/>
        <v>5.443378321806489</v>
      </c>
      <c r="L372" s="26"/>
      <c r="M372" s="26"/>
    </row>
    <row r="373" spans="1:13" ht="15.75" hidden="1">
      <c r="A373" s="108"/>
      <c r="B373" s="108" t="s">
        <v>177</v>
      </c>
      <c r="C373" s="16" t="s">
        <v>167</v>
      </c>
      <c r="D373" s="27" t="s">
        <v>168</v>
      </c>
      <c r="E373" s="34"/>
      <c r="F373" s="37"/>
      <c r="G373" s="37"/>
      <c r="H373" s="34"/>
      <c r="I373" s="15">
        <f t="shared" si="16"/>
        <v>0</v>
      </c>
      <c r="J373" s="15" t="e">
        <f t="shared" si="15"/>
        <v>#DIV/0!</v>
      </c>
      <c r="K373" s="15" t="e">
        <f t="shared" si="17"/>
        <v>#DIV/0!</v>
      </c>
      <c r="L373" s="26"/>
      <c r="M373" s="26"/>
    </row>
    <row r="374" spans="1:13" ht="94.5" hidden="1">
      <c r="A374" s="109"/>
      <c r="B374" s="109"/>
      <c r="C374" s="29" t="s">
        <v>55</v>
      </c>
      <c r="D374" s="30" t="s">
        <v>56</v>
      </c>
      <c r="E374" s="11"/>
      <c r="F374" s="11"/>
      <c r="G374" s="11"/>
      <c r="H374" s="11"/>
      <c r="I374" s="15">
        <f t="shared" si="16"/>
        <v>0</v>
      </c>
      <c r="J374" s="15" t="e">
        <f t="shared" si="15"/>
        <v>#DIV/0!</v>
      </c>
      <c r="K374" s="15" t="e">
        <f t="shared" si="17"/>
        <v>#DIV/0!</v>
      </c>
      <c r="L374" s="26"/>
      <c r="M374" s="26"/>
    </row>
    <row r="375" spans="1:13" ht="78.75" hidden="1">
      <c r="A375" s="109"/>
      <c r="B375" s="109"/>
      <c r="C375" s="31" t="s">
        <v>57</v>
      </c>
      <c r="D375" s="30" t="s">
        <v>58</v>
      </c>
      <c r="E375" s="11"/>
      <c r="F375" s="11"/>
      <c r="G375" s="11"/>
      <c r="H375" s="11"/>
      <c r="I375" s="15">
        <f t="shared" si="16"/>
        <v>0</v>
      </c>
      <c r="J375" s="15" t="e">
        <f t="shared" si="15"/>
        <v>#DIV/0!</v>
      </c>
      <c r="K375" s="15" t="e">
        <f t="shared" si="17"/>
        <v>#DIV/0!</v>
      </c>
      <c r="L375" s="26"/>
      <c r="M375" s="26"/>
    </row>
    <row r="376" spans="1:11" ht="15.75" hidden="1">
      <c r="A376" s="102"/>
      <c r="B376" s="102"/>
      <c r="C376" s="16" t="s">
        <v>22</v>
      </c>
      <c r="D376" s="18" t="s">
        <v>23</v>
      </c>
      <c r="E376" s="11">
        <f>SUM(E377:E377)</f>
        <v>0</v>
      </c>
      <c r="F376" s="11">
        <f>SUM(F377:F377)</f>
        <v>0</v>
      </c>
      <c r="G376" s="11">
        <f>SUM(G377:G377)</f>
        <v>0</v>
      </c>
      <c r="H376" s="11">
        <f>SUM(H377:H377)</f>
        <v>0</v>
      </c>
      <c r="I376" s="15">
        <f t="shared" si="16"/>
        <v>0</v>
      </c>
      <c r="J376" s="15" t="e">
        <f t="shared" si="15"/>
        <v>#DIV/0!</v>
      </c>
      <c r="K376" s="15" t="e">
        <f t="shared" si="17"/>
        <v>#DIV/0!</v>
      </c>
    </row>
    <row r="377" spans="1:13" ht="63" hidden="1">
      <c r="A377" s="102"/>
      <c r="B377" s="102"/>
      <c r="C377" s="70" t="s">
        <v>178</v>
      </c>
      <c r="D377" s="63" t="s">
        <v>179</v>
      </c>
      <c r="E377" s="64"/>
      <c r="F377" s="64"/>
      <c r="G377" s="64"/>
      <c r="H377" s="64"/>
      <c r="I377" s="65">
        <f t="shared" si="16"/>
        <v>0</v>
      </c>
      <c r="J377" s="65" t="e">
        <f t="shared" si="15"/>
        <v>#DIV/0!</v>
      </c>
      <c r="K377" s="65" t="e">
        <f t="shared" si="17"/>
        <v>#DIV/0!</v>
      </c>
      <c r="L377" s="66"/>
      <c r="M377" s="66"/>
    </row>
    <row r="378" spans="1:11" ht="15.75" hidden="1">
      <c r="A378" s="102"/>
      <c r="B378" s="102"/>
      <c r="C378" s="16" t="s">
        <v>53</v>
      </c>
      <c r="D378" s="20" t="s">
        <v>54</v>
      </c>
      <c r="E378" s="11"/>
      <c r="F378" s="11"/>
      <c r="G378" s="11"/>
      <c r="H378" s="11"/>
      <c r="I378" s="15">
        <f t="shared" si="16"/>
        <v>0</v>
      </c>
      <c r="J378" s="15" t="e">
        <f t="shared" si="15"/>
        <v>#DIV/0!</v>
      </c>
      <c r="K378" s="15" t="e">
        <f t="shared" si="17"/>
        <v>#DIV/0!</v>
      </c>
    </row>
    <row r="379" spans="1:13" ht="15.75" hidden="1">
      <c r="A379" s="103"/>
      <c r="B379" s="103"/>
      <c r="C379" s="23"/>
      <c r="D379" s="24" t="s">
        <v>181</v>
      </c>
      <c r="E379" s="37">
        <f>SUM(E373:E376,E378:E378)</f>
        <v>0</v>
      </c>
      <c r="F379" s="37">
        <f>SUM(F373:F376,F378:F378)</f>
        <v>0</v>
      </c>
      <c r="G379" s="37">
        <f>SUM(G373:G376,G378:G378)</f>
        <v>0</v>
      </c>
      <c r="H379" s="37">
        <f>SUM(H373:H376,H378:H378)</f>
        <v>0</v>
      </c>
      <c r="I379" s="15">
        <f t="shared" si="16"/>
        <v>0</v>
      </c>
      <c r="J379" s="15" t="e">
        <f t="shared" si="15"/>
        <v>#DIV/0!</v>
      </c>
      <c r="K379" s="15" t="e">
        <f t="shared" si="17"/>
        <v>#DIV/0!</v>
      </c>
      <c r="L379" s="26"/>
      <c r="M379" s="26"/>
    </row>
    <row r="380" spans="5:11" ht="15.75" hidden="1">
      <c r="E380" s="60"/>
      <c r="I380" s="15"/>
      <c r="J380" s="15"/>
      <c r="K380" s="15"/>
    </row>
    <row r="381" spans="1:13" ht="31.5" hidden="1">
      <c r="A381" s="108"/>
      <c r="B381" s="108"/>
      <c r="C381" s="23"/>
      <c r="D381" s="24" t="s">
        <v>215</v>
      </c>
      <c r="E381" s="37">
        <f>E397+E411</f>
        <v>940412.2</v>
      </c>
      <c r="F381" s="37">
        <f>F397+F411</f>
        <v>15737707.2</v>
      </c>
      <c r="G381" s="37">
        <f>G397+G411</f>
        <v>876463.1000000001</v>
      </c>
      <c r="H381" s="37">
        <f>H397+H411</f>
        <v>862533.7</v>
      </c>
      <c r="I381" s="61">
        <f t="shared" si="16"/>
        <v>-13929.40000000014</v>
      </c>
      <c r="J381" s="61">
        <f t="shared" si="15"/>
        <v>98.41072601915583</v>
      </c>
      <c r="K381" s="61">
        <f t="shared" si="17"/>
        <v>5.480682090717764</v>
      </c>
      <c r="L381" s="26"/>
      <c r="M381" s="26"/>
    </row>
    <row r="382" spans="1:13" ht="15.75" hidden="1">
      <c r="A382" s="109"/>
      <c r="B382" s="109"/>
      <c r="C382" s="23"/>
      <c r="D382" s="24"/>
      <c r="E382" s="37"/>
      <c r="F382" s="37"/>
      <c r="G382" s="37"/>
      <c r="H382" s="37"/>
      <c r="I382" s="61"/>
      <c r="J382" s="61"/>
      <c r="K382" s="61"/>
      <c r="L382" s="26"/>
      <c r="M382" s="26"/>
    </row>
    <row r="383" spans="1:13" ht="31.5" hidden="1">
      <c r="A383" s="109"/>
      <c r="B383" s="109"/>
      <c r="C383" s="23"/>
      <c r="D383" s="24" t="s">
        <v>216</v>
      </c>
      <c r="E383" s="37">
        <f>E397+E411+E440</f>
        <v>940412.2</v>
      </c>
      <c r="F383" s="37">
        <f>F397+F411+F440</f>
        <v>15737707.2</v>
      </c>
      <c r="G383" s="37">
        <f>G397+G411+G440</f>
        <v>876463.1000000001</v>
      </c>
      <c r="H383" s="37">
        <f>H397+H411+H440</f>
        <v>564795.49</v>
      </c>
      <c r="I383" s="61">
        <f>H383-G383</f>
        <v>-311667.6100000001</v>
      </c>
      <c r="J383" s="61">
        <f>H383/G383*100</f>
        <v>64.44030444635945</v>
      </c>
      <c r="K383" s="61">
        <f>H383/F383*100</f>
        <v>3.5888041556650645</v>
      </c>
      <c r="L383" s="26"/>
      <c r="M383" s="26"/>
    </row>
    <row r="384" spans="1:13" ht="15.75" hidden="1">
      <c r="A384" s="109"/>
      <c r="B384" s="109"/>
      <c r="C384" s="23"/>
      <c r="D384" s="39"/>
      <c r="E384" s="37"/>
      <c r="F384" s="37"/>
      <c r="G384" s="37"/>
      <c r="H384" s="37"/>
      <c r="I384" s="15"/>
      <c r="J384" s="15"/>
      <c r="K384" s="15"/>
      <c r="L384" s="26"/>
      <c r="M384" s="26"/>
    </row>
    <row r="385" spans="1:13" ht="31.5" hidden="1">
      <c r="A385" s="109"/>
      <c r="B385" s="109"/>
      <c r="C385" s="23"/>
      <c r="D385" s="71" t="s">
        <v>217</v>
      </c>
      <c r="E385" s="72">
        <f>E387-E440</f>
        <v>1223953.9000000001</v>
      </c>
      <c r="F385" s="72">
        <f>F387-F440</f>
        <v>17998316.2</v>
      </c>
      <c r="G385" s="72">
        <f>G387-G440</f>
        <v>1019350.6000000001</v>
      </c>
      <c r="H385" s="72">
        <f>H387-H440</f>
        <v>1020962.3999999999</v>
      </c>
      <c r="I385" s="73">
        <f>H385-G385</f>
        <v>1611.7999999998137</v>
      </c>
      <c r="J385" s="73">
        <f>H385/G385*100</f>
        <v>100.15812027775328</v>
      </c>
      <c r="K385" s="73">
        <f>H385/F385*100</f>
        <v>5.672543968307435</v>
      </c>
      <c r="L385" s="26"/>
      <c r="M385" s="26"/>
    </row>
    <row r="386" spans="1:13" ht="15.75" hidden="1">
      <c r="A386" s="109"/>
      <c r="B386" s="109"/>
      <c r="C386" s="23"/>
      <c r="D386" s="39"/>
      <c r="E386" s="37"/>
      <c r="F386" s="37"/>
      <c r="G386" s="37"/>
      <c r="H386" s="37"/>
      <c r="I386" s="15"/>
      <c r="J386" s="15"/>
      <c r="K386" s="15"/>
      <c r="L386" s="26"/>
      <c r="M386" s="26"/>
    </row>
    <row r="387" spans="1:13" ht="31.5" hidden="1">
      <c r="A387" s="109"/>
      <c r="B387" s="109"/>
      <c r="C387" s="23"/>
      <c r="D387" s="39" t="s">
        <v>218</v>
      </c>
      <c r="E387" s="37">
        <f>E24+E44+E56+E73+E89+E102+E106+E118+E132+E145+E158+E172+E185+E195+E208+E221+E233+E244+E254+E267+E281+E307+E324+E331+E340+E359+E372+E379+E287+E349+E345+E347</f>
        <v>1223953.9000000001</v>
      </c>
      <c r="F387" s="37">
        <f>F24+F44+F56+F73+F89+F102+F106+F118+F132+F145+F158+F172+F185+F195+F208+F221+F233+F244+F254+F267+F281+F307+F324+F331+F340+F359+F372+F379+F287+F349+F345+F347</f>
        <v>17998316.2</v>
      </c>
      <c r="G387" s="37">
        <f>G24+G44+G56+G73+G89+G102+G106+G118+G132+G145+G158+G172+G185+G195+G208+G221+G233+G244+G254+G267+G281+G307+G324+G331+G340+G359+G372+G379+G287+G349+G345+G347</f>
        <v>1019350.6000000001</v>
      </c>
      <c r="H387" s="37">
        <f>H24+H44+H56+H73+H89+H102+H106+H118+H132+H145+H158+H172+H185+H195+H208+H221+H233+H244+H254+H267+H281+H307+H324+H331+H340+H359+H372+H379+H287+H349+H345+H347</f>
        <v>723224.19</v>
      </c>
      <c r="I387" s="61">
        <f t="shared" si="16"/>
        <v>-296126.41000000015</v>
      </c>
      <c r="J387" s="61">
        <f t="shared" si="15"/>
        <v>70.94950353685964</v>
      </c>
      <c r="K387" s="61">
        <f t="shared" si="17"/>
        <v>4.018288055190407</v>
      </c>
      <c r="L387" s="26"/>
      <c r="M387" s="26"/>
    </row>
    <row r="388" spans="1:13" ht="15.75" hidden="1">
      <c r="A388" s="109"/>
      <c r="B388" s="109"/>
      <c r="C388" s="23"/>
      <c r="D388" s="39"/>
      <c r="E388" s="37"/>
      <c r="F388" s="37"/>
      <c r="G388" s="37"/>
      <c r="H388" s="37"/>
      <c r="I388" s="61"/>
      <c r="J388" s="61"/>
      <c r="K388" s="61"/>
      <c r="L388" s="26"/>
      <c r="M388" s="26"/>
    </row>
    <row r="389" spans="1:13" ht="31.5" hidden="1">
      <c r="A389" s="110"/>
      <c r="B389" s="110"/>
      <c r="C389" s="28"/>
      <c r="D389" s="24" t="s">
        <v>182</v>
      </c>
      <c r="E389" s="32">
        <f>E391</f>
        <v>0</v>
      </c>
      <c r="F389" s="32">
        <f>F391</f>
        <v>24300.2</v>
      </c>
      <c r="G389" s="32">
        <f>G391</f>
        <v>0</v>
      </c>
      <c r="H389" s="32">
        <f>H391</f>
        <v>0</v>
      </c>
      <c r="I389" s="15">
        <f t="shared" si="16"/>
        <v>0</v>
      </c>
      <c r="J389" s="15"/>
      <c r="K389" s="15">
        <f t="shared" si="17"/>
        <v>0</v>
      </c>
      <c r="L389" s="26"/>
      <c r="M389" s="26"/>
    </row>
    <row r="390" spans="1:11" ht="31.5" hidden="1">
      <c r="A390" s="100" t="s">
        <v>6</v>
      </c>
      <c r="B390" s="108" t="s">
        <v>7</v>
      </c>
      <c r="C390" s="19" t="s">
        <v>183</v>
      </c>
      <c r="D390" s="20" t="s">
        <v>184</v>
      </c>
      <c r="E390" s="14"/>
      <c r="F390" s="14">
        <v>24300.2</v>
      </c>
      <c r="G390" s="14"/>
      <c r="H390" s="14"/>
      <c r="I390" s="15">
        <f>H390-G390</f>
        <v>0</v>
      </c>
      <c r="J390" s="15"/>
      <c r="K390" s="15">
        <f t="shared" si="17"/>
        <v>0</v>
      </c>
    </row>
    <row r="391" spans="1:13" ht="15.75" hidden="1">
      <c r="A391" s="103"/>
      <c r="B391" s="103"/>
      <c r="C391" s="28"/>
      <c r="D391" s="24" t="s">
        <v>181</v>
      </c>
      <c r="E391" s="32">
        <f>SUM(E390:E390)</f>
        <v>0</v>
      </c>
      <c r="F391" s="32">
        <f>SUM(F390:F390)</f>
        <v>24300.2</v>
      </c>
      <c r="G391" s="32">
        <f>SUM(G390:G390)</f>
        <v>0</v>
      </c>
      <c r="H391" s="32">
        <f>SUM(H390:H390)</f>
        <v>0</v>
      </c>
      <c r="I391" s="15">
        <f>H391-G391</f>
        <v>0</v>
      </c>
      <c r="J391" s="15"/>
      <c r="K391" s="15">
        <f t="shared" si="17"/>
        <v>0</v>
      </c>
      <c r="L391" s="26"/>
      <c r="M391" s="26"/>
    </row>
    <row r="392" spans="1:11" ht="15.75" hidden="1">
      <c r="A392" s="40"/>
      <c r="B392" s="40"/>
      <c r="C392" s="41"/>
      <c r="D392" s="42"/>
      <c r="E392" s="43"/>
      <c r="F392" s="44"/>
      <c r="G392" s="44"/>
      <c r="H392" s="44"/>
      <c r="I392" s="45"/>
      <c r="J392" s="45"/>
      <c r="K392" s="45"/>
    </row>
    <row r="393" spans="1:11" ht="18.75">
      <c r="A393" s="40"/>
      <c r="B393" s="40"/>
      <c r="C393" s="41"/>
      <c r="D393" s="95" t="s">
        <v>185</v>
      </c>
      <c r="E393" s="43"/>
      <c r="F393" s="44"/>
      <c r="G393" s="44"/>
      <c r="H393" s="44"/>
      <c r="I393" s="45"/>
      <c r="J393" s="45"/>
      <c r="K393" s="45"/>
    </row>
    <row r="394" spans="2:12" ht="15.75">
      <c r="B394" s="2"/>
      <c r="C394" s="2"/>
      <c r="D394" s="2"/>
      <c r="E394" s="2"/>
      <c r="F394" s="2"/>
      <c r="G394" s="2"/>
      <c r="H394" s="2"/>
      <c r="K394" s="7" t="s">
        <v>0</v>
      </c>
      <c r="L394" s="7"/>
    </row>
    <row r="395" spans="1:12" ht="42.75" customHeight="1">
      <c r="A395" s="112" t="s">
        <v>1</v>
      </c>
      <c r="B395" s="99" t="s">
        <v>2</v>
      </c>
      <c r="C395" s="112" t="s">
        <v>3</v>
      </c>
      <c r="D395" s="99" t="s">
        <v>4</v>
      </c>
      <c r="E395" s="111" t="s">
        <v>206</v>
      </c>
      <c r="F395" s="104" t="s">
        <v>221</v>
      </c>
      <c r="G395" s="104" t="s">
        <v>213</v>
      </c>
      <c r="H395" s="99" t="s">
        <v>208</v>
      </c>
      <c r="I395" s="120" t="s">
        <v>209</v>
      </c>
      <c r="J395" s="99" t="s">
        <v>210</v>
      </c>
      <c r="K395" s="99" t="s">
        <v>5</v>
      </c>
      <c r="L395" s="99" t="s">
        <v>212</v>
      </c>
    </row>
    <row r="396" spans="1:12" ht="37.5" customHeight="1">
      <c r="A396" s="112"/>
      <c r="B396" s="99"/>
      <c r="C396" s="112"/>
      <c r="D396" s="99"/>
      <c r="E396" s="111"/>
      <c r="F396" s="105"/>
      <c r="G396" s="105"/>
      <c r="H396" s="106"/>
      <c r="I396" s="119"/>
      <c r="J396" s="119"/>
      <c r="K396" s="119"/>
      <c r="L396" s="122"/>
    </row>
    <row r="397" spans="1:13" ht="19.5" customHeight="1">
      <c r="A397" s="108"/>
      <c r="B397" s="108"/>
      <c r="C397" s="23"/>
      <c r="D397" s="88" t="s">
        <v>186</v>
      </c>
      <c r="E397" s="89">
        <f>SUM(E410,E398:E405)</f>
        <v>802089.1</v>
      </c>
      <c r="F397" s="89">
        <f>SUM(F410,F398:F405)</f>
        <v>13135236.899999999</v>
      </c>
      <c r="G397" s="89">
        <f>SUM(G410,G398:G405)</f>
        <v>784615.6000000001</v>
      </c>
      <c r="H397" s="89">
        <f>SUM(H410,H398:H405)</f>
        <v>770159.7</v>
      </c>
      <c r="I397" s="90">
        <f aca="true" t="shared" si="18" ref="I397:I446">H397-G397</f>
        <v>-14455.90000000014</v>
      </c>
      <c r="J397" s="90">
        <f aca="true" t="shared" si="19" ref="J397:J448">H397/G397*100</f>
        <v>98.15758187831084</v>
      </c>
      <c r="K397" s="90">
        <f aca="true" t="shared" si="20" ref="K397:K448">H397/F397*100</f>
        <v>5.863310314563113</v>
      </c>
      <c r="L397" s="37">
        <f>SUM(L410,L398:L405)</f>
        <v>0</v>
      </c>
      <c r="M397" s="26"/>
    </row>
    <row r="398" spans="1:12" ht="15.75">
      <c r="A398" s="109"/>
      <c r="B398" s="109"/>
      <c r="C398" s="16" t="s">
        <v>132</v>
      </c>
      <c r="D398" s="18" t="s">
        <v>133</v>
      </c>
      <c r="E398" s="34">
        <f aca="true" t="shared" si="21" ref="E398:H404">SUMIF($C$5:$C$390,$C398,E$5:E$390)</f>
        <v>378401.4</v>
      </c>
      <c r="F398" s="34">
        <f t="shared" si="21"/>
        <v>5771930.8</v>
      </c>
      <c r="G398" s="34">
        <f t="shared" si="21"/>
        <v>301276</v>
      </c>
      <c r="H398" s="34">
        <f t="shared" si="21"/>
        <v>339147.9</v>
      </c>
      <c r="I398" s="15">
        <f t="shared" si="18"/>
        <v>37871.90000000002</v>
      </c>
      <c r="J398" s="15">
        <f t="shared" si="19"/>
        <v>112.57050013940706</v>
      </c>
      <c r="K398" s="15">
        <f t="shared" si="20"/>
        <v>5.875813687856411</v>
      </c>
      <c r="L398" s="34"/>
    </row>
    <row r="399" spans="1:12" ht="15.75">
      <c r="A399" s="109"/>
      <c r="B399" s="109"/>
      <c r="C399" s="16" t="s">
        <v>134</v>
      </c>
      <c r="D399" s="18" t="s">
        <v>135</v>
      </c>
      <c r="E399" s="34">
        <f t="shared" si="21"/>
        <v>92801.1</v>
      </c>
      <c r="F399" s="34">
        <f t="shared" si="21"/>
        <v>432143.8</v>
      </c>
      <c r="G399" s="34">
        <f t="shared" si="21"/>
        <v>87063.3</v>
      </c>
      <c r="H399" s="34">
        <f t="shared" si="21"/>
        <v>81649.7</v>
      </c>
      <c r="I399" s="15">
        <f t="shared" si="18"/>
        <v>-5413.600000000006</v>
      </c>
      <c r="J399" s="15">
        <f t="shared" si="19"/>
        <v>93.7819953987501</v>
      </c>
      <c r="K399" s="15">
        <f t="shared" si="20"/>
        <v>18.894104231045315</v>
      </c>
      <c r="L399" s="34"/>
    </row>
    <row r="400" spans="1:12" ht="15.75">
      <c r="A400" s="109"/>
      <c r="B400" s="109"/>
      <c r="C400" s="16" t="s">
        <v>155</v>
      </c>
      <c r="D400" s="18" t="s">
        <v>156</v>
      </c>
      <c r="E400" s="34">
        <f t="shared" si="21"/>
        <v>2.6</v>
      </c>
      <c r="F400" s="34">
        <f t="shared" si="21"/>
        <v>373.8</v>
      </c>
      <c r="G400" s="34">
        <f t="shared" si="21"/>
        <v>6</v>
      </c>
      <c r="H400" s="34">
        <f t="shared" si="21"/>
        <v>0</v>
      </c>
      <c r="I400" s="15">
        <f t="shared" si="18"/>
        <v>-6</v>
      </c>
      <c r="J400" s="15">
        <f t="shared" si="19"/>
        <v>0</v>
      </c>
      <c r="K400" s="15">
        <f t="shared" si="20"/>
        <v>0</v>
      </c>
      <c r="L400" s="34"/>
    </row>
    <row r="401" spans="1:12" ht="15.75">
      <c r="A401" s="109"/>
      <c r="B401" s="109"/>
      <c r="C401" s="16" t="s">
        <v>171</v>
      </c>
      <c r="D401" s="18" t="s">
        <v>172</v>
      </c>
      <c r="E401" s="34">
        <f t="shared" si="21"/>
        <v>5167</v>
      </c>
      <c r="F401" s="34">
        <f t="shared" si="21"/>
        <v>231414</v>
      </c>
      <c r="G401" s="34">
        <f t="shared" si="21"/>
        <v>7235.7</v>
      </c>
      <c r="H401" s="34">
        <f t="shared" si="21"/>
        <v>7366.4</v>
      </c>
      <c r="I401" s="15">
        <f t="shared" si="18"/>
        <v>130.69999999999982</v>
      </c>
      <c r="J401" s="15">
        <f t="shared" si="19"/>
        <v>101.80632143400086</v>
      </c>
      <c r="K401" s="15">
        <f t="shared" si="20"/>
        <v>3.1832127701867647</v>
      </c>
      <c r="L401" s="34"/>
    </row>
    <row r="402" spans="1:12" ht="15.75">
      <c r="A402" s="109"/>
      <c r="B402" s="109"/>
      <c r="C402" s="16" t="s">
        <v>34</v>
      </c>
      <c r="D402" s="27" t="s">
        <v>35</v>
      </c>
      <c r="E402" s="34">
        <f t="shared" si="21"/>
        <v>15426.6</v>
      </c>
      <c r="F402" s="34">
        <f t="shared" si="21"/>
        <v>2577354.9</v>
      </c>
      <c r="G402" s="34">
        <f t="shared" si="21"/>
        <v>12886.8</v>
      </c>
      <c r="H402" s="34">
        <f t="shared" si="21"/>
        <v>15105.3</v>
      </c>
      <c r="I402" s="15">
        <f t="shared" si="18"/>
        <v>2218.5</v>
      </c>
      <c r="J402" s="15">
        <f t="shared" si="19"/>
        <v>117.2152900642518</v>
      </c>
      <c r="K402" s="15">
        <f t="shared" si="20"/>
        <v>0.5860776100334494</v>
      </c>
      <c r="L402" s="34"/>
    </row>
    <row r="403" spans="1:12" ht="15.75">
      <c r="A403" s="109"/>
      <c r="B403" s="109"/>
      <c r="C403" s="16" t="s">
        <v>126</v>
      </c>
      <c r="D403" s="27" t="s">
        <v>127</v>
      </c>
      <c r="E403" s="34">
        <f t="shared" si="21"/>
        <v>124391.4</v>
      </c>
      <c r="F403" s="34">
        <f t="shared" si="21"/>
        <v>666607.6</v>
      </c>
      <c r="G403" s="34">
        <f t="shared" si="21"/>
        <v>172181.1</v>
      </c>
      <c r="H403" s="34">
        <f t="shared" si="21"/>
        <v>114299.1</v>
      </c>
      <c r="I403" s="15">
        <f t="shared" si="18"/>
        <v>-57882</v>
      </c>
      <c r="J403" s="15">
        <f t="shared" si="19"/>
        <v>66.38306991882385</v>
      </c>
      <c r="K403" s="15">
        <f t="shared" si="20"/>
        <v>17.146384169637432</v>
      </c>
      <c r="L403" s="34"/>
    </row>
    <row r="404" spans="1:12" ht="15.75">
      <c r="A404" s="109"/>
      <c r="B404" s="109"/>
      <c r="C404" s="16" t="s">
        <v>173</v>
      </c>
      <c r="D404" s="18" t="s">
        <v>174</v>
      </c>
      <c r="E404" s="34">
        <f t="shared" si="21"/>
        <v>176245.8</v>
      </c>
      <c r="F404" s="34">
        <f t="shared" si="21"/>
        <v>3295898.2</v>
      </c>
      <c r="G404" s="34">
        <f t="shared" si="21"/>
        <v>196408.4</v>
      </c>
      <c r="H404" s="34">
        <f t="shared" si="21"/>
        <v>205566.6</v>
      </c>
      <c r="I404" s="15">
        <f t="shared" si="18"/>
        <v>9158.200000000012</v>
      </c>
      <c r="J404" s="15">
        <f t="shared" si="19"/>
        <v>104.66283519442143</v>
      </c>
      <c r="K404" s="15">
        <f t="shared" si="20"/>
        <v>6.23704336499228</v>
      </c>
      <c r="L404" s="34"/>
    </row>
    <row r="405" spans="1:12" ht="15.75">
      <c r="A405" s="109"/>
      <c r="B405" s="109"/>
      <c r="C405" s="31" t="s">
        <v>187</v>
      </c>
      <c r="D405" s="18" t="s">
        <v>188</v>
      </c>
      <c r="E405" s="34">
        <f>SUM(E406:E409)</f>
        <v>9019.1</v>
      </c>
      <c r="F405" s="34">
        <f>SUM(F406:F409)</f>
        <v>159513.8</v>
      </c>
      <c r="G405" s="34">
        <f>SUM(G406:G409)</f>
        <v>7558.3</v>
      </c>
      <c r="H405" s="34">
        <f>SUM(H406:H409)</f>
        <v>7013.199999999999</v>
      </c>
      <c r="I405" s="15">
        <f t="shared" si="18"/>
        <v>-545.1000000000013</v>
      </c>
      <c r="J405" s="15">
        <f t="shared" si="19"/>
        <v>92.78806080732438</v>
      </c>
      <c r="K405" s="15">
        <f t="shared" si="20"/>
        <v>4.396610199242949</v>
      </c>
      <c r="L405" s="34">
        <f>SUM(L406:L409)</f>
        <v>0</v>
      </c>
    </row>
    <row r="406" spans="1:13" s="82" customFormat="1" ht="15.75" customHeight="1" hidden="1">
      <c r="A406" s="109"/>
      <c r="B406" s="109"/>
      <c r="C406" s="77" t="s">
        <v>142</v>
      </c>
      <c r="D406" s="78" t="s">
        <v>143</v>
      </c>
      <c r="E406" s="79">
        <f aca="true" t="shared" si="22" ref="E406:H410">SUMIF($C$5:$C$390,$C406,E$5:E$390)</f>
        <v>5202.6</v>
      </c>
      <c r="F406" s="79">
        <f t="shared" si="22"/>
        <v>105181.1</v>
      </c>
      <c r="G406" s="79">
        <f t="shared" si="22"/>
        <v>4345</v>
      </c>
      <c r="H406" s="79">
        <f t="shared" si="22"/>
        <v>4368.7</v>
      </c>
      <c r="I406" s="80">
        <f t="shared" si="18"/>
        <v>23.699999999999818</v>
      </c>
      <c r="J406" s="80">
        <f t="shared" si="19"/>
        <v>100.54545454545453</v>
      </c>
      <c r="K406" s="80">
        <f t="shared" si="20"/>
        <v>4.153502863156974</v>
      </c>
      <c r="L406" s="79"/>
      <c r="M406" s="81"/>
    </row>
    <row r="407" spans="1:13" s="82" customFormat="1" ht="110.25" customHeight="1" hidden="1">
      <c r="A407" s="109"/>
      <c r="B407" s="109"/>
      <c r="C407" s="83" t="s">
        <v>204</v>
      </c>
      <c r="D407" s="84" t="s">
        <v>205</v>
      </c>
      <c r="E407" s="79">
        <f t="shared" si="22"/>
        <v>8</v>
      </c>
      <c r="F407" s="79">
        <f t="shared" si="22"/>
        <v>485</v>
      </c>
      <c r="G407" s="79">
        <f t="shared" si="22"/>
        <v>27.1</v>
      </c>
      <c r="H407" s="79">
        <f t="shared" si="22"/>
        <v>35.9</v>
      </c>
      <c r="I407" s="80">
        <f t="shared" si="18"/>
        <v>8.799999999999997</v>
      </c>
      <c r="J407" s="80">
        <f t="shared" si="19"/>
        <v>132.47232472324723</v>
      </c>
      <c r="K407" s="80">
        <f t="shared" si="20"/>
        <v>7.4020618556701026</v>
      </c>
      <c r="L407" s="79"/>
      <c r="M407" s="81"/>
    </row>
    <row r="408" spans="1:13" s="82" customFormat="1" ht="15.75" customHeight="1" hidden="1">
      <c r="A408" s="109"/>
      <c r="B408" s="109"/>
      <c r="C408" s="77" t="s">
        <v>122</v>
      </c>
      <c r="D408" s="78" t="s">
        <v>123</v>
      </c>
      <c r="E408" s="79">
        <f t="shared" si="22"/>
        <v>3754.5</v>
      </c>
      <c r="F408" s="79">
        <f t="shared" si="22"/>
        <v>53385.7</v>
      </c>
      <c r="G408" s="79">
        <f t="shared" si="22"/>
        <v>3150.2</v>
      </c>
      <c r="H408" s="79">
        <f t="shared" si="22"/>
        <v>2587.6</v>
      </c>
      <c r="I408" s="80">
        <f t="shared" si="18"/>
        <v>-562.5999999999999</v>
      </c>
      <c r="J408" s="80">
        <f t="shared" si="19"/>
        <v>82.14081645609804</v>
      </c>
      <c r="K408" s="80">
        <f t="shared" si="20"/>
        <v>4.846990860848504</v>
      </c>
      <c r="L408" s="79"/>
      <c r="M408" s="81"/>
    </row>
    <row r="409" spans="1:13" s="82" customFormat="1" ht="31.5" customHeight="1" hidden="1">
      <c r="A409" s="109"/>
      <c r="B409" s="109"/>
      <c r="C409" s="77" t="s">
        <v>152</v>
      </c>
      <c r="D409" s="78" t="s">
        <v>153</v>
      </c>
      <c r="E409" s="79">
        <f t="shared" si="22"/>
        <v>54</v>
      </c>
      <c r="F409" s="79">
        <f t="shared" si="22"/>
        <v>462</v>
      </c>
      <c r="G409" s="79">
        <f t="shared" si="22"/>
        <v>36</v>
      </c>
      <c r="H409" s="79">
        <f t="shared" si="22"/>
        <v>21</v>
      </c>
      <c r="I409" s="80">
        <f t="shared" si="18"/>
        <v>-15</v>
      </c>
      <c r="J409" s="80">
        <f t="shared" si="19"/>
        <v>58.333333333333336</v>
      </c>
      <c r="K409" s="80">
        <f t="shared" si="20"/>
        <v>4.545454545454546</v>
      </c>
      <c r="L409" s="79"/>
      <c r="M409" s="81"/>
    </row>
    <row r="410" spans="1:12" ht="15.75">
      <c r="A410" s="109"/>
      <c r="B410" s="109"/>
      <c r="C410" s="16" t="s">
        <v>167</v>
      </c>
      <c r="D410" s="18" t="s">
        <v>168</v>
      </c>
      <c r="E410" s="34">
        <f t="shared" si="22"/>
        <v>634.0999999999999</v>
      </c>
      <c r="F410" s="34">
        <f t="shared" si="22"/>
        <v>0</v>
      </c>
      <c r="G410" s="34">
        <f t="shared" si="22"/>
        <v>0</v>
      </c>
      <c r="H410" s="34">
        <f t="shared" si="22"/>
        <v>11.5</v>
      </c>
      <c r="I410" s="15">
        <f t="shared" si="18"/>
        <v>11.5</v>
      </c>
      <c r="J410" s="15"/>
      <c r="K410" s="15"/>
      <c r="L410" s="34"/>
    </row>
    <row r="411" spans="1:13" ht="31.5">
      <c r="A411" s="109"/>
      <c r="B411" s="109"/>
      <c r="C411" s="23"/>
      <c r="D411" s="88" t="s">
        <v>214</v>
      </c>
      <c r="E411" s="89">
        <f>SUM(E412:E423,E438:E440)-E440</f>
        <v>138323.1</v>
      </c>
      <c r="F411" s="89">
        <f>SUM(F412:F423,F438:F440)-F440</f>
        <v>2602470.3000000007</v>
      </c>
      <c r="G411" s="89">
        <f>SUM(G412:G423,G438:G440)-G440</f>
        <v>91847.5</v>
      </c>
      <c r="H411" s="89">
        <f>SUM(H412:H423,H438:H440)-H440</f>
        <v>92374</v>
      </c>
      <c r="I411" s="90">
        <f t="shared" si="18"/>
        <v>526.5</v>
      </c>
      <c r="J411" s="90">
        <f t="shared" si="19"/>
        <v>100.57323280437683</v>
      </c>
      <c r="K411" s="90">
        <f t="shared" si="20"/>
        <v>3.5494737442344673</v>
      </c>
      <c r="L411" s="37">
        <f>SUM(L412:L423,L438:L440)</f>
        <v>0</v>
      </c>
      <c r="M411" s="26"/>
    </row>
    <row r="412" spans="1:12" ht="78.75">
      <c r="A412" s="109"/>
      <c r="B412" s="109"/>
      <c r="C412" s="19" t="s">
        <v>61</v>
      </c>
      <c r="D412" s="33" t="s">
        <v>189</v>
      </c>
      <c r="E412" s="34">
        <f aca="true" t="shared" si="23" ref="E412:H428">SUMIF($C$5:$C$390,$C412,E$5:E$390)</f>
        <v>17885.8</v>
      </c>
      <c r="F412" s="34">
        <f t="shared" si="23"/>
        <v>610333.4</v>
      </c>
      <c r="G412" s="34">
        <f t="shared" si="23"/>
        <v>12340</v>
      </c>
      <c r="H412" s="34">
        <f t="shared" si="23"/>
        <v>7518.9</v>
      </c>
      <c r="I412" s="15">
        <f t="shared" si="18"/>
        <v>-4821.1</v>
      </c>
      <c r="J412" s="15">
        <f t="shared" si="19"/>
        <v>60.93111831442464</v>
      </c>
      <c r="K412" s="15">
        <f t="shared" si="20"/>
        <v>1.2319332351793297</v>
      </c>
      <c r="L412" s="34"/>
    </row>
    <row r="413" spans="1:12" ht="31.5">
      <c r="A413" s="109"/>
      <c r="B413" s="109"/>
      <c r="C413" s="16" t="s">
        <v>169</v>
      </c>
      <c r="D413" s="18" t="s">
        <v>170</v>
      </c>
      <c r="E413" s="34">
        <f t="shared" si="23"/>
        <v>12.5</v>
      </c>
      <c r="F413" s="34">
        <f t="shared" si="23"/>
        <v>35694.5</v>
      </c>
      <c r="G413" s="34">
        <f t="shared" si="23"/>
        <v>0</v>
      </c>
      <c r="H413" s="34">
        <f t="shared" si="23"/>
        <v>1.2</v>
      </c>
      <c r="I413" s="15">
        <f t="shared" si="18"/>
        <v>1.2</v>
      </c>
      <c r="J413" s="15"/>
      <c r="K413" s="15">
        <f t="shared" si="20"/>
        <v>0.003361862471809382</v>
      </c>
      <c r="L413" s="34"/>
    </row>
    <row r="414" spans="1:12" ht="15.75">
      <c r="A414" s="109"/>
      <c r="B414" s="109"/>
      <c r="C414" s="16" t="s">
        <v>10</v>
      </c>
      <c r="D414" s="17" t="s">
        <v>154</v>
      </c>
      <c r="E414" s="34">
        <f t="shared" si="23"/>
        <v>40522.9</v>
      </c>
      <c r="F414" s="34">
        <f t="shared" si="23"/>
        <v>352527.3</v>
      </c>
      <c r="G414" s="34">
        <f t="shared" si="23"/>
        <v>24000</v>
      </c>
      <c r="H414" s="34">
        <f t="shared" si="23"/>
        <v>30381.4</v>
      </c>
      <c r="I414" s="15">
        <f t="shared" si="18"/>
        <v>6381.4000000000015</v>
      </c>
      <c r="J414" s="15">
        <f t="shared" si="19"/>
        <v>126.58916666666667</v>
      </c>
      <c r="K414" s="15">
        <f t="shared" si="20"/>
        <v>8.618169429715088</v>
      </c>
      <c r="L414" s="34"/>
    </row>
    <row r="415" spans="1:12" ht="31.5">
      <c r="A415" s="109"/>
      <c r="B415" s="109"/>
      <c r="C415" s="16" t="s">
        <v>12</v>
      </c>
      <c r="D415" s="18" t="s">
        <v>13</v>
      </c>
      <c r="E415" s="34">
        <f t="shared" si="23"/>
        <v>0</v>
      </c>
      <c r="F415" s="34">
        <f t="shared" si="23"/>
        <v>3225.3</v>
      </c>
      <c r="G415" s="34">
        <f t="shared" si="23"/>
        <v>0</v>
      </c>
      <c r="H415" s="34">
        <f t="shared" si="23"/>
        <v>0</v>
      </c>
      <c r="I415" s="15">
        <f t="shared" si="18"/>
        <v>0</v>
      </c>
      <c r="J415" s="15"/>
      <c r="K415" s="15">
        <f t="shared" si="20"/>
        <v>0</v>
      </c>
      <c r="L415" s="34"/>
    </row>
    <row r="416" spans="1:12" ht="63" customHeight="1">
      <c r="A416" s="109"/>
      <c r="B416" s="109"/>
      <c r="C416" s="19" t="s">
        <v>14</v>
      </c>
      <c r="D416" s="20" t="s">
        <v>190</v>
      </c>
      <c r="E416" s="34">
        <f t="shared" si="23"/>
        <v>1111.4</v>
      </c>
      <c r="F416" s="34">
        <f t="shared" si="23"/>
        <v>118177.59999999999</v>
      </c>
      <c r="G416" s="34">
        <f t="shared" si="23"/>
        <v>5629.4</v>
      </c>
      <c r="H416" s="34">
        <f t="shared" si="23"/>
        <v>4958.8</v>
      </c>
      <c r="I416" s="15">
        <f t="shared" si="18"/>
        <v>-670.5999999999995</v>
      </c>
      <c r="J416" s="15">
        <f t="shared" si="19"/>
        <v>88.08754041283264</v>
      </c>
      <c r="K416" s="15">
        <f t="shared" si="20"/>
        <v>4.196057459281624</v>
      </c>
      <c r="L416" s="34"/>
    </row>
    <row r="417" spans="1:12" ht="15.75">
      <c r="A417" s="109"/>
      <c r="B417" s="109"/>
      <c r="C417" s="16" t="s">
        <v>69</v>
      </c>
      <c r="D417" s="18" t="s">
        <v>70</v>
      </c>
      <c r="E417" s="34">
        <f t="shared" si="23"/>
        <v>1729.5</v>
      </c>
      <c r="F417" s="34">
        <f t="shared" si="23"/>
        <v>13174.1</v>
      </c>
      <c r="G417" s="34">
        <f t="shared" si="23"/>
        <v>1552</v>
      </c>
      <c r="H417" s="34">
        <f t="shared" si="23"/>
        <v>1394.9</v>
      </c>
      <c r="I417" s="15">
        <f t="shared" si="18"/>
        <v>-157.0999999999999</v>
      </c>
      <c r="J417" s="15">
        <f t="shared" si="19"/>
        <v>89.87757731958763</v>
      </c>
      <c r="K417" s="15">
        <f t="shared" si="20"/>
        <v>10.588199573405396</v>
      </c>
      <c r="L417" s="34"/>
    </row>
    <row r="418" spans="1:12" ht="31.5">
      <c r="A418" s="109"/>
      <c r="B418" s="109"/>
      <c r="C418" s="16" t="s">
        <v>16</v>
      </c>
      <c r="D418" s="21" t="s">
        <v>17</v>
      </c>
      <c r="E418" s="34">
        <f t="shared" si="23"/>
        <v>14.8</v>
      </c>
      <c r="F418" s="34">
        <f t="shared" si="23"/>
        <v>180</v>
      </c>
      <c r="G418" s="34">
        <f t="shared" si="23"/>
        <v>0</v>
      </c>
      <c r="H418" s="34">
        <f t="shared" si="23"/>
        <v>2165.7999999999997</v>
      </c>
      <c r="I418" s="15">
        <f t="shared" si="18"/>
        <v>2165.7999999999997</v>
      </c>
      <c r="J418" s="15"/>
      <c r="K418" s="15">
        <f t="shared" si="20"/>
        <v>1203.222222222222</v>
      </c>
      <c r="L418" s="34"/>
    </row>
    <row r="419" spans="1:12" ht="15.75">
      <c r="A419" s="109"/>
      <c r="B419" s="109"/>
      <c r="C419" s="16" t="s">
        <v>102</v>
      </c>
      <c r="D419" s="18" t="s">
        <v>103</v>
      </c>
      <c r="E419" s="34">
        <f t="shared" si="23"/>
        <v>0</v>
      </c>
      <c r="F419" s="34">
        <f t="shared" si="23"/>
        <v>389.3</v>
      </c>
      <c r="G419" s="34">
        <f t="shared" si="23"/>
        <v>0</v>
      </c>
      <c r="H419" s="34">
        <f t="shared" si="23"/>
        <v>0</v>
      </c>
      <c r="I419" s="15">
        <f t="shared" si="18"/>
        <v>0</v>
      </c>
      <c r="J419" s="15"/>
      <c r="K419" s="15">
        <f t="shared" si="20"/>
        <v>0</v>
      </c>
      <c r="L419" s="34"/>
    </row>
    <row r="420" spans="1:12" ht="78.75">
      <c r="A420" s="110"/>
      <c r="B420" s="109"/>
      <c r="C420" s="19" t="s">
        <v>18</v>
      </c>
      <c r="D420" s="22" t="s">
        <v>19</v>
      </c>
      <c r="E420" s="34">
        <f t="shared" si="23"/>
        <v>6</v>
      </c>
      <c r="F420" s="34">
        <f t="shared" si="23"/>
        <v>0</v>
      </c>
      <c r="G420" s="34">
        <f t="shared" si="23"/>
        <v>0</v>
      </c>
      <c r="H420" s="34">
        <f t="shared" si="23"/>
        <v>5</v>
      </c>
      <c r="I420" s="15">
        <f t="shared" si="18"/>
        <v>5</v>
      </c>
      <c r="J420" s="15"/>
      <c r="K420" s="15"/>
      <c r="L420" s="34"/>
    </row>
    <row r="421" spans="1:12" ht="79.5" customHeight="1">
      <c r="A421" s="108"/>
      <c r="B421" s="109"/>
      <c r="C421" s="19" t="s">
        <v>20</v>
      </c>
      <c r="D421" s="20" t="s">
        <v>191</v>
      </c>
      <c r="E421" s="34">
        <f t="shared" si="23"/>
        <v>36826.3</v>
      </c>
      <c r="F421" s="34">
        <f t="shared" si="23"/>
        <v>860562.8</v>
      </c>
      <c r="G421" s="34">
        <f t="shared" si="23"/>
        <v>7892.2</v>
      </c>
      <c r="H421" s="34">
        <f t="shared" si="23"/>
        <v>11280</v>
      </c>
      <c r="I421" s="15">
        <f t="shared" si="18"/>
        <v>3387.8</v>
      </c>
      <c r="J421" s="15">
        <f t="shared" si="19"/>
        <v>142.92592686449913</v>
      </c>
      <c r="K421" s="15">
        <f t="shared" si="20"/>
        <v>1.3107701146273112</v>
      </c>
      <c r="L421" s="34"/>
    </row>
    <row r="422" spans="1:12" ht="47.25">
      <c r="A422" s="109"/>
      <c r="B422" s="109"/>
      <c r="C422" s="19" t="s">
        <v>63</v>
      </c>
      <c r="D422" s="20" t="s">
        <v>64</v>
      </c>
      <c r="E422" s="34">
        <f t="shared" si="23"/>
        <v>25528.9</v>
      </c>
      <c r="F422" s="34">
        <f t="shared" si="23"/>
        <v>188930.6</v>
      </c>
      <c r="G422" s="34">
        <f t="shared" si="23"/>
        <v>10510</v>
      </c>
      <c r="H422" s="34">
        <f t="shared" si="23"/>
        <v>17572.3</v>
      </c>
      <c r="I422" s="15">
        <f t="shared" si="18"/>
        <v>7062.299999999999</v>
      </c>
      <c r="J422" s="15">
        <f t="shared" si="19"/>
        <v>167.19600380589915</v>
      </c>
      <c r="K422" s="15">
        <f t="shared" si="20"/>
        <v>9.30092848908541</v>
      </c>
      <c r="L422" s="34"/>
    </row>
    <row r="423" spans="1:12" ht="15.75">
      <c r="A423" s="109"/>
      <c r="B423" s="109"/>
      <c r="C423" s="16" t="s">
        <v>22</v>
      </c>
      <c r="D423" s="18" t="s">
        <v>23</v>
      </c>
      <c r="E423" s="34">
        <f t="shared" si="23"/>
        <v>6642.5</v>
      </c>
      <c r="F423" s="34">
        <f t="shared" si="23"/>
        <v>147708.2</v>
      </c>
      <c r="G423" s="34">
        <f t="shared" si="23"/>
        <v>7548.900000000001</v>
      </c>
      <c r="H423" s="34">
        <f t="shared" si="23"/>
        <v>7326.2</v>
      </c>
      <c r="I423" s="15">
        <f t="shared" si="18"/>
        <v>-222.70000000000073</v>
      </c>
      <c r="J423" s="15">
        <f t="shared" si="19"/>
        <v>97.04990131012464</v>
      </c>
      <c r="K423" s="15">
        <f t="shared" si="20"/>
        <v>4.959914209231444</v>
      </c>
      <c r="L423" s="34"/>
    </row>
    <row r="424" spans="1:13" s="82" customFormat="1" ht="64.5" customHeight="1" hidden="1">
      <c r="A424" s="109"/>
      <c r="B424" s="109"/>
      <c r="C424" s="85" t="s">
        <v>136</v>
      </c>
      <c r="D424" s="86" t="s">
        <v>137</v>
      </c>
      <c r="E424" s="79">
        <f t="shared" si="23"/>
        <v>95.1</v>
      </c>
      <c r="F424" s="79">
        <f t="shared" si="23"/>
        <v>2072</v>
      </c>
      <c r="G424" s="79">
        <f t="shared" si="23"/>
        <v>81.2</v>
      </c>
      <c r="H424" s="79">
        <f t="shared" si="23"/>
        <v>81.2</v>
      </c>
      <c r="I424" s="80">
        <f t="shared" si="18"/>
        <v>0</v>
      </c>
      <c r="J424" s="80">
        <f t="shared" si="19"/>
        <v>100</v>
      </c>
      <c r="K424" s="80">
        <f t="shared" si="20"/>
        <v>3.9189189189189193</v>
      </c>
      <c r="L424" s="79"/>
      <c r="M424" s="81"/>
    </row>
    <row r="425" spans="1:13" s="82" customFormat="1" ht="63" hidden="1">
      <c r="A425" s="109"/>
      <c r="B425" s="109"/>
      <c r="C425" s="85" t="s">
        <v>144</v>
      </c>
      <c r="D425" s="86" t="s">
        <v>145</v>
      </c>
      <c r="E425" s="79">
        <f t="shared" si="23"/>
        <v>8.7</v>
      </c>
      <c r="F425" s="79">
        <f t="shared" si="23"/>
        <v>540</v>
      </c>
      <c r="G425" s="79">
        <f t="shared" si="23"/>
        <v>27.8</v>
      </c>
      <c r="H425" s="79">
        <f t="shared" si="23"/>
        <v>36.7</v>
      </c>
      <c r="I425" s="80">
        <f t="shared" si="18"/>
        <v>8.900000000000002</v>
      </c>
      <c r="J425" s="80">
        <f t="shared" si="19"/>
        <v>132.01438848920864</v>
      </c>
      <c r="K425" s="80">
        <f t="shared" si="20"/>
        <v>6.796296296296298</v>
      </c>
      <c r="L425" s="79"/>
      <c r="M425" s="81"/>
    </row>
    <row r="426" spans="1:13" s="82" customFormat="1" ht="63" hidden="1">
      <c r="A426" s="109"/>
      <c r="B426" s="109"/>
      <c r="C426" s="85" t="s">
        <v>138</v>
      </c>
      <c r="D426" s="86" t="s">
        <v>139</v>
      </c>
      <c r="E426" s="79">
        <f t="shared" si="23"/>
        <v>571.1</v>
      </c>
      <c r="F426" s="79">
        <f t="shared" si="23"/>
        <v>11990.1</v>
      </c>
      <c r="G426" s="79">
        <f t="shared" si="23"/>
        <v>900.4</v>
      </c>
      <c r="H426" s="79">
        <f t="shared" si="23"/>
        <v>32.8</v>
      </c>
      <c r="I426" s="80">
        <f t="shared" si="18"/>
        <v>-867.6</v>
      </c>
      <c r="J426" s="80">
        <f t="shared" si="19"/>
        <v>3.6428254109284763</v>
      </c>
      <c r="K426" s="80">
        <f t="shared" si="20"/>
        <v>0.27355901952444095</v>
      </c>
      <c r="L426" s="79"/>
      <c r="M426" s="81"/>
    </row>
    <row r="427" spans="1:13" s="82" customFormat="1" ht="63" hidden="1">
      <c r="A427" s="109"/>
      <c r="B427" s="109"/>
      <c r="C427" s="85" t="s">
        <v>146</v>
      </c>
      <c r="D427" s="86" t="s">
        <v>147</v>
      </c>
      <c r="E427" s="79">
        <f t="shared" si="23"/>
        <v>165</v>
      </c>
      <c r="F427" s="79">
        <f t="shared" si="23"/>
        <v>1811.3</v>
      </c>
      <c r="G427" s="79">
        <f t="shared" si="23"/>
        <v>163.4</v>
      </c>
      <c r="H427" s="79">
        <f t="shared" si="23"/>
        <v>19.6</v>
      </c>
      <c r="I427" s="80">
        <f t="shared" si="18"/>
        <v>-143.8</v>
      </c>
      <c r="J427" s="80">
        <f t="shared" si="19"/>
        <v>11.995104039167687</v>
      </c>
      <c r="K427" s="80">
        <f t="shared" si="20"/>
        <v>1.0820957323469331</v>
      </c>
      <c r="L427" s="79"/>
      <c r="M427" s="81"/>
    </row>
    <row r="428" spans="1:13" s="82" customFormat="1" ht="31.5" hidden="1">
      <c r="A428" s="109"/>
      <c r="B428" s="109"/>
      <c r="C428" s="85" t="s">
        <v>40</v>
      </c>
      <c r="D428" s="86" t="s">
        <v>41</v>
      </c>
      <c r="E428" s="79">
        <f t="shared" si="23"/>
        <v>0</v>
      </c>
      <c r="F428" s="79">
        <f t="shared" si="23"/>
        <v>0</v>
      </c>
      <c r="G428" s="79">
        <f t="shared" si="23"/>
        <v>0</v>
      </c>
      <c r="H428" s="79">
        <f t="shared" si="23"/>
        <v>59.5</v>
      </c>
      <c r="I428" s="80">
        <f t="shared" si="18"/>
        <v>59.5</v>
      </c>
      <c r="J428" s="80">
        <v>0</v>
      </c>
      <c r="K428" s="80">
        <v>0</v>
      </c>
      <c r="L428" s="79"/>
      <c r="M428" s="81"/>
    </row>
    <row r="429" spans="1:13" s="82" customFormat="1" ht="47.25" hidden="1">
      <c r="A429" s="109"/>
      <c r="B429" s="109"/>
      <c r="C429" s="85" t="s">
        <v>148</v>
      </c>
      <c r="D429" s="86" t="s">
        <v>149</v>
      </c>
      <c r="E429" s="79">
        <f aca="true" t="shared" si="24" ref="E429:H440">SUMIF($C$5:$C$390,$C429,E$5:E$390)</f>
        <v>1.5</v>
      </c>
      <c r="F429" s="79">
        <f t="shared" si="24"/>
        <v>24.2</v>
      </c>
      <c r="G429" s="79">
        <f t="shared" si="24"/>
        <v>1</v>
      </c>
      <c r="H429" s="79">
        <f t="shared" si="24"/>
        <v>0</v>
      </c>
      <c r="I429" s="80">
        <f t="shared" si="18"/>
        <v>-1</v>
      </c>
      <c r="J429" s="80">
        <f t="shared" si="19"/>
        <v>0</v>
      </c>
      <c r="K429" s="80">
        <f t="shared" si="20"/>
        <v>0</v>
      </c>
      <c r="L429" s="79"/>
      <c r="M429" s="81"/>
    </row>
    <row r="430" spans="1:13" s="82" customFormat="1" ht="31.5" hidden="1">
      <c r="A430" s="109"/>
      <c r="B430" s="109"/>
      <c r="C430" s="85" t="s">
        <v>71</v>
      </c>
      <c r="D430" s="86" t="s">
        <v>72</v>
      </c>
      <c r="E430" s="79">
        <f t="shared" si="24"/>
        <v>6</v>
      </c>
      <c r="F430" s="79">
        <f t="shared" si="24"/>
        <v>1100</v>
      </c>
      <c r="G430" s="79">
        <f t="shared" si="24"/>
        <v>203</v>
      </c>
      <c r="H430" s="79">
        <f t="shared" si="24"/>
        <v>102.5</v>
      </c>
      <c r="I430" s="80">
        <f t="shared" si="18"/>
        <v>-100.5</v>
      </c>
      <c r="J430" s="80">
        <f t="shared" si="19"/>
        <v>50.49261083743842</v>
      </c>
      <c r="K430" s="80">
        <f t="shared" si="20"/>
        <v>9.318181818181818</v>
      </c>
      <c r="L430" s="79"/>
      <c r="M430" s="81"/>
    </row>
    <row r="431" spans="1:13" s="82" customFormat="1" ht="31.5" hidden="1">
      <c r="A431" s="109"/>
      <c r="B431" s="109"/>
      <c r="C431" s="85" t="s">
        <v>75</v>
      </c>
      <c r="D431" s="86" t="s">
        <v>76</v>
      </c>
      <c r="E431" s="79">
        <f t="shared" si="24"/>
        <v>0</v>
      </c>
      <c r="F431" s="79">
        <f t="shared" si="24"/>
        <v>0</v>
      </c>
      <c r="G431" s="79">
        <f t="shared" si="24"/>
        <v>0</v>
      </c>
      <c r="H431" s="79">
        <f t="shared" si="24"/>
        <v>530.7</v>
      </c>
      <c r="I431" s="80">
        <f t="shared" si="18"/>
        <v>530.7</v>
      </c>
      <c r="J431" s="80">
        <v>0</v>
      </c>
      <c r="K431" s="80">
        <v>0</v>
      </c>
      <c r="L431" s="79"/>
      <c r="M431" s="81"/>
    </row>
    <row r="432" spans="1:13" s="82" customFormat="1" ht="31.5" hidden="1">
      <c r="A432" s="109"/>
      <c r="B432" s="109"/>
      <c r="C432" s="85" t="s">
        <v>79</v>
      </c>
      <c r="D432" s="86" t="s">
        <v>80</v>
      </c>
      <c r="E432" s="79">
        <f t="shared" si="24"/>
        <v>0</v>
      </c>
      <c r="F432" s="79">
        <f t="shared" si="24"/>
        <v>1200</v>
      </c>
      <c r="G432" s="79">
        <f t="shared" si="24"/>
        <v>29</v>
      </c>
      <c r="H432" s="79">
        <f t="shared" si="24"/>
        <v>44</v>
      </c>
      <c r="I432" s="80">
        <f t="shared" si="18"/>
        <v>15</v>
      </c>
      <c r="J432" s="80">
        <f t="shared" si="19"/>
        <v>151.72413793103448</v>
      </c>
      <c r="K432" s="80">
        <f t="shared" si="20"/>
        <v>3.6666666666666665</v>
      </c>
      <c r="L432" s="79"/>
      <c r="M432" s="81"/>
    </row>
    <row r="433" spans="1:13" s="82" customFormat="1" ht="31.5" hidden="1">
      <c r="A433" s="109"/>
      <c r="B433" s="109"/>
      <c r="C433" s="85" t="s">
        <v>175</v>
      </c>
      <c r="D433" s="86" t="s">
        <v>176</v>
      </c>
      <c r="E433" s="79">
        <f t="shared" si="24"/>
        <v>18.3</v>
      </c>
      <c r="F433" s="79">
        <f t="shared" si="24"/>
        <v>548.2</v>
      </c>
      <c r="G433" s="79">
        <f t="shared" si="24"/>
        <v>29.6</v>
      </c>
      <c r="H433" s="79">
        <f t="shared" si="24"/>
        <v>19.6</v>
      </c>
      <c r="I433" s="80">
        <f t="shared" si="18"/>
        <v>-10</v>
      </c>
      <c r="J433" s="80">
        <f t="shared" si="19"/>
        <v>66.21621621621621</v>
      </c>
      <c r="K433" s="80">
        <f t="shared" si="20"/>
        <v>3.575337468077344</v>
      </c>
      <c r="L433" s="79"/>
      <c r="M433" s="81"/>
    </row>
    <row r="434" spans="1:13" s="82" customFormat="1" ht="63" hidden="1">
      <c r="A434" s="109"/>
      <c r="B434" s="109"/>
      <c r="C434" s="85" t="s">
        <v>157</v>
      </c>
      <c r="D434" s="86" t="s">
        <v>158</v>
      </c>
      <c r="E434" s="79">
        <f t="shared" si="24"/>
        <v>624.5</v>
      </c>
      <c r="F434" s="79">
        <f t="shared" si="24"/>
        <v>8025</v>
      </c>
      <c r="G434" s="79">
        <f t="shared" si="24"/>
        <v>800</v>
      </c>
      <c r="H434" s="79">
        <f t="shared" si="24"/>
        <v>1115.2</v>
      </c>
      <c r="I434" s="80">
        <f t="shared" si="18"/>
        <v>315.20000000000005</v>
      </c>
      <c r="J434" s="80">
        <f t="shared" si="19"/>
        <v>139.4</v>
      </c>
      <c r="K434" s="80">
        <f t="shared" si="20"/>
        <v>13.896573208722742</v>
      </c>
      <c r="L434" s="79"/>
      <c r="M434" s="81"/>
    </row>
    <row r="435" spans="1:13" s="82" customFormat="1" ht="31.5" hidden="1">
      <c r="A435" s="109"/>
      <c r="B435" s="109"/>
      <c r="C435" s="85" t="s">
        <v>128</v>
      </c>
      <c r="D435" s="86" t="s">
        <v>129</v>
      </c>
      <c r="E435" s="79">
        <f t="shared" si="24"/>
        <v>4079.7</v>
      </c>
      <c r="F435" s="79">
        <f t="shared" si="24"/>
        <v>81040.2</v>
      </c>
      <c r="G435" s="79">
        <f t="shared" si="24"/>
        <v>3469.8</v>
      </c>
      <c r="H435" s="79">
        <f t="shared" si="24"/>
        <v>3632.7</v>
      </c>
      <c r="I435" s="80">
        <f t="shared" si="18"/>
        <v>162.89999999999964</v>
      </c>
      <c r="J435" s="80">
        <f t="shared" si="19"/>
        <v>104.69479508905411</v>
      </c>
      <c r="K435" s="80">
        <f t="shared" si="20"/>
        <v>4.482590121939482</v>
      </c>
      <c r="L435" s="79"/>
      <c r="M435" s="81"/>
    </row>
    <row r="436" spans="1:13" s="82" customFormat="1" ht="47.25" hidden="1">
      <c r="A436" s="109"/>
      <c r="B436" s="109"/>
      <c r="C436" s="85" t="s">
        <v>42</v>
      </c>
      <c r="D436" s="87" t="s">
        <v>43</v>
      </c>
      <c r="E436" s="79">
        <f t="shared" si="24"/>
        <v>0</v>
      </c>
      <c r="F436" s="79">
        <f t="shared" si="24"/>
        <v>1800</v>
      </c>
      <c r="G436" s="79">
        <f t="shared" si="24"/>
        <v>0</v>
      </c>
      <c r="H436" s="79">
        <f t="shared" si="24"/>
        <v>0</v>
      </c>
      <c r="I436" s="80">
        <f t="shared" si="18"/>
        <v>0</v>
      </c>
      <c r="J436" s="80">
        <v>0</v>
      </c>
      <c r="K436" s="80">
        <f t="shared" si="20"/>
        <v>0</v>
      </c>
      <c r="L436" s="79"/>
      <c r="M436" s="81"/>
    </row>
    <row r="437" spans="1:13" s="82" customFormat="1" ht="47.25" hidden="1">
      <c r="A437" s="109"/>
      <c r="B437" s="109"/>
      <c r="C437" s="85" t="s">
        <v>25</v>
      </c>
      <c r="D437" s="86" t="s">
        <v>26</v>
      </c>
      <c r="E437" s="79">
        <f t="shared" si="24"/>
        <v>1072.6</v>
      </c>
      <c r="F437" s="79">
        <f t="shared" si="24"/>
        <v>37557.2</v>
      </c>
      <c r="G437" s="79">
        <f t="shared" si="24"/>
        <v>1843.7</v>
      </c>
      <c r="H437" s="79">
        <f t="shared" si="24"/>
        <v>1651.7</v>
      </c>
      <c r="I437" s="80">
        <f t="shared" si="18"/>
        <v>-192</v>
      </c>
      <c r="J437" s="80">
        <f t="shared" si="19"/>
        <v>89.58615826869881</v>
      </c>
      <c r="K437" s="80">
        <f t="shared" si="20"/>
        <v>4.397825183986027</v>
      </c>
      <c r="L437" s="79"/>
      <c r="M437" s="81"/>
    </row>
    <row r="438" spans="1:12" ht="15.75">
      <c r="A438" s="109"/>
      <c r="B438" s="109"/>
      <c r="C438" s="16" t="s">
        <v>27</v>
      </c>
      <c r="D438" s="18" t="s">
        <v>28</v>
      </c>
      <c r="E438" s="34">
        <f t="shared" si="24"/>
        <v>8034.5</v>
      </c>
      <c r="F438" s="34">
        <f t="shared" si="24"/>
        <v>0</v>
      </c>
      <c r="G438" s="34">
        <f t="shared" si="24"/>
        <v>0</v>
      </c>
      <c r="H438" s="34">
        <f t="shared" si="24"/>
        <v>1923.1000000000004</v>
      </c>
      <c r="I438" s="15">
        <f t="shared" si="18"/>
        <v>1923.1000000000004</v>
      </c>
      <c r="J438" s="15"/>
      <c r="K438" s="15"/>
      <c r="L438" s="34"/>
    </row>
    <row r="439" spans="1:12" ht="15.75">
      <c r="A439" s="109"/>
      <c r="B439" s="109"/>
      <c r="C439" s="16" t="s">
        <v>29</v>
      </c>
      <c r="D439" s="18" t="s">
        <v>180</v>
      </c>
      <c r="E439" s="34">
        <f t="shared" si="24"/>
        <v>8</v>
      </c>
      <c r="F439" s="34">
        <f t="shared" si="24"/>
        <v>271567.2</v>
      </c>
      <c r="G439" s="34">
        <f t="shared" si="24"/>
        <v>22375</v>
      </c>
      <c r="H439" s="34">
        <f t="shared" si="24"/>
        <v>7846.400000000001</v>
      </c>
      <c r="I439" s="15">
        <f t="shared" si="18"/>
        <v>-14528.599999999999</v>
      </c>
      <c r="J439" s="15">
        <f t="shared" si="19"/>
        <v>35.06770949720671</v>
      </c>
      <c r="K439" s="15">
        <f t="shared" si="20"/>
        <v>2.8893032737385074</v>
      </c>
      <c r="L439" s="34"/>
    </row>
    <row r="440" spans="1:12" ht="18" customHeight="1">
      <c r="A440" s="109"/>
      <c r="B440" s="109"/>
      <c r="C440" s="16" t="s">
        <v>46</v>
      </c>
      <c r="D440" s="18" t="s">
        <v>47</v>
      </c>
      <c r="E440" s="34">
        <f t="shared" si="24"/>
        <v>0</v>
      </c>
      <c r="F440" s="34">
        <f t="shared" si="24"/>
        <v>0</v>
      </c>
      <c r="G440" s="34">
        <f t="shared" si="24"/>
        <v>0</v>
      </c>
      <c r="H440" s="34">
        <f t="shared" si="24"/>
        <v>-297738.2099999999</v>
      </c>
      <c r="I440" s="15">
        <f t="shared" si="18"/>
        <v>-297738.2099999999</v>
      </c>
      <c r="J440" s="15"/>
      <c r="K440" s="15"/>
      <c r="L440" s="34"/>
    </row>
    <row r="441" spans="1:12" ht="31.5">
      <c r="A441" s="109"/>
      <c r="B441" s="109"/>
      <c r="C441" s="16"/>
      <c r="D441" s="88" t="s">
        <v>215</v>
      </c>
      <c r="E441" s="89">
        <f>E397+E411</f>
        <v>940412.2</v>
      </c>
      <c r="F441" s="89">
        <f>F397+F411</f>
        <v>15737707.2</v>
      </c>
      <c r="G441" s="89">
        <f>G397+G411</f>
        <v>876463.1000000001</v>
      </c>
      <c r="H441" s="89">
        <f>H397+H411</f>
        <v>862533.7</v>
      </c>
      <c r="I441" s="90">
        <f t="shared" si="18"/>
        <v>-13929.40000000014</v>
      </c>
      <c r="J441" s="90">
        <f t="shared" si="19"/>
        <v>98.41072601915583</v>
      </c>
      <c r="K441" s="90">
        <f t="shared" si="20"/>
        <v>5.480682090717764</v>
      </c>
      <c r="L441" s="37">
        <f>L397+L411</f>
        <v>0</v>
      </c>
    </row>
    <row r="442" spans="1:12" ht="31.5">
      <c r="A442" s="109"/>
      <c r="B442" s="109"/>
      <c r="C442" s="16"/>
      <c r="D442" s="24" t="s">
        <v>216</v>
      </c>
      <c r="E442" s="37">
        <f>E397+E411+E440</f>
        <v>940412.2</v>
      </c>
      <c r="F442" s="37">
        <f>F397+F411+F440</f>
        <v>15737707.2</v>
      </c>
      <c r="G442" s="37">
        <f>G397+G411+G440</f>
        <v>876463.1000000001</v>
      </c>
      <c r="H442" s="37">
        <f>H397+H411+H440</f>
        <v>564795.49</v>
      </c>
      <c r="I442" s="61">
        <f>H442-G442</f>
        <v>-311667.6100000001</v>
      </c>
      <c r="J442" s="61">
        <f>H442/G442*100</f>
        <v>64.44030444635945</v>
      </c>
      <c r="K442" s="61">
        <f>H442/F442*100</f>
        <v>3.5888041556650645</v>
      </c>
      <c r="L442" s="37"/>
    </row>
    <row r="443" spans="1:13" ht="20.25" customHeight="1">
      <c r="A443" s="109"/>
      <c r="B443" s="109"/>
      <c r="C443" s="28" t="s">
        <v>192</v>
      </c>
      <c r="D443" s="88" t="s">
        <v>193</v>
      </c>
      <c r="E443" s="89">
        <f>SUM(E444:E446)</f>
        <v>283541.7</v>
      </c>
      <c r="F443" s="89">
        <f>SUM(F444:F446)</f>
        <v>2260609</v>
      </c>
      <c r="G443" s="89">
        <f>SUM(G444:G446)</f>
        <v>142887.5</v>
      </c>
      <c r="H443" s="89">
        <f>SUM(H444:H446)</f>
        <v>158428.7</v>
      </c>
      <c r="I443" s="90">
        <f t="shared" si="18"/>
        <v>15541.200000000012</v>
      </c>
      <c r="J443" s="90">
        <f t="shared" si="19"/>
        <v>110.87652873764327</v>
      </c>
      <c r="K443" s="90">
        <f t="shared" si="20"/>
        <v>7.008230967849814</v>
      </c>
      <c r="L443" s="37">
        <f>SUM(L444:L446)</f>
        <v>0</v>
      </c>
      <c r="M443" s="26"/>
    </row>
    <row r="444" spans="1:12" ht="15.75">
      <c r="A444" s="109"/>
      <c r="B444" s="109"/>
      <c r="C444" s="16" t="s">
        <v>50</v>
      </c>
      <c r="D444" s="18" t="s">
        <v>194</v>
      </c>
      <c r="E444" s="34">
        <f aca="true" t="shared" si="25" ref="E444:H446">SUMIF($C$5:$C$379,$C444,E$5:E$379)</f>
        <v>0</v>
      </c>
      <c r="F444" s="34">
        <f t="shared" si="25"/>
        <v>9365.9</v>
      </c>
      <c r="G444" s="34">
        <f t="shared" si="25"/>
        <v>0</v>
      </c>
      <c r="H444" s="34">
        <f t="shared" si="25"/>
        <v>0</v>
      </c>
      <c r="I444" s="15">
        <f t="shared" si="18"/>
        <v>0</v>
      </c>
      <c r="J444" s="15"/>
      <c r="K444" s="15">
        <f t="shared" si="20"/>
        <v>0</v>
      </c>
      <c r="L444" s="34"/>
    </row>
    <row r="445" spans="1:12" ht="15.75">
      <c r="A445" s="109"/>
      <c r="B445" s="109"/>
      <c r="C445" s="16" t="s">
        <v>51</v>
      </c>
      <c r="D445" s="18" t="s">
        <v>88</v>
      </c>
      <c r="E445" s="34">
        <f t="shared" si="25"/>
        <v>283541.7</v>
      </c>
      <c r="F445" s="34">
        <f t="shared" si="25"/>
        <v>2043703.3</v>
      </c>
      <c r="G445" s="34">
        <f t="shared" si="25"/>
        <v>142887.5</v>
      </c>
      <c r="H445" s="34">
        <f t="shared" si="25"/>
        <v>146446.80000000002</v>
      </c>
      <c r="I445" s="15">
        <f t="shared" si="18"/>
        <v>3559.3000000000175</v>
      </c>
      <c r="J445" s="15">
        <f t="shared" si="19"/>
        <v>102.49098066660835</v>
      </c>
      <c r="K445" s="15">
        <f t="shared" si="20"/>
        <v>7.1657563991798625</v>
      </c>
      <c r="L445" s="34"/>
    </row>
    <row r="446" spans="1:12" ht="15.75">
      <c r="A446" s="109"/>
      <c r="B446" s="109"/>
      <c r="C446" s="16" t="s">
        <v>53</v>
      </c>
      <c r="D446" s="20" t="s">
        <v>54</v>
      </c>
      <c r="E446" s="34">
        <f t="shared" si="25"/>
        <v>0</v>
      </c>
      <c r="F446" s="34">
        <f t="shared" si="25"/>
        <v>207539.8</v>
      </c>
      <c r="G446" s="34">
        <f t="shared" si="25"/>
        <v>0</v>
      </c>
      <c r="H446" s="34">
        <f t="shared" si="25"/>
        <v>11981.9</v>
      </c>
      <c r="I446" s="15">
        <f t="shared" si="18"/>
        <v>11981.9</v>
      </c>
      <c r="J446" s="15"/>
      <c r="K446" s="15">
        <f t="shared" si="20"/>
        <v>5.7733022774426885</v>
      </c>
      <c r="L446" s="34"/>
    </row>
    <row r="447" spans="1:12" ht="31.5">
      <c r="A447" s="109"/>
      <c r="B447" s="109"/>
      <c r="C447" s="16"/>
      <c r="D447" s="98" t="s">
        <v>217</v>
      </c>
      <c r="E447" s="89">
        <f>E441+E443</f>
        <v>1223953.9</v>
      </c>
      <c r="F447" s="89">
        <f>F441+F443</f>
        <v>17998316.2</v>
      </c>
      <c r="G447" s="89">
        <f>G441+G443</f>
        <v>1019350.6000000001</v>
      </c>
      <c r="H447" s="89">
        <f>H441+H443</f>
        <v>1020962.3999999999</v>
      </c>
      <c r="I447" s="90">
        <f>H447-G447</f>
        <v>1611.7999999998137</v>
      </c>
      <c r="J447" s="90">
        <f>H447/G447*100</f>
        <v>100.15812027775328</v>
      </c>
      <c r="K447" s="90">
        <f>H447/F447*100</f>
        <v>5.672543968307435</v>
      </c>
      <c r="L447" s="34"/>
    </row>
    <row r="448" spans="1:13" ht="31.5">
      <c r="A448" s="109"/>
      <c r="B448" s="109"/>
      <c r="C448" s="23"/>
      <c r="D448" s="39" t="s">
        <v>218</v>
      </c>
      <c r="E448" s="37">
        <f>E442+E443</f>
        <v>1223953.9</v>
      </c>
      <c r="F448" s="37">
        <f>F442+F443</f>
        <v>17998316.2</v>
      </c>
      <c r="G448" s="37">
        <f>G442+G443</f>
        <v>1019350.6000000001</v>
      </c>
      <c r="H448" s="37">
        <f>H442+H443</f>
        <v>723224.19</v>
      </c>
      <c r="I448" s="61">
        <f>H448-G448</f>
        <v>-296126.41000000015</v>
      </c>
      <c r="J448" s="61">
        <f t="shared" si="19"/>
        <v>70.94950353685964</v>
      </c>
      <c r="K448" s="61">
        <f t="shared" si="20"/>
        <v>4.018288055190407</v>
      </c>
      <c r="L448" s="37">
        <f>SUM(L397,L411,L443)</f>
        <v>0</v>
      </c>
      <c r="M448" s="26"/>
    </row>
    <row r="449" spans="1:13" ht="31.5">
      <c r="A449" s="109"/>
      <c r="B449" s="109"/>
      <c r="C449" s="28"/>
      <c r="D449" s="24" t="s">
        <v>182</v>
      </c>
      <c r="E449" s="32">
        <f>E450</f>
        <v>0</v>
      </c>
      <c r="F449" s="32">
        <f>F450</f>
        <v>24300.2</v>
      </c>
      <c r="G449" s="32">
        <f>G450</f>
        <v>0</v>
      </c>
      <c r="H449" s="32">
        <f>H450</f>
        <v>0</v>
      </c>
      <c r="I449" s="61">
        <f>H449-G449</f>
        <v>0</v>
      </c>
      <c r="J449" s="61"/>
      <c r="K449" s="61">
        <f>H449/F449*100</f>
        <v>0</v>
      </c>
      <c r="L449" s="32">
        <f>L450</f>
        <v>0</v>
      </c>
      <c r="M449" s="26"/>
    </row>
    <row r="450" spans="1:12" ht="32.25" customHeight="1">
      <c r="A450" s="110"/>
      <c r="B450" s="110"/>
      <c r="C450" s="19" t="s">
        <v>183</v>
      </c>
      <c r="D450" s="20" t="s">
        <v>184</v>
      </c>
      <c r="E450" s="34">
        <f>SUMIF($C$5:$C$390,$C450,E$5:E$390)</f>
        <v>0</v>
      </c>
      <c r="F450" s="14">
        <f>F390</f>
        <v>24300.2</v>
      </c>
      <c r="G450" s="14">
        <f>G390</f>
        <v>0</v>
      </c>
      <c r="H450" s="34">
        <f>SUMIF($C$5:$C$390,$C450,H$5:H$390)</f>
        <v>0</v>
      </c>
      <c r="I450" s="15">
        <f>H450-G450</f>
        <v>0</v>
      </c>
      <c r="J450" s="15"/>
      <c r="K450" s="15">
        <f>H450/F450*100</f>
        <v>0</v>
      </c>
      <c r="L450" s="34"/>
    </row>
    <row r="451" spans="1:12" ht="15.75">
      <c r="A451" s="40"/>
      <c r="B451" s="40"/>
      <c r="C451" s="41"/>
      <c r="D451" s="42"/>
      <c r="E451" s="46"/>
      <c r="F451" s="46"/>
      <c r="G451" s="46"/>
      <c r="H451" s="43"/>
      <c r="I451" s="47"/>
      <c r="J451" s="7"/>
      <c r="K451" s="7"/>
      <c r="L451" s="56"/>
    </row>
    <row r="452" spans="1:11" ht="15.75">
      <c r="A452" s="40"/>
      <c r="B452" s="40"/>
      <c r="C452" s="41"/>
      <c r="D452" s="42"/>
      <c r="E452" s="46"/>
      <c r="F452" s="46"/>
      <c r="G452" s="46"/>
      <c r="H452" s="43"/>
      <c r="I452" s="47"/>
      <c r="J452" s="7"/>
      <c r="K452" s="7"/>
    </row>
    <row r="453" spans="1:11" ht="15.75">
      <c r="A453" s="40"/>
      <c r="B453" s="40"/>
      <c r="C453" s="41"/>
      <c r="D453" s="42"/>
      <c r="E453" s="46"/>
      <c r="F453" s="46"/>
      <c r="G453" s="46"/>
      <c r="H453" s="43"/>
      <c r="I453" s="47"/>
      <c r="J453" s="7"/>
      <c r="K453" s="7"/>
    </row>
    <row r="454" spans="1:9" ht="15.75">
      <c r="A454" s="48"/>
      <c r="B454" s="49"/>
      <c r="C454" s="50"/>
      <c r="D454" s="51"/>
      <c r="E454" s="51"/>
      <c r="F454" s="51"/>
      <c r="G454" s="51"/>
      <c r="H454" s="51"/>
      <c r="I454" s="52"/>
    </row>
    <row r="455" spans="1:9" ht="15.75">
      <c r="A455" s="48"/>
      <c r="B455" s="49"/>
      <c r="C455" s="50"/>
      <c r="D455" s="51"/>
      <c r="E455" s="51"/>
      <c r="F455" s="51"/>
      <c r="G455" s="51"/>
      <c r="H455" s="51"/>
      <c r="I455" s="52"/>
    </row>
    <row r="456" spans="1:9" ht="15.75">
      <c r="A456" s="48"/>
      <c r="B456" s="49"/>
      <c r="C456" s="50"/>
      <c r="D456" s="51"/>
      <c r="E456" s="51"/>
      <c r="F456" s="51"/>
      <c r="G456" s="51"/>
      <c r="H456" s="51"/>
      <c r="I456" s="52"/>
    </row>
    <row r="457" spans="1:9" ht="15.75">
      <c r="A457" s="48"/>
      <c r="B457" s="49"/>
      <c r="C457" s="50"/>
      <c r="D457" s="51"/>
      <c r="E457" s="51"/>
      <c r="F457" s="51"/>
      <c r="G457" s="51"/>
      <c r="H457" s="51"/>
      <c r="I457" s="52"/>
    </row>
    <row r="458" spans="1:9" ht="15.75">
      <c r="A458" s="48"/>
      <c r="B458" s="49"/>
      <c r="C458" s="50"/>
      <c r="D458" s="51"/>
      <c r="E458" s="51"/>
      <c r="F458" s="51"/>
      <c r="G458" s="51"/>
      <c r="H458" s="51"/>
      <c r="I458" s="52"/>
    </row>
    <row r="459" spans="1:8" ht="15.75">
      <c r="A459" s="53"/>
      <c r="B459" s="49"/>
      <c r="C459" s="50"/>
      <c r="D459" s="51"/>
      <c r="E459" s="51"/>
      <c r="F459" s="51"/>
      <c r="G459" s="51"/>
      <c r="H459" s="51"/>
    </row>
    <row r="460" spans="1:8" ht="15.75">
      <c r="A460" s="53"/>
      <c r="B460" s="49"/>
      <c r="C460" s="50"/>
      <c r="D460" s="51"/>
      <c r="E460" s="51"/>
      <c r="F460" s="51"/>
      <c r="G460" s="51"/>
      <c r="H460" s="51"/>
    </row>
    <row r="461" spans="1:8" ht="15.75">
      <c r="A461" s="53"/>
      <c r="B461" s="49"/>
      <c r="C461" s="50"/>
      <c r="D461" s="51"/>
      <c r="E461" s="51"/>
      <c r="F461" s="51"/>
      <c r="G461" s="51"/>
      <c r="H461" s="51"/>
    </row>
    <row r="462" spans="1:8" ht="15.75">
      <c r="A462" s="53"/>
      <c r="B462" s="49"/>
      <c r="C462" s="50"/>
      <c r="D462" s="51"/>
      <c r="E462" s="51"/>
      <c r="F462" s="51"/>
      <c r="G462" s="51"/>
      <c r="H462" s="51"/>
    </row>
    <row r="463" spans="1:8" ht="15.75">
      <c r="A463" s="53"/>
      <c r="B463" s="49"/>
      <c r="C463" s="50"/>
      <c r="D463" s="51"/>
      <c r="E463" s="51"/>
      <c r="F463" s="51"/>
      <c r="G463" s="51"/>
      <c r="H463" s="51"/>
    </row>
    <row r="464" spans="1:8" ht="15.75">
      <c r="A464" s="53"/>
      <c r="B464" s="49"/>
      <c r="C464" s="50"/>
      <c r="D464" s="51"/>
      <c r="E464" s="51"/>
      <c r="F464" s="51"/>
      <c r="G464" s="51"/>
      <c r="H464" s="51"/>
    </row>
    <row r="465" spans="1:8" ht="15.75">
      <c r="A465" s="53"/>
      <c r="B465" s="49"/>
      <c r="C465" s="50"/>
      <c r="D465" s="51"/>
      <c r="E465" s="51"/>
      <c r="F465" s="51"/>
      <c r="G465" s="51"/>
      <c r="H465" s="51"/>
    </row>
    <row r="466" spans="1:8" ht="15.75">
      <c r="A466" s="53"/>
      <c r="B466" s="49"/>
      <c r="C466" s="50"/>
      <c r="D466" s="51"/>
      <c r="E466" s="51"/>
      <c r="F466" s="51"/>
      <c r="G466" s="51"/>
      <c r="H466" s="51"/>
    </row>
    <row r="467" spans="1:8" ht="15.75">
      <c r="A467" s="53"/>
      <c r="B467" s="49"/>
      <c r="C467" s="50"/>
      <c r="D467" s="51"/>
      <c r="E467" s="51"/>
      <c r="F467" s="51"/>
      <c r="G467" s="51"/>
      <c r="H467" s="51"/>
    </row>
    <row r="468" spans="1:8" ht="15.75">
      <c r="A468" s="53"/>
      <c r="B468" s="49"/>
      <c r="C468" s="50"/>
      <c r="D468" s="51"/>
      <c r="E468" s="51"/>
      <c r="F468" s="51"/>
      <c r="G468" s="51"/>
      <c r="H468" s="51"/>
    </row>
    <row r="469" spans="1:8" ht="15.75">
      <c r="A469" s="53"/>
      <c r="B469" s="49"/>
      <c r="C469" s="50"/>
      <c r="D469" s="51"/>
      <c r="E469" s="51"/>
      <c r="F469" s="51"/>
      <c r="G469" s="51"/>
      <c r="H469" s="51"/>
    </row>
    <row r="470" spans="1:8" ht="15.75">
      <c r="A470" s="53"/>
      <c r="B470" s="49"/>
      <c r="C470" s="50"/>
      <c r="D470" s="51"/>
      <c r="E470" s="51"/>
      <c r="F470" s="51"/>
      <c r="G470" s="51"/>
      <c r="H470" s="51"/>
    </row>
    <row r="471" spans="1:8" ht="15.75">
      <c r="A471" s="53"/>
      <c r="B471" s="49"/>
      <c r="C471" s="50"/>
      <c r="D471" s="51"/>
      <c r="E471" s="51"/>
      <c r="F471" s="51"/>
      <c r="G471" s="51"/>
      <c r="H471" s="51"/>
    </row>
    <row r="472" spans="1:8" ht="15.75">
      <c r="A472" s="53"/>
      <c r="B472" s="49"/>
      <c r="C472" s="50"/>
      <c r="D472" s="51"/>
      <c r="E472" s="51"/>
      <c r="F472" s="51"/>
      <c r="G472" s="51"/>
      <c r="H472" s="51"/>
    </row>
    <row r="473" spans="1:8" ht="15.75">
      <c r="A473" s="53"/>
      <c r="B473" s="49"/>
      <c r="C473" s="50"/>
      <c r="D473" s="51"/>
      <c r="E473" s="51"/>
      <c r="F473" s="51"/>
      <c r="G473" s="51"/>
      <c r="H473" s="51"/>
    </row>
    <row r="474" spans="1:8" ht="15.75">
      <c r="A474" s="53"/>
      <c r="B474" s="49"/>
      <c r="C474" s="50"/>
      <c r="D474" s="51"/>
      <c r="E474" s="51"/>
      <c r="F474" s="51"/>
      <c r="G474" s="51"/>
      <c r="H474" s="51"/>
    </row>
    <row r="475" spans="1:8" ht="15.75">
      <c r="A475" s="53"/>
      <c r="B475" s="49"/>
      <c r="C475" s="50"/>
      <c r="D475" s="51"/>
      <c r="E475" s="51"/>
      <c r="F475" s="51"/>
      <c r="G475" s="51"/>
      <c r="H475" s="51"/>
    </row>
    <row r="476" spans="1:8" ht="15.75">
      <c r="A476" s="53"/>
      <c r="B476" s="49"/>
      <c r="C476" s="50"/>
      <c r="D476" s="51"/>
      <c r="E476" s="51"/>
      <c r="F476" s="51"/>
      <c r="G476" s="51"/>
      <c r="H476" s="51"/>
    </row>
    <row r="477" spans="1:8" ht="15.75">
      <c r="A477" s="53"/>
      <c r="B477" s="49"/>
      <c r="C477" s="50"/>
      <c r="D477" s="51"/>
      <c r="E477" s="51"/>
      <c r="F477" s="51"/>
      <c r="G477" s="51"/>
      <c r="H477" s="51"/>
    </row>
    <row r="478" spans="1:8" ht="15.75">
      <c r="A478" s="53"/>
      <c r="B478" s="49"/>
      <c r="C478" s="50"/>
      <c r="D478" s="51"/>
      <c r="E478" s="51"/>
      <c r="F478" s="51"/>
      <c r="G478" s="51"/>
      <c r="H478" s="51"/>
    </row>
    <row r="479" spans="1:8" ht="15.75">
      <c r="A479" s="53"/>
      <c r="B479" s="49"/>
      <c r="C479" s="50"/>
      <c r="D479" s="51"/>
      <c r="E479" s="51"/>
      <c r="F479" s="51"/>
      <c r="G479" s="51"/>
      <c r="H479" s="51"/>
    </row>
    <row r="480" spans="1:8" ht="15.75">
      <c r="A480" s="53"/>
      <c r="B480" s="49"/>
      <c r="C480" s="50"/>
      <c r="D480" s="51"/>
      <c r="E480" s="51"/>
      <c r="F480" s="51"/>
      <c r="G480" s="51"/>
      <c r="H480" s="51"/>
    </row>
    <row r="481" spans="1:8" ht="15.75">
      <c r="A481" s="53"/>
      <c r="B481" s="49"/>
      <c r="C481" s="50"/>
      <c r="D481" s="51"/>
      <c r="E481" s="51"/>
      <c r="F481" s="51"/>
      <c r="G481" s="51"/>
      <c r="H481" s="51"/>
    </row>
    <row r="482" spans="1:8" ht="15.75">
      <c r="A482" s="53"/>
      <c r="B482" s="49"/>
      <c r="C482" s="50"/>
      <c r="D482" s="51"/>
      <c r="E482" s="51"/>
      <c r="F482" s="51"/>
      <c r="G482" s="51"/>
      <c r="H482" s="51"/>
    </row>
    <row r="483" spans="2:8" ht="15.75">
      <c r="B483" s="54"/>
      <c r="C483" s="50"/>
      <c r="D483" s="51"/>
      <c r="E483" s="51"/>
      <c r="F483" s="51"/>
      <c r="G483" s="51"/>
      <c r="H483" s="51"/>
    </row>
    <row r="484" spans="2:8" ht="15.75">
      <c r="B484" s="54"/>
      <c r="C484" s="50"/>
      <c r="D484" s="51"/>
      <c r="E484" s="51"/>
      <c r="F484" s="51"/>
      <c r="G484" s="51"/>
      <c r="H484" s="51"/>
    </row>
    <row r="485" spans="2:8" ht="15.75">
      <c r="B485" s="54"/>
      <c r="C485" s="50"/>
      <c r="D485" s="51"/>
      <c r="E485" s="51"/>
      <c r="F485" s="51"/>
      <c r="G485" s="51"/>
      <c r="H485" s="51"/>
    </row>
    <row r="486" spans="2:8" ht="15.75">
      <c r="B486" s="54"/>
      <c r="C486" s="50"/>
      <c r="D486" s="51"/>
      <c r="E486" s="51"/>
      <c r="F486" s="51"/>
      <c r="G486" s="51"/>
      <c r="H486" s="51"/>
    </row>
    <row r="487" spans="2:8" ht="15.75">
      <c r="B487" s="54"/>
      <c r="C487" s="50"/>
      <c r="D487" s="51"/>
      <c r="E487" s="51"/>
      <c r="F487" s="51"/>
      <c r="G487" s="51"/>
      <c r="H487" s="51"/>
    </row>
    <row r="488" spans="2:8" ht="15.75">
      <c r="B488" s="54"/>
      <c r="C488" s="50"/>
      <c r="D488" s="51"/>
      <c r="E488" s="51"/>
      <c r="F488" s="51"/>
      <c r="G488" s="51"/>
      <c r="H488" s="51"/>
    </row>
    <row r="489" spans="2:8" ht="15.75">
      <c r="B489" s="54"/>
      <c r="C489" s="50"/>
      <c r="D489" s="51"/>
      <c r="E489" s="51"/>
      <c r="F489" s="51"/>
      <c r="G489" s="51"/>
      <c r="H489" s="51"/>
    </row>
    <row r="490" spans="2:8" ht="15.75">
      <c r="B490" s="54"/>
      <c r="C490" s="50"/>
      <c r="D490" s="51"/>
      <c r="E490" s="51"/>
      <c r="F490" s="51"/>
      <c r="G490" s="51"/>
      <c r="H490" s="51"/>
    </row>
    <row r="491" spans="2:8" ht="15.75">
      <c r="B491" s="54"/>
      <c r="C491" s="50"/>
      <c r="D491" s="51"/>
      <c r="E491" s="51"/>
      <c r="F491" s="51"/>
      <c r="G491" s="51"/>
      <c r="H491" s="51"/>
    </row>
    <row r="492" spans="2:8" ht="15.75">
      <c r="B492" s="54"/>
      <c r="C492" s="50"/>
      <c r="D492" s="51"/>
      <c r="E492" s="51"/>
      <c r="F492" s="51"/>
      <c r="G492" s="51"/>
      <c r="H492" s="51"/>
    </row>
    <row r="493" spans="2:8" ht="15.75">
      <c r="B493" s="54"/>
      <c r="C493" s="50"/>
      <c r="D493" s="51"/>
      <c r="E493" s="51"/>
      <c r="F493" s="51"/>
      <c r="G493" s="51"/>
      <c r="H493" s="51"/>
    </row>
    <row r="494" spans="2:8" ht="15.75">
      <c r="B494" s="54"/>
      <c r="C494" s="50"/>
      <c r="D494" s="51"/>
      <c r="E494" s="51"/>
      <c r="F494" s="51"/>
      <c r="G494" s="51"/>
      <c r="H494" s="51"/>
    </row>
    <row r="495" spans="2:8" ht="15.75">
      <c r="B495" s="54"/>
      <c r="C495" s="50"/>
      <c r="D495" s="51"/>
      <c r="E495" s="51"/>
      <c r="F495" s="51"/>
      <c r="G495" s="51"/>
      <c r="H495" s="51"/>
    </row>
    <row r="496" spans="2:8" ht="15.75">
      <c r="B496" s="54"/>
      <c r="C496" s="50"/>
      <c r="D496" s="51"/>
      <c r="E496" s="51"/>
      <c r="F496" s="51"/>
      <c r="G496" s="51"/>
      <c r="H496" s="51"/>
    </row>
    <row r="497" spans="2:8" ht="15.75">
      <c r="B497" s="54"/>
      <c r="C497" s="50"/>
      <c r="D497" s="51"/>
      <c r="E497" s="51"/>
      <c r="F497" s="51"/>
      <c r="G497" s="51"/>
      <c r="H497" s="51"/>
    </row>
    <row r="498" spans="2:8" ht="15.75">
      <c r="B498" s="54"/>
      <c r="C498" s="50"/>
      <c r="D498" s="51"/>
      <c r="E498" s="51"/>
      <c r="F498" s="51"/>
      <c r="G498" s="51"/>
      <c r="H498" s="51"/>
    </row>
    <row r="499" spans="2:8" ht="15.75">
      <c r="B499" s="54"/>
      <c r="C499" s="50"/>
      <c r="D499" s="51"/>
      <c r="E499" s="51"/>
      <c r="F499" s="51"/>
      <c r="G499" s="51"/>
      <c r="H499" s="51"/>
    </row>
    <row r="500" spans="2:8" ht="15.75">
      <c r="B500" s="54"/>
      <c r="C500" s="50"/>
      <c r="D500" s="51"/>
      <c r="E500" s="51"/>
      <c r="F500" s="51"/>
      <c r="G500" s="51"/>
      <c r="H500" s="51"/>
    </row>
    <row r="501" spans="2:8" ht="15.75">
      <c r="B501" s="54"/>
      <c r="C501" s="50"/>
      <c r="D501" s="51"/>
      <c r="E501" s="51"/>
      <c r="F501" s="51"/>
      <c r="G501" s="51"/>
      <c r="H501" s="51"/>
    </row>
    <row r="502" spans="2:8" ht="15.75">
      <c r="B502" s="54"/>
      <c r="C502" s="50"/>
      <c r="D502" s="51"/>
      <c r="E502" s="51"/>
      <c r="F502" s="51"/>
      <c r="G502" s="51"/>
      <c r="H502" s="51"/>
    </row>
    <row r="503" spans="2:8" ht="15.75">
      <c r="B503" s="54"/>
      <c r="C503" s="50"/>
      <c r="D503" s="51"/>
      <c r="E503" s="51"/>
      <c r="F503" s="51"/>
      <c r="G503" s="51"/>
      <c r="H503" s="51"/>
    </row>
    <row r="504" spans="2:8" ht="15.75">
      <c r="B504" s="54"/>
      <c r="C504" s="50"/>
      <c r="D504" s="51"/>
      <c r="E504" s="51"/>
      <c r="F504" s="51"/>
      <c r="G504" s="51"/>
      <c r="H504" s="51"/>
    </row>
    <row r="505" spans="2:8" ht="15.75">
      <c r="B505" s="54"/>
      <c r="C505" s="50"/>
      <c r="D505" s="51"/>
      <c r="E505" s="51"/>
      <c r="F505" s="51"/>
      <c r="G505" s="51"/>
      <c r="H505" s="51"/>
    </row>
    <row r="506" spans="2:8" ht="15.75">
      <c r="B506" s="54"/>
      <c r="C506" s="50"/>
      <c r="D506" s="51"/>
      <c r="E506" s="51"/>
      <c r="F506" s="51"/>
      <c r="G506" s="51"/>
      <c r="H506" s="51"/>
    </row>
    <row r="507" spans="2:8" ht="15.75">
      <c r="B507" s="54"/>
      <c r="C507" s="50"/>
      <c r="D507" s="51"/>
      <c r="E507" s="51"/>
      <c r="F507" s="51"/>
      <c r="G507" s="51"/>
      <c r="H507" s="51"/>
    </row>
    <row r="508" spans="2:8" ht="15.75">
      <c r="B508" s="54"/>
      <c r="C508" s="50"/>
      <c r="D508" s="51"/>
      <c r="E508" s="51"/>
      <c r="F508" s="51"/>
      <c r="G508" s="51"/>
      <c r="H508" s="51"/>
    </row>
    <row r="509" spans="2:8" ht="15.75">
      <c r="B509" s="54"/>
      <c r="C509" s="50"/>
      <c r="D509" s="51"/>
      <c r="E509" s="51"/>
      <c r="F509" s="51"/>
      <c r="G509" s="51"/>
      <c r="H509" s="51"/>
    </row>
    <row r="510" spans="2:8" ht="15.75">
      <c r="B510" s="54"/>
      <c r="C510" s="50"/>
      <c r="D510" s="51"/>
      <c r="E510" s="51"/>
      <c r="F510" s="51"/>
      <c r="G510" s="51"/>
      <c r="H510" s="51"/>
    </row>
    <row r="511" spans="2:8" ht="15.75">
      <c r="B511" s="54"/>
      <c r="C511" s="50"/>
      <c r="D511" s="51"/>
      <c r="E511" s="51"/>
      <c r="F511" s="51"/>
      <c r="G511" s="51"/>
      <c r="H511" s="51"/>
    </row>
    <row r="512" spans="2:8" ht="15.75">
      <c r="B512" s="54"/>
      <c r="C512" s="50"/>
      <c r="D512" s="51"/>
      <c r="E512" s="51"/>
      <c r="F512" s="51"/>
      <c r="G512" s="51"/>
      <c r="H512" s="51"/>
    </row>
    <row r="513" spans="2:8" ht="15.75">
      <c r="B513" s="54"/>
      <c r="C513" s="50"/>
      <c r="D513" s="51"/>
      <c r="E513" s="51"/>
      <c r="F513" s="51"/>
      <c r="G513" s="51"/>
      <c r="H513" s="51"/>
    </row>
    <row r="514" spans="2:8" ht="15.75">
      <c r="B514" s="54"/>
      <c r="C514" s="50"/>
      <c r="D514" s="51"/>
      <c r="E514" s="51"/>
      <c r="F514" s="51"/>
      <c r="G514" s="51"/>
      <c r="H514" s="51"/>
    </row>
    <row r="515" spans="2:8" ht="15.75">
      <c r="B515" s="54"/>
      <c r="C515" s="50"/>
      <c r="D515" s="51"/>
      <c r="E515" s="51"/>
      <c r="F515" s="51"/>
      <c r="G515" s="51"/>
      <c r="H515" s="51"/>
    </row>
    <row r="516" spans="2:8" ht="15.75">
      <c r="B516" s="54"/>
      <c r="C516" s="50"/>
      <c r="D516" s="51"/>
      <c r="E516" s="51"/>
      <c r="F516" s="51"/>
      <c r="G516" s="51"/>
      <c r="H516" s="51"/>
    </row>
    <row r="517" spans="2:8" ht="15.75">
      <c r="B517" s="54"/>
      <c r="C517" s="50"/>
      <c r="D517" s="51"/>
      <c r="E517" s="51"/>
      <c r="F517" s="51"/>
      <c r="G517" s="51"/>
      <c r="H517" s="51"/>
    </row>
    <row r="518" spans="2:8" ht="15.75">
      <c r="B518" s="54"/>
      <c r="C518" s="50"/>
      <c r="D518" s="51"/>
      <c r="E518" s="51"/>
      <c r="F518" s="51"/>
      <c r="G518" s="51"/>
      <c r="H518" s="51"/>
    </row>
    <row r="519" spans="2:8" ht="15.75">
      <c r="B519" s="54"/>
      <c r="C519" s="50"/>
      <c r="D519" s="51"/>
      <c r="E519" s="51"/>
      <c r="F519" s="51"/>
      <c r="G519" s="51"/>
      <c r="H519" s="51"/>
    </row>
    <row r="520" spans="2:8" ht="15.75">
      <c r="B520" s="54"/>
      <c r="C520" s="50"/>
      <c r="D520" s="51"/>
      <c r="E520" s="51"/>
      <c r="F520" s="51"/>
      <c r="G520" s="51"/>
      <c r="H520" s="51"/>
    </row>
    <row r="521" spans="2:8" ht="15.75">
      <c r="B521" s="54"/>
      <c r="C521" s="50"/>
      <c r="D521" s="51"/>
      <c r="E521" s="51"/>
      <c r="F521" s="51"/>
      <c r="G521" s="51"/>
      <c r="H521" s="51"/>
    </row>
    <row r="522" spans="2:8" ht="15.75">
      <c r="B522" s="54"/>
      <c r="C522" s="50"/>
      <c r="D522" s="51"/>
      <c r="E522" s="51"/>
      <c r="F522" s="51"/>
      <c r="G522" s="51"/>
      <c r="H522" s="51"/>
    </row>
    <row r="523" spans="2:8" ht="15.75">
      <c r="B523" s="54"/>
      <c r="C523" s="50"/>
      <c r="D523" s="51"/>
      <c r="E523" s="51"/>
      <c r="F523" s="51"/>
      <c r="G523" s="51"/>
      <c r="H523" s="51"/>
    </row>
    <row r="524" spans="2:8" ht="15.75">
      <c r="B524" s="54"/>
      <c r="C524" s="50"/>
      <c r="D524" s="51"/>
      <c r="E524" s="51"/>
      <c r="F524" s="51"/>
      <c r="G524" s="51"/>
      <c r="H524" s="51"/>
    </row>
    <row r="525" spans="2:8" ht="15.75">
      <c r="B525" s="54"/>
      <c r="C525" s="50"/>
      <c r="D525" s="51"/>
      <c r="E525" s="51"/>
      <c r="F525" s="51"/>
      <c r="G525" s="51"/>
      <c r="H525" s="51"/>
    </row>
    <row r="526" spans="2:8" ht="15.75">
      <c r="B526" s="54"/>
      <c r="C526" s="50"/>
      <c r="D526" s="51"/>
      <c r="E526" s="51"/>
      <c r="F526" s="51"/>
      <c r="G526" s="51"/>
      <c r="H526" s="51"/>
    </row>
    <row r="527" spans="2:8" ht="15.75">
      <c r="B527" s="54"/>
      <c r="C527" s="50"/>
      <c r="D527" s="51"/>
      <c r="E527" s="51"/>
      <c r="F527" s="51"/>
      <c r="G527" s="51"/>
      <c r="H527" s="51"/>
    </row>
    <row r="528" spans="2:8" ht="15.75">
      <c r="B528" s="54"/>
      <c r="C528" s="50"/>
      <c r="D528" s="51"/>
      <c r="E528" s="51"/>
      <c r="F528" s="51"/>
      <c r="G528" s="51"/>
      <c r="H528" s="51"/>
    </row>
    <row r="529" spans="2:8" ht="15.75">
      <c r="B529" s="54"/>
      <c r="C529" s="50"/>
      <c r="D529" s="51"/>
      <c r="E529" s="51"/>
      <c r="F529" s="51"/>
      <c r="G529" s="51"/>
      <c r="H529" s="51"/>
    </row>
    <row r="530" spans="2:8" ht="15.75">
      <c r="B530" s="54"/>
      <c r="C530" s="50"/>
      <c r="D530" s="51"/>
      <c r="E530" s="51"/>
      <c r="F530" s="51"/>
      <c r="G530" s="51"/>
      <c r="H530" s="51"/>
    </row>
    <row r="531" spans="2:8" ht="15.75">
      <c r="B531" s="54"/>
      <c r="C531" s="50"/>
      <c r="D531" s="51"/>
      <c r="E531" s="51"/>
      <c r="F531" s="51"/>
      <c r="G531" s="51"/>
      <c r="H531" s="51"/>
    </row>
    <row r="532" spans="2:8" ht="15.75">
      <c r="B532" s="54"/>
      <c r="C532" s="50"/>
      <c r="D532" s="51"/>
      <c r="E532" s="51"/>
      <c r="F532" s="51"/>
      <c r="G532" s="51"/>
      <c r="H532" s="51"/>
    </row>
    <row r="533" spans="2:8" ht="15.75">
      <c r="B533" s="54"/>
      <c r="C533" s="50"/>
      <c r="D533" s="51"/>
      <c r="E533" s="51"/>
      <c r="F533" s="51"/>
      <c r="G533" s="51"/>
      <c r="H533" s="51"/>
    </row>
    <row r="534" spans="2:8" ht="15.75">
      <c r="B534" s="54"/>
      <c r="C534" s="50"/>
      <c r="D534" s="55"/>
      <c r="E534" s="55"/>
      <c r="F534" s="55"/>
      <c r="G534" s="55"/>
      <c r="H534" s="55"/>
    </row>
    <row r="535" spans="2:8" ht="15.75">
      <c r="B535" s="54"/>
      <c r="C535" s="50"/>
      <c r="D535" s="55"/>
      <c r="E535" s="55"/>
      <c r="F535" s="55"/>
      <c r="G535" s="55"/>
      <c r="H535" s="55"/>
    </row>
    <row r="536" spans="2:8" ht="15.75">
      <c r="B536" s="54"/>
      <c r="C536" s="50"/>
      <c r="D536" s="55"/>
      <c r="E536" s="55"/>
      <c r="F536" s="55"/>
      <c r="G536" s="55"/>
      <c r="H536" s="55"/>
    </row>
    <row r="537" spans="2:8" ht="15.75">
      <c r="B537" s="54"/>
      <c r="C537" s="50"/>
      <c r="D537" s="55"/>
      <c r="E537" s="55"/>
      <c r="F537" s="55"/>
      <c r="G537" s="55"/>
      <c r="H537" s="55"/>
    </row>
    <row r="538" spans="2:8" ht="15.75">
      <c r="B538" s="54"/>
      <c r="C538" s="50"/>
      <c r="D538" s="55"/>
      <c r="E538" s="55"/>
      <c r="F538" s="55"/>
      <c r="G538" s="55"/>
      <c r="H538" s="55"/>
    </row>
    <row r="539" spans="2:8" ht="15.75">
      <c r="B539" s="54"/>
      <c r="C539" s="50"/>
      <c r="D539" s="55"/>
      <c r="E539" s="55"/>
      <c r="F539" s="55"/>
      <c r="G539" s="55"/>
      <c r="H539" s="55"/>
    </row>
    <row r="540" spans="2:8" ht="15.75">
      <c r="B540" s="54"/>
      <c r="C540" s="50"/>
      <c r="D540" s="55"/>
      <c r="E540" s="55"/>
      <c r="F540" s="55"/>
      <c r="G540" s="55"/>
      <c r="H540" s="55"/>
    </row>
    <row r="541" spans="2:8" ht="15.75">
      <c r="B541" s="54"/>
      <c r="C541" s="50"/>
      <c r="D541" s="55"/>
      <c r="E541" s="55"/>
      <c r="F541" s="55"/>
      <c r="G541" s="55"/>
      <c r="H541" s="55"/>
    </row>
    <row r="542" spans="2:8" ht="15.75">
      <c r="B542" s="54"/>
      <c r="C542" s="50"/>
      <c r="D542" s="55"/>
      <c r="E542" s="55"/>
      <c r="F542" s="55"/>
      <c r="G542" s="55"/>
      <c r="H542" s="55"/>
    </row>
    <row r="543" spans="2:8" ht="15.75">
      <c r="B543" s="54"/>
      <c r="C543" s="50"/>
      <c r="D543" s="55"/>
      <c r="E543" s="55"/>
      <c r="F543" s="55"/>
      <c r="G543" s="55"/>
      <c r="H543" s="55"/>
    </row>
    <row r="544" spans="2:8" ht="15.75">
      <c r="B544" s="54"/>
      <c r="C544" s="50"/>
      <c r="D544" s="55"/>
      <c r="E544" s="55"/>
      <c r="F544" s="55"/>
      <c r="G544" s="55"/>
      <c r="H544" s="55"/>
    </row>
    <row r="545" spans="2:8" ht="15.75">
      <c r="B545" s="54"/>
      <c r="C545" s="50"/>
      <c r="D545" s="55"/>
      <c r="E545" s="55"/>
      <c r="F545" s="55"/>
      <c r="G545" s="55"/>
      <c r="H545" s="55"/>
    </row>
    <row r="546" spans="2:8" ht="15.75">
      <c r="B546" s="54"/>
      <c r="C546" s="50"/>
      <c r="D546" s="55"/>
      <c r="E546" s="55"/>
      <c r="F546" s="55"/>
      <c r="G546" s="55"/>
      <c r="H546" s="55"/>
    </row>
    <row r="547" spans="2:8" ht="15.75">
      <c r="B547" s="54"/>
      <c r="C547" s="50"/>
      <c r="D547" s="55"/>
      <c r="E547" s="55"/>
      <c r="F547" s="55"/>
      <c r="G547" s="55"/>
      <c r="H547" s="55"/>
    </row>
    <row r="548" spans="2:8" ht="15.75">
      <c r="B548" s="54"/>
      <c r="C548" s="50"/>
      <c r="D548" s="55"/>
      <c r="E548" s="55"/>
      <c r="F548" s="55"/>
      <c r="G548" s="55"/>
      <c r="H548" s="55"/>
    </row>
    <row r="549" spans="2:8" ht="15.75">
      <c r="B549" s="54"/>
      <c r="C549" s="50"/>
      <c r="D549" s="55"/>
      <c r="E549" s="55"/>
      <c r="F549" s="55"/>
      <c r="G549" s="55"/>
      <c r="H549" s="55"/>
    </row>
    <row r="550" spans="2:8" ht="15.75">
      <c r="B550" s="54"/>
      <c r="C550" s="50"/>
      <c r="D550" s="55"/>
      <c r="E550" s="55"/>
      <c r="F550" s="55"/>
      <c r="G550" s="55"/>
      <c r="H550" s="55"/>
    </row>
    <row r="551" spans="2:8" ht="15.75">
      <c r="B551" s="54"/>
      <c r="C551" s="50"/>
      <c r="D551" s="55"/>
      <c r="E551" s="55"/>
      <c r="F551" s="55"/>
      <c r="G551" s="55"/>
      <c r="H551" s="55"/>
    </row>
    <row r="552" spans="2:8" ht="15.75">
      <c r="B552" s="54"/>
      <c r="C552" s="50"/>
      <c r="D552" s="55"/>
      <c r="E552" s="55"/>
      <c r="F552" s="55"/>
      <c r="G552" s="55"/>
      <c r="H552" s="55"/>
    </row>
    <row r="553" spans="2:8" ht="15.75">
      <c r="B553" s="54"/>
      <c r="C553" s="50"/>
      <c r="D553" s="55"/>
      <c r="E553" s="55"/>
      <c r="F553" s="55"/>
      <c r="G553" s="55"/>
      <c r="H553" s="55"/>
    </row>
    <row r="554" spans="2:8" ht="15.75">
      <c r="B554" s="54"/>
      <c r="C554" s="50"/>
      <c r="D554" s="55"/>
      <c r="E554" s="55"/>
      <c r="F554" s="55"/>
      <c r="G554" s="55"/>
      <c r="H554" s="55"/>
    </row>
    <row r="555" spans="2:8" ht="15.75">
      <c r="B555" s="54"/>
      <c r="C555" s="50"/>
      <c r="D555" s="55"/>
      <c r="E555" s="55"/>
      <c r="F555" s="55"/>
      <c r="G555" s="55"/>
      <c r="H555" s="55"/>
    </row>
    <row r="556" spans="2:8" ht="15.75">
      <c r="B556" s="54"/>
      <c r="C556" s="50"/>
      <c r="D556" s="55"/>
      <c r="E556" s="55"/>
      <c r="F556" s="55"/>
      <c r="G556" s="55"/>
      <c r="H556" s="55"/>
    </row>
    <row r="557" spans="2:8" ht="15.75">
      <c r="B557" s="54"/>
      <c r="C557" s="50"/>
      <c r="D557" s="55"/>
      <c r="E557" s="55"/>
      <c r="F557" s="55"/>
      <c r="G557" s="55"/>
      <c r="H557" s="55"/>
    </row>
    <row r="558" spans="2:8" ht="15.75">
      <c r="B558" s="54"/>
      <c r="C558" s="50"/>
      <c r="D558" s="55"/>
      <c r="E558" s="55"/>
      <c r="F558" s="55"/>
      <c r="G558" s="55"/>
      <c r="H558" s="55"/>
    </row>
    <row r="559" spans="2:8" ht="15.75">
      <c r="B559" s="54"/>
      <c r="C559" s="50"/>
      <c r="D559" s="55"/>
      <c r="E559" s="55"/>
      <c r="F559" s="55"/>
      <c r="G559" s="55"/>
      <c r="H559" s="55"/>
    </row>
    <row r="560" spans="2:8" ht="15.75">
      <c r="B560" s="54"/>
      <c r="C560" s="50"/>
      <c r="D560" s="55"/>
      <c r="E560" s="55"/>
      <c r="F560" s="55"/>
      <c r="G560" s="55"/>
      <c r="H560" s="55"/>
    </row>
    <row r="561" spans="2:8" ht="15.75">
      <c r="B561" s="54"/>
      <c r="C561" s="50"/>
      <c r="D561" s="55"/>
      <c r="E561" s="55"/>
      <c r="F561" s="55"/>
      <c r="G561" s="55"/>
      <c r="H561" s="55"/>
    </row>
    <row r="562" spans="2:8" ht="15.75">
      <c r="B562" s="54"/>
      <c r="C562" s="50"/>
      <c r="D562" s="55"/>
      <c r="E562" s="55"/>
      <c r="F562" s="55"/>
      <c r="G562" s="55"/>
      <c r="H562" s="55"/>
    </row>
    <row r="563" spans="2:8" ht="15.75">
      <c r="B563" s="54"/>
      <c r="C563" s="50"/>
      <c r="D563" s="55"/>
      <c r="E563" s="55"/>
      <c r="F563" s="55"/>
      <c r="G563" s="55"/>
      <c r="H563" s="55"/>
    </row>
    <row r="564" spans="2:8" ht="15.75">
      <c r="B564" s="54"/>
      <c r="C564" s="50"/>
      <c r="D564" s="55"/>
      <c r="E564" s="55"/>
      <c r="F564" s="55"/>
      <c r="G564" s="55"/>
      <c r="H564" s="55"/>
    </row>
    <row r="565" spans="2:8" ht="15.75">
      <c r="B565" s="54"/>
      <c r="C565" s="50"/>
      <c r="D565" s="55"/>
      <c r="E565" s="55"/>
      <c r="F565" s="55"/>
      <c r="G565" s="55"/>
      <c r="H565" s="55"/>
    </row>
    <row r="566" spans="2:8" ht="15.75">
      <c r="B566" s="54"/>
      <c r="C566" s="50"/>
      <c r="D566" s="55"/>
      <c r="E566" s="55"/>
      <c r="F566" s="55"/>
      <c r="G566" s="55"/>
      <c r="H566" s="55"/>
    </row>
    <row r="567" spans="2:8" ht="15.75">
      <c r="B567" s="54"/>
      <c r="C567" s="50"/>
      <c r="D567" s="55"/>
      <c r="E567" s="55"/>
      <c r="F567" s="55"/>
      <c r="G567" s="55"/>
      <c r="H567" s="55"/>
    </row>
    <row r="568" spans="2:8" ht="15.75">
      <c r="B568" s="54"/>
      <c r="C568" s="50"/>
      <c r="D568" s="55"/>
      <c r="E568" s="55"/>
      <c r="F568" s="55"/>
      <c r="G568" s="55"/>
      <c r="H568" s="55"/>
    </row>
    <row r="569" spans="2:8" ht="15.75">
      <c r="B569" s="54"/>
      <c r="C569" s="50"/>
      <c r="D569" s="55"/>
      <c r="E569" s="55"/>
      <c r="F569" s="55"/>
      <c r="G569" s="55"/>
      <c r="H569" s="55"/>
    </row>
    <row r="570" spans="2:8" ht="15.75">
      <c r="B570" s="54"/>
      <c r="C570" s="50"/>
      <c r="D570" s="55"/>
      <c r="E570" s="55"/>
      <c r="F570" s="55"/>
      <c r="G570" s="55"/>
      <c r="H570" s="55"/>
    </row>
    <row r="571" spans="2:8" ht="15.75">
      <c r="B571" s="54"/>
      <c r="C571" s="50"/>
      <c r="D571" s="55"/>
      <c r="E571" s="55"/>
      <c r="F571" s="55"/>
      <c r="G571" s="55"/>
      <c r="H571" s="55"/>
    </row>
    <row r="572" spans="2:8" ht="15.75">
      <c r="B572" s="54"/>
      <c r="C572" s="50"/>
      <c r="D572" s="55"/>
      <c r="E572" s="55"/>
      <c r="F572" s="55"/>
      <c r="G572" s="55"/>
      <c r="H572" s="55"/>
    </row>
    <row r="573" spans="2:8" ht="15.75">
      <c r="B573" s="54"/>
      <c r="C573" s="50"/>
      <c r="D573" s="55"/>
      <c r="E573" s="55"/>
      <c r="F573" s="55"/>
      <c r="G573" s="55"/>
      <c r="H573" s="55"/>
    </row>
    <row r="574" spans="2:8" ht="15.75">
      <c r="B574" s="54"/>
      <c r="C574" s="50"/>
      <c r="D574" s="55"/>
      <c r="E574" s="55"/>
      <c r="F574" s="55"/>
      <c r="G574" s="55"/>
      <c r="H574" s="55"/>
    </row>
    <row r="575" spans="2:8" ht="15.75">
      <c r="B575" s="54"/>
      <c r="C575" s="50"/>
      <c r="D575" s="55"/>
      <c r="E575" s="55"/>
      <c r="F575" s="55"/>
      <c r="G575" s="55"/>
      <c r="H575" s="55"/>
    </row>
    <row r="576" spans="2:8" ht="15.75">
      <c r="B576" s="54"/>
      <c r="C576" s="50"/>
      <c r="D576" s="55"/>
      <c r="E576" s="55"/>
      <c r="F576" s="55"/>
      <c r="G576" s="55"/>
      <c r="H576" s="55"/>
    </row>
    <row r="577" spans="2:8" ht="15.75">
      <c r="B577" s="54"/>
      <c r="C577" s="50"/>
      <c r="D577" s="55"/>
      <c r="E577" s="55"/>
      <c r="F577" s="55"/>
      <c r="G577" s="55"/>
      <c r="H577" s="55"/>
    </row>
    <row r="578" spans="2:8" ht="15.75">
      <c r="B578" s="54"/>
      <c r="C578" s="50"/>
      <c r="D578" s="55"/>
      <c r="E578" s="55"/>
      <c r="F578" s="55"/>
      <c r="G578" s="55"/>
      <c r="H578" s="55"/>
    </row>
    <row r="579" spans="2:8" ht="15.75">
      <c r="B579" s="54"/>
      <c r="C579" s="50"/>
      <c r="D579" s="55"/>
      <c r="E579" s="55"/>
      <c r="F579" s="55"/>
      <c r="G579" s="55"/>
      <c r="H579" s="55"/>
    </row>
    <row r="580" spans="2:8" ht="15.75">
      <c r="B580" s="54"/>
      <c r="C580" s="50"/>
      <c r="D580" s="55"/>
      <c r="E580" s="55"/>
      <c r="F580" s="55"/>
      <c r="G580" s="55"/>
      <c r="H580" s="55"/>
    </row>
    <row r="581" spans="2:8" ht="15.75">
      <c r="B581" s="54"/>
      <c r="C581" s="50"/>
      <c r="D581" s="55"/>
      <c r="E581" s="55"/>
      <c r="F581" s="55"/>
      <c r="G581" s="55"/>
      <c r="H581" s="55"/>
    </row>
    <row r="582" spans="2:8" ht="15.75">
      <c r="B582" s="54"/>
      <c r="C582" s="50"/>
      <c r="D582" s="55"/>
      <c r="E582" s="55"/>
      <c r="F582" s="55"/>
      <c r="G582" s="55"/>
      <c r="H582" s="55"/>
    </row>
    <row r="583" spans="2:8" ht="15.75">
      <c r="B583" s="54"/>
      <c r="C583" s="50"/>
      <c r="D583" s="55"/>
      <c r="E583" s="55"/>
      <c r="F583" s="55"/>
      <c r="G583" s="55"/>
      <c r="H583" s="55"/>
    </row>
    <row r="584" spans="2:8" ht="15.75">
      <c r="B584" s="54"/>
      <c r="C584" s="50"/>
      <c r="D584" s="55"/>
      <c r="E584" s="55"/>
      <c r="F584" s="55"/>
      <c r="G584" s="55"/>
      <c r="H584" s="55"/>
    </row>
    <row r="585" spans="2:8" ht="15.75">
      <c r="B585" s="54"/>
      <c r="C585" s="50"/>
      <c r="D585" s="55"/>
      <c r="E585" s="55"/>
      <c r="F585" s="55"/>
      <c r="G585" s="55"/>
      <c r="H585" s="55"/>
    </row>
    <row r="586" spans="2:8" ht="15.75">
      <c r="B586" s="54"/>
      <c r="C586" s="50"/>
      <c r="D586" s="55"/>
      <c r="E586" s="55"/>
      <c r="F586" s="55"/>
      <c r="G586" s="55"/>
      <c r="H586" s="55"/>
    </row>
    <row r="587" spans="2:8" ht="15.75">
      <c r="B587" s="54"/>
      <c r="C587" s="50"/>
      <c r="D587" s="55"/>
      <c r="E587" s="55"/>
      <c r="F587" s="55"/>
      <c r="G587" s="55"/>
      <c r="H587" s="55"/>
    </row>
    <row r="588" spans="2:8" ht="15.75">
      <c r="B588" s="54"/>
      <c r="C588" s="50"/>
      <c r="D588" s="55"/>
      <c r="E588" s="55"/>
      <c r="F588" s="55"/>
      <c r="G588" s="55"/>
      <c r="H588" s="55"/>
    </row>
    <row r="589" spans="2:8" ht="15.75">
      <c r="B589" s="54"/>
      <c r="C589" s="50"/>
      <c r="D589" s="55"/>
      <c r="E589" s="55"/>
      <c r="F589" s="55"/>
      <c r="G589" s="55"/>
      <c r="H589" s="55"/>
    </row>
    <row r="590" spans="2:8" ht="15.75">
      <c r="B590" s="54"/>
      <c r="C590" s="50"/>
      <c r="D590" s="55"/>
      <c r="E590" s="55"/>
      <c r="F590" s="55"/>
      <c r="G590" s="55"/>
      <c r="H590" s="55"/>
    </row>
    <row r="591" spans="2:8" ht="15.75">
      <c r="B591" s="54"/>
      <c r="C591" s="50"/>
      <c r="D591" s="55"/>
      <c r="E591" s="55"/>
      <c r="F591" s="55"/>
      <c r="G591" s="55"/>
      <c r="H591" s="55"/>
    </row>
    <row r="592" spans="2:8" ht="15.75">
      <c r="B592" s="54"/>
      <c r="C592" s="50"/>
      <c r="D592" s="55"/>
      <c r="E592" s="55"/>
      <c r="F592" s="55"/>
      <c r="G592" s="55"/>
      <c r="H592" s="55"/>
    </row>
    <row r="593" spans="2:8" ht="15.75">
      <c r="B593" s="54"/>
      <c r="C593" s="50"/>
      <c r="D593" s="55"/>
      <c r="E593" s="55"/>
      <c r="F593" s="55"/>
      <c r="G593" s="55"/>
      <c r="H593" s="55"/>
    </row>
    <row r="594" spans="2:8" ht="15.75">
      <c r="B594" s="54"/>
      <c r="C594" s="50"/>
      <c r="D594" s="55"/>
      <c r="E594" s="55"/>
      <c r="F594" s="55"/>
      <c r="G594" s="55"/>
      <c r="H594" s="55"/>
    </row>
    <row r="595" spans="2:8" ht="15.75">
      <c r="B595" s="54"/>
      <c r="C595" s="50"/>
      <c r="D595" s="55"/>
      <c r="E595" s="55"/>
      <c r="F595" s="55"/>
      <c r="G595" s="55"/>
      <c r="H595" s="55"/>
    </row>
    <row r="596" spans="2:8" ht="15.75">
      <c r="B596" s="54"/>
      <c r="C596" s="50"/>
      <c r="D596" s="55"/>
      <c r="E596" s="55"/>
      <c r="F596" s="55"/>
      <c r="G596" s="55"/>
      <c r="H596" s="55"/>
    </row>
    <row r="597" spans="2:8" ht="15.75">
      <c r="B597" s="54"/>
      <c r="C597" s="50"/>
      <c r="D597" s="55"/>
      <c r="E597" s="55"/>
      <c r="F597" s="55"/>
      <c r="G597" s="55"/>
      <c r="H597" s="55"/>
    </row>
    <row r="598" spans="2:8" ht="15.75">
      <c r="B598" s="54"/>
      <c r="C598" s="50"/>
      <c r="D598" s="55"/>
      <c r="E598" s="55"/>
      <c r="F598" s="55"/>
      <c r="G598" s="55"/>
      <c r="H598" s="55"/>
    </row>
    <row r="599" spans="2:8" ht="15.75">
      <c r="B599" s="54"/>
      <c r="C599" s="50"/>
      <c r="D599" s="55"/>
      <c r="E599" s="55"/>
      <c r="F599" s="55"/>
      <c r="G599" s="55"/>
      <c r="H599" s="55"/>
    </row>
    <row r="600" spans="2:8" ht="15.75">
      <c r="B600" s="54"/>
      <c r="C600" s="50"/>
      <c r="D600" s="55"/>
      <c r="E600" s="55"/>
      <c r="F600" s="55"/>
      <c r="G600" s="55"/>
      <c r="H600" s="55"/>
    </row>
    <row r="601" spans="2:8" ht="15.75">
      <c r="B601" s="54"/>
      <c r="C601" s="50"/>
      <c r="D601" s="55"/>
      <c r="E601" s="55"/>
      <c r="F601" s="55"/>
      <c r="G601" s="55"/>
      <c r="H601" s="55"/>
    </row>
    <row r="602" spans="2:8" ht="15.75">
      <c r="B602" s="54"/>
      <c r="C602" s="50"/>
      <c r="D602" s="55"/>
      <c r="E602" s="55"/>
      <c r="F602" s="55"/>
      <c r="G602" s="55"/>
      <c r="H602" s="55"/>
    </row>
    <row r="603" spans="2:8" ht="15.75">
      <c r="B603" s="54"/>
      <c r="C603" s="50"/>
      <c r="D603" s="55"/>
      <c r="E603" s="55"/>
      <c r="F603" s="55"/>
      <c r="G603" s="55"/>
      <c r="H603" s="55"/>
    </row>
    <row r="604" spans="2:8" ht="15.75">
      <c r="B604" s="54"/>
      <c r="C604" s="50"/>
      <c r="D604" s="55"/>
      <c r="E604" s="55"/>
      <c r="F604" s="55"/>
      <c r="G604" s="55"/>
      <c r="H604" s="55"/>
    </row>
    <row r="605" spans="2:8" ht="15.75">
      <c r="B605" s="54"/>
      <c r="C605" s="50"/>
      <c r="D605" s="55"/>
      <c r="E605" s="55"/>
      <c r="F605" s="55"/>
      <c r="G605" s="55"/>
      <c r="H605" s="55"/>
    </row>
    <row r="606" spans="2:8" ht="15.75">
      <c r="B606" s="54"/>
      <c r="C606" s="50"/>
      <c r="D606" s="55"/>
      <c r="E606" s="55"/>
      <c r="F606" s="55"/>
      <c r="G606" s="55"/>
      <c r="H606" s="55"/>
    </row>
    <row r="607" spans="2:8" ht="15.75">
      <c r="B607" s="54"/>
      <c r="C607" s="50"/>
      <c r="D607" s="55"/>
      <c r="E607" s="55"/>
      <c r="F607" s="55"/>
      <c r="G607" s="55"/>
      <c r="H607" s="55"/>
    </row>
    <row r="608" spans="2:8" ht="15.75">
      <c r="B608" s="54"/>
      <c r="C608" s="50"/>
      <c r="D608" s="55"/>
      <c r="E608" s="55"/>
      <c r="F608" s="55"/>
      <c r="G608" s="55"/>
      <c r="H608" s="55"/>
    </row>
    <row r="609" spans="2:8" ht="15.75">
      <c r="B609" s="54"/>
      <c r="C609" s="50"/>
      <c r="D609" s="55"/>
      <c r="E609" s="55"/>
      <c r="F609" s="55"/>
      <c r="G609" s="55"/>
      <c r="H609" s="55"/>
    </row>
    <row r="610" spans="2:8" ht="15.75">
      <c r="B610" s="54"/>
      <c r="C610" s="50"/>
      <c r="D610" s="55"/>
      <c r="E610" s="55"/>
      <c r="F610" s="55"/>
      <c r="G610" s="55"/>
      <c r="H610" s="55"/>
    </row>
    <row r="611" spans="2:8" ht="15.75">
      <c r="B611" s="54"/>
      <c r="C611" s="50"/>
      <c r="D611" s="55"/>
      <c r="E611" s="55"/>
      <c r="F611" s="55"/>
      <c r="G611" s="55"/>
      <c r="H611" s="55"/>
    </row>
    <row r="612" spans="2:8" ht="15.75">
      <c r="B612" s="54"/>
      <c r="C612" s="50"/>
      <c r="D612" s="55"/>
      <c r="E612" s="55"/>
      <c r="F612" s="55"/>
      <c r="G612" s="55"/>
      <c r="H612" s="55"/>
    </row>
    <row r="613" spans="2:8" ht="15.75">
      <c r="B613" s="54"/>
      <c r="C613" s="50"/>
      <c r="D613" s="55"/>
      <c r="E613" s="55"/>
      <c r="F613" s="55"/>
      <c r="G613" s="55"/>
      <c r="H613" s="55"/>
    </row>
    <row r="614" spans="2:8" ht="15.75">
      <c r="B614" s="54"/>
      <c r="C614" s="50"/>
      <c r="D614" s="55"/>
      <c r="E614" s="55"/>
      <c r="F614" s="55"/>
      <c r="G614" s="55"/>
      <c r="H614" s="55"/>
    </row>
    <row r="615" spans="2:8" ht="15.75">
      <c r="B615" s="54"/>
      <c r="C615" s="50"/>
      <c r="D615" s="55"/>
      <c r="E615" s="55"/>
      <c r="F615" s="55"/>
      <c r="G615" s="55"/>
      <c r="H615" s="55"/>
    </row>
    <row r="616" spans="2:8" ht="15.75">
      <c r="B616" s="54"/>
      <c r="C616" s="50"/>
      <c r="D616" s="55"/>
      <c r="E616" s="55"/>
      <c r="F616" s="55"/>
      <c r="G616" s="55"/>
      <c r="H616" s="55"/>
    </row>
    <row r="617" spans="2:8" ht="15.75">
      <c r="B617" s="54"/>
      <c r="C617" s="50"/>
      <c r="D617" s="55"/>
      <c r="E617" s="55"/>
      <c r="F617" s="55"/>
      <c r="G617" s="55"/>
      <c r="H617" s="55"/>
    </row>
    <row r="618" spans="2:8" ht="15.75">
      <c r="B618" s="54"/>
      <c r="C618" s="50"/>
      <c r="D618" s="55"/>
      <c r="E618" s="55"/>
      <c r="F618" s="55"/>
      <c r="G618" s="55"/>
      <c r="H618" s="55"/>
    </row>
    <row r="619" spans="2:8" ht="15.75">
      <c r="B619" s="54"/>
      <c r="C619" s="50"/>
      <c r="D619" s="55"/>
      <c r="E619" s="55"/>
      <c r="F619" s="55"/>
      <c r="G619" s="55"/>
      <c r="H619" s="55"/>
    </row>
    <row r="620" spans="2:8" ht="15.75">
      <c r="B620" s="54"/>
      <c r="C620" s="50"/>
      <c r="D620" s="55"/>
      <c r="E620" s="55"/>
      <c r="F620" s="55"/>
      <c r="G620" s="55"/>
      <c r="H620" s="55"/>
    </row>
    <row r="621" spans="2:8" ht="15.75">
      <c r="B621" s="54"/>
      <c r="C621" s="50"/>
      <c r="D621" s="55"/>
      <c r="E621" s="55"/>
      <c r="F621" s="55"/>
      <c r="G621" s="55"/>
      <c r="H621" s="55"/>
    </row>
    <row r="622" spans="2:8" ht="15.75">
      <c r="B622" s="54"/>
      <c r="C622" s="50"/>
      <c r="D622" s="55"/>
      <c r="E622" s="55"/>
      <c r="F622" s="55"/>
      <c r="G622" s="55"/>
      <c r="H622" s="55"/>
    </row>
    <row r="623" spans="2:8" ht="15.75">
      <c r="B623" s="54"/>
      <c r="C623" s="50"/>
      <c r="D623" s="55"/>
      <c r="E623" s="55"/>
      <c r="F623" s="55"/>
      <c r="G623" s="55"/>
      <c r="H623" s="55"/>
    </row>
    <row r="624" spans="2:8" ht="15.75">
      <c r="B624" s="54"/>
      <c r="C624" s="50"/>
      <c r="D624" s="55"/>
      <c r="E624" s="55"/>
      <c r="F624" s="55"/>
      <c r="G624" s="55"/>
      <c r="H624" s="55"/>
    </row>
    <row r="625" spans="2:8" ht="15.75">
      <c r="B625" s="54"/>
      <c r="C625" s="50"/>
      <c r="D625" s="55"/>
      <c r="E625" s="55"/>
      <c r="F625" s="55"/>
      <c r="G625" s="55"/>
      <c r="H625" s="55"/>
    </row>
    <row r="626" spans="2:8" ht="15.75">
      <c r="B626" s="54"/>
      <c r="C626" s="50"/>
      <c r="D626" s="55"/>
      <c r="E626" s="55"/>
      <c r="F626" s="55"/>
      <c r="G626" s="55"/>
      <c r="H626" s="55"/>
    </row>
    <row r="627" spans="2:8" ht="15.75">
      <c r="B627" s="54"/>
      <c r="C627" s="50"/>
      <c r="D627" s="55"/>
      <c r="E627" s="55"/>
      <c r="F627" s="55"/>
      <c r="G627" s="55"/>
      <c r="H627" s="55"/>
    </row>
    <row r="628" spans="2:8" ht="15.75">
      <c r="B628" s="54"/>
      <c r="C628" s="50"/>
      <c r="D628" s="55"/>
      <c r="E628" s="55"/>
      <c r="F628" s="55"/>
      <c r="G628" s="55"/>
      <c r="H628" s="55"/>
    </row>
    <row r="629" spans="2:8" ht="15.75">
      <c r="B629" s="54"/>
      <c r="C629" s="50"/>
      <c r="D629" s="55"/>
      <c r="E629" s="55"/>
      <c r="F629" s="55"/>
      <c r="G629" s="55"/>
      <c r="H629" s="55"/>
    </row>
    <row r="630" spans="2:8" ht="15.75">
      <c r="B630" s="54"/>
      <c r="C630" s="50"/>
      <c r="D630" s="55"/>
      <c r="E630" s="55"/>
      <c r="F630" s="55"/>
      <c r="G630" s="55"/>
      <c r="H630" s="55"/>
    </row>
    <row r="631" spans="2:8" ht="15.75">
      <c r="B631" s="54"/>
      <c r="C631" s="50"/>
      <c r="D631" s="55"/>
      <c r="E631" s="55"/>
      <c r="F631" s="55"/>
      <c r="G631" s="55"/>
      <c r="H631" s="55"/>
    </row>
    <row r="632" spans="2:8" ht="15.75">
      <c r="B632" s="54"/>
      <c r="C632" s="50"/>
      <c r="D632" s="55"/>
      <c r="E632" s="55"/>
      <c r="F632" s="55"/>
      <c r="G632" s="55"/>
      <c r="H632" s="55"/>
    </row>
    <row r="633" spans="2:8" ht="15.75">
      <c r="B633" s="54"/>
      <c r="C633" s="50"/>
      <c r="D633" s="55"/>
      <c r="E633" s="55"/>
      <c r="F633" s="55"/>
      <c r="G633" s="55"/>
      <c r="H633" s="55"/>
    </row>
    <row r="634" spans="2:8" ht="15.75">
      <c r="B634" s="54"/>
      <c r="C634" s="50"/>
      <c r="D634" s="55"/>
      <c r="E634" s="55"/>
      <c r="F634" s="55"/>
      <c r="G634" s="55"/>
      <c r="H634" s="55"/>
    </row>
    <row r="635" spans="2:8" ht="15.75">
      <c r="B635" s="54"/>
      <c r="C635" s="50"/>
      <c r="D635" s="55"/>
      <c r="E635" s="55"/>
      <c r="F635" s="55"/>
      <c r="G635" s="55"/>
      <c r="H635" s="55"/>
    </row>
    <row r="636" spans="2:8" ht="15.75">
      <c r="B636" s="54"/>
      <c r="C636" s="50"/>
      <c r="D636" s="55"/>
      <c r="E636" s="55"/>
      <c r="F636" s="55"/>
      <c r="G636" s="55"/>
      <c r="H636" s="55"/>
    </row>
    <row r="637" spans="2:8" ht="15.75">
      <c r="B637" s="54"/>
      <c r="C637" s="50"/>
      <c r="D637" s="55"/>
      <c r="E637" s="55"/>
      <c r="F637" s="55"/>
      <c r="G637" s="55"/>
      <c r="H637" s="55"/>
    </row>
    <row r="638" spans="2:8" ht="15.75">
      <c r="B638" s="54"/>
      <c r="C638" s="50"/>
      <c r="D638" s="55"/>
      <c r="E638" s="55"/>
      <c r="F638" s="55"/>
      <c r="G638" s="55"/>
      <c r="H638" s="55"/>
    </row>
    <row r="639" spans="2:8" ht="15.75">
      <c r="B639" s="54"/>
      <c r="C639" s="50"/>
      <c r="D639" s="55"/>
      <c r="E639" s="55"/>
      <c r="F639" s="55"/>
      <c r="G639" s="55"/>
      <c r="H639" s="55"/>
    </row>
    <row r="640" spans="2:8" ht="15.75">
      <c r="B640" s="54"/>
      <c r="C640" s="50"/>
      <c r="D640" s="55"/>
      <c r="E640" s="55"/>
      <c r="F640" s="55"/>
      <c r="G640" s="55"/>
      <c r="H640" s="55"/>
    </row>
    <row r="641" spans="2:8" ht="15.75">
      <c r="B641" s="54"/>
      <c r="C641" s="50"/>
      <c r="D641" s="55"/>
      <c r="E641" s="55"/>
      <c r="F641" s="55"/>
      <c r="G641" s="55"/>
      <c r="H641" s="55"/>
    </row>
    <row r="642" spans="2:8" ht="15.75">
      <c r="B642" s="54"/>
      <c r="C642" s="50"/>
      <c r="D642" s="55"/>
      <c r="E642" s="55"/>
      <c r="F642" s="55"/>
      <c r="G642" s="55"/>
      <c r="H642" s="55"/>
    </row>
    <row r="643" spans="2:8" ht="15.75">
      <c r="B643" s="54"/>
      <c r="C643" s="50"/>
      <c r="D643" s="55"/>
      <c r="E643" s="55"/>
      <c r="F643" s="55"/>
      <c r="G643" s="55"/>
      <c r="H643" s="55"/>
    </row>
    <row r="644" spans="2:8" ht="15.75">
      <c r="B644" s="54"/>
      <c r="C644" s="50"/>
      <c r="D644" s="55"/>
      <c r="E644" s="55"/>
      <c r="F644" s="55"/>
      <c r="G644" s="55"/>
      <c r="H644" s="55"/>
    </row>
    <row r="645" spans="2:8" ht="15.75">
      <c r="B645" s="54"/>
      <c r="C645" s="50"/>
      <c r="D645" s="55"/>
      <c r="E645" s="55"/>
      <c r="F645" s="55"/>
      <c r="G645" s="55"/>
      <c r="H645" s="55"/>
    </row>
    <row r="646" spans="2:8" ht="15.75">
      <c r="B646" s="54"/>
      <c r="C646" s="50"/>
      <c r="D646" s="55"/>
      <c r="E646" s="55"/>
      <c r="F646" s="55"/>
      <c r="G646" s="55"/>
      <c r="H646" s="55"/>
    </row>
    <row r="647" spans="2:8" ht="15.75">
      <c r="B647" s="54"/>
      <c r="C647" s="50"/>
      <c r="D647" s="55"/>
      <c r="E647" s="55"/>
      <c r="F647" s="55"/>
      <c r="G647" s="55"/>
      <c r="H647" s="55"/>
    </row>
    <row r="648" spans="2:8" ht="15.75">
      <c r="B648" s="54"/>
      <c r="C648" s="50"/>
      <c r="D648" s="55"/>
      <c r="E648" s="55"/>
      <c r="F648" s="55"/>
      <c r="G648" s="55"/>
      <c r="H648" s="55"/>
    </row>
    <row r="649" spans="2:8" ht="15.75">
      <c r="B649" s="54"/>
      <c r="C649" s="50"/>
      <c r="D649" s="55"/>
      <c r="E649" s="55"/>
      <c r="F649" s="55"/>
      <c r="G649" s="55"/>
      <c r="H649" s="55"/>
    </row>
    <row r="650" spans="2:8" ht="15.75">
      <c r="B650" s="54"/>
      <c r="C650" s="50"/>
      <c r="D650" s="55"/>
      <c r="E650" s="55"/>
      <c r="F650" s="55"/>
      <c r="G650" s="55"/>
      <c r="H650" s="55"/>
    </row>
    <row r="651" spans="2:8" ht="15.75">
      <c r="B651" s="54"/>
      <c r="C651" s="50"/>
      <c r="D651" s="55"/>
      <c r="E651" s="55"/>
      <c r="F651" s="55"/>
      <c r="G651" s="55"/>
      <c r="H651" s="55"/>
    </row>
    <row r="652" spans="2:8" ht="15.75">
      <c r="B652" s="54"/>
      <c r="C652" s="50"/>
      <c r="D652" s="55"/>
      <c r="E652" s="55"/>
      <c r="F652" s="55"/>
      <c r="G652" s="55"/>
      <c r="H652" s="55"/>
    </row>
    <row r="653" spans="2:8" ht="15.75">
      <c r="B653" s="54"/>
      <c r="C653" s="50"/>
      <c r="D653" s="55"/>
      <c r="E653" s="55"/>
      <c r="F653" s="55"/>
      <c r="G653" s="55"/>
      <c r="H653" s="55"/>
    </row>
    <row r="654" spans="2:8" ht="15.75">
      <c r="B654" s="54"/>
      <c r="C654" s="50"/>
      <c r="D654" s="55"/>
      <c r="E654" s="55"/>
      <c r="F654" s="55"/>
      <c r="G654" s="55"/>
      <c r="H654" s="55"/>
    </row>
    <row r="655" spans="2:8" ht="15.75">
      <c r="B655" s="54"/>
      <c r="C655" s="50"/>
      <c r="D655" s="55"/>
      <c r="E655" s="55"/>
      <c r="F655" s="55"/>
      <c r="G655" s="55"/>
      <c r="H655" s="55"/>
    </row>
    <row r="656" spans="2:8" ht="15.75">
      <c r="B656" s="54"/>
      <c r="C656" s="50"/>
      <c r="D656" s="55"/>
      <c r="E656" s="55"/>
      <c r="F656" s="55"/>
      <c r="G656" s="55"/>
      <c r="H656" s="55"/>
    </row>
    <row r="657" spans="2:8" ht="15.75">
      <c r="B657" s="54"/>
      <c r="C657" s="50"/>
      <c r="D657" s="55"/>
      <c r="E657" s="55"/>
      <c r="F657" s="55"/>
      <c r="G657" s="55"/>
      <c r="H657" s="55"/>
    </row>
    <row r="658" spans="2:8" ht="15.75">
      <c r="B658" s="54"/>
      <c r="C658" s="50"/>
      <c r="D658" s="55"/>
      <c r="E658" s="55"/>
      <c r="F658" s="55"/>
      <c r="G658" s="55"/>
      <c r="H658" s="55"/>
    </row>
    <row r="659" spans="2:8" ht="15.75">
      <c r="B659" s="54"/>
      <c r="C659" s="50"/>
      <c r="D659" s="55"/>
      <c r="E659" s="55"/>
      <c r="F659" s="55"/>
      <c r="G659" s="55"/>
      <c r="H659" s="55"/>
    </row>
    <row r="660" spans="2:8" ht="15.75">
      <c r="B660" s="54"/>
      <c r="C660" s="50"/>
      <c r="D660" s="55"/>
      <c r="E660" s="55"/>
      <c r="F660" s="55"/>
      <c r="G660" s="55"/>
      <c r="H660" s="55"/>
    </row>
    <row r="661" spans="2:8" ht="15.75">
      <c r="B661" s="54"/>
      <c r="C661" s="50"/>
      <c r="D661" s="55"/>
      <c r="E661" s="55"/>
      <c r="F661" s="55"/>
      <c r="G661" s="55"/>
      <c r="H661" s="55"/>
    </row>
    <row r="662" spans="2:8" ht="15.75">
      <c r="B662" s="54"/>
      <c r="C662" s="50"/>
      <c r="D662" s="55"/>
      <c r="E662" s="55"/>
      <c r="F662" s="55"/>
      <c r="G662" s="55"/>
      <c r="H662" s="55"/>
    </row>
    <row r="663" spans="2:8" ht="15.75">
      <c r="B663" s="54"/>
      <c r="C663" s="50"/>
      <c r="D663" s="55"/>
      <c r="E663" s="55"/>
      <c r="F663" s="55"/>
      <c r="G663" s="55"/>
      <c r="H663" s="55"/>
    </row>
  </sheetData>
  <sheetProtection password="CC0D" sheet="1" formatCells="0" formatColumns="0" formatRows="0" insertColumns="0" insertRows="0" insertHyperlinks="0" deleteColumns="0" deleteRows="0" sort="0" autoFilter="0" pivotTables="0"/>
  <mergeCells count="95">
    <mergeCell ref="A1:K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A5:A24"/>
    <mergeCell ref="B5:B24"/>
    <mergeCell ref="A25:A44"/>
    <mergeCell ref="B25:B44"/>
    <mergeCell ref="A45:A56"/>
    <mergeCell ref="B45:B56"/>
    <mergeCell ref="A57:A73"/>
    <mergeCell ref="B57:B73"/>
    <mergeCell ref="A74:A89"/>
    <mergeCell ref="B74:B89"/>
    <mergeCell ref="A90:A102"/>
    <mergeCell ref="B90:B102"/>
    <mergeCell ref="A103:A106"/>
    <mergeCell ref="B103:B106"/>
    <mergeCell ref="A107:A118"/>
    <mergeCell ref="B107:B118"/>
    <mergeCell ref="A119:A132"/>
    <mergeCell ref="B119:B132"/>
    <mergeCell ref="A133:A145"/>
    <mergeCell ref="B133:B145"/>
    <mergeCell ref="A146:A158"/>
    <mergeCell ref="B146:B158"/>
    <mergeCell ref="A159:A172"/>
    <mergeCell ref="B159:B172"/>
    <mergeCell ref="A173:A185"/>
    <mergeCell ref="B173:B185"/>
    <mergeCell ref="A186:A195"/>
    <mergeCell ref="B186:B195"/>
    <mergeCell ref="A196:A208"/>
    <mergeCell ref="B196:B208"/>
    <mergeCell ref="A209:A221"/>
    <mergeCell ref="B209:B221"/>
    <mergeCell ref="A222:A233"/>
    <mergeCell ref="B222:B233"/>
    <mergeCell ref="A234:A244"/>
    <mergeCell ref="B234:B244"/>
    <mergeCell ref="A245:A254"/>
    <mergeCell ref="B245:B254"/>
    <mergeCell ref="A255:A267"/>
    <mergeCell ref="B255:B267"/>
    <mergeCell ref="A268:A281"/>
    <mergeCell ref="B268:B281"/>
    <mergeCell ref="A282:A287"/>
    <mergeCell ref="B282:B287"/>
    <mergeCell ref="A288:A307"/>
    <mergeCell ref="B288:B307"/>
    <mergeCell ref="A308:A324"/>
    <mergeCell ref="B308:B324"/>
    <mergeCell ref="A325:A331"/>
    <mergeCell ref="B325:B331"/>
    <mergeCell ref="A332:A340"/>
    <mergeCell ref="B332:B340"/>
    <mergeCell ref="A341:A345"/>
    <mergeCell ref="B341:B345"/>
    <mergeCell ref="A346:A347"/>
    <mergeCell ref="B346:B347"/>
    <mergeCell ref="A348:A349"/>
    <mergeCell ref="B348:B349"/>
    <mergeCell ref="A350:A359"/>
    <mergeCell ref="B350:B359"/>
    <mergeCell ref="A360:A372"/>
    <mergeCell ref="B360:B372"/>
    <mergeCell ref="E395:E396"/>
    <mergeCell ref="F395:F396"/>
    <mergeCell ref="G395:G396"/>
    <mergeCell ref="A373:A379"/>
    <mergeCell ref="B373:B379"/>
    <mergeCell ref="A381:A389"/>
    <mergeCell ref="B381:B389"/>
    <mergeCell ref="A390:A391"/>
    <mergeCell ref="B390:B391"/>
    <mergeCell ref="A395:A396"/>
    <mergeCell ref="B395:B396"/>
    <mergeCell ref="L395:L396"/>
    <mergeCell ref="A397:A420"/>
    <mergeCell ref="B397:B450"/>
    <mergeCell ref="A421:A450"/>
    <mergeCell ref="H395:H396"/>
    <mergeCell ref="I395:I396"/>
    <mergeCell ref="J395:J396"/>
    <mergeCell ref="K395:K396"/>
    <mergeCell ref="C395:C396"/>
    <mergeCell ref="D395:D396"/>
  </mergeCells>
  <printOptions/>
  <pageMargins left="0.6" right="0.23" top="0.17" bottom="0.32" header="0.5" footer="0.5"/>
  <pageSetup fitToHeight="1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Dep_Fin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27-1</dc:creator>
  <cp:keywords/>
  <dc:description/>
  <cp:lastModifiedBy>Новикова Н.А.</cp:lastModifiedBy>
  <cp:lastPrinted>2010-03-04T10:57:52Z</cp:lastPrinted>
  <dcterms:created xsi:type="dcterms:W3CDTF">2009-07-09T10:52:20Z</dcterms:created>
  <dcterms:modified xsi:type="dcterms:W3CDTF">2010-05-14T10:34:25Z</dcterms:modified>
  <cp:category/>
  <cp:version/>
  <cp:contentType/>
  <cp:contentStatus/>
</cp:coreProperties>
</file>