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15420" windowHeight="10065" activeTab="1"/>
  </bookViews>
  <sheets>
    <sheet name="по ГАДБ" sheetId="1" r:id="rId1"/>
    <sheet name="по КВИ" sheetId="2" r:id="rId2"/>
  </sheets>
  <definedNames>
    <definedName name="_xlnm.Print_Titles" localSheetId="0">'по ГАДБ'!$5:$6</definedName>
    <definedName name="_xlnm.Print_Titles" localSheetId="1">'по КВИ'!$3:$4</definedName>
  </definedNames>
  <calcPr fullCalcOnLoad="1"/>
</workbook>
</file>

<file path=xl/sharedStrings.xml><?xml version="1.0" encoding="utf-8"?>
<sst xmlns="http://schemas.openxmlformats.org/spreadsheetml/2006/main" count="1921" uniqueCount="228">
  <si>
    <t>(тыс. рублей)</t>
  </si>
  <si>
    <t>Код адм.</t>
  </si>
  <si>
    <t xml:space="preserve">Администраторы доходов    </t>
  </si>
  <si>
    <t>Код вида доходов</t>
  </si>
  <si>
    <t>Наименование вида дохода</t>
  </si>
  <si>
    <t>% исполн. плана года</t>
  </si>
  <si>
    <t>163</t>
  </si>
  <si>
    <t>Департамент имущественных отношений</t>
  </si>
  <si>
    <t>1 11 01040 04 0000 120</t>
  </si>
  <si>
    <t>Дивиденды по акциям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</si>
  <si>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</si>
  <si>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</si>
  <si>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</si>
  <si>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</si>
  <si>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</si>
  <si>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</si>
  <si>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1 13 03040 04 0000 130</t>
  </si>
  <si>
    <t>Прочие доходы от оказания платных услуг и компенсации затрат бюджетов городских округов</t>
  </si>
  <si>
    <t>1 14 02032 04 0000 440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</si>
  <si>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</si>
  <si>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1 14 02033 04 0000 410</t>
  </si>
  <si>
    <t>Доходы  от реализации иного имущества, находящегося в собственности городских округов в части реализации основных средств по указанному имуществу</t>
  </si>
  <si>
    <t>1 16 00000 00 0000 000</t>
  </si>
  <si>
    <t>Штрафы, санкции, возмещение ущерба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</si>
  <si>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</si>
  <si>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</si>
  <si>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</si>
  <si>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</si>
  <si>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</si>
  <si>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</si>
  <si>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</si>
  <si>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Итого по администририруемым платежам:</t>
  </si>
  <si>
    <t>1 06 02010 02 0000 110</t>
  </si>
  <si>
    <t>Налог на имущество организаций</t>
  </si>
  <si>
    <t>Итого по курируемым платежам:</t>
  </si>
  <si>
    <t>ВСЕГО ПО АДМИНИСТРАТОРУ (КУРАТОРУ):</t>
  </si>
  <si>
    <t>902</t>
  </si>
  <si>
    <t>Департамент финансов</t>
  </si>
  <si>
    <t>1 11 02032 04 0000 120</t>
  </si>
  <si>
    <t>Доходы от размещения временно свободных средств бюджетов городских округов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</si>
  <si>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</si>
  <si>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</si>
  <si>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</si>
  <si>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</si>
  <si>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1 18 04010 04 0000 180</t>
  </si>
  <si>
    <t>Доходы бюджетов городских округов от возврата остатков субсидий и субвенций прошлых лет</t>
  </si>
  <si>
    <t>Возврат остатков субсидий, субвенций прошлых лет</t>
  </si>
  <si>
    <t>2 02 01001 04 0000 151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</si>
  <si>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</si>
  <si>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>2 02 02000 00 0000 000</t>
  </si>
  <si>
    <t>2 02 03000 00 0000 000</t>
  </si>
  <si>
    <t xml:space="preserve">Субвенции от других бюджетов бюджетной системы РФ    </t>
  </si>
  <si>
    <t>2 02 04000 00 0000 000</t>
  </si>
  <si>
    <t>Иные межбюджетные трансферты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</si>
  <si>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</si>
  <si>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</si>
  <si>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</si>
  <si>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</si>
  <si>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904</t>
  </si>
  <si>
    <t>Департамент планирования и развития территорий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</si>
  <si>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</si>
  <si>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</si>
  <si>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1 14 06012 04 0000 420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</si>
  <si>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</si>
  <si>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2 07 04000 04 0000 180</t>
  </si>
  <si>
    <t>Прочие безвозмездные поступления (по соглашениям)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</si>
  <si>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</si>
  <si>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</si>
  <si>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</si>
  <si>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</si>
  <si>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</si>
  <si>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</si>
  <si>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</si>
  <si>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</si>
  <si>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</si>
  <si>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</si>
  <si>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</si>
  <si>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</si>
  <si>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</si>
  <si>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</si>
  <si>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</si>
  <si>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</si>
  <si>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</si>
  <si>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</si>
  <si>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</si>
  <si>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</si>
  <si>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Субсидии от других бюджетов бюджетной системы РФ      </t>
  </si>
  <si>
    <t xml:space="preserve">Субвенции от других бюджетов бюджетной системы РФ   </t>
  </si>
  <si>
    <t xml:space="preserve">Прочие безвозмездные поступления (Лукойл)                            </t>
  </si>
  <si>
    <t>925</t>
  </si>
  <si>
    <t>Комитет по культуре</t>
  </si>
  <si>
    <t>Комитет по молодежной политике</t>
  </si>
  <si>
    <t>930</t>
  </si>
  <si>
    <t>Департамент образования</t>
  </si>
  <si>
    <t>Прочие безвозмездные поступления (Лукойл)</t>
  </si>
  <si>
    <t>931</t>
  </si>
  <si>
    <t>Администрация Ленинского района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</si>
  <si>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</si>
  <si>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</si>
  <si>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</si>
  <si>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</si>
  <si>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</si>
  <si>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</si>
  <si>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</si>
  <si>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</si>
  <si>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</si>
  <si>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</si>
  <si>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</si>
  <si>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</si>
  <si>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Адмистрация Орджоникидзевского районоа</t>
  </si>
  <si>
    <t>938</t>
  </si>
  <si>
    <t>Администрация пос. Н.-Ляды</t>
  </si>
  <si>
    <t>942</t>
  </si>
  <si>
    <t>Управление жилищно-коммунального хозяйства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</si>
  <si>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</si>
  <si>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Управление развития коммунальной инфраструктуры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</si>
  <si>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</si>
  <si>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</si>
  <si>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</si>
  <si>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1 08 07140 01 0000 110</t>
  </si>
  <si>
    <t>Госпошлина за регистрац трансп. средств</t>
  </si>
  <si>
    <t>945</t>
  </si>
  <si>
    <t>Департамент дорог и транспорта</t>
  </si>
  <si>
    <t>1 06 04000 00 0000 110</t>
  </si>
  <si>
    <t xml:space="preserve">Транспортный налог </t>
  </si>
  <si>
    <t>1 16 30000 01 0000 180</t>
  </si>
  <si>
    <t>Денежные взыскания (штрафы) за административные правонарушения в области дорожного движения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</si>
  <si>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</si>
  <si>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</si>
  <si>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</si>
  <si>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</si>
  <si>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1 05 02000 02 0000 110</t>
  </si>
  <si>
    <t xml:space="preserve">Единый налог на вмененный доход 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</si>
  <si>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</si>
  <si>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</si>
  <si>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</si>
  <si>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</si>
  <si>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</si>
  <si>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</si>
  <si>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</si>
  <si>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</si>
  <si>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</si>
  <si>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</si>
  <si>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1 16 08000 01 0000 180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</si>
  <si>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</si>
  <si>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</si>
  <si>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</si>
  <si>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</si>
  <si>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</si>
  <si>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</si>
  <si>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</si>
  <si>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</si>
  <si>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1 05 03000 01 0000 110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</si>
  <si>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</si>
  <si>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</si>
  <si>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</si>
  <si>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</si>
  <si>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Администрация г. Перми</t>
  </si>
  <si>
    <t>976</t>
  </si>
  <si>
    <t>Комитет физкультуры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</si>
  <si>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</si>
  <si>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</si>
  <si>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</si>
  <si>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</si>
  <si>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1 09 00000 00 0000 000</t>
  </si>
  <si>
    <t>Задолженность по отмененным налогам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</si>
  <si>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</si>
  <si>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</si>
  <si>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</si>
  <si>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</si>
  <si>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</si>
  <si>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</si>
  <si>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</si>
  <si>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</si>
  <si>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</si>
  <si>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</si>
  <si>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Прочие неналоговые поступления</t>
  </si>
  <si>
    <t>ИТОГО ПО АДМИНИСТРАТОРУ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</si>
  <si>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</si>
  <si>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</si>
  <si>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</si>
  <si>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</si>
  <si>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</si>
  <si>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</si>
  <si>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</si>
  <si>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</si>
  <si>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</si>
  <si>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</si>
  <si>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2 02 00000 00 0000 000</t>
  </si>
  <si>
    <t>БЕЗВОЗМЕЗДНЫЕ ПОСТУПЛЕНИЯ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</si>
  <si>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</si>
  <si>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</si>
  <si>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</si>
  <si>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Комитет социальной защиты населения</t>
  </si>
  <si>
    <t>Контрольно-счетная палата города Перми</t>
  </si>
  <si>
    <t>1 16 23040 04 0000 140</t>
  </si>
  <si>
    <t>Пермская городская Дума</t>
  </si>
  <si>
    <t>Избирательная комиссия города Перми</t>
  </si>
  <si>
    <t xml:space="preserve">Субсидии от других бюджетов бюджетной системы РФ       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</si>
  <si>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</si>
  <si>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</si>
  <si>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</si>
  <si>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</si>
  <si>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 xml:space="preserve">Уточнен-ный годовой план на 2010 год </t>
  </si>
  <si>
    <t>НЕНАЛОГОВЫЕ ДОХОДЫ (без учета возврата остатков межбюджетных трансфертов)</t>
  </si>
  <si>
    <t>ИТОГО НАЛОГОВЫХ И НЕНАЛОГОВЫХ ДОХОДОВ (без учета возврата остатков межбюджетных трансфертов)</t>
  </si>
  <si>
    <t>ИТОГО НАЛОГОВЫХ И НЕНАЛОГОВЫХ ДОХОДОВ (с учетом возврата остатков межбюджетных трансфертов)</t>
  </si>
  <si>
    <t>ВСЕГО ДОХОДОВ (без учета возврата остатков межбюджетных трансфертов)</t>
  </si>
  <si>
    <t>ВСЕГО ПО АДМИНИСТРАТОРУ (КУРАТОРУ) без учета возврата остатков межбюджетных трансфертов :</t>
  </si>
  <si>
    <t>Нераспределенные средства</t>
  </si>
  <si>
    <t xml:space="preserve">Территориальные избирательные комиссии </t>
  </si>
  <si>
    <t>966-971</t>
  </si>
  <si>
    <t>Отклонение факта 2010 от факта 2009</t>
  </si>
  <si>
    <t>1 19 04000 04 0000 151</t>
  </si>
  <si>
    <t>% факта 2010г. к факту 2009г.</t>
  </si>
  <si>
    <t>Архитектурно-планировочное управление</t>
  </si>
  <si>
    <t xml:space="preserve">                                                                 Оперативный анализ  поступления доходов за январь-октябрь 2010 года</t>
  </si>
  <si>
    <t xml:space="preserve">Факт  на 01.11.2009 г. </t>
  </si>
  <si>
    <t>План января-октября 2010 года</t>
  </si>
  <si>
    <t xml:space="preserve">Факт с начала года на 01.11.2010г. </t>
  </si>
  <si>
    <t>Отклонение факта 10-ти мес. от плана 10-ти мес.</t>
  </si>
  <si>
    <t>% исполн. плана 10-ти мес.</t>
  </si>
  <si>
    <t>ВСЕГО ПО АДМИНИСТРАТОРУ (КУРАТОРУ) :</t>
  </si>
  <si>
    <t xml:space="preserve">ИТОГО НАЛОГОВЫХ И НЕНАЛОГОВЫХ ДОХОДОВ </t>
  </si>
  <si>
    <t xml:space="preserve">ВСЕГО ДОХОДОВ </t>
  </si>
  <si>
    <t>Приложение 1</t>
  </si>
  <si>
    <t>к пояснительной записке</t>
  </si>
  <si>
    <t>Оперативный анализ  поступления доходов на 1 ноября 2010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</si>
</sst>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"/>
    <numFmt numFmtId="166" formatCode="#,##0.00_р_.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#,##0.0000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38">
    <font>
      <sz val="12"/>
      <name val="Times New Roman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 wrapText="1"/>
    </xf>
    <xf numFmtId="49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2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wrapText="1"/>
    </xf>
    <xf numFmtId="165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/>
    </xf>
    <xf numFmtId="165" fontId="2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wrapText="1"/>
    </xf>
    <xf numFmtId="165" fontId="0" fillId="0" borderId="10" xfId="42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wrapText="1"/>
    </xf>
    <xf numFmtId="165" fontId="2" fillId="0" borderId="10" xfId="42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wrapText="1"/>
    </xf>
    <xf numFmtId="166" fontId="2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4" fontId="2" fillId="0" borderId="0" xfId="42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165" fontId="2" fillId="0" borderId="10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top" wrapText="1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44" fontId="2" fillId="0" borderId="0" xfId="42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49" fontId="1" fillId="0" borderId="15" xfId="0" applyNumberFormat="1" applyFont="1" applyFill="1" applyBorder="1" applyAlignment="1">
      <alignment horizontal="center" wrapText="1"/>
    </xf>
    <xf numFmtId="166" fontId="2" fillId="0" borderId="15" xfId="0" applyNumberFormat="1" applyFont="1" applyFill="1" applyBorder="1" applyAlignment="1">
      <alignment wrapText="1"/>
    </xf>
    <xf numFmtId="165" fontId="2" fillId="0" borderId="15" xfId="42" applyNumberFormat="1" applyFont="1" applyFill="1" applyBorder="1" applyAlignment="1">
      <alignment horizontal="right" wrapText="1"/>
    </xf>
    <xf numFmtId="165" fontId="2" fillId="0" borderId="11" xfId="0" applyNumberFormat="1" applyFont="1" applyFill="1" applyBorder="1" applyAlignment="1">
      <alignment wrapText="1"/>
    </xf>
    <xf numFmtId="0" fontId="2" fillId="0" borderId="17" xfId="0" applyFont="1" applyFill="1" applyBorder="1" applyAlignment="1">
      <alignment vertical="top" wrapText="1"/>
    </xf>
    <xf numFmtId="49" fontId="1" fillId="0" borderId="17" xfId="0" applyNumberFormat="1" applyFont="1" applyFill="1" applyBorder="1" applyAlignment="1">
      <alignment horizontal="center" wrapText="1"/>
    </xf>
    <xf numFmtId="166" fontId="2" fillId="0" borderId="17" xfId="0" applyNumberFormat="1" applyFont="1" applyFill="1" applyBorder="1" applyAlignment="1">
      <alignment wrapText="1"/>
    </xf>
    <xf numFmtId="165" fontId="2" fillId="0" borderId="17" xfId="42" applyNumberFormat="1" applyFont="1" applyFill="1" applyBorder="1" applyAlignment="1">
      <alignment horizontal="right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165" fontId="0" fillId="33" borderId="10" xfId="0" applyNumberFormat="1" applyFont="1" applyFill="1" applyBorder="1" applyAlignment="1">
      <alignment horizontal="right" wrapText="1"/>
    </xf>
    <xf numFmtId="165" fontId="2" fillId="33" borderId="10" xfId="0" applyNumberFormat="1" applyFont="1" applyFill="1" applyBorder="1" applyAlignment="1">
      <alignment horizontal="right" wrapText="1"/>
    </xf>
    <xf numFmtId="165" fontId="0" fillId="33" borderId="10" xfId="42" applyNumberFormat="1" applyFont="1" applyFill="1" applyBorder="1" applyAlignment="1">
      <alignment horizontal="right" wrapText="1"/>
    </xf>
    <xf numFmtId="165" fontId="2" fillId="33" borderId="10" xfId="42" applyNumberFormat="1" applyFont="1" applyFill="1" applyBorder="1" applyAlignment="1">
      <alignment horizontal="right" wrapText="1"/>
    </xf>
    <xf numFmtId="165" fontId="0" fillId="33" borderId="0" xfId="0" applyNumberFormat="1" applyFont="1" applyFill="1" applyAlignment="1">
      <alignment wrapText="1"/>
    </xf>
    <xf numFmtId="165" fontId="2" fillId="33" borderId="10" xfId="0" applyNumberFormat="1" applyFont="1" applyFill="1" applyBorder="1" applyAlignment="1">
      <alignment wrapText="1"/>
    </xf>
    <xf numFmtId="165" fontId="0" fillId="33" borderId="10" xfId="0" applyNumberFormat="1" applyFont="1" applyFill="1" applyBorder="1" applyAlignment="1">
      <alignment wrapText="1"/>
    </xf>
    <xf numFmtId="165" fontId="0" fillId="33" borderId="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0" fillId="33" borderId="10" xfId="0" applyNumberFormat="1" applyFont="1" applyFill="1" applyBorder="1" applyAlignment="1">
      <alignment/>
    </xf>
    <xf numFmtId="165" fontId="2" fillId="33" borderId="15" xfId="42" applyNumberFormat="1" applyFont="1" applyFill="1" applyBorder="1" applyAlignment="1">
      <alignment horizontal="right" wrapText="1"/>
    </xf>
    <xf numFmtId="165" fontId="2" fillId="33" borderId="17" xfId="42" applyNumberFormat="1" applyFont="1" applyFill="1" applyBorder="1" applyAlignment="1">
      <alignment horizontal="right" wrapText="1"/>
    </xf>
    <xf numFmtId="165" fontId="2" fillId="33" borderId="11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4" fontId="2" fillId="0" borderId="15" xfId="42" applyFont="1" applyFill="1" applyBorder="1" applyAlignment="1">
      <alignment horizontal="center" vertical="center" wrapText="1"/>
    </xf>
    <xf numFmtId="44" fontId="2" fillId="0" borderId="11" xfId="42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5" xfId="0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44" fontId="2" fillId="0" borderId="0" xfId="4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8" xfId="0" applyNumberFormat="1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2"/>
  <sheetViews>
    <sheetView zoomScale="74" zoomScaleNormal="74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8" sqref="H8"/>
    </sheetView>
  </sheetViews>
  <sheetFormatPr defaultColWidth="15.25390625" defaultRowHeight="15.75"/>
  <cols>
    <col min="1" max="1" width="6.125" style="1" customWidth="1"/>
    <col min="2" max="2" width="19.50390625" style="4" customWidth="1"/>
    <col min="3" max="3" width="22.50390625" style="5" hidden="1" customWidth="1"/>
    <col min="4" max="4" width="57.375" style="6" customWidth="1"/>
    <col min="5" max="5" width="13.25390625" style="6" customWidth="1"/>
    <col min="6" max="6" width="12.625" style="6" customWidth="1"/>
    <col min="7" max="7" width="12.125" style="6" customWidth="1"/>
    <col min="8" max="8" width="12.625" style="6" customWidth="1"/>
    <col min="9" max="9" width="12.75390625" style="3" customWidth="1"/>
    <col min="10" max="10" width="8.50390625" style="76" customWidth="1"/>
    <col min="11" max="11" width="8.75390625" style="76" customWidth="1"/>
    <col min="12" max="12" width="13.75390625" style="3" hidden="1" customWidth="1"/>
    <col min="13" max="13" width="12.625" style="3" customWidth="1"/>
    <col min="14" max="14" width="11.125" style="3" customWidth="1"/>
    <col min="15" max="16384" width="15.25390625" style="3" customWidth="1"/>
  </cols>
  <sheetData>
    <row r="1" spans="10:13" ht="15.75">
      <c r="J1" s="3"/>
      <c r="K1" s="3"/>
      <c r="M1" s="3" t="s">
        <v>225</v>
      </c>
    </row>
    <row r="2" spans="10:13" ht="15.75">
      <c r="J2" s="3"/>
      <c r="K2" s="3"/>
      <c r="M2" s="3" t="s">
        <v>226</v>
      </c>
    </row>
    <row r="3" spans="1:11" ht="18" customHeight="1">
      <c r="A3" s="91" t="s">
        <v>227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4:14" ht="20.25" customHeight="1">
      <c r="D4" s="42"/>
      <c r="H4" s="7"/>
      <c r="J4" s="3"/>
      <c r="K4" s="7"/>
      <c r="N4" s="7" t="s">
        <v>0</v>
      </c>
    </row>
    <row r="5" spans="1:14" ht="42.75" customHeight="1">
      <c r="A5" s="92" t="s">
        <v>1</v>
      </c>
      <c r="B5" s="93" t="s">
        <v>2</v>
      </c>
      <c r="C5" s="92" t="s">
        <v>3</v>
      </c>
      <c r="D5" s="93" t="s">
        <v>4</v>
      </c>
      <c r="E5" s="94" t="s">
        <v>217</v>
      </c>
      <c r="F5" s="96" t="s">
        <v>203</v>
      </c>
      <c r="G5" s="96" t="s">
        <v>218</v>
      </c>
      <c r="H5" s="96" t="s">
        <v>219</v>
      </c>
      <c r="I5" s="98" t="s">
        <v>220</v>
      </c>
      <c r="J5" s="100" t="s">
        <v>221</v>
      </c>
      <c r="K5" s="102" t="s">
        <v>5</v>
      </c>
      <c r="M5" s="98" t="s">
        <v>212</v>
      </c>
      <c r="N5" s="93" t="s">
        <v>214</v>
      </c>
    </row>
    <row r="6" spans="1:14" ht="37.5" customHeight="1">
      <c r="A6" s="92"/>
      <c r="B6" s="93"/>
      <c r="C6" s="92"/>
      <c r="D6" s="93"/>
      <c r="E6" s="95"/>
      <c r="F6" s="97"/>
      <c r="G6" s="97"/>
      <c r="H6" s="97"/>
      <c r="I6" s="99"/>
      <c r="J6" s="101"/>
      <c r="K6" s="103"/>
      <c r="M6" s="99"/>
      <c r="N6" s="99"/>
    </row>
    <row r="7" spans="1:14" ht="15.75" customHeight="1">
      <c r="A7" s="104" t="s">
        <v>6</v>
      </c>
      <c r="B7" s="107" t="s">
        <v>7</v>
      </c>
      <c r="C7" s="9" t="s">
        <v>8</v>
      </c>
      <c r="D7" s="10" t="s">
        <v>9</v>
      </c>
      <c r="E7" s="11">
        <v>291</v>
      </c>
      <c r="F7" s="12"/>
      <c r="G7" s="13"/>
      <c r="H7" s="11">
        <v>576.7</v>
      </c>
      <c r="I7" s="11">
        <f>H7-G7</f>
        <v>576.7</v>
      </c>
      <c r="J7" s="78"/>
      <c r="K7" s="78"/>
      <c r="L7" s="11"/>
      <c r="M7" s="11">
        <f>H7-E7</f>
        <v>285.70000000000005</v>
      </c>
      <c r="N7" s="11">
        <f>H7/E7*100</f>
        <v>198.17869415807561</v>
      </c>
    </row>
    <row r="8" spans="1:14" ht="63" customHeight="1">
      <c r="A8" s="105"/>
      <c r="B8" s="105"/>
      <c r="C8" s="19" t="s">
        <v>60</v>
      </c>
      <c r="D8" s="33" t="s">
        <v>61</v>
      </c>
      <c r="E8" s="11"/>
      <c r="F8" s="12"/>
      <c r="G8" s="13"/>
      <c r="H8" s="11">
        <v>3927</v>
      </c>
      <c r="I8" s="11">
        <f aca="true" t="shared" si="0" ref="I8:I71">H8-G8</f>
        <v>3927</v>
      </c>
      <c r="J8" s="78"/>
      <c r="K8" s="78"/>
      <c r="L8" s="11"/>
      <c r="M8" s="11">
        <f aca="true" t="shared" si="1" ref="M8:M71">H8-E8</f>
        <v>3927</v>
      </c>
      <c r="N8" s="11"/>
    </row>
    <row r="9" spans="1:14" ht="15.75">
      <c r="A9" s="105"/>
      <c r="B9" s="105"/>
      <c r="C9" s="16" t="s">
        <v>10</v>
      </c>
      <c r="D9" s="17" t="s">
        <v>11</v>
      </c>
      <c r="E9" s="11">
        <v>429560.6</v>
      </c>
      <c r="F9" s="11">
        <v>352527.3</v>
      </c>
      <c r="G9" s="11">
        <v>309000</v>
      </c>
      <c r="H9" s="11">
        <v>321735.9</v>
      </c>
      <c r="I9" s="11">
        <f t="shared" si="0"/>
        <v>12735.900000000023</v>
      </c>
      <c r="J9" s="78">
        <f aca="true" t="shared" si="2" ref="J9:J72">H9/G9*100</f>
        <v>104.12165048543692</v>
      </c>
      <c r="K9" s="78">
        <f aca="true" t="shared" si="3" ref="K9:K72">H9/F9*100</f>
        <v>91.26552752084733</v>
      </c>
      <c r="L9" s="11"/>
      <c r="M9" s="11">
        <f t="shared" si="1"/>
        <v>-107824.69999999995</v>
      </c>
      <c r="N9" s="11">
        <f aca="true" t="shared" si="4" ref="N9:N72">H9/E9*100</f>
        <v>74.89883848751492</v>
      </c>
    </row>
    <row r="10" spans="1:14" ht="31.5">
      <c r="A10" s="105"/>
      <c r="B10" s="105"/>
      <c r="C10" s="16" t="s">
        <v>12</v>
      </c>
      <c r="D10" s="18" t="s">
        <v>13</v>
      </c>
      <c r="E10" s="11">
        <v>3071.7</v>
      </c>
      <c r="F10" s="11">
        <v>3225.3</v>
      </c>
      <c r="G10" s="11">
        <v>3225.3</v>
      </c>
      <c r="H10" s="11">
        <v>3453.5</v>
      </c>
      <c r="I10" s="11">
        <f t="shared" si="0"/>
        <v>228.19999999999982</v>
      </c>
      <c r="J10" s="78">
        <f t="shared" si="2"/>
        <v>107.07531082379933</v>
      </c>
      <c r="K10" s="78">
        <f t="shared" si="3"/>
        <v>107.07531082379933</v>
      </c>
      <c r="L10" s="11"/>
      <c r="M10" s="11">
        <f t="shared" si="1"/>
        <v>381.8000000000002</v>
      </c>
      <c r="N10" s="11">
        <f t="shared" si="4"/>
        <v>112.42959924471792</v>
      </c>
    </row>
    <row r="11" spans="1:14" ht="31.5" customHeight="1">
      <c r="A11" s="105"/>
      <c r="B11" s="105"/>
      <c r="C11" s="16" t="s">
        <v>14</v>
      </c>
      <c r="D11" s="20" t="s">
        <v>15</v>
      </c>
      <c r="E11" s="11">
        <v>2082.3</v>
      </c>
      <c r="F11" s="11"/>
      <c r="G11" s="11"/>
      <c r="H11" s="11">
        <v>1349.8</v>
      </c>
      <c r="I11" s="11">
        <f t="shared" si="0"/>
        <v>1349.8</v>
      </c>
      <c r="J11" s="78"/>
      <c r="K11" s="78"/>
      <c r="L11" s="11"/>
      <c r="M11" s="11">
        <f t="shared" si="1"/>
        <v>-732.5000000000002</v>
      </c>
      <c r="N11" s="11">
        <f t="shared" si="4"/>
        <v>64.82255198578494</v>
      </c>
    </row>
    <row r="12" spans="1:14" ht="31.5">
      <c r="A12" s="105"/>
      <c r="B12" s="105"/>
      <c r="C12" s="16" t="s">
        <v>16</v>
      </c>
      <c r="D12" s="21" t="s">
        <v>17</v>
      </c>
      <c r="E12" s="11">
        <v>126.5</v>
      </c>
      <c r="F12" s="11"/>
      <c r="G12" s="11"/>
      <c r="H12" s="11">
        <v>65.5</v>
      </c>
      <c r="I12" s="11">
        <f t="shared" si="0"/>
        <v>65.5</v>
      </c>
      <c r="J12" s="78"/>
      <c r="K12" s="78"/>
      <c r="L12" s="11"/>
      <c r="M12" s="11">
        <f t="shared" si="1"/>
        <v>-61</v>
      </c>
      <c r="N12" s="11">
        <f t="shared" si="4"/>
        <v>51.77865612648221</v>
      </c>
    </row>
    <row r="13" spans="1:14" ht="63" customHeight="1" hidden="1">
      <c r="A13" s="105"/>
      <c r="B13" s="105"/>
      <c r="C13" s="19" t="s">
        <v>18</v>
      </c>
      <c r="D13" s="22" t="s">
        <v>19</v>
      </c>
      <c r="E13" s="11"/>
      <c r="F13" s="11"/>
      <c r="G13" s="11"/>
      <c r="H13" s="11"/>
      <c r="I13" s="11">
        <f t="shared" si="0"/>
        <v>0</v>
      </c>
      <c r="J13" s="78" t="e">
        <f t="shared" si="2"/>
        <v>#DIV/0!</v>
      </c>
      <c r="K13" s="78" t="e">
        <f t="shared" si="3"/>
        <v>#DIV/0!</v>
      </c>
      <c r="L13" s="11"/>
      <c r="M13" s="11">
        <f t="shared" si="1"/>
        <v>0</v>
      </c>
      <c r="N13" s="11" t="e">
        <f t="shared" si="4"/>
        <v>#DIV/0!</v>
      </c>
    </row>
    <row r="14" spans="1:14" ht="47.25" customHeight="1">
      <c r="A14" s="105"/>
      <c r="B14" s="105"/>
      <c r="C14" s="19" t="s">
        <v>20</v>
      </c>
      <c r="D14" s="20" t="s">
        <v>21</v>
      </c>
      <c r="E14" s="11">
        <v>136370.7</v>
      </c>
      <c r="F14" s="11">
        <v>337530.7</v>
      </c>
      <c r="G14" s="11">
        <v>337530.7</v>
      </c>
      <c r="H14" s="11">
        <v>367907.9</v>
      </c>
      <c r="I14" s="11">
        <f t="shared" si="0"/>
        <v>30377.20000000001</v>
      </c>
      <c r="J14" s="78">
        <f t="shared" si="2"/>
        <v>108.99983320035777</v>
      </c>
      <c r="K14" s="78">
        <f t="shared" si="3"/>
        <v>108.99983320035777</v>
      </c>
      <c r="L14" s="11"/>
      <c r="M14" s="11">
        <f t="shared" si="1"/>
        <v>231537.2</v>
      </c>
      <c r="N14" s="11">
        <f t="shared" si="4"/>
        <v>269.78515179580364</v>
      </c>
    </row>
    <row r="15" spans="1:14" ht="47.25" customHeight="1" hidden="1">
      <c r="A15" s="105"/>
      <c r="B15" s="105"/>
      <c r="C15" s="19" t="s">
        <v>62</v>
      </c>
      <c r="D15" s="20" t="s">
        <v>63</v>
      </c>
      <c r="E15" s="11"/>
      <c r="F15" s="11">
        <f>1709.2-1709.2</f>
        <v>0</v>
      </c>
      <c r="G15" s="11"/>
      <c r="H15" s="11"/>
      <c r="I15" s="11">
        <f t="shared" si="0"/>
        <v>0</v>
      </c>
      <c r="J15" s="78" t="e">
        <f t="shared" si="2"/>
        <v>#DIV/0!</v>
      </c>
      <c r="K15" s="78" t="e">
        <f t="shared" si="3"/>
        <v>#DIV/0!</v>
      </c>
      <c r="L15" s="11"/>
      <c r="M15" s="11">
        <f t="shared" si="1"/>
        <v>0</v>
      </c>
      <c r="N15" s="11" t="e">
        <f t="shared" si="4"/>
        <v>#DIV/0!</v>
      </c>
    </row>
    <row r="16" spans="1:14" ht="15.75">
      <c r="A16" s="105"/>
      <c r="B16" s="105"/>
      <c r="C16" s="16" t="s">
        <v>22</v>
      </c>
      <c r="D16" s="18" t="s">
        <v>23</v>
      </c>
      <c r="E16" s="11">
        <f>SUM(E17:E18)</f>
        <v>11.2</v>
      </c>
      <c r="F16" s="11">
        <f>SUM(F17:F18)</f>
        <v>0</v>
      </c>
      <c r="G16" s="11">
        <f>SUM(G17:G18)</f>
        <v>0</v>
      </c>
      <c r="H16" s="11">
        <f>SUM(H17:H18)</f>
        <v>6.8</v>
      </c>
      <c r="I16" s="11">
        <f t="shared" si="0"/>
        <v>6.8</v>
      </c>
      <c r="J16" s="78"/>
      <c r="K16" s="78"/>
      <c r="L16" s="11"/>
      <c r="M16" s="11">
        <f t="shared" si="1"/>
        <v>-4.3999999999999995</v>
      </c>
      <c r="N16" s="11">
        <f t="shared" si="4"/>
        <v>60.71428571428572</v>
      </c>
    </row>
    <row r="17" spans="1:14" ht="63" customHeight="1" hidden="1">
      <c r="A17" s="105"/>
      <c r="B17" s="105"/>
      <c r="C17" s="19" t="s">
        <v>195</v>
      </c>
      <c r="D17" s="58" t="s">
        <v>24</v>
      </c>
      <c r="E17" s="11">
        <v>10.7</v>
      </c>
      <c r="F17" s="11"/>
      <c r="G17" s="11"/>
      <c r="H17" s="11"/>
      <c r="I17" s="11">
        <f t="shared" si="0"/>
        <v>0</v>
      </c>
      <c r="J17" s="78"/>
      <c r="K17" s="78"/>
      <c r="L17" s="11"/>
      <c r="M17" s="11">
        <f t="shared" si="1"/>
        <v>-10.7</v>
      </c>
      <c r="N17" s="11">
        <f t="shared" si="4"/>
        <v>0</v>
      </c>
    </row>
    <row r="18" spans="1:14" ht="47.25" customHeight="1" hidden="1">
      <c r="A18" s="105"/>
      <c r="B18" s="105"/>
      <c r="C18" s="19" t="s">
        <v>25</v>
      </c>
      <c r="D18" s="20" t="s">
        <v>26</v>
      </c>
      <c r="E18" s="11">
        <v>0.5</v>
      </c>
      <c r="F18" s="11"/>
      <c r="G18" s="11"/>
      <c r="H18" s="11">
        <v>6.8</v>
      </c>
      <c r="I18" s="11">
        <f t="shared" si="0"/>
        <v>6.8</v>
      </c>
      <c r="J18" s="78"/>
      <c r="K18" s="78"/>
      <c r="L18" s="11"/>
      <c r="M18" s="11">
        <f t="shared" si="1"/>
        <v>6.3</v>
      </c>
      <c r="N18" s="11">
        <f t="shared" si="4"/>
        <v>1360</v>
      </c>
    </row>
    <row r="19" spans="1:14" ht="15.75">
      <c r="A19" s="105"/>
      <c r="B19" s="105"/>
      <c r="C19" s="16" t="s">
        <v>27</v>
      </c>
      <c r="D19" s="18" t="s">
        <v>28</v>
      </c>
      <c r="E19" s="11">
        <v>-21.2</v>
      </c>
      <c r="F19" s="11"/>
      <c r="G19" s="11"/>
      <c r="H19" s="11">
        <v>17</v>
      </c>
      <c r="I19" s="11">
        <f t="shared" si="0"/>
        <v>17</v>
      </c>
      <c r="J19" s="78"/>
      <c r="K19" s="78"/>
      <c r="L19" s="11"/>
      <c r="M19" s="11">
        <f t="shared" si="1"/>
        <v>38.2</v>
      </c>
      <c r="N19" s="11">
        <f t="shared" si="4"/>
        <v>-80.18867924528303</v>
      </c>
    </row>
    <row r="20" spans="1:14" ht="15.75" customHeight="1">
      <c r="A20" s="105"/>
      <c r="B20" s="105"/>
      <c r="C20" s="16" t="s">
        <v>29</v>
      </c>
      <c r="D20" s="18" t="s">
        <v>30</v>
      </c>
      <c r="E20" s="11">
        <v>453.3</v>
      </c>
      <c r="F20" s="11"/>
      <c r="G20" s="11"/>
      <c r="H20" s="11">
        <v>435.8</v>
      </c>
      <c r="I20" s="11">
        <f t="shared" si="0"/>
        <v>435.8</v>
      </c>
      <c r="J20" s="78"/>
      <c r="K20" s="78"/>
      <c r="L20" s="11"/>
      <c r="M20" s="11">
        <f t="shared" si="1"/>
        <v>-17.5</v>
      </c>
      <c r="N20" s="11">
        <f t="shared" si="4"/>
        <v>96.13942201632473</v>
      </c>
    </row>
    <row r="21" spans="1:14" ht="15.75" customHeight="1" hidden="1">
      <c r="A21" s="105"/>
      <c r="B21" s="105"/>
      <c r="C21" s="16" t="s">
        <v>213</v>
      </c>
      <c r="D21" s="18" t="s">
        <v>46</v>
      </c>
      <c r="E21" s="11"/>
      <c r="F21" s="11"/>
      <c r="G21" s="11"/>
      <c r="H21" s="11"/>
      <c r="I21" s="11">
        <f t="shared" si="0"/>
        <v>0</v>
      </c>
      <c r="J21" s="78" t="e">
        <f t="shared" si="2"/>
        <v>#DIV/0!</v>
      </c>
      <c r="K21" s="78" t="e">
        <f t="shared" si="3"/>
        <v>#DIV/0!</v>
      </c>
      <c r="L21" s="11"/>
      <c r="M21" s="11">
        <f t="shared" si="1"/>
        <v>0</v>
      </c>
      <c r="N21" s="11" t="e">
        <f t="shared" si="4"/>
        <v>#DIV/0!</v>
      </c>
    </row>
    <row r="22" spans="1:14" ht="15.75">
      <c r="A22" s="105"/>
      <c r="B22" s="105"/>
      <c r="C22" s="16" t="s">
        <v>49</v>
      </c>
      <c r="D22" s="18" t="s">
        <v>86</v>
      </c>
      <c r="E22" s="11"/>
      <c r="F22" s="11">
        <v>65293.6</v>
      </c>
      <c r="G22" s="11">
        <v>65293.6</v>
      </c>
      <c r="H22" s="11">
        <v>17973.8</v>
      </c>
      <c r="I22" s="11">
        <f t="shared" si="0"/>
        <v>-47319.8</v>
      </c>
      <c r="J22" s="78">
        <f t="shared" si="2"/>
        <v>27.527659678743397</v>
      </c>
      <c r="K22" s="78">
        <f t="shared" si="3"/>
        <v>27.527659678743397</v>
      </c>
      <c r="L22" s="11"/>
      <c r="M22" s="11">
        <f t="shared" si="1"/>
        <v>17973.8</v>
      </c>
      <c r="N22" s="11"/>
    </row>
    <row r="23" spans="1:14" ht="15.75" customHeight="1">
      <c r="A23" s="105"/>
      <c r="B23" s="105"/>
      <c r="C23" s="16" t="s">
        <v>50</v>
      </c>
      <c r="D23" s="18" t="s">
        <v>51</v>
      </c>
      <c r="E23" s="11"/>
      <c r="F23" s="11">
        <v>77.9</v>
      </c>
      <c r="G23" s="11">
        <v>77.9</v>
      </c>
      <c r="H23" s="11">
        <v>77.9</v>
      </c>
      <c r="I23" s="11">
        <f t="shared" si="0"/>
        <v>0</v>
      </c>
      <c r="J23" s="78">
        <f t="shared" si="2"/>
        <v>100</v>
      </c>
      <c r="K23" s="78">
        <f t="shared" si="3"/>
        <v>100</v>
      </c>
      <c r="L23" s="11"/>
      <c r="M23" s="11">
        <f t="shared" si="1"/>
        <v>77.9</v>
      </c>
      <c r="N23" s="11"/>
    </row>
    <row r="24" spans="1:14" s="26" customFormat="1" ht="15.75">
      <c r="A24" s="105"/>
      <c r="B24" s="105"/>
      <c r="C24" s="23"/>
      <c r="D24" s="24" t="s">
        <v>31</v>
      </c>
      <c r="E24" s="25">
        <f>SUM(E7:E16,E19:E23)</f>
        <v>571946.1000000001</v>
      </c>
      <c r="F24" s="25">
        <f>SUM(F7:F16,F19:F23)</f>
        <v>758654.8</v>
      </c>
      <c r="G24" s="25">
        <f>SUM(G7:G16,G19:G23)</f>
        <v>715127.5</v>
      </c>
      <c r="H24" s="25">
        <f>SUM(H7:H16,H19:H23)</f>
        <v>717527.6000000002</v>
      </c>
      <c r="I24" s="25">
        <f t="shared" si="0"/>
        <v>2400.1000000002095</v>
      </c>
      <c r="J24" s="79">
        <f t="shared" si="2"/>
        <v>100.33561847362887</v>
      </c>
      <c r="K24" s="79">
        <f t="shared" si="3"/>
        <v>94.57893102370146</v>
      </c>
      <c r="L24" s="25"/>
      <c r="M24" s="25">
        <f t="shared" si="1"/>
        <v>145581.50000000012</v>
      </c>
      <c r="N24" s="25">
        <f t="shared" si="4"/>
        <v>125.45370971145708</v>
      </c>
    </row>
    <row r="25" spans="1:14" ht="15.75">
      <c r="A25" s="105"/>
      <c r="B25" s="105"/>
      <c r="C25" s="16" t="s">
        <v>32</v>
      </c>
      <c r="D25" s="27" t="s">
        <v>33</v>
      </c>
      <c r="E25" s="11">
        <v>2189637.1</v>
      </c>
      <c r="F25" s="11">
        <v>2667978.6</v>
      </c>
      <c r="G25" s="11">
        <v>2274308.6</v>
      </c>
      <c r="H25" s="11">
        <v>2116345.6</v>
      </c>
      <c r="I25" s="11">
        <f t="shared" si="0"/>
        <v>-157963</v>
      </c>
      <c r="J25" s="78">
        <f t="shared" si="2"/>
        <v>93.05446059518924</v>
      </c>
      <c r="K25" s="78">
        <f t="shared" si="3"/>
        <v>79.32393460727158</v>
      </c>
      <c r="L25" s="11"/>
      <c r="M25" s="11">
        <f t="shared" si="1"/>
        <v>-73291.5</v>
      </c>
      <c r="N25" s="11">
        <f t="shared" si="4"/>
        <v>96.65280150761055</v>
      </c>
    </row>
    <row r="26" spans="1:14" s="26" customFormat="1" ht="15.75" customHeight="1">
      <c r="A26" s="105"/>
      <c r="B26" s="105"/>
      <c r="C26" s="23"/>
      <c r="D26" s="24" t="s">
        <v>34</v>
      </c>
      <c r="E26" s="25">
        <f>SUM(E25)</f>
        <v>2189637.1</v>
      </c>
      <c r="F26" s="25">
        <f>SUM(F25)</f>
        <v>2667978.6</v>
      </c>
      <c r="G26" s="25">
        <f>SUM(G25)</f>
        <v>2274308.6</v>
      </c>
      <c r="H26" s="25">
        <f>SUM(H25)</f>
        <v>2116345.6</v>
      </c>
      <c r="I26" s="25">
        <f t="shared" si="0"/>
        <v>-157963</v>
      </c>
      <c r="J26" s="79">
        <f t="shared" si="2"/>
        <v>93.05446059518924</v>
      </c>
      <c r="K26" s="79">
        <f t="shared" si="3"/>
        <v>79.32393460727158</v>
      </c>
      <c r="L26" s="25"/>
      <c r="M26" s="25">
        <f t="shared" si="1"/>
        <v>-73291.5</v>
      </c>
      <c r="N26" s="25">
        <f t="shared" si="4"/>
        <v>96.65280150761055</v>
      </c>
    </row>
    <row r="27" spans="1:14" s="26" customFormat="1" ht="34.5" customHeight="1" hidden="1">
      <c r="A27" s="105"/>
      <c r="B27" s="105"/>
      <c r="C27" s="23"/>
      <c r="D27" s="24" t="s">
        <v>208</v>
      </c>
      <c r="E27" s="25">
        <f>E28-E21</f>
        <v>2761583.2</v>
      </c>
      <c r="F27" s="25">
        <f>F28-F21</f>
        <v>3426633.4000000004</v>
      </c>
      <c r="G27" s="25">
        <f>G28-G21</f>
        <v>2989436.1</v>
      </c>
      <c r="H27" s="25">
        <f>H28-H21</f>
        <v>2833873.2</v>
      </c>
      <c r="I27" s="25">
        <f t="shared" si="0"/>
        <v>-155562.8999999999</v>
      </c>
      <c r="J27" s="79">
        <f t="shared" si="2"/>
        <v>94.79624602111414</v>
      </c>
      <c r="K27" s="79">
        <f t="shared" si="3"/>
        <v>82.70138264571868</v>
      </c>
      <c r="L27" s="25"/>
      <c r="M27" s="25">
        <f t="shared" si="1"/>
        <v>72290</v>
      </c>
      <c r="N27" s="25">
        <f t="shared" si="4"/>
        <v>102.61770132437074</v>
      </c>
    </row>
    <row r="28" spans="1:14" s="26" customFormat="1" ht="15.75">
      <c r="A28" s="106"/>
      <c r="B28" s="106"/>
      <c r="C28" s="23"/>
      <c r="D28" s="24" t="s">
        <v>222</v>
      </c>
      <c r="E28" s="25">
        <f>E24+E26</f>
        <v>2761583.2</v>
      </c>
      <c r="F28" s="25">
        <f>F24+F26</f>
        <v>3426633.4000000004</v>
      </c>
      <c r="G28" s="25">
        <f>G24+G26</f>
        <v>2989436.1</v>
      </c>
      <c r="H28" s="25">
        <f>H24+H26</f>
        <v>2833873.2</v>
      </c>
      <c r="I28" s="25">
        <f t="shared" si="0"/>
        <v>-155562.8999999999</v>
      </c>
      <c r="J28" s="79">
        <f t="shared" si="2"/>
        <v>94.79624602111414</v>
      </c>
      <c r="K28" s="79">
        <f t="shared" si="3"/>
        <v>82.70138264571868</v>
      </c>
      <c r="L28" s="25"/>
      <c r="M28" s="25">
        <f t="shared" si="1"/>
        <v>72290</v>
      </c>
      <c r="N28" s="25">
        <f t="shared" si="4"/>
        <v>102.61770132437074</v>
      </c>
    </row>
    <row r="29" spans="1:14" ht="31.5" customHeight="1">
      <c r="A29" s="104" t="s">
        <v>36</v>
      </c>
      <c r="B29" s="107" t="s">
        <v>37</v>
      </c>
      <c r="C29" s="16" t="s">
        <v>16</v>
      </c>
      <c r="D29" s="21" t="s">
        <v>17</v>
      </c>
      <c r="E29" s="11">
        <v>0.9</v>
      </c>
      <c r="F29" s="11">
        <v>1800</v>
      </c>
      <c r="G29" s="11">
        <v>1400</v>
      </c>
      <c r="H29" s="11">
        <v>21374.6</v>
      </c>
      <c r="I29" s="11">
        <f t="shared" si="0"/>
        <v>19974.6</v>
      </c>
      <c r="J29" s="78">
        <f t="shared" si="2"/>
        <v>1526.7571428571428</v>
      </c>
      <c r="K29" s="78">
        <f t="shared" si="3"/>
        <v>1187.4777777777776</v>
      </c>
      <c r="L29" s="11"/>
      <c r="M29" s="11">
        <f t="shared" si="1"/>
        <v>21373.699999999997</v>
      </c>
      <c r="N29" s="11">
        <f t="shared" si="4"/>
        <v>2374955.5555555555</v>
      </c>
    </row>
    <row r="30" spans="1:14" ht="15.75">
      <c r="A30" s="108"/>
      <c r="B30" s="110"/>
      <c r="C30" s="16" t="s">
        <v>22</v>
      </c>
      <c r="D30" s="18" t="s">
        <v>23</v>
      </c>
      <c r="E30" s="11">
        <f>SUM(E31:E32)</f>
        <v>2683</v>
      </c>
      <c r="F30" s="11">
        <f>SUM(F31:F32)</f>
        <v>0</v>
      </c>
      <c r="G30" s="11">
        <f>SUM(G31:G32)</f>
        <v>0</v>
      </c>
      <c r="H30" s="11">
        <f>SUM(H31:H32)</f>
        <v>30.2</v>
      </c>
      <c r="I30" s="11">
        <f t="shared" si="0"/>
        <v>30.2</v>
      </c>
      <c r="J30" s="78"/>
      <c r="K30" s="78"/>
      <c r="L30" s="11"/>
      <c r="M30" s="11">
        <f t="shared" si="1"/>
        <v>-2652.8</v>
      </c>
      <c r="N30" s="11">
        <f t="shared" si="4"/>
        <v>1.1256056653000373</v>
      </c>
    </row>
    <row r="31" spans="1:14" ht="31.5" customHeight="1" hidden="1">
      <c r="A31" s="108"/>
      <c r="B31" s="110"/>
      <c r="C31" s="19" t="s">
        <v>40</v>
      </c>
      <c r="D31" s="20" t="s">
        <v>41</v>
      </c>
      <c r="E31" s="11">
        <v>2683</v>
      </c>
      <c r="F31" s="11"/>
      <c r="G31" s="11"/>
      <c r="H31" s="11">
        <v>-0.8</v>
      </c>
      <c r="I31" s="11">
        <f t="shared" si="0"/>
        <v>-0.8</v>
      </c>
      <c r="J31" s="78"/>
      <c r="K31" s="78"/>
      <c r="L31" s="11"/>
      <c r="M31" s="11">
        <f t="shared" si="1"/>
        <v>-2683.8</v>
      </c>
      <c r="N31" s="11">
        <f t="shared" si="4"/>
        <v>-0.029817368617219533</v>
      </c>
    </row>
    <row r="32" spans="1:14" ht="47.25" customHeight="1" hidden="1">
      <c r="A32" s="108"/>
      <c r="B32" s="110"/>
      <c r="C32" s="19" t="s">
        <v>42</v>
      </c>
      <c r="D32" s="58" t="s">
        <v>43</v>
      </c>
      <c r="E32" s="11"/>
      <c r="F32" s="11">
        <f>1800-1800</f>
        <v>0</v>
      </c>
      <c r="G32" s="11"/>
      <c r="H32" s="11">
        <v>31</v>
      </c>
      <c r="I32" s="11">
        <f t="shared" si="0"/>
        <v>31</v>
      </c>
      <c r="J32" s="78"/>
      <c r="K32" s="78"/>
      <c r="L32" s="11"/>
      <c r="M32" s="11">
        <f t="shared" si="1"/>
        <v>31</v>
      </c>
      <c r="N32" s="11" t="e">
        <f t="shared" si="4"/>
        <v>#DIV/0!</v>
      </c>
    </row>
    <row r="33" spans="1:14" ht="15.75">
      <c r="A33" s="108"/>
      <c r="B33" s="110"/>
      <c r="C33" s="16" t="s">
        <v>27</v>
      </c>
      <c r="D33" s="18" t="s">
        <v>28</v>
      </c>
      <c r="E33" s="11">
        <v>995</v>
      </c>
      <c r="F33" s="11"/>
      <c r="G33" s="11"/>
      <c r="H33" s="11">
        <v>891.1</v>
      </c>
      <c r="I33" s="11">
        <f t="shared" si="0"/>
        <v>891.1</v>
      </c>
      <c r="J33" s="78"/>
      <c r="K33" s="78"/>
      <c r="L33" s="11"/>
      <c r="M33" s="11">
        <f t="shared" si="1"/>
        <v>-103.89999999999998</v>
      </c>
      <c r="N33" s="11">
        <f t="shared" si="4"/>
        <v>89.55778894472361</v>
      </c>
    </row>
    <row r="34" spans="1:14" ht="15.75" customHeight="1" hidden="1">
      <c r="A34" s="108"/>
      <c r="B34" s="110"/>
      <c r="C34" s="16" t="s">
        <v>29</v>
      </c>
      <c r="D34" s="18" t="s">
        <v>30</v>
      </c>
      <c r="E34" s="11"/>
      <c r="F34" s="11"/>
      <c r="G34" s="11"/>
      <c r="H34" s="11"/>
      <c r="I34" s="11">
        <f t="shared" si="0"/>
        <v>0</v>
      </c>
      <c r="J34" s="78" t="e">
        <f t="shared" si="2"/>
        <v>#DIV/0!</v>
      </c>
      <c r="K34" s="78" t="e">
        <f t="shared" si="3"/>
        <v>#DIV/0!</v>
      </c>
      <c r="L34" s="11"/>
      <c r="M34" s="11">
        <f t="shared" si="1"/>
        <v>0</v>
      </c>
      <c r="N34" s="11" t="e">
        <f t="shared" si="4"/>
        <v>#DIV/0!</v>
      </c>
    </row>
    <row r="35" spans="1:14" ht="31.5" customHeight="1" hidden="1">
      <c r="A35" s="108"/>
      <c r="B35" s="110"/>
      <c r="C35" s="16" t="s">
        <v>44</v>
      </c>
      <c r="D35" s="18" t="s">
        <v>45</v>
      </c>
      <c r="E35" s="11"/>
      <c r="F35" s="11"/>
      <c r="G35" s="11"/>
      <c r="H35" s="11"/>
      <c r="I35" s="11">
        <f t="shared" si="0"/>
        <v>0</v>
      </c>
      <c r="J35" s="78" t="e">
        <f t="shared" si="2"/>
        <v>#DIV/0!</v>
      </c>
      <c r="K35" s="78" t="e">
        <f t="shared" si="3"/>
        <v>#DIV/0!</v>
      </c>
      <c r="L35" s="11"/>
      <c r="M35" s="11">
        <f t="shared" si="1"/>
        <v>0</v>
      </c>
      <c r="N35" s="11" t="e">
        <f t="shared" si="4"/>
        <v>#DIV/0!</v>
      </c>
    </row>
    <row r="36" spans="1:14" ht="15.75" customHeight="1" hidden="1">
      <c r="A36" s="108"/>
      <c r="B36" s="110"/>
      <c r="C36" s="16" t="s">
        <v>213</v>
      </c>
      <c r="D36" s="18" t="s">
        <v>46</v>
      </c>
      <c r="E36" s="11"/>
      <c r="F36" s="11"/>
      <c r="G36" s="11"/>
      <c r="H36" s="11"/>
      <c r="I36" s="11">
        <f t="shared" si="0"/>
        <v>0</v>
      </c>
      <c r="J36" s="78" t="e">
        <f t="shared" si="2"/>
        <v>#DIV/0!</v>
      </c>
      <c r="K36" s="78" t="e">
        <f t="shared" si="3"/>
        <v>#DIV/0!</v>
      </c>
      <c r="L36" s="11"/>
      <c r="M36" s="11">
        <f t="shared" si="1"/>
        <v>0</v>
      </c>
      <c r="N36" s="11" t="e">
        <f t="shared" si="4"/>
        <v>#DIV/0!</v>
      </c>
    </row>
    <row r="37" spans="1:14" ht="31.5" customHeight="1" hidden="1">
      <c r="A37" s="108"/>
      <c r="B37" s="110"/>
      <c r="C37" s="16" t="s">
        <v>47</v>
      </c>
      <c r="D37" s="18" t="s">
        <v>48</v>
      </c>
      <c r="E37" s="11"/>
      <c r="F37" s="11"/>
      <c r="G37" s="11"/>
      <c r="H37" s="11"/>
      <c r="I37" s="11">
        <f t="shared" si="0"/>
        <v>0</v>
      </c>
      <c r="J37" s="78" t="e">
        <f t="shared" si="2"/>
        <v>#DIV/0!</v>
      </c>
      <c r="K37" s="78" t="e">
        <f t="shared" si="3"/>
        <v>#DIV/0!</v>
      </c>
      <c r="L37" s="11"/>
      <c r="M37" s="11">
        <f t="shared" si="1"/>
        <v>0</v>
      </c>
      <c r="N37" s="11" t="e">
        <f t="shared" si="4"/>
        <v>#DIV/0!</v>
      </c>
    </row>
    <row r="38" spans="1:14" ht="15.75" customHeight="1" hidden="1">
      <c r="A38" s="108"/>
      <c r="B38" s="110"/>
      <c r="C38" s="16" t="s">
        <v>49</v>
      </c>
      <c r="D38" s="18" t="s">
        <v>198</v>
      </c>
      <c r="E38" s="11"/>
      <c r="F38" s="11"/>
      <c r="G38" s="11"/>
      <c r="H38" s="11"/>
      <c r="I38" s="11">
        <f t="shared" si="0"/>
        <v>0</v>
      </c>
      <c r="J38" s="78" t="e">
        <f t="shared" si="2"/>
        <v>#DIV/0!</v>
      </c>
      <c r="K38" s="78" t="e">
        <f t="shared" si="3"/>
        <v>#DIV/0!</v>
      </c>
      <c r="L38" s="11"/>
      <c r="M38" s="11">
        <f t="shared" si="1"/>
        <v>0</v>
      </c>
      <c r="N38" s="11" t="e">
        <f t="shared" si="4"/>
        <v>#DIV/0!</v>
      </c>
    </row>
    <row r="39" spans="1:14" ht="15.75" customHeight="1" hidden="1">
      <c r="A39" s="108"/>
      <c r="B39" s="110"/>
      <c r="C39" s="16" t="s">
        <v>50</v>
      </c>
      <c r="D39" s="18" t="s">
        <v>51</v>
      </c>
      <c r="E39" s="11"/>
      <c r="F39" s="11"/>
      <c r="G39" s="11"/>
      <c r="H39" s="11"/>
      <c r="I39" s="11">
        <f t="shared" si="0"/>
        <v>0</v>
      </c>
      <c r="J39" s="78" t="e">
        <f t="shared" si="2"/>
        <v>#DIV/0!</v>
      </c>
      <c r="K39" s="78" t="e">
        <f t="shared" si="3"/>
        <v>#DIV/0!</v>
      </c>
      <c r="L39" s="11"/>
      <c r="M39" s="11">
        <f t="shared" si="1"/>
        <v>0</v>
      </c>
      <c r="N39" s="11" t="e">
        <f t="shared" si="4"/>
        <v>#DIV/0!</v>
      </c>
    </row>
    <row r="40" spans="1:14" ht="15.75" customHeight="1" hidden="1">
      <c r="A40" s="108"/>
      <c r="B40" s="110"/>
      <c r="C40" s="16" t="s">
        <v>52</v>
      </c>
      <c r="D40" s="20" t="s">
        <v>53</v>
      </c>
      <c r="E40" s="11"/>
      <c r="F40" s="11"/>
      <c r="G40" s="11"/>
      <c r="H40" s="11"/>
      <c r="I40" s="11">
        <f t="shared" si="0"/>
        <v>0</v>
      </c>
      <c r="J40" s="78" t="e">
        <f t="shared" si="2"/>
        <v>#DIV/0!</v>
      </c>
      <c r="K40" s="78" t="e">
        <f t="shared" si="3"/>
        <v>#DIV/0!</v>
      </c>
      <c r="L40" s="11"/>
      <c r="M40" s="11">
        <f t="shared" si="1"/>
        <v>0</v>
      </c>
      <c r="N40" s="11" t="e">
        <f t="shared" si="4"/>
        <v>#DIV/0!</v>
      </c>
    </row>
    <row r="41" spans="1:14" s="26" customFormat="1" ht="15.75" customHeight="1">
      <c r="A41" s="108"/>
      <c r="B41" s="110"/>
      <c r="C41" s="28"/>
      <c r="D41" s="24" t="s">
        <v>31</v>
      </c>
      <c r="E41" s="25">
        <f>SUM(E29:E30,E33:E40)</f>
        <v>3678.9</v>
      </c>
      <c r="F41" s="25">
        <f>SUM(F29:F30,F33:F40)</f>
        <v>1800</v>
      </c>
      <c r="G41" s="25">
        <f>SUM(G29:G30,G33:G40)</f>
        <v>1400</v>
      </c>
      <c r="H41" s="25">
        <f>SUM(H29:H30,H33:H40)</f>
        <v>22295.899999999998</v>
      </c>
      <c r="I41" s="25">
        <f t="shared" si="0"/>
        <v>20895.899999999998</v>
      </c>
      <c r="J41" s="79">
        <f t="shared" si="2"/>
        <v>1592.5642857142857</v>
      </c>
      <c r="K41" s="79">
        <f t="shared" si="3"/>
        <v>1238.661111111111</v>
      </c>
      <c r="L41" s="25"/>
      <c r="M41" s="25">
        <f t="shared" si="1"/>
        <v>18616.999999999996</v>
      </c>
      <c r="N41" s="25">
        <f t="shared" si="4"/>
        <v>606.0480034793007</v>
      </c>
    </row>
    <row r="42" spans="1:14" ht="120" customHeight="1">
      <c r="A42" s="108"/>
      <c r="B42" s="110"/>
      <c r="C42" s="29" t="s">
        <v>201</v>
      </c>
      <c r="D42" s="30" t="s">
        <v>202</v>
      </c>
      <c r="E42" s="11">
        <v>441.9</v>
      </c>
      <c r="F42" s="11">
        <f>220+265</f>
        <v>485</v>
      </c>
      <c r="G42" s="11">
        <v>400.9</v>
      </c>
      <c r="H42" s="11">
        <v>817.6</v>
      </c>
      <c r="I42" s="11">
        <f t="shared" si="0"/>
        <v>416.70000000000005</v>
      </c>
      <c r="J42" s="78">
        <f t="shared" si="2"/>
        <v>203.94113245198304</v>
      </c>
      <c r="K42" s="78">
        <f t="shared" si="3"/>
        <v>168.57731958762886</v>
      </c>
      <c r="L42" s="11"/>
      <c r="M42" s="11">
        <f t="shared" si="1"/>
        <v>375.70000000000005</v>
      </c>
      <c r="N42" s="11">
        <f t="shared" si="4"/>
        <v>185.01923512106814</v>
      </c>
    </row>
    <row r="43" spans="1:14" ht="15.75" customHeight="1">
      <c r="A43" s="108"/>
      <c r="B43" s="110"/>
      <c r="C43" s="16" t="s">
        <v>164</v>
      </c>
      <c r="D43" s="27" t="s">
        <v>165</v>
      </c>
      <c r="E43" s="34">
        <v>463.7</v>
      </c>
      <c r="F43" s="37"/>
      <c r="G43" s="37"/>
      <c r="H43" s="34">
        <v>437.2</v>
      </c>
      <c r="I43" s="34">
        <f t="shared" si="0"/>
        <v>437.2</v>
      </c>
      <c r="J43" s="80"/>
      <c r="K43" s="80"/>
      <c r="L43" s="34"/>
      <c r="M43" s="34">
        <f t="shared" si="1"/>
        <v>-26.5</v>
      </c>
      <c r="N43" s="34">
        <f t="shared" si="4"/>
        <v>94.28509812378692</v>
      </c>
    </row>
    <row r="44" spans="1:14" ht="15.75" customHeight="1">
      <c r="A44" s="108"/>
      <c r="B44" s="110"/>
      <c r="C44" s="16" t="s">
        <v>22</v>
      </c>
      <c r="D44" s="18" t="s">
        <v>23</v>
      </c>
      <c r="E44" s="11">
        <f>SUM(E45:E45)</f>
        <v>40</v>
      </c>
      <c r="F44" s="11">
        <f>SUM(F45:F45)</f>
        <v>0</v>
      </c>
      <c r="G44" s="11">
        <f>SUM(G45:G45)</f>
        <v>0</v>
      </c>
      <c r="H44" s="11">
        <f>SUM(H45:H45)</f>
        <v>92.3</v>
      </c>
      <c r="I44" s="11">
        <f t="shared" si="0"/>
        <v>92.3</v>
      </c>
      <c r="J44" s="78"/>
      <c r="K44" s="78"/>
      <c r="L44" s="11"/>
      <c r="M44" s="11">
        <f t="shared" si="1"/>
        <v>52.3</v>
      </c>
      <c r="N44" s="11">
        <f t="shared" si="4"/>
        <v>230.75</v>
      </c>
    </row>
    <row r="45" spans="1:14" ht="15.75" customHeight="1" hidden="1">
      <c r="A45" s="108"/>
      <c r="B45" s="110"/>
      <c r="C45" s="16" t="s">
        <v>174</v>
      </c>
      <c r="D45" s="58" t="s">
        <v>175</v>
      </c>
      <c r="E45" s="11">
        <v>40</v>
      </c>
      <c r="F45" s="11"/>
      <c r="G45" s="11"/>
      <c r="H45" s="11">
        <v>92.3</v>
      </c>
      <c r="I45" s="11">
        <f t="shared" si="0"/>
        <v>92.3</v>
      </c>
      <c r="J45" s="78" t="e">
        <f t="shared" si="2"/>
        <v>#DIV/0!</v>
      </c>
      <c r="K45" s="78" t="e">
        <f t="shared" si="3"/>
        <v>#DIV/0!</v>
      </c>
      <c r="L45" s="11"/>
      <c r="M45" s="11">
        <f t="shared" si="1"/>
        <v>52.3</v>
      </c>
      <c r="N45" s="11">
        <f t="shared" si="4"/>
        <v>230.75</v>
      </c>
    </row>
    <row r="46" spans="1:14" ht="15.75" customHeight="1" hidden="1">
      <c r="A46" s="108"/>
      <c r="B46" s="110"/>
      <c r="C46" s="16" t="s">
        <v>49</v>
      </c>
      <c r="D46" s="18" t="s">
        <v>86</v>
      </c>
      <c r="E46" s="11"/>
      <c r="F46" s="11"/>
      <c r="G46" s="11"/>
      <c r="H46" s="11"/>
      <c r="I46" s="11">
        <f t="shared" si="0"/>
        <v>0</v>
      </c>
      <c r="J46" s="78" t="e">
        <f t="shared" si="2"/>
        <v>#DIV/0!</v>
      </c>
      <c r="K46" s="78" t="e">
        <f t="shared" si="3"/>
        <v>#DIV/0!</v>
      </c>
      <c r="L46" s="11"/>
      <c r="M46" s="11">
        <f t="shared" si="1"/>
        <v>0</v>
      </c>
      <c r="N46" s="11" t="e">
        <f t="shared" si="4"/>
        <v>#DIV/0!</v>
      </c>
    </row>
    <row r="47" spans="1:14" s="26" customFormat="1" ht="15.75" customHeight="1">
      <c r="A47" s="108"/>
      <c r="B47" s="110"/>
      <c r="C47" s="28"/>
      <c r="D47" s="24" t="s">
        <v>34</v>
      </c>
      <c r="E47" s="37">
        <f>SUM(E42:E44,E46)</f>
        <v>945.5999999999999</v>
      </c>
      <c r="F47" s="37">
        <f>SUM(F42:F44,F46)</f>
        <v>485</v>
      </c>
      <c r="G47" s="37">
        <f>SUM(G42:G44,G46)</f>
        <v>400.9</v>
      </c>
      <c r="H47" s="37">
        <f>SUM(H42:H44,H46)</f>
        <v>1347.1</v>
      </c>
      <c r="I47" s="37">
        <f t="shared" si="0"/>
        <v>946.1999999999999</v>
      </c>
      <c r="J47" s="81">
        <f t="shared" si="2"/>
        <v>336.01895734597156</v>
      </c>
      <c r="K47" s="81">
        <f t="shared" si="3"/>
        <v>277.7525773195876</v>
      </c>
      <c r="L47" s="37"/>
      <c r="M47" s="37">
        <f t="shared" si="1"/>
        <v>401.5</v>
      </c>
      <c r="N47" s="37">
        <f t="shared" si="4"/>
        <v>142.4598138747885</v>
      </c>
    </row>
    <row r="48" spans="1:14" s="26" customFormat="1" ht="15.75">
      <c r="A48" s="109"/>
      <c r="B48" s="111"/>
      <c r="C48" s="28"/>
      <c r="D48" s="24" t="s">
        <v>35</v>
      </c>
      <c r="E48" s="25">
        <f>E41+E47</f>
        <v>4624.5</v>
      </c>
      <c r="F48" s="25">
        <f>F41+F47</f>
        <v>2285</v>
      </c>
      <c r="G48" s="25">
        <f>G41+G47</f>
        <v>1800.9</v>
      </c>
      <c r="H48" s="25">
        <f>H41+H47</f>
        <v>23642.999999999996</v>
      </c>
      <c r="I48" s="25">
        <f t="shared" si="0"/>
        <v>21842.099999999995</v>
      </c>
      <c r="J48" s="79">
        <f t="shared" si="2"/>
        <v>1312.8435782108943</v>
      </c>
      <c r="K48" s="79">
        <f t="shared" si="3"/>
        <v>1034.7045951859955</v>
      </c>
      <c r="L48" s="25"/>
      <c r="M48" s="25">
        <f t="shared" si="1"/>
        <v>19018.499999999996</v>
      </c>
      <c r="N48" s="25">
        <f t="shared" si="4"/>
        <v>511.25527084009076</v>
      </c>
    </row>
    <row r="49" spans="1:14" ht="63">
      <c r="A49" s="104" t="s">
        <v>58</v>
      </c>
      <c r="B49" s="107" t="s">
        <v>59</v>
      </c>
      <c r="C49" s="19" t="s">
        <v>60</v>
      </c>
      <c r="D49" s="33" t="s">
        <v>61</v>
      </c>
      <c r="E49" s="34">
        <v>-1180</v>
      </c>
      <c r="F49" s="11"/>
      <c r="G49" s="34"/>
      <c r="H49" s="34"/>
      <c r="I49" s="34">
        <f t="shared" si="0"/>
        <v>0</v>
      </c>
      <c r="J49" s="80"/>
      <c r="K49" s="80"/>
      <c r="L49" s="34"/>
      <c r="M49" s="34">
        <f t="shared" si="1"/>
        <v>1180</v>
      </c>
      <c r="N49" s="34">
        <f t="shared" si="4"/>
        <v>0</v>
      </c>
    </row>
    <row r="50" spans="1:14" ht="31.5" customHeight="1">
      <c r="A50" s="108"/>
      <c r="B50" s="110"/>
      <c r="C50" s="16" t="s">
        <v>16</v>
      </c>
      <c r="D50" s="21" t="s">
        <v>17</v>
      </c>
      <c r="E50" s="34"/>
      <c r="F50" s="34">
        <v>180</v>
      </c>
      <c r="G50" s="34">
        <v>148</v>
      </c>
      <c r="H50" s="34">
        <v>2705.4</v>
      </c>
      <c r="I50" s="34">
        <f t="shared" si="0"/>
        <v>2557.4</v>
      </c>
      <c r="J50" s="80">
        <f t="shared" si="2"/>
        <v>1827.9729729729731</v>
      </c>
      <c r="K50" s="80">
        <f t="shared" si="3"/>
        <v>1503</v>
      </c>
      <c r="L50" s="34"/>
      <c r="M50" s="34">
        <f t="shared" si="1"/>
        <v>2705.4</v>
      </c>
      <c r="N50" s="34"/>
    </row>
    <row r="51" spans="1:14" ht="47.25">
      <c r="A51" s="108"/>
      <c r="B51" s="110"/>
      <c r="C51" s="19" t="s">
        <v>62</v>
      </c>
      <c r="D51" s="20" t="s">
        <v>63</v>
      </c>
      <c r="E51" s="34">
        <v>7740.8</v>
      </c>
      <c r="F51" s="34"/>
      <c r="G51" s="34"/>
      <c r="H51" s="34">
        <v>-0.3</v>
      </c>
      <c r="I51" s="34">
        <f t="shared" si="0"/>
        <v>-0.3</v>
      </c>
      <c r="J51" s="80"/>
      <c r="K51" s="80"/>
      <c r="L51" s="34"/>
      <c r="M51" s="34">
        <f t="shared" si="1"/>
        <v>-7741.1</v>
      </c>
      <c r="N51" s="34">
        <f t="shared" si="4"/>
        <v>-0.003875568416701116</v>
      </c>
    </row>
    <row r="52" spans="1:14" ht="31.5" customHeight="1">
      <c r="A52" s="108"/>
      <c r="B52" s="110"/>
      <c r="C52" s="16" t="s">
        <v>22</v>
      </c>
      <c r="D52" s="18" t="s">
        <v>23</v>
      </c>
      <c r="E52" s="11">
        <f>E53</f>
        <v>212.8</v>
      </c>
      <c r="F52" s="11">
        <f>F53</f>
        <v>0</v>
      </c>
      <c r="G52" s="11">
        <f>G53</f>
        <v>0</v>
      </c>
      <c r="H52" s="11">
        <f>H53</f>
        <v>81.2</v>
      </c>
      <c r="I52" s="11">
        <f t="shared" si="0"/>
        <v>81.2</v>
      </c>
      <c r="J52" s="78"/>
      <c r="K52" s="78"/>
      <c r="L52" s="11"/>
      <c r="M52" s="11">
        <f t="shared" si="1"/>
        <v>-131.60000000000002</v>
      </c>
      <c r="N52" s="11">
        <f t="shared" si="4"/>
        <v>38.15789473684211</v>
      </c>
    </row>
    <row r="53" spans="1:14" ht="31.5" customHeight="1" hidden="1">
      <c r="A53" s="108"/>
      <c r="B53" s="110"/>
      <c r="C53" s="19" t="s">
        <v>25</v>
      </c>
      <c r="D53" s="20" t="s">
        <v>26</v>
      </c>
      <c r="E53" s="11">
        <v>212.8</v>
      </c>
      <c r="F53" s="11"/>
      <c r="G53" s="11"/>
      <c r="H53" s="11">
        <v>81.2</v>
      </c>
      <c r="I53" s="11">
        <f t="shared" si="0"/>
        <v>81.2</v>
      </c>
      <c r="J53" s="78"/>
      <c r="K53" s="78"/>
      <c r="L53" s="11"/>
      <c r="M53" s="11">
        <f t="shared" si="1"/>
        <v>-131.60000000000002</v>
      </c>
      <c r="N53" s="11">
        <f t="shared" si="4"/>
        <v>38.15789473684211</v>
      </c>
    </row>
    <row r="54" spans="1:14" ht="15.75" customHeight="1">
      <c r="A54" s="108"/>
      <c r="B54" s="110"/>
      <c r="C54" s="16" t="s">
        <v>27</v>
      </c>
      <c r="D54" s="18" t="s">
        <v>28</v>
      </c>
      <c r="E54" s="34"/>
      <c r="F54" s="34"/>
      <c r="G54" s="34"/>
      <c r="H54" s="34">
        <v>0.1</v>
      </c>
      <c r="I54" s="34">
        <f t="shared" si="0"/>
        <v>0.1</v>
      </c>
      <c r="J54" s="80"/>
      <c r="K54" s="80"/>
      <c r="L54" s="34"/>
      <c r="M54" s="34">
        <f t="shared" si="1"/>
        <v>0.1</v>
      </c>
      <c r="N54" s="34"/>
    </row>
    <row r="55" spans="1:14" ht="15.75" customHeight="1">
      <c r="A55" s="108"/>
      <c r="B55" s="110"/>
      <c r="C55" s="16" t="s">
        <v>213</v>
      </c>
      <c r="D55" s="18" t="s">
        <v>46</v>
      </c>
      <c r="E55" s="34"/>
      <c r="F55" s="34"/>
      <c r="G55" s="34"/>
      <c r="H55" s="34">
        <v>-2605.7</v>
      </c>
      <c r="I55" s="34">
        <f t="shared" si="0"/>
        <v>-2605.7</v>
      </c>
      <c r="J55" s="80"/>
      <c r="K55" s="80"/>
      <c r="L55" s="34"/>
      <c r="M55" s="34">
        <f t="shared" si="1"/>
        <v>-2605.7</v>
      </c>
      <c r="N55" s="34"/>
    </row>
    <row r="56" spans="1:14" ht="15.75" customHeight="1">
      <c r="A56" s="108"/>
      <c r="B56" s="110"/>
      <c r="C56" s="16" t="s">
        <v>50</v>
      </c>
      <c r="D56" s="18" t="s">
        <v>51</v>
      </c>
      <c r="E56" s="34"/>
      <c r="F56" s="34">
        <v>16.7</v>
      </c>
      <c r="G56" s="34">
        <v>16.7</v>
      </c>
      <c r="H56" s="34">
        <v>16.7</v>
      </c>
      <c r="I56" s="34">
        <f t="shared" si="0"/>
        <v>0</v>
      </c>
      <c r="J56" s="80">
        <f t="shared" si="2"/>
        <v>100</v>
      </c>
      <c r="K56" s="80">
        <f t="shared" si="3"/>
        <v>100</v>
      </c>
      <c r="L56" s="34"/>
      <c r="M56" s="34">
        <f t="shared" si="1"/>
        <v>16.7</v>
      </c>
      <c r="N56" s="34"/>
    </row>
    <row r="57" spans="1:14" ht="15.75" customHeight="1" hidden="1">
      <c r="A57" s="108"/>
      <c r="B57" s="110"/>
      <c r="C57" s="16" t="s">
        <v>64</v>
      </c>
      <c r="D57" s="18" t="s">
        <v>65</v>
      </c>
      <c r="E57" s="11"/>
      <c r="F57" s="34"/>
      <c r="G57" s="11"/>
      <c r="H57" s="11"/>
      <c r="I57" s="11">
        <f t="shared" si="0"/>
        <v>0</v>
      </c>
      <c r="J57" s="78" t="e">
        <f t="shared" si="2"/>
        <v>#DIV/0!</v>
      </c>
      <c r="K57" s="78" t="e">
        <f t="shared" si="3"/>
        <v>#DIV/0!</v>
      </c>
      <c r="L57" s="11"/>
      <c r="M57" s="11">
        <f t="shared" si="1"/>
        <v>0</v>
      </c>
      <c r="N57" s="11" t="e">
        <f t="shared" si="4"/>
        <v>#DIV/0!</v>
      </c>
    </row>
    <row r="58" spans="1:14" s="26" customFormat="1" ht="15.75">
      <c r="A58" s="108"/>
      <c r="B58" s="110"/>
      <c r="C58" s="23"/>
      <c r="D58" s="24" t="s">
        <v>31</v>
      </c>
      <c r="E58" s="25">
        <f>SUM(E49:E52,E54:E57)</f>
        <v>6773.6</v>
      </c>
      <c r="F58" s="25">
        <f>SUM(F49:F52,F54:F57)</f>
        <v>196.7</v>
      </c>
      <c r="G58" s="25">
        <f>SUM(G49:G52,G54:G57)</f>
        <v>164.7</v>
      </c>
      <c r="H58" s="25">
        <f>SUM(H49:H52,H54:H57)</f>
        <v>197.3999999999998</v>
      </c>
      <c r="I58" s="25">
        <f t="shared" si="0"/>
        <v>32.69999999999982</v>
      </c>
      <c r="J58" s="79">
        <f t="shared" si="2"/>
        <v>119.8542805100181</v>
      </c>
      <c r="K58" s="79">
        <f t="shared" si="3"/>
        <v>100.3558718861209</v>
      </c>
      <c r="L58" s="25"/>
      <c r="M58" s="25">
        <f t="shared" si="1"/>
        <v>-6576.200000000001</v>
      </c>
      <c r="N58" s="25">
        <f t="shared" si="4"/>
        <v>2.914255344277781</v>
      </c>
    </row>
    <row r="59" spans="1:14" ht="31.5" customHeight="1">
      <c r="A59" s="108"/>
      <c r="B59" s="110"/>
      <c r="C59" s="16" t="s">
        <v>22</v>
      </c>
      <c r="D59" s="18" t="s">
        <v>23</v>
      </c>
      <c r="E59" s="11">
        <f>E60</f>
        <v>1075.3</v>
      </c>
      <c r="F59" s="11">
        <f>F60</f>
        <v>1500</v>
      </c>
      <c r="G59" s="11">
        <f>G60</f>
        <v>1250</v>
      </c>
      <c r="H59" s="11">
        <f>H60</f>
        <v>3067</v>
      </c>
      <c r="I59" s="11">
        <f t="shared" si="0"/>
        <v>1817</v>
      </c>
      <c r="J59" s="78">
        <f t="shared" si="2"/>
        <v>245.35999999999999</v>
      </c>
      <c r="K59" s="78">
        <f t="shared" si="3"/>
        <v>204.46666666666667</v>
      </c>
      <c r="L59" s="11"/>
      <c r="M59" s="11">
        <f t="shared" si="1"/>
        <v>1991.7</v>
      </c>
      <c r="N59" s="11">
        <f t="shared" si="4"/>
        <v>285.22272854087237</v>
      </c>
    </row>
    <row r="60" spans="1:14" ht="31.5" customHeight="1" hidden="1">
      <c r="A60" s="108"/>
      <c r="B60" s="110"/>
      <c r="C60" s="19" t="s">
        <v>25</v>
      </c>
      <c r="D60" s="20" t="s">
        <v>26</v>
      </c>
      <c r="E60" s="11">
        <v>1075.3</v>
      </c>
      <c r="F60" s="11">
        <v>1500</v>
      </c>
      <c r="G60" s="11">
        <v>1250</v>
      </c>
      <c r="H60" s="11">
        <v>3067</v>
      </c>
      <c r="I60" s="11">
        <f t="shared" si="0"/>
        <v>1817</v>
      </c>
      <c r="J60" s="78">
        <f t="shared" si="2"/>
        <v>245.35999999999999</v>
      </c>
      <c r="K60" s="78">
        <f t="shared" si="3"/>
        <v>204.46666666666667</v>
      </c>
      <c r="L60" s="11"/>
      <c r="M60" s="11">
        <f t="shared" si="1"/>
        <v>1991.7</v>
      </c>
      <c r="N60" s="11">
        <f t="shared" si="4"/>
        <v>285.22272854087237</v>
      </c>
    </row>
    <row r="61" spans="1:14" s="26" customFormat="1" ht="15.75">
      <c r="A61" s="108"/>
      <c r="B61" s="110"/>
      <c r="C61" s="23"/>
      <c r="D61" s="24" t="s">
        <v>34</v>
      </c>
      <c r="E61" s="25">
        <f>SUM(E59)</f>
        <v>1075.3</v>
      </c>
      <c r="F61" s="25">
        <f>SUM(F59)</f>
        <v>1500</v>
      </c>
      <c r="G61" s="25">
        <f>SUM(G59)</f>
        <v>1250</v>
      </c>
      <c r="H61" s="25">
        <f>SUM(H59)</f>
        <v>3067</v>
      </c>
      <c r="I61" s="25">
        <f t="shared" si="0"/>
        <v>1817</v>
      </c>
      <c r="J61" s="79">
        <f t="shared" si="2"/>
        <v>245.35999999999999</v>
      </c>
      <c r="K61" s="79">
        <f t="shared" si="3"/>
        <v>204.46666666666667</v>
      </c>
      <c r="L61" s="25"/>
      <c r="M61" s="25">
        <f t="shared" si="1"/>
        <v>1991.7</v>
      </c>
      <c r="N61" s="25">
        <f t="shared" si="4"/>
        <v>285.22272854087237</v>
      </c>
    </row>
    <row r="62" spans="1:14" s="26" customFormat="1" ht="15.75" customHeight="1">
      <c r="A62" s="60"/>
      <c r="B62" s="60"/>
      <c r="C62" s="23"/>
      <c r="D62" s="24" t="s">
        <v>35</v>
      </c>
      <c r="E62" s="25">
        <f>E58+E61</f>
        <v>7848.900000000001</v>
      </c>
      <c r="F62" s="25">
        <f>F58+F61</f>
        <v>1696.7</v>
      </c>
      <c r="G62" s="25">
        <f>G58+G61</f>
        <v>1414.7</v>
      </c>
      <c r="H62" s="25">
        <f>H58+H61</f>
        <v>3264.3999999999996</v>
      </c>
      <c r="I62" s="25">
        <f t="shared" si="0"/>
        <v>1849.6999999999996</v>
      </c>
      <c r="J62" s="79">
        <f t="shared" si="2"/>
        <v>230.7485686011168</v>
      </c>
      <c r="K62" s="79">
        <f t="shared" si="3"/>
        <v>192.39700595273175</v>
      </c>
      <c r="L62" s="25"/>
      <c r="M62" s="25">
        <f t="shared" si="1"/>
        <v>-4584.500000000001</v>
      </c>
      <c r="N62" s="25">
        <f t="shared" si="4"/>
        <v>41.59054134974327</v>
      </c>
    </row>
    <row r="63" spans="1:14" s="26" customFormat="1" ht="15.75" customHeight="1">
      <c r="A63" s="107">
        <v>905</v>
      </c>
      <c r="B63" s="107" t="s">
        <v>215</v>
      </c>
      <c r="C63" s="16" t="s">
        <v>27</v>
      </c>
      <c r="D63" s="18" t="s">
        <v>28</v>
      </c>
      <c r="E63" s="34"/>
      <c r="F63" s="34"/>
      <c r="G63" s="34"/>
      <c r="H63" s="34">
        <v>21</v>
      </c>
      <c r="I63" s="34">
        <f t="shared" si="0"/>
        <v>21</v>
      </c>
      <c r="J63" s="80"/>
      <c r="K63" s="80"/>
      <c r="L63" s="34"/>
      <c r="M63" s="34">
        <f t="shared" si="1"/>
        <v>21</v>
      </c>
      <c r="N63" s="34"/>
    </row>
    <row r="64" spans="1:14" s="26" customFormat="1" ht="15.75">
      <c r="A64" s="110"/>
      <c r="B64" s="110"/>
      <c r="C64" s="16" t="s">
        <v>50</v>
      </c>
      <c r="D64" s="18" t="s">
        <v>51</v>
      </c>
      <c r="E64" s="34"/>
      <c r="F64" s="34">
        <v>5.6</v>
      </c>
      <c r="G64" s="34">
        <v>5.6</v>
      </c>
      <c r="H64" s="34">
        <v>5.6</v>
      </c>
      <c r="I64" s="34">
        <f t="shared" si="0"/>
        <v>0</v>
      </c>
      <c r="J64" s="80">
        <f t="shared" si="2"/>
        <v>100</v>
      </c>
      <c r="K64" s="80">
        <f t="shared" si="3"/>
        <v>100</v>
      </c>
      <c r="L64" s="34"/>
      <c r="M64" s="34">
        <f t="shared" si="1"/>
        <v>5.6</v>
      </c>
      <c r="N64" s="34"/>
    </row>
    <row r="65" spans="1:14" s="26" customFormat="1" ht="15.75" customHeight="1">
      <c r="A65" s="111"/>
      <c r="B65" s="111"/>
      <c r="C65" s="23"/>
      <c r="D65" s="24" t="s">
        <v>35</v>
      </c>
      <c r="E65" s="37">
        <f>E63+E64</f>
        <v>0</v>
      </c>
      <c r="F65" s="37">
        <f>F63+F64</f>
        <v>5.6</v>
      </c>
      <c r="G65" s="37">
        <f>G63+G64</f>
        <v>5.6</v>
      </c>
      <c r="H65" s="37">
        <f>H63+H64</f>
        <v>26.6</v>
      </c>
      <c r="I65" s="37">
        <f t="shared" si="0"/>
        <v>21</v>
      </c>
      <c r="J65" s="81">
        <f t="shared" si="2"/>
        <v>475.0000000000001</v>
      </c>
      <c r="K65" s="81">
        <f t="shared" si="3"/>
        <v>475.0000000000001</v>
      </c>
      <c r="L65" s="37"/>
      <c r="M65" s="37">
        <f t="shared" si="1"/>
        <v>26.6</v>
      </c>
      <c r="N65" s="37"/>
    </row>
    <row r="66" spans="1:14" ht="31.5" customHeight="1">
      <c r="A66" s="104" t="s">
        <v>66</v>
      </c>
      <c r="B66" s="107" t="s">
        <v>67</v>
      </c>
      <c r="C66" s="16" t="s">
        <v>16</v>
      </c>
      <c r="D66" s="21" t="s">
        <v>17</v>
      </c>
      <c r="E66" s="11"/>
      <c r="F66" s="11"/>
      <c r="G66" s="11"/>
      <c r="H66" s="11">
        <v>0.4</v>
      </c>
      <c r="I66" s="11">
        <f t="shared" si="0"/>
        <v>0.4</v>
      </c>
      <c r="J66" s="78"/>
      <c r="K66" s="78"/>
      <c r="L66" s="11"/>
      <c r="M66" s="11">
        <f t="shared" si="1"/>
        <v>0.4</v>
      </c>
      <c r="N66" s="11"/>
    </row>
    <row r="67" spans="1:14" ht="15.75" customHeight="1" hidden="1">
      <c r="A67" s="108"/>
      <c r="B67" s="110"/>
      <c r="C67" s="16" t="s">
        <v>22</v>
      </c>
      <c r="D67" s="18" t="s">
        <v>23</v>
      </c>
      <c r="E67" s="11">
        <f>E68</f>
        <v>0</v>
      </c>
      <c r="F67" s="11">
        <f>F68</f>
        <v>0</v>
      </c>
      <c r="G67" s="11">
        <f>G68</f>
        <v>0</v>
      </c>
      <c r="H67" s="11">
        <f>H68</f>
        <v>0</v>
      </c>
      <c r="I67" s="11">
        <f t="shared" si="0"/>
        <v>0</v>
      </c>
      <c r="J67" s="78"/>
      <c r="K67" s="78"/>
      <c r="L67" s="11"/>
      <c r="M67" s="11">
        <f t="shared" si="1"/>
        <v>0</v>
      </c>
      <c r="N67" s="11" t="e">
        <f t="shared" si="4"/>
        <v>#DIV/0!</v>
      </c>
    </row>
    <row r="68" spans="1:14" ht="47.25" customHeight="1" hidden="1">
      <c r="A68" s="108"/>
      <c r="B68" s="110"/>
      <c r="C68" s="19" t="s">
        <v>25</v>
      </c>
      <c r="D68" s="20" t="s">
        <v>26</v>
      </c>
      <c r="E68" s="11"/>
      <c r="F68" s="11"/>
      <c r="G68" s="11"/>
      <c r="H68" s="11"/>
      <c r="I68" s="11">
        <f t="shared" si="0"/>
        <v>0</v>
      </c>
      <c r="J68" s="78"/>
      <c r="K68" s="78"/>
      <c r="L68" s="11"/>
      <c r="M68" s="11">
        <f t="shared" si="1"/>
        <v>0</v>
      </c>
      <c r="N68" s="11" t="e">
        <f t="shared" si="4"/>
        <v>#DIV/0!</v>
      </c>
    </row>
    <row r="69" spans="1:14" ht="15.75" customHeight="1">
      <c r="A69" s="108"/>
      <c r="B69" s="110"/>
      <c r="C69" s="16" t="s">
        <v>27</v>
      </c>
      <c r="D69" s="18" t="s">
        <v>28</v>
      </c>
      <c r="E69" s="11">
        <v>0.9</v>
      </c>
      <c r="F69" s="11"/>
      <c r="G69" s="11"/>
      <c r="H69" s="11"/>
      <c r="I69" s="11">
        <f t="shared" si="0"/>
        <v>0</v>
      </c>
      <c r="J69" s="78"/>
      <c r="K69" s="78"/>
      <c r="L69" s="11"/>
      <c r="M69" s="11">
        <f t="shared" si="1"/>
        <v>-0.9</v>
      </c>
      <c r="N69" s="11">
        <f t="shared" si="4"/>
        <v>0</v>
      </c>
    </row>
    <row r="70" spans="1:14" ht="15.75" customHeight="1">
      <c r="A70" s="108"/>
      <c r="B70" s="110"/>
      <c r="C70" s="16" t="s">
        <v>50</v>
      </c>
      <c r="D70" s="18" t="s">
        <v>51</v>
      </c>
      <c r="E70" s="11"/>
      <c r="F70" s="11">
        <v>22.3</v>
      </c>
      <c r="G70" s="11">
        <v>22.3</v>
      </c>
      <c r="H70" s="11">
        <v>22.3</v>
      </c>
      <c r="I70" s="11">
        <f t="shared" si="0"/>
        <v>0</v>
      </c>
      <c r="J70" s="78">
        <f t="shared" si="2"/>
        <v>100</v>
      </c>
      <c r="K70" s="78">
        <f t="shared" si="3"/>
        <v>100</v>
      </c>
      <c r="L70" s="11"/>
      <c r="M70" s="11">
        <f t="shared" si="1"/>
        <v>22.3</v>
      </c>
      <c r="N70" s="11"/>
    </row>
    <row r="71" spans="1:14" s="26" customFormat="1" ht="15.75" customHeight="1">
      <c r="A71" s="108"/>
      <c r="B71" s="110"/>
      <c r="C71" s="8"/>
      <c r="D71" s="24" t="s">
        <v>31</v>
      </c>
      <c r="E71" s="25">
        <f>SUM(E66:E67,E69:E70)</f>
        <v>0.9</v>
      </c>
      <c r="F71" s="25">
        <f>SUM(F66:F67,F69:F70)</f>
        <v>22.3</v>
      </c>
      <c r="G71" s="25">
        <f>SUM(G66:G67,G69:G70)</f>
        <v>22.3</v>
      </c>
      <c r="H71" s="25">
        <f>SUM(H66:H67,H69:H70)</f>
        <v>22.7</v>
      </c>
      <c r="I71" s="25">
        <f t="shared" si="0"/>
        <v>0.3999999999999986</v>
      </c>
      <c r="J71" s="79">
        <f t="shared" si="2"/>
        <v>101.79372197309415</v>
      </c>
      <c r="K71" s="79">
        <f t="shared" si="3"/>
        <v>101.79372197309415</v>
      </c>
      <c r="L71" s="25"/>
      <c r="M71" s="25">
        <f t="shared" si="1"/>
        <v>21.8</v>
      </c>
      <c r="N71" s="25">
        <f t="shared" si="4"/>
        <v>2522.222222222222</v>
      </c>
    </row>
    <row r="72" spans="1:14" ht="15.75">
      <c r="A72" s="108"/>
      <c r="B72" s="110"/>
      <c r="C72" s="16" t="s">
        <v>68</v>
      </c>
      <c r="D72" s="18" t="s">
        <v>69</v>
      </c>
      <c r="E72" s="11">
        <v>13558.4</v>
      </c>
      <c r="F72" s="11">
        <v>13174.1</v>
      </c>
      <c r="G72" s="11">
        <v>11532.5</v>
      </c>
      <c r="H72" s="11">
        <v>9893.4</v>
      </c>
      <c r="I72" s="11">
        <f aca="true" t="shared" si="5" ref="I72:I135">H72-G72</f>
        <v>-1639.1000000000004</v>
      </c>
      <c r="J72" s="78">
        <f t="shared" si="2"/>
        <v>85.78712334706265</v>
      </c>
      <c r="K72" s="78">
        <f t="shared" si="3"/>
        <v>75.09735010361238</v>
      </c>
      <c r="L72" s="11"/>
      <c r="M72" s="11">
        <f aca="true" t="shared" si="6" ref="M72:M135">H72-E72</f>
        <v>-3665</v>
      </c>
      <c r="N72" s="11">
        <f t="shared" si="4"/>
        <v>72.96878687750767</v>
      </c>
    </row>
    <row r="73" spans="1:14" ht="15.75">
      <c r="A73" s="108"/>
      <c r="B73" s="110"/>
      <c r="C73" s="16" t="s">
        <v>22</v>
      </c>
      <c r="D73" s="18" t="s">
        <v>23</v>
      </c>
      <c r="E73" s="11">
        <f>SUM(E74:E81)</f>
        <v>5953.5</v>
      </c>
      <c r="F73" s="11">
        <f>SUM(F74:F81)</f>
        <v>6091.4</v>
      </c>
      <c r="G73" s="11">
        <f>SUM(G74:G81)</f>
        <v>5239.2</v>
      </c>
      <c r="H73" s="11">
        <f>SUM(H74:H81)</f>
        <v>9140.8</v>
      </c>
      <c r="I73" s="11">
        <f t="shared" si="5"/>
        <v>3901.5999999999995</v>
      </c>
      <c r="J73" s="78">
        <f aca="true" t="shared" si="7" ref="J73:J130">H73/G73*100</f>
        <v>174.46938463887616</v>
      </c>
      <c r="K73" s="78">
        <f aca="true" t="shared" si="8" ref="K73:K130">H73/F73*100</f>
        <v>150.06074137308337</v>
      </c>
      <c r="L73" s="11"/>
      <c r="M73" s="11">
        <f t="shared" si="6"/>
        <v>3187.2999999999993</v>
      </c>
      <c r="N73" s="11">
        <f aca="true" t="shared" si="9" ref="N73:N136">H73/E73*100</f>
        <v>153.5365751238767</v>
      </c>
    </row>
    <row r="74" spans="1:14" s="26" customFormat="1" ht="31.5" customHeight="1" hidden="1">
      <c r="A74" s="108"/>
      <c r="B74" s="110"/>
      <c r="C74" s="19" t="s">
        <v>70</v>
      </c>
      <c r="D74" s="20" t="s">
        <v>71</v>
      </c>
      <c r="E74" s="11">
        <v>1603.1</v>
      </c>
      <c r="F74" s="11">
        <v>1100</v>
      </c>
      <c r="G74" s="11">
        <v>1025.2</v>
      </c>
      <c r="H74" s="11">
        <v>950</v>
      </c>
      <c r="I74" s="11">
        <f t="shared" si="5"/>
        <v>-75.20000000000005</v>
      </c>
      <c r="J74" s="78">
        <f t="shared" si="7"/>
        <v>92.66484588373</v>
      </c>
      <c r="K74" s="78">
        <f t="shared" si="8"/>
        <v>86.36363636363636</v>
      </c>
      <c r="L74" s="11"/>
      <c r="M74" s="11">
        <f t="shared" si="6"/>
        <v>-653.0999999999999</v>
      </c>
      <c r="N74" s="11">
        <f t="shared" si="9"/>
        <v>59.26018339467283</v>
      </c>
    </row>
    <row r="75" spans="1:14" s="26" customFormat="1" ht="31.5" customHeight="1" hidden="1">
      <c r="A75" s="108"/>
      <c r="B75" s="110"/>
      <c r="C75" s="19" t="s">
        <v>72</v>
      </c>
      <c r="D75" s="20" t="s">
        <v>73</v>
      </c>
      <c r="E75" s="11"/>
      <c r="F75" s="11"/>
      <c r="G75" s="11"/>
      <c r="H75" s="11"/>
      <c r="I75" s="11">
        <f t="shared" si="5"/>
        <v>0</v>
      </c>
      <c r="J75" s="78" t="e">
        <f t="shared" si="7"/>
        <v>#DIV/0!</v>
      </c>
      <c r="K75" s="78" t="e">
        <f t="shared" si="8"/>
        <v>#DIV/0!</v>
      </c>
      <c r="L75" s="11"/>
      <c r="M75" s="11">
        <f t="shared" si="6"/>
        <v>0</v>
      </c>
      <c r="N75" s="11" t="e">
        <f t="shared" si="9"/>
        <v>#DIV/0!</v>
      </c>
    </row>
    <row r="76" spans="1:14" s="26" customFormat="1" ht="31.5" customHeight="1" hidden="1">
      <c r="A76" s="108"/>
      <c r="B76" s="110"/>
      <c r="C76" s="19" t="s">
        <v>74</v>
      </c>
      <c r="D76" s="20" t="s">
        <v>75</v>
      </c>
      <c r="E76" s="11">
        <v>142.7</v>
      </c>
      <c r="F76" s="11"/>
      <c r="G76" s="11"/>
      <c r="H76" s="11">
        <v>2355.5</v>
      </c>
      <c r="I76" s="11">
        <f t="shared" si="5"/>
        <v>2355.5</v>
      </c>
      <c r="J76" s="78" t="e">
        <f t="shared" si="7"/>
        <v>#DIV/0!</v>
      </c>
      <c r="K76" s="78" t="e">
        <f t="shared" si="8"/>
        <v>#DIV/0!</v>
      </c>
      <c r="L76" s="11"/>
      <c r="M76" s="11">
        <f t="shared" si="6"/>
        <v>2212.8</v>
      </c>
      <c r="N76" s="11">
        <f t="shared" si="9"/>
        <v>1650.665732305536</v>
      </c>
    </row>
    <row r="77" spans="1:14" s="26" customFormat="1" ht="31.5" customHeight="1" hidden="1">
      <c r="A77" s="108"/>
      <c r="B77" s="110"/>
      <c r="C77" s="19" t="s">
        <v>76</v>
      </c>
      <c r="D77" s="20" t="s">
        <v>77</v>
      </c>
      <c r="E77" s="11"/>
      <c r="F77" s="11"/>
      <c r="G77" s="11"/>
      <c r="H77" s="11"/>
      <c r="I77" s="11">
        <f t="shared" si="5"/>
        <v>0</v>
      </c>
      <c r="J77" s="78" t="e">
        <f t="shared" si="7"/>
        <v>#DIV/0!</v>
      </c>
      <c r="K77" s="78" t="e">
        <f t="shared" si="8"/>
        <v>#DIV/0!</v>
      </c>
      <c r="L77" s="11"/>
      <c r="M77" s="11">
        <f t="shared" si="6"/>
        <v>0</v>
      </c>
      <c r="N77" s="11" t="e">
        <f t="shared" si="9"/>
        <v>#DIV/0!</v>
      </c>
    </row>
    <row r="78" spans="1:14" s="26" customFormat="1" ht="31.5" customHeight="1" hidden="1">
      <c r="A78" s="108"/>
      <c r="B78" s="110"/>
      <c r="C78" s="19" t="s">
        <v>78</v>
      </c>
      <c r="D78" s="20" t="s">
        <v>79</v>
      </c>
      <c r="E78" s="11">
        <v>535</v>
      </c>
      <c r="F78" s="11">
        <v>1200</v>
      </c>
      <c r="G78" s="11">
        <v>1054</v>
      </c>
      <c r="H78" s="11">
        <v>3302.8</v>
      </c>
      <c r="I78" s="11">
        <f t="shared" si="5"/>
        <v>2248.8</v>
      </c>
      <c r="J78" s="78">
        <f t="shared" si="7"/>
        <v>313.3586337760911</v>
      </c>
      <c r="K78" s="78">
        <f t="shared" si="8"/>
        <v>275.23333333333335</v>
      </c>
      <c r="L78" s="11"/>
      <c r="M78" s="11">
        <f t="shared" si="6"/>
        <v>2767.8</v>
      </c>
      <c r="N78" s="11">
        <f t="shared" si="9"/>
        <v>617.3457943925234</v>
      </c>
    </row>
    <row r="79" spans="1:14" s="26" customFormat="1" ht="31.5" customHeight="1" hidden="1">
      <c r="A79" s="108"/>
      <c r="B79" s="110"/>
      <c r="C79" s="19" t="s">
        <v>80</v>
      </c>
      <c r="D79" s="20" t="s">
        <v>81</v>
      </c>
      <c r="E79" s="11"/>
      <c r="F79" s="11"/>
      <c r="G79" s="11"/>
      <c r="H79" s="11"/>
      <c r="I79" s="11">
        <f t="shared" si="5"/>
        <v>0</v>
      </c>
      <c r="J79" s="78" t="e">
        <f t="shared" si="7"/>
        <v>#DIV/0!</v>
      </c>
      <c r="K79" s="78" t="e">
        <f t="shared" si="8"/>
        <v>#DIV/0!</v>
      </c>
      <c r="L79" s="11"/>
      <c r="M79" s="11">
        <f t="shared" si="6"/>
        <v>0</v>
      </c>
      <c r="N79" s="11" t="e">
        <f t="shared" si="9"/>
        <v>#DIV/0!</v>
      </c>
    </row>
    <row r="80" spans="1:14" s="26" customFormat="1" ht="31.5" customHeight="1" hidden="1">
      <c r="A80" s="108"/>
      <c r="B80" s="110"/>
      <c r="C80" s="19" t="s">
        <v>82</v>
      </c>
      <c r="D80" s="20" t="s">
        <v>83</v>
      </c>
      <c r="E80" s="11"/>
      <c r="F80" s="11"/>
      <c r="G80" s="11"/>
      <c r="H80" s="11"/>
      <c r="I80" s="11">
        <f t="shared" si="5"/>
        <v>0</v>
      </c>
      <c r="J80" s="78" t="e">
        <f t="shared" si="7"/>
        <v>#DIV/0!</v>
      </c>
      <c r="K80" s="78" t="e">
        <f t="shared" si="8"/>
        <v>#DIV/0!</v>
      </c>
      <c r="L80" s="11"/>
      <c r="M80" s="11">
        <f t="shared" si="6"/>
        <v>0</v>
      </c>
      <c r="N80" s="11" t="e">
        <f t="shared" si="9"/>
        <v>#DIV/0!</v>
      </c>
    </row>
    <row r="81" spans="1:14" ht="47.25" customHeight="1" hidden="1">
      <c r="A81" s="108"/>
      <c r="B81" s="110"/>
      <c r="C81" s="19" t="s">
        <v>25</v>
      </c>
      <c r="D81" s="20" t="s">
        <v>26</v>
      </c>
      <c r="E81" s="11">
        <v>3672.7</v>
      </c>
      <c r="F81" s="11">
        <v>3791.4</v>
      </c>
      <c r="G81" s="11">
        <v>3160</v>
      </c>
      <c r="H81" s="11">
        <v>2532.5</v>
      </c>
      <c r="I81" s="11">
        <f t="shared" si="5"/>
        <v>-627.5</v>
      </c>
      <c r="J81" s="78">
        <f t="shared" si="7"/>
        <v>80.14240506329115</v>
      </c>
      <c r="K81" s="78">
        <f t="shared" si="8"/>
        <v>66.79590652529409</v>
      </c>
      <c r="L81" s="11"/>
      <c r="M81" s="11">
        <f t="shared" si="6"/>
        <v>-1140.1999999999998</v>
      </c>
      <c r="N81" s="11">
        <f t="shared" si="9"/>
        <v>68.95471996079179</v>
      </c>
    </row>
    <row r="82" spans="1:14" s="26" customFormat="1" ht="15.75">
      <c r="A82" s="108"/>
      <c r="B82" s="110"/>
      <c r="C82" s="28"/>
      <c r="D82" s="24" t="s">
        <v>34</v>
      </c>
      <c r="E82" s="25">
        <f>SUM(E72:E73)</f>
        <v>19511.9</v>
      </c>
      <c r="F82" s="25">
        <f>SUM(F72:F73)</f>
        <v>19265.5</v>
      </c>
      <c r="G82" s="25">
        <f>SUM(G72:G73)</f>
        <v>16771.7</v>
      </c>
      <c r="H82" s="25">
        <f>SUM(H72:H73)</f>
        <v>19034.199999999997</v>
      </c>
      <c r="I82" s="25">
        <f t="shared" si="5"/>
        <v>2262.4999999999964</v>
      </c>
      <c r="J82" s="79">
        <f t="shared" si="7"/>
        <v>113.4899861075502</v>
      </c>
      <c r="K82" s="79">
        <f t="shared" si="8"/>
        <v>98.79940826866678</v>
      </c>
      <c r="L82" s="25"/>
      <c r="M82" s="25">
        <f t="shared" si="6"/>
        <v>-477.70000000000437</v>
      </c>
      <c r="N82" s="25">
        <f t="shared" si="9"/>
        <v>97.55175047022584</v>
      </c>
    </row>
    <row r="83" spans="1:14" s="26" customFormat="1" ht="15.75" customHeight="1">
      <c r="A83" s="109"/>
      <c r="B83" s="111"/>
      <c r="C83" s="28"/>
      <c r="D83" s="24" t="s">
        <v>35</v>
      </c>
      <c r="E83" s="25">
        <f>E71+E82</f>
        <v>19512.800000000003</v>
      </c>
      <c r="F83" s="25">
        <f>F71+F82</f>
        <v>19287.8</v>
      </c>
      <c r="G83" s="25">
        <f>G71+G82</f>
        <v>16794</v>
      </c>
      <c r="H83" s="25">
        <f>H71+H82</f>
        <v>19056.899999999998</v>
      </c>
      <c r="I83" s="25">
        <f t="shared" si="5"/>
        <v>2262.899999999998</v>
      </c>
      <c r="J83" s="79">
        <f t="shared" si="7"/>
        <v>113.47445516255806</v>
      </c>
      <c r="K83" s="79">
        <f t="shared" si="8"/>
        <v>98.80287020811082</v>
      </c>
      <c r="L83" s="25"/>
      <c r="M83" s="25">
        <f t="shared" si="6"/>
        <v>-455.9000000000051</v>
      </c>
      <c r="N83" s="25">
        <f t="shared" si="9"/>
        <v>97.66358492886718</v>
      </c>
    </row>
    <row r="84" spans="1:14" ht="15.75">
      <c r="A84" s="104" t="s">
        <v>84</v>
      </c>
      <c r="B84" s="107" t="s">
        <v>85</v>
      </c>
      <c r="C84" s="16" t="s">
        <v>10</v>
      </c>
      <c r="D84" s="17" t="s">
        <v>11</v>
      </c>
      <c r="E84" s="34"/>
      <c r="F84" s="34"/>
      <c r="G84" s="34"/>
      <c r="H84" s="34">
        <v>30.7</v>
      </c>
      <c r="I84" s="34">
        <f t="shared" si="5"/>
        <v>30.7</v>
      </c>
      <c r="J84" s="80"/>
      <c r="K84" s="80"/>
      <c r="L84" s="34"/>
      <c r="M84" s="34">
        <f t="shared" si="6"/>
        <v>30.7</v>
      </c>
      <c r="N84" s="34"/>
    </row>
    <row r="85" spans="1:14" ht="31.5">
      <c r="A85" s="108"/>
      <c r="B85" s="110"/>
      <c r="C85" s="16" t="s">
        <v>16</v>
      </c>
      <c r="D85" s="21" t="s">
        <v>17</v>
      </c>
      <c r="E85" s="34">
        <v>1037</v>
      </c>
      <c r="F85" s="34"/>
      <c r="G85" s="34"/>
      <c r="H85" s="34">
        <v>462.2</v>
      </c>
      <c r="I85" s="34">
        <f t="shared" si="5"/>
        <v>462.2</v>
      </c>
      <c r="J85" s="80"/>
      <c r="K85" s="80"/>
      <c r="L85" s="34"/>
      <c r="M85" s="34">
        <f t="shared" si="6"/>
        <v>-574.8</v>
      </c>
      <c r="N85" s="34">
        <f t="shared" si="9"/>
        <v>44.5708775313404</v>
      </c>
    </row>
    <row r="86" spans="1:14" ht="78.75">
      <c r="A86" s="108"/>
      <c r="B86" s="110"/>
      <c r="C86" s="19" t="s">
        <v>18</v>
      </c>
      <c r="D86" s="22" t="s">
        <v>19</v>
      </c>
      <c r="E86" s="34">
        <v>333.4</v>
      </c>
      <c r="F86" s="34"/>
      <c r="G86" s="34"/>
      <c r="H86" s="34">
        <v>50.6</v>
      </c>
      <c r="I86" s="34">
        <f t="shared" si="5"/>
        <v>50.6</v>
      </c>
      <c r="J86" s="80"/>
      <c r="K86" s="80"/>
      <c r="L86" s="34"/>
      <c r="M86" s="34">
        <f t="shared" si="6"/>
        <v>-282.79999999999995</v>
      </c>
      <c r="N86" s="34">
        <f t="shared" si="9"/>
        <v>15.176964607078586</v>
      </c>
    </row>
    <row r="87" spans="1:14" ht="15.75">
      <c r="A87" s="108"/>
      <c r="B87" s="110"/>
      <c r="C87" s="16" t="s">
        <v>22</v>
      </c>
      <c r="D87" s="18" t="s">
        <v>23</v>
      </c>
      <c r="E87" s="11">
        <f>E88</f>
        <v>673</v>
      </c>
      <c r="F87" s="11">
        <f>F88</f>
        <v>0</v>
      </c>
      <c r="G87" s="11">
        <f>G88</f>
        <v>0</v>
      </c>
      <c r="H87" s="11">
        <f>H88</f>
        <v>1007.1</v>
      </c>
      <c r="I87" s="11">
        <f t="shared" si="5"/>
        <v>1007.1</v>
      </c>
      <c r="J87" s="78"/>
      <c r="K87" s="78"/>
      <c r="L87" s="11"/>
      <c r="M87" s="11">
        <f t="shared" si="6"/>
        <v>334.1</v>
      </c>
      <c r="N87" s="11">
        <f t="shared" si="9"/>
        <v>149.64338781575037</v>
      </c>
    </row>
    <row r="88" spans="1:14" ht="47.25" customHeight="1" hidden="1">
      <c r="A88" s="108"/>
      <c r="B88" s="110"/>
      <c r="C88" s="19" t="s">
        <v>25</v>
      </c>
      <c r="D88" s="20" t="s">
        <v>26</v>
      </c>
      <c r="E88" s="11">
        <v>673</v>
      </c>
      <c r="F88" s="11"/>
      <c r="G88" s="11"/>
      <c r="H88" s="11">
        <v>1007.1</v>
      </c>
      <c r="I88" s="11">
        <f t="shared" si="5"/>
        <v>1007.1</v>
      </c>
      <c r="J88" s="78"/>
      <c r="K88" s="78"/>
      <c r="L88" s="11"/>
      <c r="M88" s="11">
        <f t="shared" si="6"/>
        <v>334.1</v>
      </c>
      <c r="N88" s="11">
        <f t="shared" si="9"/>
        <v>149.64338781575037</v>
      </c>
    </row>
    <row r="89" spans="1:14" ht="15.75" customHeight="1">
      <c r="A89" s="108"/>
      <c r="B89" s="110"/>
      <c r="C89" s="16" t="s">
        <v>27</v>
      </c>
      <c r="D89" s="18" t="s">
        <v>28</v>
      </c>
      <c r="E89" s="34">
        <v>-20</v>
      </c>
      <c r="F89" s="34"/>
      <c r="G89" s="34"/>
      <c r="H89" s="34">
        <v>49.2</v>
      </c>
      <c r="I89" s="34">
        <f t="shared" si="5"/>
        <v>49.2</v>
      </c>
      <c r="J89" s="80"/>
      <c r="K89" s="80"/>
      <c r="L89" s="34"/>
      <c r="M89" s="34">
        <f t="shared" si="6"/>
        <v>69.2</v>
      </c>
      <c r="N89" s="34">
        <f t="shared" si="9"/>
        <v>-246</v>
      </c>
    </row>
    <row r="90" spans="1:14" ht="15.75" customHeight="1">
      <c r="A90" s="108"/>
      <c r="B90" s="110"/>
      <c r="C90" s="16" t="s">
        <v>29</v>
      </c>
      <c r="D90" s="18" t="s">
        <v>30</v>
      </c>
      <c r="E90" s="34">
        <v>559.3</v>
      </c>
      <c r="F90" s="34"/>
      <c r="G90" s="34"/>
      <c r="H90" s="34">
        <v>1008.5</v>
      </c>
      <c r="I90" s="34">
        <f t="shared" si="5"/>
        <v>1008.5</v>
      </c>
      <c r="J90" s="80"/>
      <c r="K90" s="80"/>
      <c r="L90" s="34"/>
      <c r="M90" s="34">
        <f t="shared" si="6"/>
        <v>449.20000000000005</v>
      </c>
      <c r="N90" s="34">
        <f t="shared" si="9"/>
        <v>180.31467906311462</v>
      </c>
    </row>
    <row r="91" spans="1:14" ht="15.75" customHeight="1">
      <c r="A91" s="108"/>
      <c r="B91" s="110"/>
      <c r="C91" s="16" t="s">
        <v>213</v>
      </c>
      <c r="D91" s="18" t="s">
        <v>46</v>
      </c>
      <c r="E91" s="34"/>
      <c r="F91" s="34"/>
      <c r="G91" s="34"/>
      <c r="H91" s="34">
        <v>-50.4</v>
      </c>
      <c r="I91" s="34">
        <f t="shared" si="5"/>
        <v>-50.4</v>
      </c>
      <c r="J91" s="80"/>
      <c r="K91" s="80"/>
      <c r="L91" s="34"/>
      <c r="M91" s="34">
        <f t="shared" si="6"/>
        <v>-50.4</v>
      </c>
      <c r="N91" s="34"/>
    </row>
    <row r="92" spans="1:14" ht="15.75" customHeight="1">
      <c r="A92" s="108"/>
      <c r="B92" s="110"/>
      <c r="C92" s="16" t="s">
        <v>49</v>
      </c>
      <c r="D92" s="18" t="s">
        <v>86</v>
      </c>
      <c r="E92" s="34">
        <v>106181.6</v>
      </c>
      <c r="F92" s="34">
        <v>512907.2</v>
      </c>
      <c r="G92" s="34">
        <v>106271.1</v>
      </c>
      <c r="H92" s="34">
        <v>63111.8</v>
      </c>
      <c r="I92" s="34">
        <f t="shared" si="5"/>
        <v>-43159.3</v>
      </c>
      <c r="J92" s="80">
        <f t="shared" si="7"/>
        <v>59.38754750821249</v>
      </c>
      <c r="K92" s="80">
        <f t="shared" si="8"/>
        <v>12.304721009960476</v>
      </c>
      <c r="L92" s="34"/>
      <c r="M92" s="34">
        <f t="shared" si="6"/>
        <v>-43069.8</v>
      </c>
      <c r="N92" s="34">
        <f t="shared" si="9"/>
        <v>59.43760500877742</v>
      </c>
    </row>
    <row r="93" spans="1:14" ht="15.75">
      <c r="A93" s="108"/>
      <c r="B93" s="110"/>
      <c r="C93" s="16" t="s">
        <v>50</v>
      </c>
      <c r="D93" s="18" t="s">
        <v>87</v>
      </c>
      <c r="E93" s="34">
        <v>94636.7</v>
      </c>
      <c r="F93" s="34">
        <v>103195.7</v>
      </c>
      <c r="G93" s="34">
        <v>103107.6</v>
      </c>
      <c r="H93" s="34">
        <v>84541.7</v>
      </c>
      <c r="I93" s="34">
        <f t="shared" si="5"/>
        <v>-18565.90000000001</v>
      </c>
      <c r="J93" s="80">
        <f t="shared" si="7"/>
        <v>81.9936648704848</v>
      </c>
      <c r="K93" s="80">
        <f t="shared" si="8"/>
        <v>81.92366542404383</v>
      </c>
      <c r="L93" s="34"/>
      <c r="M93" s="34">
        <f t="shared" si="6"/>
        <v>-10095</v>
      </c>
      <c r="N93" s="34">
        <f t="shared" si="9"/>
        <v>89.33289093977284</v>
      </c>
    </row>
    <row r="94" spans="1:14" ht="15.75" customHeight="1" hidden="1">
      <c r="A94" s="108"/>
      <c r="B94" s="110"/>
      <c r="C94" s="16" t="s">
        <v>64</v>
      </c>
      <c r="D94" s="18" t="s">
        <v>88</v>
      </c>
      <c r="E94" s="34"/>
      <c r="F94" s="34"/>
      <c r="G94" s="34"/>
      <c r="H94" s="34"/>
      <c r="I94" s="34">
        <f t="shared" si="5"/>
        <v>0</v>
      </c>
      <c r="J94" s="80" t="e">
        <f t="shared" si="7"/>
        <v>#DIV/0!</v>
      </c>
      <c r="K94" s="80" t="e">
        <f t="shared" si="8"/>
        <v>#DIV/0!</v>
      </c>
      <c r="L94" s="34"/>
      <c r="M94" s="34">
        <f t="shared" si="6"/>
        <v>0</v>
      </c>
      <c r="N94" s="34" t="e">
        <f t="shared" si="9"/>
        <v>#DIV/0!</v>
      </c>
    </row>
    <row r="95" spans="1:14" s="26" customFormat="1" ht="15.75" customHeight="1">
      <c r="A95" s="108"/>
      <c r="B95" s="110"/>
      <c r="C95" s="23"/>
      <c r="D95" s="24" t="s">
        <v>31</v>
      </c>
      <c r="E95" s="25">
        <f>SUM(E84:E87,E89:E94)</f>
        <v>203401</v>
      </c>
      <c r="F95" s="25">
        <f>SUM(F84:F87,F89:F94)</f>
        <v>616102.9</v>
      </c>
      <c r="G95" s="25">
        <f>SUM(G84:G87,G89:G94)</f>
        <v>209378.7</v>
      </c>
      <c r="H95" s="25">
        <f>SUM(H84:H87,H89:H94)</f>
        <v>150211.4</v>
      </c>
      <c r="I95" s="25">
        <f t="shared" si="5"/>
        <v>-59167.30000000002</v>
      </c>
      <c r="J95" s="79">
        <f t="shared" si="7"/>
        <v>71.74149041903497</v>
      </c>
      <c r="K95" s="79">
        <f t="shared" si="8"/>
        <v>24.380894814810965</v>
      </c>
      <c r="L95" s="25"/>
      <c r="M95" s="25">
        <f t="shared" si="6"/>
        <v>-53189.600000000006</v>
      </c>
      <c r="N95" s="25">
        <f t="shared" si="9"/>
        <v>73.8498827439393</v>
      </c>
    </row>
    <row r="96" spans="1:14" ht="15.75">
      <c r="A96" s="112"/>
      <c r="B96" s="112"/>
      <c r="C96" s="16" t="s">
        <v>22</v>
      </c>
      <c r="D96" s="18" t="s">
        <v>23</v>
      </c>
      <c r="E96" s="11">
        <f>E97</f>
        <v>475.3</v>
      </c>
      <c r="F96" s="11">
        <f>F97</f>
        <v>500</v>
      </c>
      <c r="G96" s="11">
        <f>G97</f>
        <v>400</v>
      </c>
      <c r="H96" s="11">
        <f>H97</f>
        <v>321</v>
      </c>
      <c r="I96" s="11">
        <f t="shared" si="5"/>
        <v>-79</v>
      </c>
      <c r="J96" s="78">
        <f t="shared" si="7"/>
        <v>80.25</v>
      </c>
      <c r="K96" s="78">
        <f t="shared" si="8"/>
        <v>64.2</v>
      </c>
      <c r="L96" s="11"/>
      <c r="M96" s="11">
        <f t="shared" si="6"/>
        <v>-154.3</v>
      </c>
      <c r="N96" s="11">
        <f t="shared" si="9"/>
        <v>67.53629286766252</v>
      </c>
    </row>
    <row r="97" spans="1:14" ht="47.25" customHeight="1" hidden="1">
      <c r="A97" s="112"/>
      <c r="B97" s="112"/>
      <c r="C97" s="19" t="s">
        <v>25</v>
      </c>
      <c r="D97" s="20" t="s">
        <v>26</v>
      </c>
      <c r="E97" s="11">
        <v>475.3</v>
      </c>
      <c r="F97" s="11">
        <v>500</v>
      </c>
      <c r="G97" s="11">
        <v>400</v>
      </c>
      <c r="H97" s="11">
        <v>321</v>
      </c>
      <c r="I97" s="11">
        <f t="shared" si="5"/>
        <v>-79</v>
      </c>
      <c r="J97" s="78">
        <f t="shared" si="7"/>
        <v>80.25</v>
      </c>
      <c r="K97" s="78">
        <f t="shared" si="8"/>
        <v>64.2</v>
      </c>
      <c r="L97" s="11"/>
      <c r="M97" s="11">
        <f t="shared" si="6"/>
        <v>-154.3</v>
      </c>
      <c r="N97" s="11">
        <f t="shared" si="9"/>
        <v>67.53629286766252</v>
      </c>
    </row>
    <row r="98" spans="1:14" s="26" customFormat="1" ht="15.75" customHeight="1">
      <c r="A98" s="112"/>
      <c r="B98" s="112"/>
      <c r="C98" s="23"/>
      <c r="D98" s="24" t="s">
        <v>34</v>
      </c>
      <c r="E98" s="25">
        <f>SUM(E96)</f>
        <v>475.3</v>
      </c>
      <c r="F98" s="25">
        <f>SUM(F96)</f>
        <v>500</v>
      </c>
      <c r="G98" s="25">
        <f>SUM(G96)</f>
        <v>400</v>
      </c>
      <c r="H98" s="25">
        <f>SUM(H96)</f>
        <v>321</v>
      </c>
      <c r="I98" s="25">
        <f t="shared" si="5"/>
        <v>-79</v>
      </c>
      <c r="J98" s="79">
        <f t="shared" si="7"/>
        <v>80.25</v>
      </c>
      <c r="K98" s="79">
        <f t="shared" si="8"/>
        <v>64.2</v>
      </c>
      <c r="L98" s="25"/>
      <c r="M98" s="25">
        <f t="shared" si="6"/>
        <v>-154.3</v>
      </c>
      <c r="N98" s="25">
        <f t="shared" si="9"/>
        <v>67.53629286766252</v>
      </c>
    </row>
    <row r="99" spans="1:14" s="26" customFormat="1" ht="31.5">
      <c r="A99" s="112"/>
      <c r="B99" s="112"/>
      <c r="C99" s="23"/>
      <c r="D99" s="24" t="s">
        <v>208</v>
      </c>
      <c r="E99" s="25">
        <f>E100-E91</f>
        <v>203876.3</v>
      </c>
      <c r="F99" s="25">
        <f>F100-F91</f>
        <v>616602.9</v>
      </c>
      <c r="G99" s="25">
        <f>G100-G91</f>
        <v>209778.7</v>
      </c>
      <c r="H99" s="25">
        <f>H100-H91</f>
        <v>150582.8</v>
      </c>
      <c r="I99" s="25">
        <f t="shared" si="5"/>
        <v>-59195.90000000002</v>
      </c>
      <c r="J99" s="79">
        <f t="shared" si="7"/>
        <v>71.78173951883579</v>
      </c>
      <c r="K99" s="79">
        <f t="shared" si="8"/>
        <v>24.421357732829343</v>
      </c>
      <c r="L99" s="25"/>
      <c r="M99" s="25">
        <f t="shared" si="6"/>
        <v>-53293.5</v>
      </c>
      <c r="N99" s="25">
        <f t="shared" si="9"/>
        <v>73.85988464573862</v>
      </c>
    </row>
    <row r="100" spans="1:14" s="26" customFormat="1" ht="15.75">
      <c r="A100" s="113"/>
      <c r="B100" s="113"/>
      <c r="C100" s="23"/>
      <c r="D100" s="24" t="s">
        <v>35</v>
      </c>
      <c r="E100" s="25">
        <f>E95+E98</f>
        <v>203876.3</v>
      </c>
      <c r="F100" s="25">
        <f>F95+F98</f>
        <v>616602.9</v>
      </c>
      <c r="G100" s="25">
        <f>G95+G98</f>
        <v>209778.7</v>
      </c>
      <c r="H100" s="25">
        <f>H95+H98</f>
        <v>150532.4</v>
      </c>
      <c r="I100" s="25">
        <f t="shared" si="5"/>
        <v>-59246.30000000002</v>
      </c>
      <c r="J100" s="79">
        <f t="shared" si="7"/>
        <v>71.75771420072677</v>
      </c>
      <c r="K100" s="79">
        <f t="shared" si="8"/>
        <v>24.41318391463939</v>
      </c>
      <c r="L100" s="25"/>
      <c r="M100" s="25">
        <f t="shared" si="6"/>
        <v>-53343.899999999994</v>
      </c>
      <c r="N100" s="25">
        <f t="shared" si="9"/>
        <v>73.83516377332727</v>
      </c>
    </row>
    <row r="101" spans="1:14" s="26" customFormat="1" ht="31.5" customHeight="1">
      <c r="A101" s="104" t="s">
        <v>89</v>
      </c>
      <c r="B101" s="107" t="s">
        <v>90</v>
      </c>
      <c r="C101" s="16" t="s">
        <v>16</v>
      </c>
      <c r="D101" s="21" t="s">
        <v>17</v>
      </c>
      <c r="E101" s="11">
        <v>223.9</v>
      </c>
      <c r="F101" s="25"/>
      <c r="G101" s="25"/>
      <c r="H101" s="11">
        <v>2251.6</v>
      </c>
      <c r="I101" s="11">
        <f t="shared" si="5"/>
        <v>2251.6</v>
      </c>
      <c r="J101" s="78"/>
      <c r="K101" s="78"/>
      <c r="L101" s="11"/>
      <c r="M101" s="11">
        <f t="shared" si="6"/>
        <v>2027.6999999999998</v>
      </c>
      <c r="N101" s="11">
        <f t="shared" si="9"/>
        <v>1005.6275122822689</v>
      </c>
    </row>
    <row r="102" spans="1:14" s="26" customFormat="1" ht="78.75" customHeight="1">
      <c r="A102" s="108"/>
      <c r="B102" s="110"/>
      <c r="C102" s="19" t="s">
        <v>18</v>
      </c>
      <c r="D102" s="22" t="s">
        <v>19</v>
      </c>
      <c r="E102" s="11">
        <v>0.5</v>
      </c>
      <c r="F102" s="25"/>
      <c r="G102" s="25"/>
      <c r="H102" s="11">
        <v>9.3</v>
      </c>
      <c r="I102" s="11">
        <f t="shared" si="5"/>
        <v>9.3</v>
      </c>
      <c r="J102" s="78"/>
      <c r="K102" s="78"/>
      <c r="L102" s="11"/>
      <c r="M102" s="11">
        <f t="shared" si="6"/>
        <v>8.8</v>
      </c>
      <c r="N102" s="11">
        <f t="shared" si="9"/>
        <v>1860.0000000000002</v>
      </c>
    </row>
    <row r="103" spans="1:14" ht="15.75" customHeight="1">
      <c r="A103" s="112"/>
      <c r="B103" s="112"/>
      <c r="C103" s="16" t="s">
        <v>22</v>
      </c>
      <c r="D103" s="18" t="s">
        <v>23</v>
      </c>
      <c r="E103" s="11">
        <f>SUM(E104:E105)</f>
        <v>16.1</v>
      </c>
      <c r="F103" s="11">
        <f>SUM(F104:F105)</f>
        <v>0</v>
      </c>
      <c r="G103" s="11">
        <f>SUM(G104:G105)</f>
        <v>0</v>
      </c>
      <c r="H103" s="11">
        <f>SUM(H104:H105)</f>
        <v>0</v>
      </c>
      <c r="I103" s="11">
        <f t="shared" si="5"/>
        <v>0</v>
      </c>
      <c r="J103" s="78"/>
      <c r="K103" s="78"/>
      <c r="L103" s="11"/>
      <c r="M103" s="11">
        <f t="shared" si="6"/>
        <v>-16.1</v>
      </c>
      <c r="N103" s="11">
        <f t="shared" si="9"/>
        <v>0</v>
      </c>
    </row>
    <row r="104" spans="1:14" ht="15.75" customHeight="1" hidden="1">
      <c r="A104" s="112"/>
      <c r="B104" s="112"/>
      <c r="C104" s="19" t="s">
        <v>40</v>
      </c>
      <c r="D104" s="20" t="s">
        <v>41</v>
      </c>
      <c r="E104" s="11"/>
      <c r="F104" s="11"/>
      <c r="G104" s="11"/>
      <c r="H104" s="11"/>
      <c r="I104" s="11">
        <f t="shared" si="5"/>
        <v>0</v>
      </c>
      <c r="J104" s="78"/>
      <c r="K104" s="78"/>
      <c r="L104" s="11"/>
      <c r="M104" s="11">
        <f t="shared" si="6"/>
        <v>0</v>
      </c>
      <c r="N104" s="11" t="e">
        <f t="shared" si="9"/>
        <v>#DIV/0!</v>
      </c>
    </row>
    <row r="105" spans="1:14" ht="47.25" customHeight="1" hidden="1">
      <c r="A105" s="112"/>
      <c r="B105" s="112"/>
      <c r="C105" s="19" t="s">
        <v>25</v>
      </c>
      <c r="D105" s="20" t="s">
        <v>26</v>
      </c>
      <c r="E105" s="11">
        <v>16.1</v>
      </c>
      <c r="F105" s="11"/>
      <c r="G105" s="11"/>
      <c r="H105" s="11"/>
      <c r="I105" s="11">
        <f t="shared" si="5"/>
        <v>0</v>
      </c>
      <c r="J105" s="78"/>
      <c r="K105" s="78"/>
      <c r="L105" s="11"/>
      <c r="M105" s="11">
        <f t="shared" si="6"/>
        <v>-16.1</v>
      </c>
      <c r="N105" s="11">
        <f t="shared" si="9"/>
        <v>0</v>
      </c>
    </row>
    <row r="106" spans="1:14" ht="15.75">
      <c r="A106" s="112"/>
      <c r="B106" s="112"/>
      <c r="C106" s="16" t="s">
        <v>27</v>
      </c>
      <c r="D106" s="18" t="s">
        <v>28</v>
      </c>
      <c r="E106" s="11">
        <v>80.2</v>
      </c>
      <c r="F106" s="11"/>
      <c r="G106" s="11"/>
      <c r="H106" s="11">
        <v>40</v>
      </c>
      <c r="I106" s="11">
        <f t="shared" si="5"/>
        <v>40</v>
      </c>
      <c r="J106" s="78"/>
      <c r="K106" s="78"/>
      <c r="L106" s="11"/>
      <c r="M106" s="11">
        <f t="shared" si="6"/>
        <v>-40.2</v>
      </c>
      <c r="N106" s="11">
        <f t="shared" si="9"/>
        <v>49.87531172069825</v>
      </c>
    </row>
    <row r="107" spans="1:14" ht="15.75" customHeight="1" hidden="1">
      <c r="A107" s="112"/>
      <c r="B107" s="112"/>
      <c r="C107" s="16" t="s">
        <v>29</v>
      </c>
      <c r="D107" s="18" t="s">
        <v>30</v>
      </c>
      <c r="E107" s="11"/>
      <c r="F107" s="11"/>
      <c r="G107" s="11"/>
      <c r="H107" s="11"/>
      <c r="I107" s="11">
        <f t="shared" si="5"/>
        <v>0</v>
      </c>
      <c r="J107" s="78"/>
      <c r="K107" s="78"/>
      <c r="L107" s="11"/>
      <c r="M107" s="11">
        <f t="shared" si="6"/>
        <v>0</v>
      </c>
      <c r="N107" s="11" t="e">
        <f t="shared" si="9"/>
        <v>#DIV/0!</v>
      </c>
    </row>
    <row r="108" spans="1:14" ht="15.75" customHeight="1">
      <c r="A108" s="112"/>
      <c r="B108" s="112"/>
      <c r="C108" s="16" t="s">
        <v>213</v>
      </c>
      <c r="D108" s="18" t="s">
        <v>46</v>
      </c>
      <c r="E108" s="11"/>
      <c r="F108" s="11"/>
      <c r="G108" s="11"/>
      <c r="H108" s="11">
        <v>-2</v>
      </c>
      <c r="I108" s="11">
        <f t="shared" si="5"/>
        <v>-2</v>
      </c>
      <c r="J108" s="78"/>
      <c r="K108" s="78"/>
      <c r="L108" s="11"/>
      <c r="M108" s="11">
        <f t="shared" si="6"/>
        <v>-2</v>
      </c>
      <c r="N108" s="11"/>
    </row>
    <row r="109" spans="1:14" ht="15.75">
      <c r="A109" s="112"/>
      <c r="B109" s="112"/>
      <c r="C109" s="16" t="s">
        <v>49</v>
      </c>
      <c r="D109" s="18" t="s">
        <v>86</v>
      </c>
      <c r="E109" s="11">
        <v>52458.4</v>
      </c>
      <c r="F109" s="11">
        <v>45794.8</v>
      </c>
      <c r="G109" s="11">
        <v>448.3</v>
      </c>
      <c r="H109" s="11">
        <v>448.3</v>
      </c>
      <c r="I109" s="11">
        <f t="shared" si="5"/>
        <v>0</v>
      </c>
      <c r="J109" s="78">
        <f t="shared" si="7"/>
        <v>100</v>
      </c>
      <c r="K109" s="78">
        <f t="shared" si="8"/>
        <v>0.9789321058286093</v>
      </c>
      <c r="L109" s="11"/>
      <c r="M109" s="11">
        <f t="shared" si="6"/>
        <v>-52010.1</v>
      </c>
      <c r="N109" s="11">
        <f t="shared" si="9"/>
        <v>0.8545819163375169</v>
      </c>
    </row>
    <row r="110" spans="1:14" ht="15.75" customHeight="1">
      <c r="A110" s="112"/>
      <c r="B110" s="112"/>
      <c r="C110" s="16" t="s">
        <v>50</v>
      </c>
      <c r="D110" s="18" t="s">
        <v>87</v>
      </c>
      <c r="E110" s="11"/>
      <c r="F110" s="11">
        <v>283.8</v>
      </c>
      <c r="G110" s="11">
        <v>283.8</v>
      </c>
      <c r="H110" s="11">
        <v>283.8</v>
      </c>
      <c r="I110" s="11">
        <f t="shared" si="5"/>
        <v>0</v>
      </c>
      <c r="J110" s="78">
        <f t="shared" si="7"/>
        <v>100</v>
      </c>
      <c r="K110" s="78">
        <f t="shared" si="8"/>
        <v>100</v>
      </c>
      <c r="L110" s="11"/>
      <c r="M110" s="11">
        <f t="shared" si="6"/>
        <v>283.8</v>
      </c>
      <c r="N110" s="11"/>
    </row>
    <row r="111" spans="1:14" ht="15.75" customHeight="1">
      <c r="A111" s="112"/>
      <c r="B111" s="112"/>
      <c r="C111" s="16" t="s">
        <v>52</v>
      </c>
      <c r="D111" s="20" t="s">
        <v>53</v>
      </c>
      <c r="E111" s="11"/>
      <c r="F111" s="11">
        <v>2779</v>
      </c>
      <c r="G111" s="11">
        <v>2779</v>
      </c>
      <c r="H111" s="11">
        <v>2779</v>
      </c>
      <c r="I111" s="11">
        <f t="shared" si="5"/>
        <v>0</v>
      </c>
      <c r="J111" s="78">
        <f t="shared" si="7"/>
        <v>100</v>
      </c>
      <c r="K111" s="78">
        <f t="shared" si="8"/>
        <v>100</v>
      </c>
      <c r="L111" s="11"/>
      <c r="M111" s="11">
        <f t="shared" si="6"/>
        <v>2779</v>
      </c>
      <c r="N111" s="11"/>
    </row>
    <row r="112" spans="1:14" s="26" customFormat="1" ht="31.5">
      <c r="A112" s="112"/>
      <c r="B112" s="112"/>
      <c r="C112" s="28"/>
      <c r="D112" s="24" t="s">
        <v>208</v>
      </c>
      <c r="E112" s="25">
        <f>E113-E108</f>
        <v>52779.1</v>
      </c>
      <c r="F112" s="25">
        <f>F113-F108</f>
        <v>48857.600000000006</v>
      </c>
      <c r="G112" s="25">
        <f>G113-G108</f>
        <v>3511.1</v>
      </c>
      <c r="H112" s="25">
        <f>H113-H108</f>
        <v>5812</v>
      </c>
      <c r="I112" s="25">
        <f t="shared" si="5"/>
        <v>2300.9</v>
      </c>
      <c r="J112" s="79">
        <f t="shared" si="7"/>
        <v>165.53216940559938</v>
      </c>
      <c r="K112" s="79">
        <f t="shared" si="8"/>
        <v>11.895795127063137</v>
      </c>
      <c r="L112" s="25"/>
      <c r="M112" s="25">
        <f t="shared" si="6"/>
        <v>-46967.1</v>
      </c>
      <c r="N112" s="25">
        <f t="shared" si="9"/>
        <v>11.011934648374073</v>
      </c>
    </row>
    <row r="113" spans="1:14" s="26" customFormat="1" ht="15.75">
      <c r="A113" s="113"/>
      <c r="B113" s="113"/>
      <c r="C113" s="8"/>
      <c r="D113" s="24" t="s">
        <v>35</v>
      </c>
      <c r="E113" s="25">
        <f>SUM(E101:E103,E106:E111)</f>
        <v>52779.1</v>
      </c>
      <c r="F113" s="25">
        <f>SUM(F101:F103,F106:F111)</f>
        <v>48857.600000000006</v>
      </c>
      <c r="G113" s="25">
        <f>SUM(G101:G103,G106:G111)</f>
        <v>3511.1</v>
      </c>
      <c r="H113" s="25">
        <f>SUM(H101:H103,H106:H111)</f>
        <v>5810</v>
      </c>
      <c r="I113" s="25">
        <f t="shared" si="5"/>
        <v>2298.9</v>
      </c>
      <c r="J113" s="79">
        <f t="shared" si="7"/>
        <v>165.4752072000228</v>
      </c>
      <c r="K113" s="79">
        <f t="shared" si="8"/>
        <v>11.8917015981137</v>
      </c>
      <c r="L113" s="25"/>
      <c r="M113" s="25">
        <f t="shared" si="6"/>
        <v>-46969.1</v>
      </c>
      <c r="N113" s="25">
        <f t="shared" si="9"/>
        <v>11.008145269623771</v>
      </c>
    </row>
    <row r="114" spans="1:14" s="26" customFormat="1" ht="31.5">
      <c r="A114" s="107">
        <v>926</v>
      </c>
      <c r="B114" s="107" t="s">
        <v>91</v>
      </c>
      <c r="C114" s="16" t="s">
        <v>16</v>
      </c>
      <c r="D114" s="21" t="s">
        <v>17</v>
      </c>
      <c r="E114" s="11">
        <v>999</v>
      </c>
      <c r="F114" s="11"/>
      <c r="G114" s="11"/>
      <c r="H114" s="11">
        <v>27.3</v>
      </c>
      <c r="I114" s="11">
        <f t="shared" si="5"/>
        <v>27.3</v>
      </c>
      <c r="J114" s="78"/>
      <c r="K114" s="78"/>
      <c r="L114" s="11"/>
      <c r="M114" s="11">
        <f t="shared" si="6"/>
        <v>-971.7</v>
      </c>
      <c r="N114" s="11">
        <f t="shared" si="9"/>
        <v>2.7327327327327327</v>
      </c>
    </row>
    <row r="115" spans="1:14" s="26" customFormat="1" ht="15.75">
      <c r="A115" s="110"/>
      <c r="B115" s="110"/>
      <c r="C115" s="16" t="s">
        <v>27</v>
      </c>
      <c r="D115" s="18" t="s">
        <v>28</v>
      </c>
      <c r="E115" s="11">
        <v>216.4</v>
      </c>
      <c r="F115" s="11"/>
      <c r="G115" s="11"/>
      <c r="H115" s="11">
        <v>-0.8</v>
      </c>
      <c r="I115" s="11">
        <f t="shared" si="5"/>
        <v>-0.8</v>
      </c>
      <c r="J115" s="78"/>
      <c r="K115" s="78"/>
      <c r="L115" s="11"/>
      <c r="M115" s="11">
        <f t="shared" si="6"/>
        <v>-217.20000000000002</v>
      </c>
      <c r="N115" s="11">
        <f t="shared" si="9"/>
        <v>-0.36968576709796674</v>
      </c>
    </row>
    <row r="116" spans="1:14" s="26" customFormat="1" ht="15.75" customHeight="1" hidden="1">
      <c r="A116" s="110"/>
      <c r="B116" s="110"/>
      <c r="C116" s="16" t="s">
        <v>49</v>
      </c>
      <c r="D116" s="18" t="s">
        <v>86</v>
      </c>
      <c r="E116" s="11"/>
      <c r="F116" s="11"/>
      <c r="G116" s="11"/>
      <c r="H116" s="11"/>
      <c r="I116" s="11">
        <f t="shared" si="5"/>
        <v>0</v>
      </c>
      <c r="J116" s="78" t="e">
        <f t="shared" si="7"/>
        <v>#DIV/0!</v>
      </c>
      <c r="K116" s="78" t="e">
        <f t="shared" si="8"/>
        <v>#DIV/0!</v>
      </c>
      <c r="L116" s="11"/>
      <c r="M116" s="11">
        <f t="shared" si="6"/>
        <v>0</v>
      </c>
      <c r="N116" s="11" t="e">
        <f t="shared" si="9"/>
        <v>#DIV/0!</v>
      </c>
    </row>
    <row r="117" spans="1:14" s="26" customFormat="1" ht="15.75">
      <c r="A117" s="110"/>
      <c r="B117" s="110"/>
      <c r="C117" s="16" t="s">
        <v>50</v>
      </c>
      <c r="D117" s="18" t="s">
        <v>87</v>
      </c>
      <c r="E117" s="11"/>
      <c r="F117" s="11">
        <v>16.7</v>
      </c>
      <c r="G117" s="11">
        <v>16.7</v>
      </c>
      <c r="H117" s="11">
        <v>11.1</v>
      </c>
      <c r="I117" s="11">
        <f t="shared" si="5"/>
        <v>-5.6</v>
      </c>
      <c r="J117" s="78">
        <f t="shared" si="7"/>
        <v>66.46706586826348</v>
      </c>
      <c r="K117" s="78">
        <f t="shared" si="8"/>
        <v>66.46706586826348</v>
      </c>
      <c r="L117" s="11"/>
      <c r="M117" s="11">
        <f t="shared" si="6"/>
        <v>11.1</v>
      </c>
      <c r="N117" s="11"/>
    </row>
    <row r="118" spans="1:14" s="26" customFormat="1" ht="15.75">
      <c r="A118" s="111"/>
      <c r="B118" s="111"/>
      <c r="C118" s="8"/>
      <c r="D118" s="24" t="s">
        <v>35</v>
      </c>
      <c r="E118" s="25">
        <f>SUM(E114:E117)</f>
        <v>1215.4</v>
      </c>
      <c r="F118" s="25">
        <f>SUM(F114:F117)</f>
        <v>16.7</v>
      </c>
      <c r="G118" s="25">
        <f>SUM(G114:G117)</f>
        <v>16.7</v>
      </c>
      <c r="H118" s="25">
        <f>SUM(H114:H117)</f>
        <v>37.6</v>
      </c>
      <c r="I118" s="25">
        <f t="shared" si="5"/>
        <v>20.900000000000002</v>
      </c>
      <c r="J118" s="79">
        <f t="shared" si="7"/>
        <v>225.14970059880238</v>
      </c>
      <c r="K118" s="79">
        <f t="shared" si="8"/>
        <v>225.14970059880238</v>
      </c>
      <c r="L118" s="25"/>
      <c r="M118" s="25">
        <f t="shared" si="6"/>
        <v>-1177.8000000000002</v>
      </c>
      <c r="N118" s="25">
        <f t="shared" si="9"/>
        <v>3.093631726180681</v>
      </c>
    </row>
    <row r="119" spans="1:14" ht="31.5" customHeight="1">
      <c r="A119" s="114" t="s">
        <v>92</v>
      </c>
      <c r="B119" s="115" t="s">
        <v>93</v>
      </c>
      <c r="C119" s="16" t="s">
        <v>16</v>
      </c>
      <c r="D119" s="21" t="s">
        <v>17</v>
      </c>
      <c r="E119" s="34">
        <v>6582.5</v>
      </c>
      <c r="F119" s="34"/>
      <c r="G119" s="34"/>
      <c r="H119" s="34">
        <v>6706.9</v>
      </c>
      <c r="I119" s="34">
        <f t="shared" si="5"/>
        <v>6706.9</v>
      </c>
      <c r="J119" s="80"/>
      <c r="K119" s="80"/>
      <c r="L119" s="34"/>
      <c r="M119" s="34">
        <f t="shared" si="6"/>
        <v>124.39999999999964</v>
      </c>
      <c r="N119" s="34">
        <f t="shared" si="9"/>
        <v>101.88985947588303</v>
      </c>
    </row>
    <row r="120" spans="1:14" ht="15.75" customHeight="1">
      <c r="A120" s="114"/>
      <c r="B120" s="115"/>
      <c r="C120" s="16" t="s">
        <v>22</v>
      </c>
      <c r="D120" s="18" t="s">
        <v>23</v>
      </c>
      <c r="E120" s="34">
        <f>E121</f>
        <v>17.9</v>
      </c>
      <c r="F120" s="34">
        <f>F121</f>
        <v>0</v>
      </c>
      <c r="G120" s="34">
        <f>G121</f>
        <v>0</v>
      </c>
      <c r="H120" s="34">
        <f>H121</f>
        <v>1385.1</v>
      </c>
      <c r="I120" s="34">
        <f t="shared" si="5"/>
        <v>1385.1</v>
      </c>
      <c r="J120" s="80"/>
      <c r="K120" s="80"/>
      <c r="L120" s="34"/>
      <c r="M120" s="34">
        <f t="shared" si="6"/>
        <v>1367.1999999999998</v>
      </c>
      <c r="N120" s="34">
        <f t="shared" si="9"/>
        <v>7737.988826815642</v>
      </c>
    </row>
    <row r="121" spans="1:14" ht="15.75" customHeight="1" hidden="1">
      <c r="A121" s="114"/>
      <c r="B121" s="115"/>
      <c r="C121" s="19" t="s">
        <v>25</v>
      </c>
      <c r="D121" s="20" t="s">
        <v>26</v>
      </c>
      <c r="E121" s="34">
        <v>17.9</v>
      </c>
      <c r="F121" s="34"/>
      <c r="G121" s="34"/>
      <c r="H121" s="34">
        <v>1385.1</v>
      </c>
      <c r="I121" s="34">
        <f t="shared" si="5"/>
        <v>1385.1</v>
      </c>
      <c r="J121" s="80"/>
      <c r="K121" s="80"/>
      <c r="L121" s="34"/>
      <c r="M121" s="34">
        <f t="shared" si="6"/>
        <v>1367.1999999999998</v>
      </c>
      <c r="N121" s="34">
        <f t="shared" si="9"/>
        <v>7737.988826815642</v>
      </c>
    </row>
    <row r="122" spans="1:14" ht="15.75" customHeight="1">
      <c r="A122" s="114"/>
      <c r="B122" s="115"/>
      <c r="C122" s="16" t="s">
        <v>27</v>
      </c>
      <c r="D122" s="18" t="s">
        <v>28</v>
      </c>
      <c r="E122" s="34">
        <v>650</v>
      </c>
      <c r="F122" s="34"/>
      <c r="G122" s="34"/>
      <c r="H122" s="34">
        <v>2.2</v>
      </c>
      <c r="I122" s="34">
        <f t="shared" si="5"/>
        <v>2.2</v>
      </c>
      <c r="J122" s="80"/>
      <c r="K122" s="80"/>
      <c r="L122" s="34"/>
      <c r="M122" s="34">
        <f t="shared" si="6"/>
        <v>-647.8</v>
      </c>
      <c r="N122" s="34">
        <f t="shared" si="9"/>
        <v>0.3384615384615385</v>
      </c>
    </row>
    <row r="123" spans="1:14" ht="15.75" customHeight="1" hidden="1">
      <c r="A123" s="114"/>
      <c r="B123" s="115"/>
      <c r="C123" s="16" t="s">
        <v>29</v>
      </c>
      <c r="D123" s="18" t="s">
        <v>30</v>
      </c>
      <c r="E123" s="34"/>
      <c r="F123" s="34"/>
      <c r="G123" s="34"/>
      <c r="H123" s="34"/>
      <c r="I123" s="34">
        <f t="shared" si="5"/>
        <v>0</v>
      </c>
      <c r="J123" s="80"/>
      <c r="K123" s="80"/>
      <c r="L123" s="34"/>
      <c r="M123" s="34">
        <f t="shared" si="6"/>
        <v>0</v>
      </c>
      <c r="N123" s="34" t="e">
        <f t="shared" si="9"/>
        <v>#DIV/0!</v>
      </c>
    </row>
    <row r="124" spans="1:14" ht="15.75">
      <c r="A124" s="114"/>
      <c r="B124" s="115"/>
      <c r="C124" s="16" t="s">
        <v>213</v>
      </c>
      <c r="D124" s="18" t="s">
        <v>46</v>
      </c>
      <c r="E124" s="34">
        <v>-22961.5</v>
      </c>
      <c r="F124" s="34"/>
      <c r="G124" s="34"/>
      <c r="H124" s="34">
        <v>-56940.9</v>
      </c>
      <c r="I124" s="34">
        <f t="shared" si="5"/>
        <v>-56940.9</v>
      </c>
      <c r="J124" s="80"/>
      <c r="K124" s="80"/>
      <c r="L124" s="34"/>
      <c r="M124" s="34">
        <f t="shared" si="6"/>
        <v>-33979.4</v>
      </c>
      <c r="N124" s="34">
        <f t="shared" si="9"/>
        <v>247.98423447945473</v>
      </c>
    </row>
    <row r="125" spans="1:14" ht="15.75" customHeight="1">
      <c r="A125" s="114"/>
      <c r="B125" s="115"/>
      <c r="C125" s="16" t="s">
        <v>49</v>
      </c>
      <c r="D125" s="18" t="s">
        <v>86</v>
      </c>
      <c r="E125" s="34">
        <v>277188.9</v>
      </c>
      <c r="F125" s="34">
        <f>303358-20550.2-5604.1</f>
        <v>277203.7</v>
      </c>
      <c r="G125" s="34">
        <v>30364.4</v>
      </c>
      <c r="H125" s="34">
        <v>92908.3</v>
      </c>
      <c r="I125" s="34">
        <f t="shared" si="5"/>
        <v>62543.9</v>
      </c>
      <c r="J125" s="80">
        <f t="shared" si="7"/>
        <v>305.9777239135303</v>
      </c>
      <c r="K125" s="80">
        <f t="shared" si="8"/>
        <v>33.5162553746577</v>
      </c>
      <c r="L125" s="34"/>
      <c r="M125" s="34">
        <f t="shared" si="6"/>
        <v>-184280.60000000003</v>
      </c>
      <c r="N125" s="34">
        <f t="shared" si="9"/>
        <v>33.51804491449693</v>
      </c>
    </row>
    <row r="126" spans="1:14" ht="15.75">
      <c r="A126" s="114"/>
      <c r="B126" s="115"/>
      <c r="C126" s="16" t="s">
        <v>50</v>
      </c>
      <c r="D126" s="18" t="s">
        <v>87</v>
      </c>
      <c r="E126" s="34">
        <v>1767632.4</v>
      </c>
      <c r="F126" s="34">
        <v>2013392.4</v>
      </c>
      <c r="G126" s="34">
        <v>2013392.4</v>
      </c>
      <c r="H126" s="34">
        <v>1733551.7</v>
      </c>
      <c r="I126" s="34">
        <f t="shared" si="5"/>
        <v>-279840.69999999995</v>
      </c>
      <c r="J126" s="80">
        <f t="shared" si="7"/>
        <v>86.10103524777386</v>
      </c>
      <c r="K126" s="80">
        <f t="shared" si="8"/>
        <v>86.10103524777386</v>
      </c>
      <c r="L126" s="34"/>
      <c r="M126" s="34">
        <f t="shared" si="6"/>
        <v>-34080.69999999995</v>
      </c>
      <c r="N126" s="34">
        <f t="shared" si="9"/>
        <v>98.07195772152627</v>
      </c>
    </row>
    <row r="127" spans="1:14" ht="15.75">
      <c r="A127" s="114"/>
      <c r="B127" s="115"/>
      <c r="C127" s="16" t="s">
        <v>52</v>
      </c>
      <c r="D127" s="20" t="s">
        <v>53</v>
      </c>
      <c r="E127" s="34">
        <v>41239.8</v>
      </c>
      <c r="F127" s="34">
        <f>9878.9+400+67690.1</f>
        <v>77969</v>
      </c>
      <c r="G127" s="34">
        <f>9878.9+400+67690.1</f>
        <v>77969</v>
      </c>
      <c r="H127" s="34">
        <v>77569</v>
      </c>
      <c r="I127" s="34">
        <f t="shared" si="5"/>
        <v>-400</v>
      </c>
      <c r="J127" s="80">
        <f t="shared" si="7"/>
        <v>99.48697559286384</v>
      </c>
      <c r="K127" s="80">
        <f t="shared" si="8"/>
        <v>99.48697559286384</v>
      </c>
      <c r="L127" s="34"/>
      <c r="M127" s="34">
        <f t="shared" si="6"/>
        <v>36329.2</v>
      </c>
      <c r="N127" s="34">
        <f t="shared" si="9"/>
        <v>188.09257076901437</v>
      </c>
    </row>
    <row r="128" spans="1:14" ht="15.75" customHeight="1" hidden="1">
      <c r="A128" s="114"/>
      <c r="B128" s="115"/>
      <c r="C128" s="16" t="s">
        <v>64</v>
      </c>
      <c r="D128" s="18" t="s">
        <v>94</v>
      </c>
      <c r="E128" s="34"/>
      <c r="F128" s="34"/>
      <c r="G128" s="34"/>
      <c r="H128" s="34"/>
      <c r="I128" s="34">
        <f t="shared" si="5"/>
        <v>0</v>
      </c>
      <c r="J128" s="80" t="e">
        <f t="shared" si="7"/>
        <v>#DIV/0!</v>
      </c>
      <c r="K128" s="80" t="e">
        <f t="shared" si="8"/>
        <v>#DIV/0!</v>
      </c>
      <c r="L128" s="34"/>
      <c r="M128" s="34">
        <f t="shared" si="6"/>
        <v>0</v>
      </c>
      <c r="N128" s="34" t="e">
        <f t="shared" si="9"/>
        <v>#DIV/0!</v>
      </c>
    </row>
    <row r="129" spans="1:14" s="26" customFormat="1" ht="31.5">
      <c r="A129" s="114"/>
      <c r="B129" s="115"/>
      <c r="C129" s="28"/>
      <c r="D129" s="24" t="s">
        <v>208</v>
      </c>
      <c r="E129" s="37">
        <f>E130-E124</f>
        <v>2093311.5</v>
      </c>
      <c r="F129" s="37">
        <f>F130-F124</f>
        <v>2368565.1</v>
      </c>
      <c r="G129" s="37">
        <f>G130-G124</f>
        <v>2121725.8</v>
      </c>
      <c r="H129" s="37">
        <f>H130-H124</f>
        <v>1912123.2</v>
      </c>
      <c r="I129" s="37">
        <f t="shared" si="5"/>
        <v>-209602.59999999986</v>
      </c>
      <c r="J129" s="81">
        <f t="shared" si="7"/>
        <v>90.12112686757168</v>
      </c>
      <c r="K129" s="81">
        <f t="shared" si="8"/>
        <v>80.7291807178954</v>
      </c>
      <c r="L129" s="37"/>
      <c r="M129" s="37">
        <f t="shared" si="6"/>
        <v>-181188.30000000005</v>
      </c>
      <c r="N129" s="37">
        <f t="shared" si="9"/>
        <v>91.3444176846112</v>
      </c>
    </row>
    <row r="130" spans="1:14" s="26" customFormat="1" ht="15.75">
      <c r="A130" s="114"/>
      <c r="B130" s="115"/>
      <c r="C130" s="8"/>
      <c r="D130" s="24" t="s">
        <v>35</v>
      </c>
      <c r="E130" s="25">
        <f>SUM(E119:E120,E122:E128)</f>
        <v>2070350</v>
      </c>
      <c r="F130" s="25">
        <f>SUM(F119:F120,F122:F128)</f>
        <v>2368565.1</v>
      </c>
      <c r="G130" s="25">
        <f>SUM(G119:G120,G122:G128)</f>
        <v>2121725.8</v>
      </c>
      <c r="H130" s="25">
        <f>SUM(H119:H120,H122:H128)</f>
        <v>1855182.3</v>
      </c>
      <c r="I130" s="25">
        <f t="shared" si="5"/>
        <v>-266543.49999999977</v>
      </c>
      <c r="J130" s="79">
        <f t="shared" si="7"/>
        <v>87.43742004739727</v>
      </c>
      <c r="K130" s="79">
        <f t="shared" si="8"/>
        <v>78.3251555973699</v>
      </c>
      <c r="L130" s="25"/>
      <c r="M130" s="25">
        <f t="shared" si="6"/>
        <v>-215167.69999999995</v>
      </c>
      <c r="N130" s="25">
        <f t="shared" si="9"/>
        <v>89.60718236047045</v>
      </c>
    </row>
    <row r="131" spans="1:14" s="26" customFormat="1" ht="31.5" customHeight="1">
      <c r="A131" s="104" t="s">
        <v>95</v>
      </c>
      <c r="B131" s="107" t="s">
        <v>96</v>
      </c>
      <c r="C131" s="16" t="s">
        <v>16</v>
      </c>
      <c r="D131" s="21" t="s">
        <v>17</v>
      </c>
      <c r="E131" s="11">
        <v>59.3</v>
      </c>
      <c r="F131" s="25"/>
      <c r="G131" s="25"/>
      <c r="H131" s="11"/>
      <c r="I131" s="11">
        <f t="shared" si="5"/>
        <v>0</v>
      </c>
      <c r="J131" s="78"/>
      <c r="K131" s="78"/>
      <c r="L131" s="11"/>
      <c r="M131" s="11">
        <f t="shared" si="6"/>
        <v>-59.3</v>
      </c>
      <c r="N131" s="11">
        <f t="shared" si="9"/>
        <v>0</v>
      </c>
    </row>
    <row r="132" spans="1:14" ht="15.75" customHeight="1">
      <c r="A132" s="112"/>
      <c r="B132" s="116"/>
      <c r="C132" s="16" t="s">
        <v>22</v>
      </c>
      <c r="D132" s="18" t="s">
        <v>23</v>
      </c>
      <c r="E132" s="11">
        <f>E134+E133</f>
        <v>49.4</v>
      </c>
      <c r="F132" s="11">
        <f>F134+F133</f>
        <v>0</v>
      </c>
      <c r="G132" s="11">
        <f>G134+G133</f>
        <v>0</v>
      </c>
      <c r="H132" s="11">
        <f>H134+H133</f>
        <v>18.1</v>
      </c>
      <c r="I132" s="11">
        <f t="shared" si="5"/>
        <v>18.1</v>
      </c>
      <c r="J132" s="78"/>
      <c r="K132" s="78"/>
      <c r="L132" s="11"/>
      <c r="M132" s="11">
        <f t="shared" si="6"/>
        <v>-31.299999999999997</v>
      </c>
      <c r="N132" s="11">
        <f t="shared" si="9"/>
        <v>36.63967611336032</v>
      </c>
    </row>
    <row r="133" spans="1:14" ht="15.75" customHeight="1" hidden="1">
      <c r="A133" s="112"/>
      <c r="B133" s="116"/>
      <c r="C133" s="19" t="s">
        <v>195</v>
      </c>
      <c r="D133" s="58" t="s">
        <v>24</v>
      </c>
      <c r="E133" s="11">
        <v>44.1</v>
      </c>
      <c r="F133" s="11"/>
      <c r="G133" s="11"/>
      <c r="H133" s="11"/>
      <c r="I133" s="11">
        <f t="shared" si="5"/>
        <v>0</v>
      </c>
      <c r="J133" s="78"/>
      <c r="K133" s="78"/>
      <c r="L133" s="11"/>
      <c r="M133" s="11">
        <f t="shared" si="6"/>
        <v>-44.1</v>
      </c>
      <c r="N133" s="11">
        <f t="shared" si="9"/>
        <v>0</v>
      </c>
    </row>
    <row r="134" spans="1:14" ht="47.25" customHeight="1" hidden="1">
      <c r="A134" s="112"/>
      <c r="B134" s="116"/>
      <c r="C134" s="19" t="s">
        <v>25</v>
      </c>
      <c r="D134" s="20" t="s">
        <v>26</v>
      </c>
      <c r="E134" s="11">
        <v>5.3</v>
      </c>
      <c r="F134" s="11"/>
      <c r="G134" s="11"/>
      <c r="H134" s="11">
        <v>18.1</v>
      </c>
      <c r="I134" s="11">
        <f t="shared" si="5"/>
        <v>18.1</v>
      </c>
      <c r="J134" s="78"/>
      <c r="K134" s="78"/>
      <c r="L134" s="11"/>
      <c r="M134" s="11">
        <f t="shared" si="6"/>
        <v>12.8</v>
      </c>
      <c r="N134" s="11">
        <f t="shared" si="9"/>
        <v>341.5094339622642</v>
      </c>
    </row>
    <row r="135" spans="1:14" ht="15.75" customHeight="1">
      <c r="A135" s="112"/>
      <c r="B135" s="116"/>
      <c r="C135" s="16" t="s">
        <v>27</v>
      </c>
      <c r="D135" s="18" t="s">
        <v>28</v>
      </c>
      <c r="E135" s="11">
        <v>-4.3</v>
      </c>
      <c r="F135" s="11"/>
      <c r="G135" s="11"/>
      <c r="H135" s="11"/>
      <c r="I135" s="11">
        <f t="shared" si="5"/>
        <v>0</v>
      </c>
      <c r="J135" s="78"/>
      <c r="K135" s="78"/>
      <c r="L135" s="11"/>
      <c r="M135" s="11">
        <f t="shared" si="6"/>
        <v>4.3</v>
      </c>
      <c r="N135" s="11">
        <f t="shared" si="9"/>
        <v>0</v>
      </c>
    </row>
    <row r="136" spans="1:14" ht="15.75" customHeight="1">
      <c r="A136" s="112"/>
      <c r="B136" s="116"/>
      <c r="C136" s="16" t="s">
        <v>29</v>
      </c>
      <c r="D136" s="18" t="s">
        <v>30</v>
      </c>
      <c r="E136" s="11">
        <v>2258.2</v>
      </c>
      <c r="F136" s="35">
        <v>1487.2</v>
      </c>
      <c r="G136" s="35">
        <v>1487.2</v>
      </c>
      <c r="H136" s="11">
        <v>1299.5</v>
      </c>
      <c r="I136" s="11">
        <f aca="true" t="shared" si="10" ref="I136:I199">H136-G136</f>
        <v>-187.70000000000005</v>
      </c>
      <c r="J136" s="78">
        <f aca="true" t="shared" si="11" ref="J136:J199">H136/G136*100</f>
        <v>87.3789671866595</v>
      </c>
      <c r="K136" s="78">
        <f aca="true" t="shared" si="12" ref="K136:K199">H136/F136*100</f>
        <v>87.3789671866595</v>
      </c>
      <c r="L136" s="11"/>
      <c r="M136" s="11">
        <f aca="true" t="shared" si="13" ref="M136:M199">H136-E136</f>
        <v>-958.6999999999998</v>
      </c>
      <c r="N136" s="11">
        <f t="shared" si="9"/>
        <v>57.54583296430786</v>
      </c>
    </row>
    <row r="137" spans="1:14" ht="15.75">
      <c r="A137" s="112"/>
      <c r="B137" s="116"/>
      <c r="C137" s="16" t="s">
        <v>213</v>
      </c>
      <c r="D137" s="18" t="s">
        <v>46</v>
      </c>
      <c r="E137" s="11"/>
      <c r="F137" s="35"/>
      <c r="G137" s="35"/>
      <c r="H137" s="11">
        <v>-659.7</v>
      </c>
      <c r="I137" s="11">
        <f t="shared" si="10"/>
        <v>-659.7</v>
      </c>
      <c r="J137" s="78"/>
      <c r="K137" s="78"/>
      <c r="L137" s="11"/>
      <c r="M137" s="11">
        <f t="shared" si="13"/>
        <v>-659.7</v>
      </c>
      <c r="N137" s="11"/>
    </row>
    <row r="138" spans="1:14" ht="15.75" customHeight="1" hidden="1">
      <c r="A138" s="112"/>
      <c r="B138" s="116"/>
      <c r="C138" s="16" t="s">
        <v>49</v>
      </c>
      <c r="D138" s="18" t="s">
        <v>86</v>
      </c>
      <c r="E138" s="62"/>
      <c r="F138" s="11"/>
      <c r="G138" s="11"/>
      <c r="H138" s="11"/>
      <c r="I138" s="11">
        <f t="shared" si="10"/>
        <v>0</v>
      </c>
      <c r="J138" s="78" t="e">
        <f t="shared" si="11"/>
        <v>#DIV/0!</v>
      </c>
      <c r="K138" s="78" t="e">
        <f t="shared" si="12"/>
        <v>#DIV/0!</v>
      </c>
      <c r="L138" s="11"/>
      <c r="M138" s="11">
        <f t="shared" si="13"/>
        <v>0</v>
      </c>
      <c r="N138" s="11" t="e">
        <f aca="true" t="shared" si="14" ref="N138:N201">H138/E138*100</f>
        <v>#DIV/0!</v>
      </c>
    </row>
    <row r="139" spans="1:14" ht="15.75" customHeight="1">
      <c r="A139" s="112"/>
      <c r="B139" s="116"/>
      <c r="C139" s="16" t="s">
        <v>50</v>
      </c>
      <c r="D139" s="18" t="s">
        <v>87</v>
      </c>
      <c r="E139" s="11">
        <v>7925.4</v>
      </c>
      <c r="F139" s="11">
        <v>3601.4</v>
      </c>
      <c r="G139" s="11">
        <v>3601.4</v>
      </c>
      <c r="H139" s="11">
        <v>3601.4</v>
      </c>
      <c r="I139" s="11">
        <f t="shared" si="10"/>
        <v>0</v>
      </c>
      <c r="J139" s="78">
        <f t="shared" si="11"/>
        <v>100</v>
      </c>
      <c r="K139" s="78">
        <f t="shared" si="12"/>
        <v>100</v>
      </c>
      <c r="L139" s="11"/>
      <c r="M139" s="11">
        <f t="shared" si="13"/>
        <v>-4324</v>
      </c>
      <c r="N139" s="11">
        <f t="shared" si="14"/>
        <v>45.44123955888662</v>
      </c>
    </row>
    <row r="140" spans="1:14" ht="15.75">
      <c r="A140" s="112"/>
      <c r="B140" s="116"/>
      <c r="C140" s="16" t="s">
        <v>52</v>
      </c>
      <c r="D140" s="20" t="s">
        <v>53</v>
      </c>
      <c r="E140" s="11">
        <v>6015.8</v>
      </c>
      <c r="F140" s="11">
        <v>7152.5</v>
      </c>
      <c r="G140" s="11">
        <v>7152.5</v>
      </c>
      <c r="H140" s="11">
        <v>7152.5</v>
      </c>
      <c r="I140" s="11">
        <f t="shared" si="10"/>
        <v>0</v>
      </c>
      <c r="J140" s="78">
        <f t="shared" si="11"/>
        <v>100</v>
      </c>
      <c r="K140" s="78">
        <f t="shared" si="12"/>
        <v>100</v>
      </c>
      <c r="L140" s="11"/>
      <c r="M140" s="11">
        <f t="shared" si="13"/>
        <v>1136.6999999999998</v>
      </c>
      <c r="N140" s="11">
        <f t="shared" si="14"/>
        <v>118.89524252800958</v>
      </c>
    </row>
    <row r="141" spans="1:14" s="26" customFormat="1" ht="31.5">
      <c r="A141" s="112"/>
      <c r="B141" s="116"/>
      <c r="C141" s="28"/>
      <c r="D141" s="24" t="s">
        <v>208</v>
      </c>
      <c r="E141" s="25">
        <f>E142-E137</f>
        <v>16303.8</v>
      </c>
      <c r="F141" s="25">
        <f>F142-F137</f>
        <v>12241.1</v>
      </c>
      <c r="G141" s="25">
        <f>G142-G137</f>
        <v>12241.1</v>
      </c>
      <c r="H141" s="25">
        <f>H142-H137</f>
        <v>12071.5</v>
      </c>
      <c r="I141" s="25">
        <f t="shared" si="10"/>
        <v>-169.60000000000036</v>
      </c>
      <c r="J141" s="79">
        <f t="shared" si="11"/>
        <v>98.6145035985328</v>
      </c>
      <c r="K141" s="79">
        <f t="shared" si="12"/>
        <v>98.6145035985328</v>
      </c>
      <c r="L141" s="25"/>
      <c r="M141" s="25">
        <f t="shared" si="13"/>
        <v>-4232.299999999999</v>
      </c>
      <c r="N141" s="25">
        <f t="shared" si="14"/>
        <v>74.04102111164269</v>
      </c>
    </row>
    <row r="142" spans="1:14" s="26" customFormat="1" ht="15.75">
      <c r="A142" s="113"/>
      <c r="B142" s="117"/>
      <c r="C142" s="36"/>
      <c r="D142" s="24" t="s">
        <v>35</v>
      </c>
      <c r="E142" s="37">
        <f>SUM(E131:E132,E135:E140)</f>
        <v>16303.8</v>
      </c>
      <c r="F142" s="37">
        <f>SUM(F131:F132,F135:F140)</f>
        <v>12241.1</v>
      </c>
      <c r="G142" s="37">
        <f>SUM(G131:G132,G135:G140)</f>
        <v>12241.1</v>
      </c>
      <c r="H142" s="37">
        <f>SUM(H131:H132,H135:H140)</f>
        <v>11411.8</v>
      </c>
      <c r="I142" s="37">
        <f t="shared" si="10"/>
        <v>-829.3000000000011</v>
      </c>
      <c r="J142" s="81">
        <f t="shared" si="11"/>
        <v>93.22528204164658</v>
      </c>
      <c r="K142" s="81">
        <f t="shared" si="12"/>
        <v>93.22528204164658</v>
      </c>
      <c r="L142" s="37"/>
      <c r="M142" s="37">
        <f t="shared" si="13"/>
        <v>-4892</v>
      </c>
      <c r="N142" s="37">
        <f t="shared" si="14"/>
        <v>69.99472515609858</v>
      </c>
    </row>
    <row r="143" spans="1:14" ht="31.5" customHeight="1">
      <c r="A143" s="114" t="s">
        <v>97</v>
      </c>
      <c r="B143" s="115" t="s">
        <v>98</v>
      </c>
      <c r="C143" s="16" t="s">
        <v>16</v>
      </c>
      <c r="D143" s="21" t="s">
        <v>17</v>
      </c>
      <c r="E143" s="11">
        <v>143.2</v>
      </c>
      <c r="F143" s="11"/>
      <c r="G143" s="11"/>
      <c r="H143" s="11">
        <v>45.9</v>
      </c>
      <c r="I143" s="11">
        <f t="shared" si="10"/>
        <v>45.9</v>
      </c>
      <c r="J143" s="78"/>
      <c r="K143" s="78"/>
      <c r="L143" s="11"/>
      <c r="M143" s="11">
        <f t="shared" si="13"/>
        <v>-97.29999999999998</v>
      </c>
      <c r="N143" s="11">
        <f t="shared" si="14"/>
        <v>32.05307262569833</v>
      </c>
    </row>
    <row r="144" spans="1:14" ht="15.75" customHeight="1" hidden="1">
      <c r="A144" s="114"/>
      <c r="B144" s="115"/>
      <c r="C144" s="16" t="s">
        <v>99</v>
      </c>
      <c r="D144" s="18" t="s">
        <v>100</v>
      </c>
      <c r="E144" s="11"/>
      <c r="F144" s="11"/>
      <c r="G144" s="11"/>
      <c r="H144" s="11"/>
      <c r="I144" s="11">
        <f t="shared" si="10"/>
        <v>0</v>
      </c>
      <c r="J144" s="78"/>
      <c r="K144" s="78"/>
      <c r="L144" s="11"/>
      <c r="M144" s="11">
        <f t="shared" si="13"/>
        <v>0</v>
      </c>
      <c r="N144" s="11" t="e">
        <f t="shared" si="14"/>
        <v>#DIV/0!</v>
      </c>
    </row>
    <row r="145" spans="1:14" ht="15.75">
      <c r="A145" s="118"/>
      <c r="B145" s="119"/>
      <c r="C145" s="16" t="s">
        <v>22</v>
      </c>
      <c r="D145" s="18" t="s">
        <v>23</v>
      </c>
      <c r="E145" s="11">
        <f>E146</f>
        <v>12.8</v>
      </c>
      <c r="F145" s="11">
        <f>F146</f>
        <v>0</v>
      </c>
      <c r="G145" s="11">
        <f>G146</f>
        <v>0</v>
      </c>
      <c r="H145" s="11">
        <f>H146</f>
        <v>2</v>
      </c>
      <c r="I145" s="11">
        <f t="shared" si="10"/>
        <v>2</v>
      </c>
      <c r="J145" s="78"/>
      <c r="K145" s="78"/>
      <c r="L145" s="11"/>
      <c r="M145" s="11">
        <f t="shared" si="13"/>
        <v>-10.8</v>
      </c>
      <c r="N145" s="11">
        <f t="shared" si="14"/>
        <v>15.625</v>
      </c>
    </row>
    <row r="146" spans="1:14" ht="47.25" customHeight="1" hidden="1">
      <c r="A146" s="118"/>
      <c r="B146" s="119"/>
      <c r="C146" s="19" t="s">
        <v>25</v>
      </c>
      <c r="D146" s="20" t="s">
        <v>26</v>
      </c>
      <c r="E146" s="11">
        <v>12.8</v>
      </c>
      <c r="F146" s="11"/>
      <c r="G146" s="11"/>
      <c r="H146" s="11">
        <v>2</v>
      </c>
      <c r="I146" s="11">
        <f t="shared" si="10"/>
        <v>2</v>
      </c>
      <c r="J146" s="78"/>
      <c r="K146" s="78"/>
      <c r="L146" s="11"/>
      <c r="M146" s="11">
        <f t="shared" si="13"/>
        <v>-10.8</v>
      </c>
      <c r="N146" s="11">
        <f t="shared" si="14"/>
        <v>15.625</v>
      </c>
    </row>
    <row r="147" spans="1:14" ht="15.75" customHeight="1">
      <c r="A147" s="118"/>
      <c r="B147" s="119"/>
      <c r="C147" s="16" t="s">
        <v>27</v>
      </c>
      <c r="D147" s="18" t="s">
        <v>28</v>
      </c>
      <c r="E147" s="11"/>
      <c r="F147" s="11"/>
      <c r="G147" s="11"/>
      <c r="H147" s="11">
        <v>-2</v>
      </c>
      <c r="I147" s="11">
        <f t="shared" si="10"/>
        <v>-2</v>
      </c>
      <c r="J147" s="78"/>
      <c r="K147" s="78"/>
      <c r="L147" s="11"/>
      <c r="M147" s="11">
        <f t="shared" si="13"/>
        <v>-2</v>
      </c>
      <c r="N147" s="11"/>
    </row>
    <row r="148" spans="1:14" ht="15.75">
      <c r="A148" s="118"/>
      <c r="B148" s="119"/>
      <c r="C148" s="16" t="s">
        <v>29</v>
      </c>
      <c r="D148" s="18" t="s">
        <v>30</v>
      </c>
      <c r="E148" s="11">
        <v>1537.3</v>
      </c>
      <c r="F148" s="11">
        <v>734.1</v>
      </c>
      <c r="G148" s="11">
        <v>719.1</v>
      </c>
      <c r="H148" s="11">
        <v>866.1</v>
      </c>
      <c r="I148" s="11">
        <f t="shared" si="10"/>
        <v>147</v>
      </c>
      <c r="J148" s="78">
        <f t="shared" si="11"/>
        <v>120.44221944096788</v>
      </c>
      <c r="K148" s="78">
        <f t="shared" si="12"/>
        <v>117.9812014711892</v>
      </c>
      <c r="L148" s="11"/>
      <c r="M148" s="11">
        <f t="shared" si="13"/>
        <v>-671.1999999999999</v>
      </c>
      <c r="N148" s="11">
        <f t="shared" si="14"/>
        <v>56.33903597215898</v>
      </c>
    </row>
    <row r="149" spans="1:14" ht="15.75">
      <c r="A149" s="118"/>
      <c r="B149" s="119"/>
      <c r="C149" s="16" t="s">
        <v>213</v>
      </c>
      <c r="D149" s="18" t="s">
        <v>46</v>
      </c>
      <c r="E149" s="11">
        <v>-10.7</v>
      </c>
      <c r="F149" s="11"/>
      <c r="G149" s="11"/>
      <c r="H149" s="11">
        <v>-679.5</v>
      </c>
      <c r="I149" s="11">
        <f t="shared" si="10"/>
        <v>-679.5</v>
      </c>
      <c r="J149" s="78"/>
      <c r="K149" s="78"/>
      <c r="L149" s="11"/>
      <c r="M149" s="11">
        <f t="shared" si="13"/>
        <v>-668.8</v>
      </c>
      <c r="N149" s="11">
        <f t="shared" si="14"/>
        <v>6350.467289719627</v>
      </c>
    </row>
    <row r="150" spans="1:14" ht="15.75" customHeight="1" hidden="1">
      <c r="A150" s="118"/>
      <c r="B150" s="119"/>
      <c r="C150" s="16" t="s">
        <v>49</v>
      </c>
      <c r="D150" s="18" t="s">
        <v>86</v>
      </c>
      <c r="E150" s="11"/>
      <c r="F150" s="11"/>
      <c r="G150" s="11"/>
      <c r="H150" s="11"/>
      <c r="I150" s="11">
        <f t="shared" si="10"/>
        <v>0</v>
      </c>
      <c r="J150" s="78" t="e">
        <f t="shared" si="11"/>
        <v>#DIV/0!</v>
      </c>
      <c r="K150" s="78" t="e">
        <f t="shared" si="12"/>
        <v>#DIV/0!</v>
      </c>
      <c r="L150" s="11"/>
      <c r="M150" s="11">
        <f t="shared" si="13"/>
        <v>0</v>
      </c>
      <c r="N150" s="11" t="e">
        <f t="shared" si="14"/>
        <v>#DIV/0!</v>
      </c>
    </row>
    <row r="151" spans="1:14" ht="15.75">
      <c r="A151" s="118"/>
      <c r="B151" s="119"/>
      <c r="C151" s="16" t="s">
        <v>50</v>
      </c>
      <c r="D151" s="18" t="s">
        <v>87</v>
      </c>
      <c r="E151" s="11">
        <v>20466.6</v>
      </c>
      <c r="F151" s="11">
        <v>6669.1</v>
      </c>
      <c r="G151" s="11">
        <v>6669.1</v>
      </c>
      <c r="H151" s="11">
        <v>6669.1</v>
      </c>
      <c r="I151" s="11">
        <f t="shared" si="10"/>
        <v>0</v>
      </c>
      <c r="J151" s="78">
        <f t="shared" si="11"/>
        <v>100</v>
      </c>
      <c r="K151" s="78">
        <f t="shared" si="12"/>
        <v>100</v>
      </c>
      <c r="L151" s="11"/>
      <c r="M151" s="11">
        <f t="shared" si="13"/>
        <v>-13797.499999999998</v>
      </c>
      <c r="N151" s="11">
        <f t="shared" si="14"/>
        <v>32.58528529408891</v>
      </c>
    </row>
    <row r="152" spans="1:14" ht="15.75">
      <c r="A152" s="118"/>
      <c r="B152" s="119"/>
      <c r="C152" s="16" t="s">
        <v>52</v>
      </c>
      <c r="D152" s="20" t="s">
        <v>53</v>
      </c>
      <c r="E152" s="11">
        <v>23849.7</v>
      </c>
      <c r="F152" s="11">
        <v>27815.2</v>
      </c>
      <c r="G152" s="11">
        <v>27815.2</v>
      </c>
      <c r="H152" s="11">
        <v>27815.2</v>
      </c>
      <c r="I152" s="11">
        <f t="shared" si="10"/>
        <v>0</v>
      </c>
      <c r="J152" s="78">
        <f t="shared" si="11"/>
        <v>100</v>
      </c>
      <c r="K152" s="78">
        <f t="shared" si="12"/>
        <v>100</v>
      </c>
      <c r="L152" s="11"/>
      <c r="M152" s="11">
        <f t="shared" si="13"/>
        <v>3965.5</v>
      </c>
      <c r="N152" s="11">
        <f t="shared" si="14"/>
        <v>116.62704352675294</v>
      </c>
    </row>
    <row r="153" spans="1:14" s="26" customFormat="1" ht="31.5" customHeight="1">
      <c r="A153" s="118"/>
      <c r="B153" s="119"/>
      <c r="C153" s="28"/>
      <c r="D153" s="24" t="s">
        <v>208</v>
      </c>
      <c r="E153" s="25">
        <f>E154-E149</f>
        <v>46009.59999999999</v>
      </c>
      <c r="F153" s="25">
        <f>F154-F149</f>
        <v>35218.4</v>
      </c>
      <c r="G153" s="25">
        <f>G154-G149</f>
        <v>35203.4</v>
      </c>
      <c r="H153" s="25">
        <f>H154-H149</f>
        <v>35396.3</v>
      </c>
      <c r="I153" s="25">
        <f t="shared" si="10"/>
        <v>192.90000000000146</v>
      </c>
      <c r="J153" s="79">
        <f t="shared" si="11"/>
        <v>100.54795843583291</v>
      </c>
      <c r="K153" s="79">
        <f t="shared" si="12"/>
        <v>100.50513368012174</v>
      </c>
      <c r="L153" s="25"/>
      <c r="M153" s="25">
        <f t="shared" si="13"/>
        <v>-10613.299999999988</v>
      </c>
      <c r="N153" s="25">
        <f t="shared" si="14"/>
        <v>76.9324227987203</v>
      </c>
    </row>
    <row r="154" spans="1:14" s="26" customFormat="1" ht="15.75">
      <c r="A154" s="118"/>
      <c r="B154" s="119"/>
      <c r="C154" s="36"/>
      <c r="D154" s="24" t="s">
        <v>35</v>
      </c>
      <c r="E154" s="37">
        <f>SUM(E143:E145,E147:E152)</f>
        <v>45998.899999999994</v>
      </c>
      <c r="F154" s="37">
        <f>SUM(F143:F145,F147:F152)</f>
        <v>35218.4</v>
      </c>
      <c r="G154" s="37">
        <f>SUM(G143:G145,G147:G152)</f>
        <v>35203.4</v>
      </c>
      <c r="H154" s="37">
        <f>SUM(H143:H145,H147:H152)</f>
        <v>34716.8</v>
      </c>
      <c r="I154" s="37">
        <f t="shared" si="10"/>
        <v>-486.59999999999854</v>
      </c>
      <c r="J154" s="81">
        <f t="shared" si="11"/>
        <v>98.61774714942307</v>
      </c>
      <c r="K154" s="81">
        <f t="shared" si="12"/>
        <v>98.57574449719465</v>
      </c>
      <c r="L154" s="37"/>
      <c r="M154" s="37">
        <f t="shared" si="13"/>
        <v>-11282.099999999991</v>
      </c>
      <c r="N154" s="37">
        <f t="shared" si="14"/>
        <v>75.47310913956639</v>
      </c>
    </row>
    <row r="155" spans="1:14" ht="31.5" customHeight="1">
      <c r="A155" s="114" t="s">
        <v>101</v>
      </c>
      <c r="B155" s="115" t="s">
        <v>102</v>
      </c>
      <c r="C155" s="16" t="s">
        <v>16</v>
      </c>
      <c r="D155" s="21" t="s">
        <v>17</v>
      </c>
      <c r="E155" s="11">
        <v>4.7</v>
      </c>
      <c r="F155" s="11"/>
      <c r="G155" s="11"/>
      <c r="H155" s="11">
        <v>508.7</v>
      </c>
      <c r="I155" s="11">
        <f t="shared" si="10"/>
        <v>508.7</v>
      </c>
      <c r="J155" s="78"/>
      <c r="K155" s="78"/>
      <c r="L155" s="11"/>
      <c r="M155" s="11">
        <f t="shared" si="13"/>
        <v>504</v>
      </c>
      <c r="N155" s="11">
        <f t="shared" si="14"/>
        <v>10823.404255319148</v>
      </c>
    </row>
    <row r="156" spans="1:14" ht="15.75" customHeight="1" hidden="1">
      <c r="A156" s="114"/>
      <c r="B156" s="115"/>
      <c r="C156" s="16" t="s">
        <v>99</v>
      </c>
      <c r="D156" s="18" t="s">
        <v>100</v>
      </c>
      <c r="E156" s="11"/>
      <c r="F156" s="11"/>
      <c r="G156" s="11"/>
      <c r="H156" s="11"/>
      <c r="I156" s="11">
        <f t="shared" si="10"/>
        <v>0</v>
      </c>
      <c r="J156" s="78"/>
      <c r="K156" s="78"/>
      <c r="L156" s="11"/>
      <c r="M156" s="11">
        <f t="shared" si="13"/>
        <v>0</v>
      </c>
      <c r="N156" s="11" t="e">
        <f t="shared" si="14"/>
        <v>#DIV/0!</v>
      </c>
    </row>
    <row r="157" spans="1:14" ht="15.75">
      <c r="A157" s="118"/>
      <c r="B157" s="119"/>
      <c r="C157" s="16" t="s">
        <v>22</v>
      </c>
      <c r="D157" s="18" t="s">
        <v>23</v>
      </c>
      <c r="E157" s="11">
        <f>E158</f>
        <v>2.4</v>
      </c>
      <c r="F157" s="11">
        <f>F158</f>
        <v>0</v>
      </c>
      <c r="G157" s="11">
        <f>G158</f>
        <v>0</v>
      </c>
      <c r="H157" s="11">
        <f>H158</f>
        <v>417.8</v>
      </c>
      <c r="I157" s="11">
        <f t="shared" si="10"/>
        <v>417.8</v>
      </c>
      <c r="J157" s="78"/>
      <c r="K157" s="78"/>
      <c r="L157" s="11"/>
      <c r="M157" s="11">
        <f t="shared" si="13"/>
        <v>415.40000000000003</v>
      </c>
      <c r="N157" s="11">
        <f t="shared" si="14"/>
        <v>17408.333333333336</v>
      </c>
    </row>
    <row r="158" spans="1:14" ht="47.25" customHeight="1" hidden="1">
      <c r="A158" s="118"/>
      <c r="B158" s="119"/>
      <c r="C158" s="19" t="s">
        <v>25</v>
      </c>
      <c r="D158" s="20" t="s">
        <v>26</v>
      </c>
      <c r="E158" s="11">
        <v>2.4</v>
      </c>
      <c r="F158" s="11"/>
      <c r="G158" s="11"/>
      <c r="H158" s="11">
        <v>417.8</v>
      </c>
      <c r="I158" s="11">
        <f t="shared" si="10"/>
        <v>417.8</v>
      </c>
      <c r="J158" s="78"/>
      <c r="K158" s="78"/>
      <c r="L158" s="11"/>
      <c r="M158" s="11">
        <f t="shared" si="13"/>
        <v>415.40000000000003</v>
      </c>
      <c r="N158" s="11">
        <f t="shared" si="14"/>
        <v>17408.333333333336</v>
      </c>
    </row>
    <row r="159" spans="1:14" ht="15.75">
      <c r="A159" s="118"/>
      <c r="B159" s="119"/>
      <c r="C159" s="16" t="s">
        <v>27</v>
      </c>
      <c r="D159" s="18" t="s">
        <v>28</v>
      </c>
      <c r="E159" s="11">
        <v>9</v>
      </c>
      <c r="F159" s="11"/>
      <c r="G159" s="11"/>
      <c r="H159" s="11">
        <v>70.2</v>
      </c>
      <c r="I159" s="11">
        <f t="shared" si="10"/>
        <v>70.2</v>
      </c>
      <c r="J159" s="78"/>
      <c r="K159" s="78"/>
      <c r="L159" s="11"/>
      <c r="M159" s="11">
        <f t="shared" si="13"/>
        <v>61.2</v>
      </c>
      <c r="N159" s="11">
        <f t="shared" si="14"/>
        <v>780.0000000000001</v>
      </c>
    </row>
    <row r="160" spans="1:14" ht="15.75">
      <c r="A160" s="118"/>
      <c r="B160" s="119"/>
      <c r="C160" s="16" t="s">
        <v>29</v>
      </c>
      <c r="D160" s="18" t="s">
        <v>30</v>
      </c>
      <c r="E160" s="11">
        <v>876.7</v>
      </c>
      <c r="F160" s="11">
        <v>237.9</v>
      </c>
      <c r="G160" s="11">
        <v>237.9</v>
      </c>
      <c r="H160" s="11">
        <v>669.3</v>
      </c>
      <c r="I160" s="11">
        <f t="shared" si="10"/>
        <v>431.4</v>
      </c>
      <c r="J160" s="78">
        <f t="shared" si="11"/>
        <v>281.3366960907944</v>
      </c>
      <c r="K160" s="78">
        <f t="shared" si="12"/>
        <v>281.3366960907944</v>
      </c>
      <c r="L160" s="11"/>
      <c r="M160" s="11">
        <f t="shared" si="13"/>
        <v>-207.4000000000001</v>
      </c>
      <c r="N160" s="11">
        <f t="shared" si="14"/>
        <v>76.34310482491159</v>
      </c>
    </row>
    <row r="161" spans="1:14" ht="15.75" customHeight="1">
      <c r="A161" s="118"/>
      <c r="B161" s="119"/>
      <c r="C161" s="16" t="s">
        <v>213</v>
      </c>
      <c r="D161" s="18" t="s">
        <v>46</v>
      </c>
      <c r="E161" s="11">
        <v>-6.6</v>
      </c>
      <c r="F161" s="11"/>
      <c r="G161" s="11"/>
      <c r="H161" s="11">
        <v>-1007.6</v>
      </c>
      <c r="I161" s="11">
        <f t="shared" si="10"/>
        <v>-1007.6</v>
      </c>
      <c r="J161" s="78"/>
      <c r="K161" s="78"/>
      <c r="L161" s="11"/>
      <c r="M161" s="11">
        <f t="shared" si="13"/>
        <v>-1001</v>
      </c>
      <c r="N161" s="11">
        <f t="shared" si="14"/>
        <v>15266.666666666668</v>
      </c>
    </row>
    <row r="162" spans="1:14" ht="15.75" customHeight="1" hidden="1">
      <c r="A162" s="118"/>
      <c r="B162" s="119"/>
      <c r="C162" s="16" t="s">
        <v>49</v>
      </c>
      <c r="D162" s="18" t="s">
        <v>86</v>
      </c>
      <c r="E162" s="11"/>
      <c r="F162" s="11"/>
      <c r="G162" s="11"/>
      <c r="H162" s="11"/>
      <c r="I162" s="11">
        <f t="shared" si="10"/>
        <v>0</v>
      </c>
      <c r="J162" s="78" t="e">
        <f t="shared" si="11"/>
        <v>#DIV/0!</v>
      </c>
      <c r="K162" s="78" t="e">
        <f t="shared" si="12"/>
        <v>#DIV/0!</v>
      </c>
      <c r="L162" s="11"/>
      <c r="M162" s="11">
        <f t="shared" si="13"/>
        <v>0</v>
      </c>
      <c r="N162" s="11" t="e">
        <f t="shared" si="14"/>
        <v>#DIV/0!</v>
      </c>
    </row>
    <row r="163" spans="1:14" ht="15.75">
      <c r="A163" s="118"/>
      <c r="B163" s="119"/>
      <c r="C163" s="16" t="s">
        <v>50</v>
      </c>
      <c r="D163" s="18" t="s">
        <v>87</v>
      </c>
      <c r="E163" s="11">
        <v>20454.4</v>
      </c>
      <c r="F163" s="11">
        <v>6217.4</v>
      </c>
      <c r="G163" s="11">
        <v>6217.4</v>
      </c>
      <c r="H163" s="11">
        <v>6217.4</v>
      </c>
      <c r="I163" s="11">
        <f t="shared" si="10"/>
        <v>0</v>
      </c>
      <c r="J163" s="78">
        <f t="shared" si="11"/>
        <v>100</v>
      </c>
      <c r="K163" s="78">
        <f t="shared" si="12"/>
        <v>100</v>
      </c>
      <c r="L163" s="11"/>
      <c r="M163" s="11">
        <f t="shared" si="13"/>
        <v>-14237.000000000002</v>
      </c>
      <c r="N163" s="11">
        <f t="shared" si="14"/>
        <v>30.396393929912385</v>
      </c>
    </row>
    <row r="164" spans="1:14" ht="15.75" customHeight="1">
      <c r="A164" s="118"/>
      <c r="B164" s="119"/>
      <c r="C164" s="16" t="s">
        <v>52</v>
      </c>
      <c r="D164" s="20" t="s">
        <v>53</v>
      </c>
      <c r="E164" s="11">
        <v>21251.1</v>
      </c>
      <c r="F164" s="11">
        <v>24857.2</v>
      </c>
      <c r="G164" s="11">
        <v>24857.2</v>
      </c>
      <c r="H164" s="11">
        <v>24857.2</v>
      </c>
      <c r="I164" s="11">
        <f t="shared" si="10"/>
        <v>0</v>
      </c>
      <c r="J164" s="78">
        <f t="shared" si="11"/>
        <v>100</v>
      </c>
      <c r="K164" s="78">
        <f t="shared" si="12"/>
        <v>100</v>
      </c>
      <c r="L164" s="11"/>
      <c r="M164" s="11">
        <f t="shared" si="13"/>
        <v>3606.100000000002</v>
      </c>
      <c r="N164" s="11">
        <f t="shared" si="14"/>
        <v>116.96900395744221</v>
      </c>
    </row>
    <row r="165" spans="1:14" s="26" customFormat="1" ht="31.5">
      <c r="A165" s="118"/>
      <c r="B165" s="119"/>
      <c r="C165" s="28"/>
      <c r="D165" s="24" t="s">
        <v>208</v>
      </c>
      <c r="E165" s="25">
        <f>E166-E161</f>
        <v>42598.299999999996</v>
      </c>
      <c r="F165" s="25">
        <f>F166-F161</f>
        <v>31312.5</v>
      </c>
      <c r="G165" s="25">
        <f>G166-G161</f>
        <v>31312.5</v>
      </c>
      <c r="H165" s="25">
        <f>H166-H161</f>
        <v>32740.6</v>
      </c>
      <c r="I165" s="25">
        <f t="shared" si="10"/>
        <v>1428.0999999999985</v>
      </c>
      <c r="J165" s="79">
        <f t="shared" si="11"/>
        <v>104.56079840319362</v>
      </c>
      <c r="K165" s="79">
        <f t="shared" si="12"/>
        <v>104.56079840319362</v>
      </c>
      <c r="L165" s="25"/>
      <c r="M165" s="25">
        <f t="shared" si="13"/>
        <v>-9857.699999999997</v>
      </c>
      <c r="N165" s="25">
        <f t="shared" si="14"/>
        <v>76.85893568522688</v>
      </c>
    </row>
    <row r="166" spans="1:14" s="26" customFormat="1" ht="15.75">
      <c r="A166" s="118"/>
      <c r="B166" s="119"/>
      <c r="C166" s="36"/>
      <c r="D166" s="24" t="s">
        <v>35</v>
      </c>
      <c r="E166" s="37">
        <f>SUM(E155:E157,E159:E164)</f>
        <v>42591.7</v>
      </c>
      <c r="F166" s="37">
        <f>SUM(F155:F157,F159:F164)</f>
        <v>31312.5</v>
      </c>
      <c r="G166" s="37">
        <f>SUM(G155:G157,G159:G164)</f>
        <v>31312.5</v>
      </c>
      <c r="H166" s="37">
        <f>SUM(H155:H157,H159:H164)</f>
        <v>31733</v>
      </c>
      <c r="I166" s="37">
        <f t="shared" si="10"/>
        <v>420.5</v>
      </c>
      <c r="J166" s="81">
        <f t="shared" si="11"/>
        <v>101.34291417165669</v>
      </c>
      <c r="K166" s="81">
        <f t="shared" si="12"/>
        <v>101.34291417165669</v>
      </c>
      <c r="L166" s="37"/>
      <c r="M166" s="37">
        <f t="shared" si="13"/>
        <v>-10858.699999999997</v>
      </c>
      <c r="N166" s="37">
        <f t="shared" si="14"/>
        <v>74.50512658569627</v>
      </c>
    </row>
    <row r="167" spans="1:14" ht="31.5" customHeight="1">
      <c r="A167" s="114" t="s">
        <v>103</v>
      </c>
      <c r="B167" s="115" t="s">
        <v>104</v>
      </c>
      <c r="C167" s="16" t="s">
        <v>16</v>
      </c>
      <c r="D167" s="21" t="s">
        <v>17</v>
      </c>
      <c r="E167" s="11">
        <v>56.2</v>
      </c>
      <c r="F167" s="11"/>
      <c r="G167" s="11"/>
      <c r="H167" s="11">
        <v>88.7</v>
      </c>
      <c r="I167" s="11">
        <f t="shared" si="10"/>
        <v>88.7</v>
      </c>
      <c r="J167" s="78"/>
      <c r="K167" s="78"/>
      <c r="L167" s="11"/>
      <c r="M167" s="11">
        <f t="shared" si="13"/>
        <v>32.5</v>
      </c>
      <c r="N167" s="11">
        <f t="shared" si="14"/>
        <v>157.82918149466192</v>
      </c>
    </row>
    <row r="168" spans="1:14" ht="15.75" customHeight="1" hidden="1">
      <c r="A168" s="114"/>
      <c r="B168" s="115"/>
      <c r="C168" s="16" t="s">
        <v>99</v>
      </c>
      <c r="D168" s="18" t="s">
        <v>100</v>
      </c>
      <c r="E168" s="11"/>
      <c r="F168" s="11"/>
      <c r="G168" s="11"/>
      <c r="H168" s="11"/>
      <c r="I168" s="11">
        <f t="shared" si="10"/>
        <v>0</v>
      </c>
      <c r="J168" s="78"/>
      <c r="K168" s="78"/>
      <c r="L168" s="11"/>
      <c r="M168" s="11">
        <f t="shared" si="13"/>
        <v>0</v>
      </c>
      <c r="N168" s="11" t="e">
        <f t="shared" si="14"/>
        <v>#DIV/0!</v>
      </c>
    </row>
    <row r="169" spans="1:14" ht="15.75" customHeight="1">
      <c r="A169" s="118"/>
      <c r="B169" s="119"/>
      <c r="C169" s="16" t="s">
        <v>22</v>
      </c>
      <c r="D169" s="18" t="s">
        <v>23</v>
      </c>
      <c r="E169" s="11">
        <f>SUM(E170:E171)</f>
        <v>121.8</v>
      </c>
      <c r="F169" s="11">
        <f>SUM(F170:F171)</f>
        <v>0</v>
      </c>
      <c r="G169" s="11">
        <f>SUM(G170:G171)</f>
        <v>0</v>
      </c>
      <c r="H169" s="11">
        <f>SUM(H170:H171)</f>
        <v>100.4</v>
      </c>
      <c r="I169" s="11">
        <f t="shared" si="10"/>
        <v>100.4</v>
      </c>
      <c r="J169" s="78"/>
      <c r="K169" s="78"/>
      <c r="L169" s="11"/>
      <c r="M169" s="11">
        <f t="shared" si="13"/>
        <v>-21.39999999999999</v>
      </c>
      <c r="N169" s="11">
        <f t="shared" si="14"/>
        <v>82.43021346469624</v>
      </c>
    </row>
    <row r="170" spans="1:14" ht="63" customHeight="1" hidden="1">
      <c r="A170" s="118"/>
      <c r="B170" s="119"/>
      <c r="C170" s="19" t="s">
        <v>195</v>
      </c>
      <c r="D170" s="58" t="s">
        <v>24</v>
      </c>
      <c r="E170" s="11">
        <v>117.3</v>
      </c>
      <c r="F170" s="11"/>
      <c r="G170" s="11"/>
      <c r="H170" s="11"/>
      <c r="I170" s="11">
        <f t="shared" si="10"/>
        <v>0</v>
      </c>
      <c r="J170" s="78"/>
      <c r="K170" s="78"/>
      <c r="L170" s="11"/>
      <c r="M170" s="11">
        <f t="shared" si="13"/>
        <v>-117.3</v>
      </c>
      <c r="N170" s="11">
        <f t="shared" si="14"/>
        <v>0</v>
      </c>
    </row>
    <row r="171" spans="1:14" ht="47.25" customHeight="1" hidden="1">
      <c r="A171" s="118"/>
      <c r="B171" s="119"/>
      <c r="C171" s="19" t="s">
        <v>25</v>
      </c>
      <c r="D171" s="20" t="s">
        <v>26</v>
      </c>
      <c r="E171" s="11">
        <v>4.5</v>
      </c>
      <c r="F171" s="11"/>
      <c r="G171" s="11"/>
      <c r="H171" s="11">
        <v>100.4</v>
      </c>
      <c r="I171" s="11">
        <f t="shared" si="10"/>
        <v>100.4</v>
      </c>
      <c r="J171" s="78"/>
      <c r="K171" s="78"/>
      <c r="L171" s="11"/>
      <c r="M171" s="11">
        <f t="shared" si="13"/>
        <v>95.9</v>
      </c>
      <c r="N171" s="11">
        <f t="shared" si="14"/>
        <v>2231.1111111111113</v>
      </c>
    </row>
    <row r="172" spans="1:14" ht="15.75" customHeight="1">
      <c r="A172" s="118"/>
      <c r="B172" s="119"/>
      <c r="C172" s="16" t="s">
        <v>27</v>
      </c>
      <c r="D172" s="18" t="s">
        <v>28</v>
      </c>
      <c r="E172" s="11"/>
      <c r="F172" s="11"/>
      <c r="G172" s="11"/>
      <c r="H172" s="11">
        <v>-2</v>
      </c>
      <c r="I172" s="11">
        <f t="shared" si="10"/>
        <v>-2</v>
      </c>
      <c r="J172" s="78"/>
      <c r="K172" s="78"/>
      <c r="L172" s="11"/>
      <c r="M172" s="11">
        <f t="shared" si="13"/>
        <v>-2</v>
      </c>
      <c r="N172" s="11"/>
    </row>
    <row r="173" spans="1:14" ht="15.75">
      <c r="A173" s="118"/>
      <c r="B173" s="119"/>
      <c r="C173" s="16" t="s">
        <v>29</v>
      </c>
      <c r="D173" s="18" t="s">
        <v>30</v>
      </c>
      <c r="E173" s="11">
        <v>872.7</v>
      </c>
      <c r="F173" s="11">
        <v>114.1</v>
      </c>
      <c r="G173" s="11">
        <v>114.1</v>
      </c>
      <c r="H173" s="11">
        <v>1141.2</v>
      </c>
      <c r="I173" s="11">
        <f t="shared" si="10"/>
        <v>1027.1000000000001</v>
      </c>
      <c r="J173" s="78">
        <f t="shared" si="11"/>
        <v>1000.1752848378617</v>
      </c>
      <c r="K173" s="78">
        <f t="shared" si="12"/>
        <v>1000.1752848378617</v>
      </c>
      <c r="L173" s="11"/>
      <c r="M173" s="11">
        <f t="shared" si="13"/>
        <v>268.5</v>
      </c>
      <c r="N173" s="11">
        <f t="shared" si="14"/>
        <v>130.76658645582674</v>
      </c>
    </row>
    <row r="174" spans="1:14" ht="15.75">
      <c r="A174" s="118"/>
      <c r="B174" s="119"/>
      <c r="C174" s="16" t="s">
        <v>213</v>
      </c>
      <c r="D174" s="18" t="s">
        <v>46</v>
      </c>
      <c r="E174" s="11">
        <v>-26.7</v>
      </c>
      <c r="F174" s="62"/>
      <c r="G174" s="11"/>
      <c r="H174" s="11">
        <v>-454.8</v>
      </c>
      <c r="I174" s="11">
        <f t="shared" si="10"/>
        <v>-454.8</v>
      </c>
      <c r="J174" s="78"/>
      <c r="K174" s="78"/>
      <c r="L174" s="11"/>
      <c r="M174" s="11">
        <f t="shared" si="13"/>
        <v>-428.1</v>
      </c>
      <c r="N174" s="11">
        <f t="shared" si="14"/>
        <v>1703.3707865168542</v>
      </c>
    </row>
    <row r="175" spans="1:14" ht="15.75" customHeight="1" hidden="1">
      <c r="A175" s="118"/>
      <c r="B175" s="119"/>
      <c r="C175" s="16" t="s">
        <v>49</v>
      </c>
      <c r="D175" s="18" t="s">
        <v>86</v>
      </c>
      <c r="E175" s="11"/>
      <c r="F175" s="11"/>
      <c r="G175" s="11"/>
      <c r="H175" s="11"/>
      <c r="I175" s="11">
        <f t="shared" si="10"/>
        <v>0</v>
      </c>
      <c r="J175" s="78" t="e">
        <f t="shared" si="11"/>
        <v>#DIV/0!</v>
      </c>
      <c r="K175" s="78" t="e">
        <f t="shared" si="12"/>
        <v>#DIV/0!</v>
      </c>
      <c r="L175" s="11"/>
      <c r="M175" s="11">
        <f t="shared" si="13"/>
        <v>0</v>
      </c>
      <c r="N175" s="11" t="e">
        <f t="shared" si="14"/>
        <v>#DIV/0!</v>
      </c>
    </row>
    <row r="176" spans="1:14" ht="15.75">
      <c r="A176" s="118"/>
      <c r="B176" s="119"/>
      <c r="C176" s="16" t="s">
        <v>50</v>
      </c>
      <c r="D176" s="18" t="s">
        <v>87</v>
      </c>
      <c r="E176" s="11">
        <v>16792.6</v>
      </c>
      <c r="F176" s="11">
        <v>4733.4</v>
      </c>
      <c r="G176" s="11">
        <v>4733.4</v>
      </c>
      <c r="H176" s="11">
        <v>4733.4</v>
      </c>
      <c r="I176" s="11">
        <f t="shared" si="10"/>
        <v>0</v>
      </c>
      <c r="J176" s="78">
        <f t="shared" si="11"/>
        <v>100</v>
      </c>
      <c r="K176" s="78">
        <f t="shared" si="12"/>
        <v>100</v>
      </c>
      <c r="L176" s="11"/>
      <c r="M176" s="11">
        <f t="shared" si="13"/>
        <v>-12059.199999999999</v>
      </c>
      <c r="N176" s="11">
        <f t="shared" si="14"/>
        <v>28.187415885568644</v>
      </c>
    </row>
    <row r="177" spans="1:14" ht="15.75">
      <c r="A177" s="118"/>
      <c r="B177" s="119"/>
      <c r="C177" s="16" t="s">
        <v>52</v>
      </c>
      <c r="D177" s="20" t="s">
        <v>53</v>
      </c>
      <c r="E177" s="11">
        <v>16896.4</v>
      </c>
      <c r="F177" s="11">
        <v>21104.5</v>
      </c>
      <c r="G177" s="11">
        <v>21104.5</v>
      </c>
      <c r="H177" s="11">
        <v>21104.5</v>
      </c>
      <c r="I177" s="11">
        <f t="shared" si="10"/>
        <v>0</v>
      </c>
      <c r="J177" s="78">
        <f t="shared" si="11"/>
        <v>100</v>
      </c>
      <c r="K177" s="78">
        <f t="shared" si="12"/>
        <v>100</v>
      </c>
      <c r="L177" s="11"/>
      <c r="M177" s="11">
        <f t="shared" si="13"/>
        <v>4208.0999999999985</v>
      </c>
      <c r="N177" s="11">
        <f t="shared" si="14"/>
        <v>124.90530527212896</v>
      </c>
    </row>
    <row r="178" spans="1:14" s="26" customFormat="1" ht="31.5" customHeight="1">
      <c r="A178" s="118"/>
      <c r="B178" s="119"/>
      <c r="C178" s="28"/>
      <c r="D178" s="24" t="s">
        <v>208</v>
      </c>
      <c r="E178" s="25">
        <f>E179-E174</f>
        <v>34739.7</v>
      </c>
      <c r="F178" s="25">
        <f>F179-F174</f>
        <v>25952</v>
      </c>
      <c r="G178" s="25">
        <f>G179-G174</f>
        <v>25952</v>
      </c>
      <c r="H178" s="25">
        <f>H179-H174</f>
        <v>27166.2</v>
      </c>
      <c r="I178" s="25">
        <f t="shared" si="10"/>
        <v>1214.2000000000007</v>
      </c>
      <c r="J178" s="79">
        <f t="shared" si="11"/>
        <v>104.67863748458693</v>
      </c>
      <c r="K178" s="79">
        <f t="shared" si="12"/>
        <v>104.67863748458693</v>
      </c>
      <c r="L178" s="25"/>
      <c r="M178" s="25">
        <f t="shared" si="13"/>
        <v>-7573.499999999996</v>
      </c>
      <c r="N178" s="25">
        <f t="shared" si="14"/>
        <v>78.19929360357172</v>
      </c>
    </row>
    <row r="179" spans="1:14" s="26" customFormat="1" ht="15.75">
      <c r="A179" s="118"/>
      <c r="B179" s="119"/>
      <c r="C179" s="36"/>
      <c r="D179" s="24" t="s">
        <v>35</v>
      </c>
      <c r="E179" s="37">
        <f>SUM(E167:E169,E172:E177)</f>
        <v>34713</v>
      </c>
      <c r="F179" s="37">
        <f>SUM(F167:F169,F172:F177)</f>
        <v>25952</v>
      </c>
      <c r="G179" s="37">
        <f>SUM(G167:G169,G172:G177)</f>
        <v>25952</v>
      </c>
      <c r="H179" s="37">
        <f>SUM(H167:H169,H172:H177)</f>
        <v>26711.4</v>
      </c>
      <c r="I179" s="37">
        <f t="shared" si="10"/>
        <v>759.4000000000015</v>
      </c>
      <c r="J179" s="81">
        <f t="shared" si="11"/>
        <v>102.92617139334158</v>
      </c>
      <c r="K179" s="81">
        <f t="shared" si="12"/>
        <v>102.92617139334158</v>
      </c>
      <c r="L179" s="37"/>
      <c r="M179" s="37">
        <f t="shared" si="13"/>
        <v>-8001.5999999999985</v>
      </c>
      <c r="N179" s="37">
        <f t="shared" si="14"/>
        <v>76.94926972603923</v>
      </c>
    </row>
    <row r="180" spans="1:14" ht="31.5" customHeight="1">
      <c r="A180" s="114" t="s">
        <v>105</v>
      </c>
      <c r="B180" s="115" t="s">
        <v>106</v>
      </c>
      <c r="C180" s="16" t="s">
        <v>16</v>
      </c>
      <c r="D180" s="21" t="s">
        <v>17</v>
      </c>
      <c r="E180" s="11">
        <v>48.6</v>
      </c>
      <c r="F180" s="11"/>
      <c r="G180" s="11"/>
      <c r="H180" s="11">
        <v>0.2</v>
      </c>
      <c r="I180" s="11">
        <f t="shared" si="10"/>
        <v>0.2</v>
      </c>
      <c r="J180" s="78"/>
      <c r="K180" s="78"/>
      <c r="L180" s="11"/>
      <c r="M180" s="11">
        <f t="shared" si="13"/>
        <v>-48.4</v>
      </c>
      <c r="N180" s="11">
        <f t="shared" si="14"/>
        <v>0.411522633744856</v>
      </c>
    </row>
    <row r="181" spans="1:14" ht="15.75" customHeight="1" hidden="1">
      <c r="A181" s="114"/>
      <c r="B181" s="115"/>
      <c r="C181" s="16" t="s">
        <v>99</v>
      </c>
      <c r="D181" s="18" t="s">
        <v>100</v>
      </c>
      <c r="E181" s="11"/>
      <c r="F181" s="11"/>
      <c r="G181" s="11"/>
      <c r="H181" s="11"/>
      <c r="I181" s="11">
        <f t="shared" si="10"/>
        <v>0</v>
      </c>
      <c r="J181" s="78"/>
      <c r="K181" s="78"/>
      <c r="L181" s="11"/>
      <c r="M181" s="11">
        <f t="shared" si="13"/>
        <v>0</v>
      </c>
      <c r="N181" s="11" t="e">
        <f t="shared" si="14"/>
        <v>#DIV/0!</v>
      </c>
    </row>
    <row r="182" spans="1:14" ht="15.75">
      <c r="A182" s="118"/>
      <c r="B182" s="119"/>
      <c r="C182" s="16" t="s">
        <v>22</v>
      </c>
      <c r="D182" s="18" t="s">
        <v>23</v>
      </c>
      <c r="E182" s="11">
        <f>E183</f>
        <v>0</v>
      </c>
      <c r="F182" s="11">
        <f>F183</f>
        <v>0</v>
      </c>
      <c r="G182" s="11">
        <f>G183</f>
        <v>0</v>
      </c>
      <c r="H182" s="11">
        <f>H183</f>
        <v>0</v>
      </c>
      <c r="I182" s="11">
        <f t="shared" si="10"/>
        <v>0</v>
      </c>
      <c r="J182" s="78"/>
      <c r="K182" s="78"/>
      <c r="L182" s="11"/>
      <c r="M182" s="11">
        <f t="shared" si="13"/>
        <v>0</v>
      </c>
      <c r="N182" s="11"/>
    </row>
    <row r="183" spans="1:14" ht="47.25" customHeight="1" hidden="1">
      <c r="A183" s="118"/>
      <c r="B183" s="119"/>
      <c r="C183" s="19" t="s">
        <v>25</v>
      </c>
      <c r="D183" s="20" t="s">
        <v>26</v>
      </c>
      <c r="E183" s="11"/>
      <c r="F183" s="11"/>
      <c r="G183" s="11"/>
      <c r="H183" s="11"/>
      <c r="I183" s="11">
        <f t="shared" si="10"/>
        <v>0</v>
      </c>
      <c r="J183" s="78" t="e">
        <f t="shared" si="11"/>
        <v>#DIV/0!</v>
      </c>
      <c r="K183" s="78" t="e">
        <f t="shared" si="12"/>
        <v>#DIV/0!</v>
      </c>
      <c r="L183" s="11"/>
      <c r="M183" s="11">
        <f t="shared" si="13"/>
        <v>0</v>
      </c>
      <c r="N183" s="11" t="e">
        <f t="shared" si="14"/>
        <v>#DIV/0!</v>
      </c>
    </row>
    <row r="184" spans="1:14" ht="15.75" hidden="1">
      <c r="A184" s="118"/>
      <c r="B184" s="119"/>
      <c r="C184" s="16" t="s">
        <v>27</v>
      </c>
      <c r="D184" s="18" t="s">
        <v>28</v>
      </c>
      <c r="E184" s="11"/>
      <c r="F184" s="11"/>
      <c r="G184" s="11"/>
      <c r="H184" s="11"/>
      <c r="I184" s="11">
        <f t="shared" si="10"/>
        <v>0</v>
      </c>
      <c r="J184" s="78" t="e">
        <f t="shared" si="11"/>
        <v>#DIV/0!</v>
      </c>
      <c r="K184" s="78" t="e">
        <f t="shared" si="12"/>
        <v>#DIV/0!</v>
      </c>
      <c r="L184" s="11"/>
      <c r="M184" s="11">
        <f t="shared" si="13"/>
        <v>0</v>
      </c>
      <c r="N184" s="11" t="e">
        <f t="shared" si="14"/>
        <v>#DIV/0!</v>
      </c>
    </row>
    <row r="185" spans="1:14" ht="15.75">
      <c r="A185" s="118"/>
      <c r="B185" s="119"/>
      <c r="C185" s="16" t="s">
        <v>29</v>
      </c>
      <c r="D185" s="18" t="s">
        <v>30</v>
      </c>
      <c r="E185" s="11">
        <v>482.6</v>
      </c>
      <c r="F185" s="11">
        <v>322.5</v>
      </c>
      <c r="G185" s="11">
        <v>322.5</v>
      </c>
      <c r="H185" s="11">
        <v>518.4</v>
      </c>
      <c r="I185" s="11">
        <f t="shared" si="10"/>
        <v>195.89999999999998</v>
      </c>
      <c r="J185" s="78">
        <f t="shared" si="11"/>
        <v>160.74418604651163</v>
      </c>
      <c r="K185" s="78">
        <f t="shared" si="12"/>
        <v>160.74418604651163</v>
      </c>
      <c r="L185" s="11"/>
      <c r="M185" s="11">
        <f t="shared" si="13"/>
        <v>35.799999999999955</v>
      </c>
      <c r="N185" s="11">
        <f t="shared" si="14"/>
        <v>107.4181516784086</v>
      </c>
    </row>
    <row r="186" spans="1:14" ht="15.75" customHeight="1">
      <c r="A186" s="118"/>
      <c r="B186" s="119"/>
      <c r="C186" s="16" t="s">
        <v>213</v>
      </c>
      <c r="D186" s="18" t="s">
        <v>46</v>
      </c>
      <c r="E186" s="11"/>
      <c r="F186" s="11"/>
      <c r="G186" s="11"/>
      <c r="H186" s="11">
        <v>-731.7</v>
      </c>
      <c r="I186" s="11">
        <f t="shared" si="10"/>
        <v>-731.7</v>
      </c>
      <c r="J186" s="78"/>
      <c r="K186" s="78"/>
      <c r="L186" s="11"/>
      <c r="M186" s="11">
        <f t="shared" si="13"/>
        <v>-731.7</v>
      </c>
      <c r="N186" s="11"/>
    </row>
    <row r="187" spans="1:14" ht="15.75" customHeight="1" hidden="1">
      <c r="A187" s="118"/>
      <c r="B187" s="119"/>
      <c r="C187" s="16" t="s">
        <v>49</v>
      </c>
      <c r="D187" s="18" t="s">
        <v>86</v>
      </c>
      <c r="E187" s="11"/>
      <c r="F187" s="11"/>
      <c r="G187" s="11"/>
      <c r="H187" s="11"/>
      <c r="I187" s="11">
        <f t="shared" si="10"/>
        <v>0</v>
      </c>
      <c r="J187" s="78" t="e">
        <f t="shared" si="11"/>
        <v>#DIV/0!</v>
      </c>
      <c r="K187" s="78" t="e">
        <f t="shared" si="12"/>
        <v>#DIV/0!</v>
      </c>
      <c r="L187" s="11"/>
      <c r="M187" s="11">
        <f t="shared" si="13"/>
        <v>0</v>
      </c>
      <c r="N187" s="11" t="e">
        <f t="shared" si="14"/>
        <v>#DIV/0!</v>
      </c>
    </row>
    <row r="188" spans="1:14" ht="15.75">
      <c r="A188" s="118"/>
      <c r="B188" s="119"/>
      <c r="C188" s="16" t="s">
        <v>50</v>
      </c>
      <c r="D188" s="18" t="s">
        <v>87</v>
      </c>
      <c r="E188" s="11">
        <v>17941.6</v>
      </c>
      <c r="F188" s="11">
        <v>4842.7</v>
      </c>
      <c r="G188" s="11">
        <v>4842.7</v>
      </c>
      <c r="H188" s="11">
        <v>4842.7</v>
      </c>
      <c r="I188" s="11">
        <f t="shared" si="10"/>
        <v>0</v>
      </c>
      <c r="J188" s="78">
        <f t="shared" si="11"/>
        <v>100</v>
      </c>
      <c r="K188" s="78">
        <f t="shared" si="12"/>
        <v>100</v>
      </c>
      <c r="L188" s="11"/>
      <c r="M188" s="11">
        <f t="shared" si="13"/>
        <v>-13098.899999999998</v>
      </c>
      <c r="N188" s="11">
        <f t="shared" si="14"/>
        <v>26.99146118517858</v>
      </c>
    </row>
    <row r="189" spans="1:14" ht="15.75" customHeight="1">
      <c r="A189" s="118"/>
      <c r="B189" s="119"/>
      <c r="C189" s="16" t="s">
        <v>52</v>
      </c>
      <c r="D189" s="20" t="s">
        <v>53</v>
      </c>
      <c r="E189" s="11">
        <v>19032.3</v>
      </c>
      <c r="F189" s="11">
        <v>22541.4</v>
      </c>
      <c r="G189" s="11">
        <v>22541.4</v>
      </c>
      <c r="H189" s="11">
        <v>22541.4</v>
      </c>
      <c r="I189" s="11">
        <f t="shared" si="10"/>
        <v>0</v>
      </c>
      <c r="J189" s="78">
        <f t="shared" si="11"/>
        <v>100</v>
      </c>
      <c r="K189" s="78">
        <f t="shared" si="12"/>
        <v>100</v>
      </c>
      <c r="L189" s="11"/>
      <c r="M189" s="11">
        <f t="shared" si="13"/>
        <v>3509.100000000002</v>
      </c>
      <c r="N189" s="11">
        <f t="shared" si="14"/>
        <v>118.4376034425687</v>
      </c>
    </row>
    <row r="190" spans="1:14" s="26" customFormat="1" ht="31.5">
      <c r="A190" s="118"/>
      <c r="B190" s="119"/>
      <c r="C190" s="28"/>
      <c r="D190" s="24" t="s">
        <v>208</v>
      </c>
      <c r="E190" s="25">
        <f>E191-E186</f>
        <v>37505.1</v>
      </c>
      <c r="F190" s="25">
        <f>F191-F186</f>
        <v>27706.600000000002</v>
      </c>
      <c r="G190" s="25">
        <f>G191-G186</f>
        <v>27706.600000000002</v>
      </c>
      <c r="H190" s="25">
        <f>H191-H186</f>
        <v>27902.7</v>
      </c>
      <c r="I190" s="25">
        <f t="shared" si="10"/>
        <v>196.09999999999854</v>
      </c>
      <c r="J190" s="79">
        <f t="shared" si="11"/>
        <v>100.70777359907026</v>
      </c>
      <c r="K190" s="79">
        <f t="shared" si="12"/>
        <v>100.70777359907026</v>
      </c>
      <c r="L190" s="25"/>
      <c r="M190" s="25">
        <f t="shared" si="13"/>
        <v>-9602.399999999998</v>
      </c>
      <c r="N190" s="25">
        <f t="shared" si="14"/>
        <v>74.39708199684844</v>
      </c>
    </row>
    <row r="191" spans="1:14" s="26" customFormat="1" ht="15.75">
      <c r="A191" s="118"/>
      <c r="B191" s="119"/>
      <c r="C191" s="36"/>
      <c r="D191" s="24" t="s">
        <v>35</v>
      </c>
      <c r="E191" s="37">
        <f>SUM(E180:E182,E184:E189)</f>
        <v>37505.1</v>
      </c>
      <c r="F191" s="37">
        <f>SUM(F180:F182,F184:F189)</f>
        <v>27706.600000000002</v>
      </c>
      <c r="G191" s="37">
        <f>SUM(G180:G182,G184:G189)</f>
        <v>27706.600000000002</v>
      </c>
      <c r="H191" s="37">
        <f>SUM(H180:H182,H184:H189)</f>
        <v>27171</v>
      </c>
      <c r="I191" s="37">
        <f t="shared" si="10"/>
        <v>-535.6000000000022</v>
      </c>
      <c r="J191" s="81">
        <f t="shared" si="11"/>
        <v>98.06688659019872</v>
      </c>
      <c r="K191" s="81">
        <f t="shared" si="12"/>
        <v>98.06688659019872</v>
      </c>
      <c r="L191" s="37"/>
      <c r="M191" s="37">
        <f t="shared" si="13"/>
        <v>-10334.099999999999</v>
      </c>
      <c r="N191" s="37">
        <f t="shared" si="14"/>
        <v>72.44614732396394</v>
      </c>
    </row>
    <row r="192" spans="1:14" s="26" customFormat="1" ht="15.75" customHeight="1">
      <c r="A192" s="107">
        <v>936</v>
      </c>
      <c r="B192" s="107" t="s">
        <v>107</v>
      </c>
      <c r="C192" s="16" t="s">
        <v>22</v>
      </c>
      <c r="D192" s="18" t="s">
        <v>23</v>
      </c>
      <c r="E192" s="11">
        <f>E193</f>
        <v>0</v>
      </c>
      <c r="F192" s="11">
        <f>F193</f>
        <v>0</v>
      </c>
      <c r="G192" s="11">
        <f>G193</f>
        <v>0</v>
      </c>
      <c r="H192" s="11">
        <f>H193</f>
        <v>277.9</v>
      </c>
      <c r="I192" s="11">
        <f t="shared" si="10"/>
        <v>277.9</v>
      </c>
      <c r="J192" s="78"/>
      <c r="K192" s="78"/>
      <c r="L192" s="11"/>
      <c r="M192" s="11">
        <f t="shared" si="13"/>
        <v>277.9</v>
      </c>
      <c r="N192" s="11"/>
    </row>
    <row r="193" spans="1:14" s="26" customFormat="1" ht="47.25" customHeight="1" hidden="1">
      <c r="A193" s="112"/>
      <c r="B193" s="116"/>
      <c r="C193" s="19" t="s">
        <v>25</v>
      </c>
      <c r="D193" s="20" t="s">
        <v>26</v>
      </c>
      <c r="E193" s="11"/>
      <c r="F193" s="11"/>
      <c r="G193" s="11"/>
      <c r="H193" s="11">
        <v>277.9</v>
      </c>
      <c r="I193" s="11">
        <f t="shared" si="10"/>
        <v>277.9</v>
      </c>
      <c r="J193" s="78" t="e">
        <f t="shared" si="11"/>
        <v>#DIV/0!</v>
      </c>
      <c r="K193" s="78" t="e">
        <f t="shared" si="12"/>
        <v>#DIV/0!</v>
      </c>
      <c r="L193" s="11"/>
      <c r="M193" s="11">
        <f t="shared" si="13"/>
        <v>277.9</v>
      </c>
      <c r="N193" s="11" t="e">
        <f t="shared" si="14"/>
        <v>#DIV/0!</v>
      </c>
    </row>
    <row r="194" spans="1:14" ht="15.75" customHeight="1" hidden="1">
      <c r="A194" s="112"/>
      <c r="B194" s="116"/>
      <c r="C194" s="16" t="s">
        <v>27</v>
      </c>
      <c r="D194" s="18" t="s">
        <v>28</v>
      </c>
      <c r="E194" s="11"/>
      <c r="F194" s="11"/>
      <c r="G194" s="11"/>
      <c r="H194" s="11"/>
      <c r="I194" s="11">
        <f t="shared" si="10"/>
        <v>0</v>
      </c>
      <c r="J194" s="78" t="e">
        <f t="shared" si="11"/>
        <v>#DIV/0!</v>
      </c>
      <c r="K194" s="78" t="e">
        <f t="shared" si="12"/>
        <v>#DIV/0!</v>
      </c>
      <c r="L194" s="11"/>
      <c r="M194" s="11">
        <f t="shared" si="13"/>
        <v>0</v>
      </c>
      <c r="N194" s="11" t="e">
        <f t="shared" si="14"/>
        <v>#DIV/0!</v>
      </c>
    </row>
    <row r="195" spans="1:14" ht="15.75" customHeight="1">
      <c r="A195" s="112"/>
      <c r="B195" s="116"/>
      <c r="C195" s="16" t="s">
        <v>29</v>
      </c>
      <c r="D195" s="18" t="s">
        <v>30</v>
      </c>
      <c r="E195" s="11">
        <v>179.1</v>
      </c>
      <c r="F195" s="11">
        <v>50</v>
      </c>
      <c r="G195" s="11">
        <v>50</v>
      </c>
      <c r="H195" s="11">
        <v>189.3</v>
      </c>
      <c r="I195" s="11">
        <f t="shared" si="10"/>
        <v>139.3</v>
      </c>
      <c r="J195" s="78">
        <f t="shared" si="11"/>
        <v>378.6</v>
      </c>
      <c r="K195" s="78">
        <f t="shared" si="12"/>
        <v>378.6</v>
      </c>
      <c r="L195" s="11"/>
      <c r="M195" s="11">
        <f t="shared" si="13"/>
        <v>10.200000000000017</v>
      </c>
      <c r="N195" s="11">
        <f t="shared" si="14"/>
        <v>105.69514237855948</v>
      </c>
    </row>
    <row r="196" spans="1:14" ht="15.75">
      <c r="A196" s="112"/>
      <c r="B196" s="116"/>
      <c r="C196" s="16" t="s">
        <v>213</v>
      </c>
      <c r="D196" s="18" t="s">
        <v>46</v>
      </c>
      <c r="E196" s="11">
        <v>-16.2</v>
      </c>
      <c r="F196" s="11"/>
      <c r="G196" s="11"/>
      <c r="H196" s="11">
        <v>-658.3</v>
      </c>
      <c r="I196" s="11">
        <f t="shared" si="10"/>
        <v>-658.3</v>
      </c>
      <c r="J196" s="78"/>
      <c r="K196" s="78"/>
      <c r="L196" s="11"/>
      <c r="M196" s="11">
        <f t="shared" si="13"/>
        <v>-642.0999999999999</v>
      </c>
      <c r="N196" s="11">
        <f t="shared" si="14"/>
        <v>4063.5802469135806</v>
      </c>
    </row>
    <row r="197" spans="1:14" ht="15.75">
      <c r="A197" s="112"/>
      <c r="B197" s="116"/>
      <c r="C197" s="16" t="s">
        <v>49</v>
      </c>
      <c r="D197" s="18" t="s">
        <v>86</v>
      </c>
      <c r="E197" s="11">
        <v>24210.2</v>
      </c>
      <c r="F197" s="11">
        <v>3000</v>
      </c>
      <c r="G197" s="11"/>
      <c r="H197" s="11"/>
      <c r="I197" s="11">
        <f t="shared" si="10"/>
        <v>0</v>
      </c>
      <c r="J197" s="78"/>
      <c r="K197" s="78">
        <f t="shared" si="12"/>
        <v>0</v>
      </c>
      <c r="L197" s="11"/>
      <c r="M197" s="11">
        <f t="shared" si="13"/>
        <v>-24210.2</v>
      </c>
      <c r="N197" s="11">
        <f t="shared" si="14"/>
        <v>0</v>
      </c>
    </row>
    <row r="198" spans="1:14" ht="15.75" customHeight="1">
      <c r="A198" s="112"/>
      <c r="B198" s="116"/>
      <c r="C198" s="16" t="s">
        <v>50</v>
      </c>
      <c r="D198" s="18" t="s">
        <v>87</v>
      </c>
      <c r="E198" s="11">
        <v>17792.1</v>
      </c>
      <c r="F198" s="11">
        <v>4566.4</v>
      </c>
      <c r="G198" s="11">
        <v>4566.4</v>
      </c>
      <c r="H198" s="11">
        <v>4566.4</v>
      </c>
      <c r="I198" s="11">
        <f t="shared" si="10"/>
        <v>0</v>
      </c>
      <c r="J198" s="78">
        <f t="shared" si="11"/>
        <v>100</v>
      </c>
      <c r="K198" s="78">
        <f t="shared" si="12"/>
        <v>100</v>
      </c>
      <c r="L198" s="11"/>
      <c r="M198" s="11">
        <f t="shared" si="13"/>
        <v>-13225.699999999999</v>
      </c>
      <c r="N198" s="11">
        <f t="shared" si="14"/>
        <v>25.665323373856936</v>
      </c>
    </row>
    <row r="199" spans="1:14" ht="15.75">
      <c r="A199" s="112"/>
      <c r="B199" s="116"/>
      <c r="C199" s="16" t="s">
        <v>52</v>
      </c>
      <c r="D199" s="20" t="s">
        <v>53</v>
      </c>
      <c r="E199" s="11">
        <v>14606.4</v>
      </c>
      <c r="F199" s="11">
        <v>19727.4</v>
      </c>
      <c r="G199" s="11">
        <v>19727.4</v>
      </c>
      <c r="H199" s="11">
        <v>19727.4</v>
      </c>
      <c r="I199" s="11">
        <f t="shared" si="10"/>
        <v>0</v>
      </c>
      <c r="J199" s="78">
        <f t="shared" si="11"/>
        <v>100</v>
      </c>
      <c r="K199" s="78">
        <f t="shared" si="12"/>
        <v>100</v>
      </c>
      <c r="L199" s="11"/>
      <c r="M199" s="11">
        <f t="shared" si="13"/>
        <v>5121.000000000002</v>
      </c>
      <c r="N199" s="11">
        <f t="shared" si="14"/>
        <v>135.05997371015445</v>
      </c>
    </row>
    <row r="200" spans="1:14" s="26" customFormat="1" ht="31.5">
      <c r="A200" s="112"/>
      <c r="B200" s="116"/>
      <c r="C200" s="28"/>
      <c r="D200" s="24" t="s">
        <v>208</v>
      </c>
      <c r="E200" s="25">
        <f>E201-E196</f>
        <v>56787.799999999996</v>
      </c>
      <c r="F200" s="25">
        <f>F201-F196</f>
        <v>27343.800000000003</v>
      </c>
      <c r="G200" s="25">
        <f>G201-G196</f>
        <v>24343.800000000003</v>
      </c>
      <c r="H200" s="25">
        <f>H201-H196</f>
        <v>24761</v>
      </c>
      <c r="I200" s="25">
        <f aca="true" t="shared" si="15" ref="I200:I263">H200-G200</f>
        <v>417.1999999999971</v>
      </c>
      <c r="J200" s="79">
        <f aca="true" t="shared" si="16" ref="J200:J252">H200/G200*100</f>
        <v>101.71378338632422</v>
      </c>
      <c r="K200" s="79">
        <f aca="true" t="shared" si="17" ref="K200:K252">H200/F200*100</f>
        <v>90.55434870061951</v>
      </c>
      <c r="L200" s="25"/>
      <c r="M200" s="25">
        <f aca="true" t="shared" si="18" ref="M200:M263">H200-E200</f>
        <v>-32026.799999999996</v>
      </c>
      <c r="N200" s="25">
        <f t="shared" si="14"/>
        <v>43.60267522249497</v>
      </c>
    </row>
    <row r="201" spans="1:14" s="26" customFormat="1" ht="15.75">
      <c r="A201" s="113"/>
      <c r="B201" s="117"/>
      <c r="C201" s="36"/>
      <c r="D201" s="24" t="s">
        <v>35</v>
      </c>
      <c r="E201" s="37">
        <f>SUM(E192,E194:E199)</f>
        <v>56771.6</v>
      </c>
      <c r="F201" s="37">
        <f>SUM(F192,F194:F199)</f>
        <v>27343.800000000003</v>
      </c>
      <c r="G201" s="37">
        <f>SUM(G192,G194:G199)</f>
        <v>24343.800000000003</v>
      </c>
      <c r="H201" s="37">
        <f>SUM(H192,H194:H199)</f>
        <v>24102.7</v>
      </c>
      <c r="I201" s="37">
        <f t="shared" si="15"/>
        <v>-241.10000000000218</v>
      </c>
      <c r="J201" s="81">
        <f t="shared" si="16"/>
        <v>99.00960408810457</v>
      </c>
      <c r="K201" s="81">
        <f t="shared" si="17"/>
        <v>88.14685596003481</v>
      </c>
      <c r="L201" s="37"/>
      <c r="M201" s="37">
        <f t="shared" si="18"/>
        <v>-32668.899999999998</v>
      </c>
      <c r="N201" s="37">
        <f t="shared" si="14"/>
        <v>42.45555876529814</v>
      </c>
    </row>
    <row r="202" spans="1:14" ht="31.5" customHeight="1">
      <c r="A202" s="114" t="s">
        <v>108</v>
      </c>
      <c r="B202" s="115" t="s">
        <v>109</v>
      </c>
      <c r="C202" s="16" t="s">
        <v>16</v>
      </c>
      <c r="D202" s="21" t="s">
        <v>17</v>
      </c>
      <c r="E202" s="11">
        <v>10.7</v>
      </c>
      <c r="F202" s="11"/>
      <c r="G202" s="11"/>
      <c r="H202" s="11">
        <v>81.1</v>
      </c>
      <c r="I202" s="11">
        <f t="shared" si="15"/>
        <v>81.1</v>
      </c>
      <c r="J202" s="78"/>
      <c r="K202" s="78"/>
      <c r="L202" s="11"/>
      <c r="M202" s="11">
        <f t="shared" si="18"/>
        <v>70.39999999999999</v>
      </c>
      <c r="N202" s="11">
        <f aca="true" t="shared" si="19" ref="N202:N264">H202/E202*100</f>
        <v>757.9439252336448</v>
      </c>
    </row>
    <row r="203" spans="1:14" ht="15.75" customHeight="1" hidden="1">
      <c r="A203" s="114"/>
      <c r="B203" s="115"/>
      <c r="C203" s="16" t="s">
        <v>99</v>
      </c>
      <c r="D203" s="18" t="s">
        <v>100</v>
      </c>
      <c r="E203" s="11"/>
      <c r="F203" s="11"/>
      <c r="G203" s="11"/>
      <c r="H203" s="11"/>
      <c r="I203" s="11">
        <f t="shared" si="15"/>
        <v>0</v>
      </c>
      <c r="J203" s="78"/>
      <c r="K203" s="78"/>
      <c r="L203" s="11"/>
      <c r="M203" s="11">
        <f t="shared" si="18"/>
        <v>0</v>
      </c>
      <c r="N203" s="11" t="e">
        <f t="shared" si="19"/>
        <v>#DIV/0!</v>
      </c>
    </row>
    <row r="204" spans="1:14" ht="15.75">
      <c r="A204" s="118"/>
      <c r="B204" s="119"/>
      <c r="C204" s="16" t="s">
        <v>22</v>
      </c>
      <c r="D204" s="18" t="s">
        <v>23</v>
      </c>
      <c r="E204" s="11">
        <f>E205</f>
        <v>1.7</v>
      </c>
      <c r="F204" s="11">
        <f>F205</f>
        <v>0</v>
      </c>
      <c r="G204" s="11">
        <f>G205</f>
        <v>0</v>
      </c>
      <c r="H204" s="11">
        <f>H205</f>
        <v>63.4</v>
      </c>
      <c r="I204" s="11">
        <f t="shared" si="15"/>
        <v>63.4</v>
      </c>
      <c r="J204" s="78"/>
      <c r="K204" s="78"/>
      <c r="L204" s="11"/>
      <c r="M204" s="11">
        <f t="shared" si="18"/>
        <v>61.699999999999996</v>
      </c>
      <c r="N204" s="11">
        <f t="shared" si="19"/>
        <v>3729.4117647058824</v>
      </c>
    </row>
    <row r="205" spans="1:14" ht="47.25" customHeight="1" hidden="1">
      <c r="A205" s="118"/>
      <c r="B205" s="119"/>
      <c r="C205" s="19" t="s">
        <v>25</v>
      </c>
      <c r="D205" s="20" t="s">
        <v>26</v>
      </c>
      <c r="E205" s="11">
        <v>1.7</v>
      </c>
      <c r="F205" s="11"/>
      <c r="G205" s="11"/>
      <c r="H205" s="11">
        <v>63.4</v>
      </c>
      <c r="I205" s="11">
        <f t="shared" si="15"/>
        <v>63.4</v>
      </c>
      <c r="J205" s="78"/>
      <c r="K205" s="78"/>
      <c r="L205" s="11"/>
      <c r="M205" s="11">
        <f t="shared" si="18"/>
        <v>61.699999999999996</v>
      </c>
      <c r="N205" s="11">
        <f t="shared" si="19"/>
        <v>3729.4117647058824</v>
      </c>
    </row>
    <row r="206" spans="1:14" ht="15.75" customHeight="1">
      <c r="A206" s="118"/>
      <c r="B206" s="119"/>
      <c r="C206" s="16" t="s">
        <v>27</v>
      </c>
      <c r="D206" s="18" t="s">
        <v>28</v>
      </c>
      <c r="E206" s="11"/>
      <c r="F206" s="11"/>
      <c r="G206" s="11"/>
      <c r="H206" s="11"/>
      <c r="I206" s="11">
        <f t="shared" si="15"/>
        <v>0</v>
      </c>
      <c r="J206" s="78"/>
      <c r="K206" s="78"/>
      <c r="L206" s="11"/>
      <c r="M206" s="11">
        <f t="shared" si="18"/>
        <v>0</v>
      </c>
      <c r="N206" s="11"/>
    </row>
    <row r="207" spans="1:14" ht="15.75">
      <c r="A207" s="118"/>
      <c r="B207" s="119"/>
      <c r="C207" s="16" t="s">
        <v>29</v>
      </c>
      <c r="D207" s="18" t="s">
        <v>30</v>
      </c>
      <c r="E207" s="11">
        <v>434</v>
      </c>
      <c r="F207" s="11">
        <v>120</v>
      </c>
      <c r="G207" s="11">
        <v>120</v>
      </c>
      <c r="H207" s="11">
        <v>663.2</v>
      </c>
      <c r="I207" s="11">
        <f t="shared" si="15"/>
        <v>543.2</v>
      </c>
      <c r="J207" s="78">
        <f t="shared" si="16"/>
        <v>552.6666666666667</v>
      </c>
      <c r="K207" s="78">
        <f t="shared" si="17"/>
        <v>552.6666666666667</v>
      </c>
      <c r="L207" s="11"/>
      <c r="M207" s="11">
        <f t="shared" si="18"/>
        <v>229.20000000000005</v>
      </c>
      <c r="N207" s="11">
        <f t="shared" si="19"/>
        <v>152.8110599078341</v>
      </c>
    </row>
    <row r="208" spans="1:14" ht="15.75">
      <c r="A208" s="118"/>
      <c r="B208" s="119"/>
      <c r="C208" s="16" t="s">
        <v>213</v>
      </c>
      <c r="D208" s="18" t="s">
        <v>46</v>
      </c>
      <c r="E208" s="11"/>
      <c r="F208" s="11"/>
      <c r="G208" s="11"/>
      <c r="H208" s="11">
        <v>-331</v>
      </c>
      <c r="I208" s="11">
        <f t="shared" si="15"/>
        <v>-331</v>
      </c>
      <c r="J208" s="78"/>
      <c r="K208" s="78"/>
      <c r="L208" s="11"/>
      <c r="M208" s="11">
        <f t="shared" si="18"/>
        <v>-331</v>
      </c>
      <c r="N208" s="11"/>
    </row>
    <row r="209" spans="1:14" ht="15.75" customHeight="1" hidden="1">
      <c r="A209" s="118"/>
      <c r="B209" s="119"/>
      <c r="C209" s="16" t="s">
        <v>49</v>
      </c>
      <c r="D209" s="18" t="s">
        <v>86</v>
      </c>
      <c r="E209" s="11"/>
      <c r="F209" s="11"/>
      <c r="G209" s="11"/>
      <c r="H209" s="11"/>
      <c r="I209" s="11">
        <f t="shared" si="15"/>
        <v>0</v>
      </c>
      <c r="J209" s="78" t="e">
        <f t="shared" si="16"/>
        <v>#DIV/0!</v>
      </c>
      <c r="K209" s="78" t="e">
        <f t="shared" si="17"/>
        <v>#DIV/0!</v>
      </c>
      <c r="L209" s="11"/>
      <c r="M209" s="11">
        <f t="shared" si="18"/>
        <v>0</v>
      </c>
      <c r="N209" s="11" t="e">
        <f t="shared" si="19"/>
        <v>#DIV/0!</v>
      </c>
    </row>
    <row r="210" spans="1:14" ht="15.75">
      <c r="A210" s="118"/>
      <c r="B210" s="119"/>
      <c r="C210" s="16" t="s">
        <v>50</v>
      </c>
      <c r="D210" s="18" t="s">
        <v>87</v>
      </c>
      <c r="E210" s="11">
        <v>15507.9</v>
      </c>
      <c r="F210" s="11">
        <v>4263.8</v>
      </c>
      <c r="G210" s="11">
        <v>4263.8</v>
      </c>
      <c r="H210" s="11">
        <v>4263.8</v>
      </c>
      <c r="I210" s="11">
        <f t="shared" si="15"/>
        <v>0</v>
      </c>
      <c r="J210" s="78">
        <f t="shared" si="16"/>
        <v>100</v>
      </c>
      <c r="K210" s="78">
        <f t="shared" si="17"/>
        <v>100</v>
      </c>
      <c r="L210" s="11"/>
      <c r="M210" s="11">
        <f t="shared" si="18"/>
        <v>-11244.099999999999</v>
      </c>
      <c r="N210" s="11">
        <f t="shared" si="19"/>
        <v>27.49437383527106</v>
      </c>
    </row>
    <row r="211" spans="1:14" ht="15.75">
      <c r="A211" s="118"/>
      <c r="B211" s="119"/>
      <c r="C211" s="16" t="s">
        <v>52</v>
      </c>
      <c r="D211" s="20" t="s">
        <v>53</v>
      </c>
      <c r="E211" s="11">
        <v>13325</v>
      </c>
      <c r="F211" s="11">
        <v>15565.4</v>
      </c>
      <c r="G211" s="11">
        <v>15565.4</v>
      </c>
      <c r="H211" s="11">
        <v>15565.4</v>
      </c>
      <c r="I211" s="11">
        <f t="shared" si="15"/>
        <v>0</v>
      </c>
      <c r="J211" s="78">
        <f t="shared" si="16"/>
        <v>100</v>
      </c>
      <c r="K211" s="78">
        <f t="shared" si="17"/>
        <v>100</v>
      </c>
      <c r="L211" s="11"/>
      <c r="M211" s="11">
        <f t="shared" si="18"/>
        <v>2240.3999999999996</v>
      </c>
      <c r="N211" s="11">
        <f t="shared" si="19"/>
        <v>116.81350844277674</v>
      </c>
    </row>
    <row r="212" spans="1:14" s="26" customFormat="1" ht="31.5" customHeight="1">
      <c r="A212" s="118"/>
      <c r="B212" s="119"/>
      <c r="C212" s="28"/>
      <c r="D212" s="24" t="s">
        <v>208</v>
      </c>
      <c r="E212" s="25">
        <f>E213-E208</f>
        <v>29279.3</v>
      </c>
      <c r="F212" s="25">
        <f>F213-F208</f>
        <v>19949.2</v>
      </c>
      <c r="G212" s="25">
        <f>G213-G208</f>
        <v>19949.2</v>
      </c>
      <c r="H212" s="25">
        <f>H213-H208</f>
        <v>20636.9</v>
      </c>
      <c r="I212" s="25">
        <f t="shared" si="15"/>
        <v>687.7000000000007</v>
      </c>
      <c r="J212" s="79">
        <f t="shared" si="16"/>
        <v>103.44725603031702</v>
      </c>
      <c r="K212" s="79">
        <f t="shared" si="17"/>
        <v>103.44725603031702</v>
      </c>
      <c r="L212" s="25"/>
      <c r="M212" s="25">
        <f t="shared" si="18"/>
        <v>-8642.399999999998</v>
      </c>
      <c r="N212" s="25">
        <f t="shared" si="19"/>
        <v>70.482900889024</v>
      </c>
    </row>
    <row r="213" spans="1:14" s="26" customFormat="1" ht="15.75">
      <c r="A213" s="118"/>
      <c r="B213" s="119"/>
      <c r="C213" s="36"/>
      <c r="D213" s="24" t="s">
        <v>35</v>
      </c>
      <c r="E213" s="37">
        <f>SUM(E202:E204,E206:E211)</f>
        <v>29279.3</v>
      </c>
      <c r="F213" s="37">
        <f>SUM(F202:F204,F206:F211)</f>
        <v>19949.2</v>
      </c>
      <c r="G213" s="37">
        <f>SUM(G202:G204,G206:G211)</f>
        <v>19949.2</v>
      </c>
      <c r="H213" s="37">
        <f>SUM(H202:H204,H206:H211)</f>
        <v>20305.9</v>
      </c>
      <c r="I213" s="37">
        <f t="shared" si="15"/>
        <v>356.7000000000007</v>
      </c>
      <c r="J213" s="81">
        <f t="shared" si="16"/>
        <v>101.78804162572936</v>
      </c>
      <c r="K213" s="81">
        <f t="shared" si="17"/>
        <v>101.78804162572936</v>
      </c>
      <c r="L213" s="37"/>
      <c r="M213" s="37">
        <f t="shared" si="18"/>
        <v>-8973.399999999998</v>
      </c>
      <c r="N213" s="37">
        <f t="shared" si="19"/>
        <v>69.35240938137183</v>
      </c>
    </row>
    <row r="214" spans="1:14" ht="31.5" customHeight="1">
      <c r="A214" s="114" t="s">
        <v>110</v>
      </c>
      <c r="B214" s="107" t="s">
        <v>111</v>
      </c>
      <c r="C214" s="16" t="s">
        <v>16</v>
      </c>
      <c r="D214" s="21" t="s">
        <v>17</v>
      </c>
      <c r="E214" s="11">
        <v>11.9</v>
      </c>
      <c r="F214" s="11"/>
      <c r="G214" s="11"/>
      <c r="H214" s="11">
        <v>50.6</v>
      </c>
      <c r="I214" s="11">
        <f t="shared" si="15"/>
        <v>50.6</v>
      </c>
      <c r="J214" s="78"/>
      <c r="K214" s="78"/>
      <c r="L214" s="11"/>
      <c r="M214" s="11">
        <f t="shared" si="18"/>
        <v>38.7</v>
      </c>
      <c r="N214" s="11">
        <f t="shared" si="19"/>
        <v>425.21008403361344</v>
      </c>
    </row>
    <row r="215" spans="1:14" ht="15.75" customHeight="1" hidden="1">
      <c r="A215" s="114"/>
      <c r="B215" s="116"/>
      <c r="C215" s="16" t="s">
        <v>99</v>
      </c>
      <c r="D215" s="18" t="s">
        <v>100</v>
      </c>
      <c r="E215" s="11"/>
      <c r="F215" s="11"/>
      <c r="G215" s="11"/>
      <c r="H215" s="11"/>
      <c r="I215" s="11">
        <f t="shared" si="15"/>
        <v>0</v>
      </c>
      <c r="J215" s="78"/>
      <c r="K215" s="78"/>
      <c r="L215" s="11"/>
      <c r="M215" s="11">
        <f t="shared" si="18"/>
        <v>0</v>
      </c>
      <c r="N215" s="11" t="e">
        <f t="shared" si="19"/>
        <v>#DIV/0!</v>
      </c>
    </row>
    <row r="216" spans="1:14" ht="15.75" customHeight="1">
      <c r="A216" s="118"/>
      <c r="B216" s="116"/>
      <c r="C216" s="16" t="s">
        <v>22</v>
      </c>
      <c r="D216" s="18" t="s">
        <v>23</v>
      </c>
      <c r="E216" s="11">
        <f>E217</f>
        <v>0</v>
      </c>
      <c r="F216" s="11">
        <f>F217</f>
        <v>0</v>
      </c>
      <c r="G216" s="11">
        <f>G217</f>
        <v>0</v>
      </c>
      <c r="H216" s="11">
        <f>H217</f>
        <v>0</v>
      </c>
      <c r="I216" s="11">
        <f t="shared" si="15"/>
        <v>0</v>
      </c>
      <c r="J216" s="78"/>
      <c r="K216" s="78"/>
      <c r="L216" s="11"/>
      <c r="M216" s="11">
        <f t="shared" si="18"/>
        <v>0</v>
      </c>
      <c r="N216" s="11"/>
    </row>
    <row r="217" spans="1:14" ht="47.25" customHeight="1" hidden="1">
      <c r="A217" s="118"/>
      <c r="B217" s="116"/>
      <c r="C217" s="19" t="s">
        <v>25</v>
      </c>
      <c r="D217" s="20" t="s">
        <v>26</v>
      </c>
      <c r="E217" s="11"/>
      <c r="F217" s="11"/>
      <c r="G217" s="11"/>
      <c r="H217" s="11"/>
      <c r="I217" s="11">
        <f t="shared" si="15"/>
        <v>0</v>
      </c>
      <c r="J217" s="78"/>
      <c r="K217" s="78"/>
      <c r="L217" s="11"/>
      <c r="M217" s="11">
        <f t="shared" si="18"/>
        <v>0</v>
      </c>
      <c r="N217" s="11" t="e">
        <f t="shared" si="19"/>
        <v>#DIV/0!</v>
      </c>
    </row>
    <row r="218" spans="1:14" ht="15.75">
      <c r="A218" s="118"/>
      <c r="B218" s="116"/>
      <c r="C218" s="16" t="s">
        <v>27</v>
      </c>
      <c r="D218" s="18" t="s">
        <v>28</v>
      </c>
      <c r="E218" s="62">
        <v>0.5</v>
      </c>
      <c r="F218" s="11"/>
      <c r="G218" s="11"/>
      <c r="H218" s="11">
        <v>-0.2</v>
      </c>
      <c r="I218" s="11">
        <f t="shared" si="15"/>
        <v>-0.2</v>
      </c>
      <c r="J218" s="78"/>
      <c r="K218" s="78"/>
      <c r="L218" s="11"/>
      <c r="M218" s="11">
        <f t="shared" si="18"/>
        <v>-0.7</v>
      </c>
      <c r="N218" s="11">
        <f t="shared" si="19"/>
        <v>-40</v>
      </c>
    </row>
    <row r="219" spans="1:14" ht="15.75">
      <c r="A219" s="118"/>
      <c r="B219" s="116"/>
      <c r="C219" s="16" t="s">
        <v>29</v>
      </c>
      <c r="D219" s="18" t="s">
        <v>30</v>
      </c>
      <c r="E219" s="11">
        <v>8.4</v>
      </c>
      <c r="F219" s="11"/>
      <c r="G219" s="11"/>
      <c r="H219" s="11">
        <v>44</v>
      </c>
      <c r="I219" s="11">
        <f t="shared" si="15"/>
        <v>44</v>
      </c>
      <c r="J219" s="78"/>
      <c r="K219" s="78"/>
      <c r="L219" s="11"/>
      <c r="M219" s="11">
        <f t="shared" si="18"/>
        <v>35.6</v>
      </c>
      <c r="N219" s="11">
        <f t="shared" si="19"/>
        <v>523.8095238095239</v>
      </c>
    </row>
    <row r="220" spans="1:14" ht="15.75" customHeight="1">
      <c r="A220" s="118"/>
      <c r="B220" s="116"/>
      <c r="C220" s="16" t="s">
        <v>213</v>
      </c>
      <c r="D220" s="18" t="s">
        <v>46</v>
      </c>
      <c r="E220" s="11"/>
      <c r="F220" s="11"/>
      <c r="G220" s="11"/>
      <c r="H220" s="11">
        <v>-1</v>
      </c>
      <c r="I220" s="11">
        <f t="shared" si="15"/>
        <v>-1</v>
      </c>
      <c r="J220" s="78"/>
      <c r="K220" s="78"/>
      <c r="L220" s="11"/>
      <c r="M220" s="11">
        <f t="shared" si="18"/>
        <v>-1</v>
      </c>
      <c r="N220" s="11"/>
    </row>
    <row r="221" spans="1:14" ht="15.75" customHeight="1" hidden="1">
      <c r="A221" s="118"/>
      <c r="B221" s="116"/>
      <c r="C221" s="16" t="s">
        <v>49</v>
      </c>
      <c r="D221" s="18" t="s">
        <v>86</v>
      </c>
      <c r="E221" s="11"/>
      <c r="F221" s="11"/>
      <c r="G221" s="11"/>
      <c r="H221" s="11"/>
      <c r="I221" s="11">
        <f t="shared" si="15"/>
        <v>0</v>
      </c>
      <c r="J221" s="78" t="e">
        <f t="shared" si="16"/>
        <v>#DIV/0!</v>
      </c>
      <c r="K221" s="78" t="e">
        <f t="shared" si="17"/>
        <v>#DIV/0!</v>
      </c>
      <c r="L221" s="11"/>
      <c r="M221" s="11">
        <f t="shared" si="18"/>
        <v>0</v>
      </c>
      <c r="N221" s="11" t="e">
        <f t="shared" si="19"/>
        <v>#DIV/0!</v>
      </c>
    </row>
    <row r="222" spans="1:14" ht="15.75">
      <c r="A222" s="118"/>
      <c r="B222" s="116"/>
      <c r="C222" s="16" t="s">
        <v>50</v>
      </c>
      <c r="D222" s="18" t="s">
        <v>87</v>
      </c>
      <c r="E222" s="11">
        <v>797.5</v>
      </c>
      <c r="F222" s="11">
        <v>845.6</v>
      </c>
      <c r="G222" s="11">
        <v>845.6</v>
      </c>
      <c r="H222" s="11">
        <v>845.7</v>
      </c>
      <c r="I222" s="11">
        <f t="shared" si="15"/>
        <v>0.10000000000002274</v>
      </c>
      <c r="J222" s="78">
        <f t="shared" si="16"/>
        <v>100.01182592242195</v>
      </c>
      <c r="K222" s="78">
        <f t="shared" si="17"/>
        <v>100.01182592242195</v>
      </c>
      <c r="L222" s="11"/>
      <c r="M222" s="11">
        <f t="shared" si="18"/>
        <v>48.200000000000045</v>
      </c>
      <c r="N222" s="11">
        <f t="shared" si="19"/>
        <v>106.04388714733544</v>
      </c>
    </row>
    <row r="223" spans="1:14" ht="15.75" customHeight="1">
      <c r="A223" s="118"/>
      <c r="B223" s="116"/>
      <c r="C223" s="16" t="s">
        <v>52</v>
      </c>
      <c r="D223" s="20" t="s">
        <v>53</v>
      </c>
      <c r="E223" s="11">
        <v>2005.4</v>
      </c>
      <c r="F223" s="11">
        <v>1402.7</v>
      </c>
      <c r="G223" s="11">
        <v>1402.7</v>
      </c>
      <c r="H223" s="11">
        <v>1402.7</v>
      </c>
      <c r="I223" s="11">
        <f t="shared" si="15"/>
        <v>0</v>
      </c>
      <c r="J223" s="78">
        <f t="shared" si="16"/>
        <v>100</v>
      </c>
      <c r="K223" s="78">
        <f t="shared" si="17"/>
        <v>100</v>
      </c>
      <c r="L223" s="11"/>
      <c r="M223" s="11">
        <f t="shared" si="18"/>
        <v>-602.7</v>
      </c>
      <c r="N223" s="11">
        <f t="shared" si="19"/>
        <v>69.94614540740002</v>
      </c>
    </row>
    <row r="224" spans="1:14" s="26" customFormat="1" ht="31.5">
      <c r="A224" s="118"/>
      <c r="B224" s="116"/>
      <c r="C224" s="28"/>
      <c r="D224" s="24" t="s">
        <v>208</v>
      </c>
      <c r="E224" s="25">
        <f>E225-E220</f>
        <v>2823.7</v>
      </c>
      <c r="F224" s="25">
        <f>F225-F220</f>
        <v>2248.3</v>
      </c>
      <c r="G224" s="25">
        <f>G225-G220</f>
        <v>2248.3</v>
      </c>
      <c r="H224" s="25">
        <f>H225-H220</f>
        <v>2342.8</v>
      </c>
      <c r="I224" s="25">
        <f t="shared" si="15"/>
        <v>94.5</v>
      </c>
      <c r="J224" s="79">
        <f t="shared" si="16"/>
        <v>104.20317573277586</v>
      </c>
      <c r="K224" s="79">
        <f t="shared" si="17"/>
        <v>104.20317573277586</v>
      </c>
      <c r="L224" s="25"/>
      <c r="M224" s="25">
        <f t="shared" si="18"/>
        <v>-480.89999999999964</v>
      </c>
      <c r="N224" s="25">
        <f t="shared" si="19"/>
        <v>82.96915394694905</v>
      </c>
    </row>
    <row r="225" spans="1:14" s="26" customFormat="1" ht="15.75">
      <c r="A225" s="118"/>
      <c r="B225" s="116"/>
      <c r="C225" s="36"/>
      <c r="D225" s="24" t="s">
        <v>35</v>
      </c>
      <c r="E225" s="37">
        <f>SUM(E214:E216,E218:E223)</f>
        <v>2823.7</v>
      </c>
      <c r="F225" s="37">
        <f>SUM(F214:F216,F218:F223)</f>
        <v>2248.3</v>
      </c>
      <c r="G225" s="37">
        <f>SUM(G214:G216,G218:G223)</f>
        <v>2248.3</v>
      </c>
      <c r="H225" s="37">
        <f>SUM(H214:H216,H218:H223)</f>
        <v>2341.8</v>
      </c>
      <c r="I225" s="37">
        <f t="shared" si="15"/>
        <v>93.5</v>
      </c>
      <c r="J225" s="81">
        <f t="shared" si="16"/>
        <v>104.15869768269359</v>
      </c>
      <c r="K225" s="81">
        <f t="shared" si="17"/>
        <v>104.15869768269359</v>
      </c>
      <c r="L225" s="37"/>
      <c r="M225" s="37">
        <f t="shared" si="18"/>
        <v>-481.89999999999964</v>
      </c>
      <c r="N225" s="37">
        <f t="shared" si="19"/>
        <v>82.93373941991005</v>
      </c>
    </row>
    <row r="226" spans="1:14" ht="78.75">
      <c r="A226" s="104" t="s">
        <v>112</v>
      </c>
      <c r="B226" s="107" t="s">
        <v>113</v>
      </c>
      <c r="C226" s="19" t="s">
        <v>14</v>
      </c>
      <c r="D226" s="20" t="s">
        <v>114</v>
      </c>
      <c r="E226" s="11">
        <v>23757.2</v>
      </c>
      <c r="F226" s="11">
        <v>5183</v>
      </c>
      <c r="G226" s="11">
        <v>4279</v>
      </c>
      <c r="H226" s="11">
        <v>3896.2</v>
      </c>
      <c r="I226" s="11">
        <f t="shared" si="15"/>
        <v>-382.8000000000002</v>
      </c>
      <c r="J226" s="78">
        <f t="shared" si="16"/>
        <v>91.05398457583547</v>
      </c>
      <c r="K226" s="78">
        <f t="shared" si="17"/>
        <v>75.17267991510708</v>
      </c>
      <c r="L226" s="11"/>
      <c r="M226" s="11">
        <f t="shared" si="18"/>
        <v>-19861</v>
      </c>
      <c r="N226" s="11">
        <f t="shared" si="19"/>
        <v>16.400080817604767</v>
      </c>
    </row>
    <row r="227" spans="1:14" ht="31.5" customHeight="1">
      <c r="A227" s="112"/>
      <c r="B227" s="110"/>
      <c r="C227" s="16" t="s">
        <v>16</v>
      </c>
      <c r="D227" s="21" t="s">
        <v>17</v>
      </c>
      <c r="E227" s="34">
        <v>1242.9</v>
      </c>
      <c r="F227" s="11"/>
      <c r="G227" s="11"/>
      <c r="H227" s="34">
        <v>3537.1</v>
      </c>
      <c r="I227" s="34">
        <f t="shared" si="15"/>
        <v>3537.1</v>
      </c>
      <c r="J227" s="80"/>
      <c r="K227" s="80"/>
      <c r="L227" s="34"/>
      <c r="M227" s="34">
        <f t="shared" si="18"/>
        <v>2294.2</v>
      </c>
      <c r="N227" s="34">
        <f t="shared" si="19"/>
        <v>284.5844396170247</v>
      </c>
    </row>
    <row r="228" spans="1:14" ht="15.75" customHeight="1">
      <c r="A228" s="112"/>
      <c r="B228" s="110"/>
      <c r="C228" s="16" t="s">
        <v>22</v>
      </c>
      <c r="D228" s="18" t="s">
        <v>23</v>
      </c>
      <c r="E228" s="11">
        <f>SUM(E229:E230)</f>
        <v>0</v>
      </c>
      <c r="F228" s="11">
        <f>SUM(F229:F230)</f>
        <v>0</v>
      </c>
      <c r="G228" s="11">
        <f>SUM(G229:G230)</f>
        <v>0</v>
      </c>
      <c r="H228" s="11">
        <f>SUM(H229:H230)</f>
        <v>945.2</v>
      </c>
      <c r="I228" s="11">
        <f t="shared" si="15"/>
        <v>945.2</v>
      </c>
      <c r="J228" s="78"/>
      <c r="K228" s="78"/>
      <c r="L228" s="11"/>
      <c r="M228" s="11">
        <f t="shared" si="18"/>
        <v>945.2</v>
      </c>
      <c r="N228" s="11"/>
    </row>
    <row r="229" spans="1:14" ht="63" customHeight="1" hidden="1">
      <c r="A229" s="112"/>
      <c r="B229" s="110"/>
      <c r="C229" s="19" t="s">
        <v>195</v>
      </c>
      <c r="D229" s="58" t="s">
        <v>24</v>
      </c>
      <c r="E229" s="11"/>
      <c r="F229" s="11"/>
      <c r="G229" s="11"/>
      <c r="H229" s="11">
        <v>358.3</v>
      </c>
      <c r="I229" s="11">
        <f t="shared" si="15"/>
        <v>358.3</v>
      </c>
      <c r="J229" s="78"/>
      <c r="K229" s="78"/>
      <c r="L229" s="11"/>
      <c r="M229" s="11">
        <f t="shared" si="18"/>
        <v>358.3</v>
      </c>
      <c r="N229" s="11" t="e">
        <f t="shared" si="19"/>
        <v>#DIV/0!</v>
      </c>
    </row>
    <row r="230" spans="1:14" ht="47.25" customHeight="1" hidden="1">
      <c r="A230" s="112"/>
      <c r="B230" s="110"/>
      <c r="C230" s="19" t="s">
        <v>25</v>
      </c>
      <c r="D230" s="20" t="s">
        <v>26</v>
      </c>
      <c r="E230" s="11"/>
      <c r="F230" s="11"/>
      <c r="G230" s="11"/>
      <c r="H230" s="11">
        <v>586.9</v>
      </c>
      <c r="I230" s="11">
        <f t="shared" si="15"/>
        <v>586.9</v>
      </c>
      <c r="J230" s="78"/>
      <c r="K230" s="78"/>
      <c r="L230" s="11"/>
      <c r="M230" s="11">
        <f t="shared" si="18"/>
        <v>586.9</v>
      </c>
      <c r="N230" s="11" t="e">
        <f t="shared" si="19"/>
        <v>#DIV/0!</v>
      </c>
    </row>
    <row r="231" spans="1:14" ht="15.75">
      <c r="A231" s="112"/>
      <c r="B231" s="110"/>
      <c r="C231" s="16" t="s">
        <v>27</v>
      </c>
      <c r="D231" s="18" t="s">
        <v>28</v>
      </c>
      <c r="E231" s="11">
        <v>-2.3</v>
      </c>
      <c r="F231" s="11"/>
      <c r="G231" s="11"/>
      <c r="H231" s="11">
        <v>-213.6</v>
      </c>
      <c r="I231" s="11">
        <f t="shared" si="15"/>
        <v>-213.6</v>
      </c>
      <c r="J231" s="78"/>
      <c r="K231" s="78"/>
      <c r="L231" s="11"/>
      <c r="M231" s="11">
        <f t="shared" si="18"/>
        <v>-211.29999999999998</v>
      </c>
      <c r="N231" s="11">
        <f t="shared" si="19"/>
        <v>9286.956521739132</v>
      </c>
    </row>
    <row r="232" spans="1:14" ht="15.75" customHeight="1">
      <c r="A232" s="112"/>
      <c r="B232" s="110"/>
      <c r="C232" s="16" t="s">
        <v>213</v>
      </c>
      <c r="D232" s="18" t="s">
        <v>46</v>
      </c>
      <c r="E232" s="11">
        <v>-21942.2</v>
      </c>
      <c r="F232" s="11"/>
      <c r="G232" s="11"/>
      <c r="H232" s="11">
        <v>-63962.9</v>
      </c>
      <c r="I232" s="11">
        <f t="shared" si="15"/>
        <v>-63962.9</v>
      </c>
      <c r="J232" s="78"/>
      <c r="K232" s="78"/>
      <c r="L232" s="11"/>
      <c r="M232" s="11">
        <f t="shared" si="18"/>
        <v>-42020.7</v>
      </c>
      <c r="N232" s="11">
        <f t="shared" si="19"/>
        <v>291.506321152847</v>
      </c>
    </row>
    <row r="233" spans="1:14" ht="15.75">
      <c r="A233" s="112"/>
      <c r="B233" s="110"/>
      <c r="C233" s="16" t="s">
        <v>49</v>
      </c>
      <c r="D233" s="18" t="s">
        <v>86</v>
      </c>
      <c r="E233" s="11">
        <v>734704.5</v>
      </c>
      <c r="F233" s="34">
        <v>495038.6</v>
      </c>
      <c r="G233" s="34">
        <v>495038.6</v>
      </c>
      <c r="H233" s="11">
        <v>495038.6</v>
      </c>
      <c r="I233" s="11">
        <f t="shared" si="15"/>
        <v>0</v>
      </c>
      <c r="J233" s="78">
        <f t="shared" si="16"/>
        <v>100</v>
      </c>
      <c r="K233" s="78">
        <f t="shared" si="17"/>
        <v>100</v>
      </c>
      <c r="L233" s="11"/>
      <c r="M233" s="11">
        <f t="shared" si="18"/>
        <v>-239665.90000000002</v>
      </c>
      <c r="N233" s="11">
        <f t="shared" si="19"/>
        <v>67.37927969680328</v>
      </c>
    </row>
    <row r="234" spans="1:14" ht="15.75">
      <c r="A234" s="112"/>
      <c r="B234" s="110"/>
      <c r="C234" s="16" t="s">
        <v>50</v>
      </c>
      <c r="D234" s="18" t="s">
        <v>87</v>
      </c>
      <c r="E234" s="11"/>
      <c r="F234" s="34">
        <v>94.6</v>
      </c>
      <c r="G234" s="34">
        <v>94.6</v>
      </c>
      <c r="H234" s="11">
        <v>94.6</v>
      </c>
      <c r="I234" s="11">
        <f t="shared" si="15"/>
        <v>0</v>
      </c>
      <c r="J234" s="78">
        <f t="shared" si="16"/>
        <v>100</v>
      </c>
      <c r="K234" s="78">
        <f t="shared" si="17"/>
        <v>100</v>
      </c>
      <c r="L234" s="11"/>
      <c r="M234" s="11">
        <f t="shared" si="18"/>
        <v>94.6</v>
      </c>
      <c r="N234" s="11"/>
    </row>
    <row r="235" spans="1:14" s="26" customFormat="1" ht="15.75" customHeight="1">
      <c r="A235" s="112"/>
      <c r="B235" s="110"/>
      <c r="C235" s="23"/>
      <c r="D235" s="24" t="s">
        <v>31</v>
      </c>
      <c r="E235" s="37">
        <f>SUM(E226:E228,E231:E234)</f>
        <v>737760.1</v>
      </c>
      <c r="F235" s="37">
        <f>SUM(F226:F228,F231:F234)</f>
        <v>500316.19999999995</v>
      </c>
      <c r="G235" s="37">
        <f>SUM(G226:G228,G231:G234)</f>
        <v>499412.19999999995</v>
      </c>
      <c r="H235" s="37">
        <f>SUM(H226:H228,H231:H234)</f>
        <v>439335.19999999995</v>
      </c>
      <c r="I235" s="37">
        <f t="shared" si="15"/>
        <v>-60077</v>
      </c>
      <c r="J235" s="81">
        <f t="shared" si="16"/>
        <v>87.97045807050769</v>
      </c>
      <c r="K235" s="81">
        <f t="shared" si="17"/>
        <v>87.81150800233932</v>
      </c>
      <c r="L235" s="37"/>
      <c r="M235" s="37">
        <f t="shared" si="18"/>
        <v>-298424.9</v>
      </c>
      <c r="N235" s="37">
        <f t="shared" si="19"/>
        <v>59.54987264830396</v>
      </c>
    </row>
    <row r="236" spans="1:14" ht="15.75">
      <c r="A236" s="112"/>
      <c r="B236" s="110"/>
      <c r="C236" s="16" t="s">
        <v>22</v>
      </c>
      <c r="D236" s="18" t="s">
        <v>23</v>
      </c>
      <c r="E236" s="11">
        <f>E237</f>
        <v>3173</v>
      </c>
      <c r="F236" s="11">
        <f>F237</f>
        <v>6990</v>
      </c>
      <c r="G236" s="11">
        <f>G237</f>
        <v>5434</v>
      </c>
      <c r="H236" s="11">
        <f>H237</f>
        <v>6860.4</v>
      </c>
      <c r="I236" s="11">
        <f t="shared" si="15"/>
        <v>1426.3999999999996</v>
      </c>
      <c r="J236" s="78">
        <f t="shared" si="16"/>
        <v>126.24953993375046</v>
      </c>
      <c r="K236" s="78">
        <f t="shared" si="17"/>
        <v>98.14592274678111</v>
      </c>
      <c r="L236" s="11"/>
      <c r="M236" s="11">
        <f t="shared" si="18"/>
        <v>3687.3999999999996</v>
      </c>
      <c r="N236" s="11">
        <f t="shared" si="19"/>
        <v>216.21178695241093</v>
      </c>
    </row>
    <row r="237" spans="1:14" ht="47.25" hidden="1">
      <c r="A237" s="112"/>
      <c r="B237" s="110"/>
      <c r="C237" s="19" t="s">
        <v>25</v>
      </c>
      <c r="D237" s="20" t="s">
        <v>26</v>
      </c>
      <c r="E237" s="11">
        <v>3173</v>
      </c>
      <c r="F237" s="11">
        <v>6990</v>
      </c>
      <c r="G237" s="11">
        <v>5434</v>
      </c>
      <c r="H237" s="11">
        <v>6860.4</v>
      </c>
      <c r="I237" s="11">
        <f t="shared" si="15"/>
        <v>1426.3999999999996</v>
      </c>
      <c r="J237" s="78">
        <f t="shared" si="16"/>
        <v>126.24953993375046</v>
      </c>
      <c r="K237" s="78">
        <f t="shared" si="17"/>
        <v>98.14592274678111</v>
      </c>
      <c r="L237" s="11"/>
      <c r="M237" s="11">
        <f t="shared" si="18"/>
        <v>3687.3999999999996</v>
      </c>
      <c r="N237" s="11">
        <f t="shared" si="19"/>
        <v>216.21178695241093</v>
      </c>
    </row>
    <row r="238" spans="1:14" s="26" customFormat="1" ht="15.75" customHeight="1">
      <c r="A238" s="112"/>
      <c r="B238" s="110"/>
      <c r="C238" s="23"/>
      <c r="D238" s="24" t="s">
        <v>34</v>
      </c>
      <c r="E238" s="37">
        <f>E236</f>
        <v>3173</v>
      </c>
      <c r="F238" s="37">
        <f>F236</f>
        <v>6990</v>
      </c>
      <c r="G238" s="37">
        <f>G236</f>
        <v>5434</v>
      </c>
      <c r="H238" s="37">
        <f>H236</f>
        <v>6860.4</v>
      </c>
      <c r="I238" s="37">
        <f t="shared" si="15"/>
        <v>1426.3999999999996</v>
      </c>
      <c r="J238" s="81">
        <f t="shared" si="16"/>
        <v>126.24953993375046</v>
      </c>
      <c r="K238" s="81">
        <f t="shared" si="17"/>
        <v>98.14592274678111</v>
      </c>
      <c r="L238" s="37"/>
      <c r="M238" s="37">
        <f t="shared" si="18"/>
        <v>3687.3999999999996</v>
      </c>
      <c r="N238" s="37">
        <f t="shared" si="19"/>
        <v>216.21178695241093</v>
      </c>
    </row>
    <row r="239" spans="1:14" s="26" customFormat="1" ht="31.5">
      <c r="A239" s="112"/>
      <c r="B239" s="110"/>
      <c r="C239" s="23"/>
      <c r="D239" s="24" t="s">
        <v>208</v>
      </c>
      <c r="E239" s="37">
        <f>E240-E232</f>
        <v>762875.2999999999</v>
      </c>
      <c r="F239" s="37">
        <f>F240-F232</f>
        <v>507306.19999999995</v>
      </c>
      <c r="G239" s="37">
        <f>G240-G232</f>
        <v>504846.19999999995</v>
      </c>
      <c r="H239" s="37">
        <f>H240-H232</f>
        <v>510158.5</v>
      </c>
      <c r="I239" s="37">
        <f t="shared" si="15"/>
        <v>5312.300000000047</v>
      </c>
      <c r="J239" s="81">
        <f t="shared" si="16"/>
        <v>101.052261064855</v>
      </c>
      <c r="K239" s="81">
        <f t="shared" si="17"/>
        <v>100.56224426194673</v>
      </c>
      <c r="L239" s="37"/>
      <c r="M239" s="37">
        <f t="shared" si="18"/>
        <v>-252716.79999999993</v>
      </c>
      <c r="N239" s="37">
        <f t="shared" si="19"/>
        <v>66.87311805743352</v>
      </c>
    </row>
    <row r="240" spans="1:14" s="26" customFormat="1" ht="15.75">
      <c r="A240" s="113"/>
      <c r="B240" s="111"/>
      <c r="C240" s="23"/>
      <c r="D240" s="24" t="s">
        <v>35</v>
      </c>
      <c r="E240" s="37">
        <f>E235+E238</f>
        <v>740933.1</v>
      </c>
      <c r="F240" s="37">
        <f>F235+F238</f>
        <v>507306.19999999995</v>
      </c>
      <c r="G240" s="37">
        <f>G235+G238</f>
        <v>504846.19999999995</v>
      </c>
      <c r="H240" s="37">
        <f>H235+H238</f>
        <v>446195.6</v>
      </c>
      <c r="I240" s="37">
        <f t="shared" si="15"/>
        <v>-58650.59999999998</v>
      </c>
      <c r="J240" s="81">
        <f t="shared" si="16"/>
        <v>88.38248163500091</v>
      </c>
      <c r="K240" s="81">
        <f t="shared" si="17"/>
        <v>87.95390239661964</v>
      </c>
      <c r="L240" s="37"/>
      <c r="M240" s="37">
        <f t="shared" si="18"/>
        <v>-294737.5</v>
      </c>
      <c r="N240" s="37">
        <f t="shared" si="19"/>
        <v>60.22076756997359</v>
      </c>
    </row>
    <row r="241" spans="1:14" s="26" customFormat="1" ht="31.5" customHeight="1">
      <c r="A241" s="107">
        <v>943</v>
      </c>
      <c r="B241" s="107" t="s">
        <v>115</v>
      </c>
      <c r="C241" s="16" t="s">
        <v>16</v>
      </c>
      <c r="D241" s="21" t="s">
        <v>17</v>
      </c>
      <c r="E241" s="34">
        <v>24.2</v>
      </c>
      <c r="F241" s="37"/>
      <c r="G241" s="37"/>
      <c r="H241" s="34">
        <v>667.5</v>
      </c>
      <c r="I241" s="34">
        <f t="shared" si="15"/>
        <v>667.5</v>
      </c>
      <c r="J241" s="80"/>
      <c r="K241" s="80"/>
      <c r="L241" s="34"/>
      <c r="M241" s="34">
        <f t="shared" si="18"/>
        <v>643.3</v>
      </c>
      <c r="N241" s="34">
        <f t="shared" si="19"/>
        <v>2758.2644628099174</v>
      </c>
    </row>
    <row r="242" spans="1:14" s="26" customFormat="1" ht="78.75">
      <c r="A242" s="112"/>
      <c r="B242" s="116"/>
      <c r="C242" s="19" t="s">
        <v>18</v>
      </c>
      <c r="D242" s="22" t="s">
        <v>19</v>
      </c>
      <c r="E242" s="34">
        <v>69.6</v>
      </c>
      <c r="F242" s="37"/>
      <c r="G242" s="37"/>
      <c r="H242" s="34">
        <v>59.4</v>
      </c>
      <c r="I242" s="34">
        <f t="shared" si="15"/>
        <v>59.4</v>
      </c>
      <c r="J242" s="80"/>
      <c r="K242" s="80"/>
      <c r="L242" s="34"/>
      <c r="M242" s="34">
        <f t="shared" si="18"/>
        <v>-10.199999999999996</v>
      </c>
      <c r="N242" s="34">
        <f t="shared" si="19"/>
        <v>85.3448275862069</v>
      </c>
    </row>
    <row r="243" spans="1:14" s="26" customFormat="1" ht="15.75" customHeight="1">
      <c r="A243" s="112"/>
      <c r="B243" s="116"/>
      <c r="C243" s="16" t="s">
        <v>22</v>
      </c>
      <c r="D243" s="18" t="s">
        <v>23</v>
      </c>
      <c r="E243" s="11">
        <f>SUM(E244:E245)</f>
        <v>9</v>
      </c>
      <c r="F243" s="11">
        <f>SUM(F244:F245)</f>
        <v>0</v>
      </c>
      <c r="G243" s="11">
        <f>SUM(G244:G245)</f>
        <v>0</v>
      </c>
      <c r="H243" s="11">
        <f>SUM(H244:H245)</f>
        <v>0</v>
      </c>
      <c r="I243" s="11">
        <f t="shared" si="15"/>
        <v>0</v>
      </c>
      <c r="J243" s="78"/>
      <c r="K243" s="78"/>
      <c r="L243" s="11"/>
      <c r="M243" s="11">
        <f t="shared" si="18"/>
        <v>-9</v>
      </c>
      <c r="N243" s="11">
        <f t="shared" si="19"/>
        <v>0</v>
      </c>
    </row>
    <row r="244" spans="1:14" s="26" customFormat="1" ht="56.25" customHeight="1" hidden="1">
      <c r="A244" s="112"/>
      <c r="B244" s="116"/>
      <c r="C244" s="19" t="s">
        <v>195</v>
      </c>
      <c r="D244" s="58" t="s">
        <v>24</v>
      </c>
      <c r="E244" s="11">
        <v>4.9</v>
      </c>
      <c r="F244" s="11"/>
      <c r="G244" s="11"/>
      <c r="H244" s="11"/>
      <c r="I244" s="11">
        <f t="shared" si="15"/>
        <v>0</v>
      </c>
      <c r="J244" s="78" t="e">
        <f t="shared" si="16"/>
        <v>#DIV/0!</v>
      </c>
      <c r="K244" s="78" t="e">
        <f t="shared" si="17"/>
        <v>#DIV/0!</v>
      </c>
      <c r="L244" s="11"/>
      <c r="M244" s="11">
        <f t="shared" si="18"/>
        <v>-4.9</v>
      </c>
      <c r="N244" s="11">
        <f t="shared" si="19"/>
        <v>0</v>
      </c>
    </row>
    <row r="245" spans="1:14" s="26" customFormat="1" ht="47.25" customHeight="1" hidden="1">
      <c r="A245" s="112"/>
      <c r="B245" s="116"/>
      <c r="C245" s="19" t="s">
        <v>25</v>
      </c>
      <c r="D245" s="20" t="s">
        <v>26</v>
      </c>
      <c r="E245" s="11">
        <v>4.1</v>
      </c>
      <c r="F245" s="11"/>
      <c r="G245" s="11"/>
      <c r="H245" s="11"/>
      <c r="I245" s="11">
        <f t="shared" si="15"/>
        <v>0</v>
      </c>
      <c r="J245" s="78" t="e">
        <f t="shared" si="16"/>
        <v>#DIV/0!</v>
      </c>
      <c r="K245" s="78" t="e">
        <f t="shared" si="17"/>
        <v>#DIV/0!</v>
      </c>
      <c r="L245" s="11"/>
      <c r="M245" s="11">
        <f t="shared" si="18"/>
        <v>-4.1</v>
      </c>
      <c r="N245" s="11">
        <f t="shared" si="19"/>
        <v>0</v>
      </c>
    </row>
    <row r="246" spans="1:14" s="26" customFormat="1" ht="15.75" customHeight="1" hidden="1">
      <c r="A246" s="112"/>
      <c r="B246" s="116"/>
      <c r="C246" s="16" t="s">
        <v>27</v>
      </c>
      <c r="D246" s="18" t="s">
        <v>28</v>
      </c>
      <c r="E246" s="34"/>
      <c r="F246" s="37"/>
      <c r="G246" s="37"/>
      <c r="H246" s="34"/>
      <c r="I246" s="34">
        <f t="shared" si="15"/>
        <v>0</v>
      </c>
      <c r="J246" s="80" t="e">
        <f t="shared" si="16"/>
        <v>#DIV/0!</v>
      </c>
      <c r="K246" s="80" t="e">
        <f t="shared" si="17"/>
        <v>#DIV/0!</v>
      </c>
      <c r="L246" s="34"/>
      <c r="M246" s="34">
        <f t="shared" si="18"/>
        <v>0</v>
      </c>
      <c r="N246" s="34" t="e">
        <f t="shared" si="19"/>
        <v>#DIV/0!</v>
      </c>
    </row>
    <row r="247" spans="1:14" s="26" customFormat="1" ht="15.75" customHeight="1" hidden="1">
      <c r="A247" s="112"/>
      <c r="B247" s="116"/>
      <c r="C247" s="16" t="s">
        <v>213</v>
      </c>
      <c r="D247" s="18" t="s">
        <v>46</v>
      </c>
      <c r="E247" s="37"/>
      <c r="F247" s="37"/>
      <c r="G247" s="37"/>
      <c r="H247" s="34"/>
      <c r="I247" s="34">
        <f t="shared" si="15"/>
        <v>0</v>
      </c>
      <c r="J247" s="80" t="e">
        <f t="shared" si="16"/>
        <v>#DIV/0!</v>
      </c>
      <c r="K247" s="80" t="e">
        <f t="shared" si="17"/>
        <v>#DIV/0!</v>
      </c>
      <c r="L247" s="34"/>
      <c r="M247" s="34">
        <f t="shared" si="18"/>
        <v>0</v>
      </c>
      <c r="N247" s="34" t="e">
        <f t="shared" si="19"/>
        <v>#DIV/0!</v>
      </c>
    </row>
    <row r="248" spans="1:14" s="26" customFormat="1" ht="16.5" customHeight="1">
      <c r="A248" s="112"/>
      <c r="B248" s="116"/>
      <c r="C248" s="16" t="s">
        <v>49</v>
      </c>
      <c r="D248" s="18" t="s">
        <v>86</v>
      </c>
      <c r="E248" s="34">
        <v>47547</v>
      </c>
      <c r="F248" s="34">
        <v>73099.4</v>
      </c>
      <c r="G248" s="34">
        <v>73099.4</v>
      </c>
      <c r="H248" s="34">
        <v>53054.4</v>
      </c>
      <c r="I248" s="34">
        <f t="shared" si="15"/>
        <v>-20044.999999999993</v>
      </c>
      <c r="J248" s="80">
        <f t="shared" si="16"/>
        <v>72.57843429631434</v>
      </c>
      <c r="K248" s="80">
        <f t="shared" si="17"/>
        <v>72.57843429631434</v>
      </c>
      <c r="L248" s="34"/>
      <c r="M248" s="34">
        <f t="shared" si="18"/>
        <v>5507.4000000000015</v>
      </c>
      <c r="N248" s="34">
        <f t="shared" si="19"/>
        <v>111.58306517761373</v>
      </c>
    </row>
    <row r="249" spans="1:14" s="26" customFormat="1" ht="16.5" customHeight="1">
      <c r="A249" s="112"/>
      <c r="B249" s="116"/>
      <c r="C249" s="16" t="s">
        <v>50</v>
      </c>
      <c r="D249" s="18" t="s">
        <v>87</v>
      </c>
      <c r="E249" s="34"/>
      <c r="F249" s="34">
        <v>72.3</v>
      </c>
      <c r="G249" s="34">
        <v>72.3</v>
      </c>
      <c r="H249" s="34">
        <v>72.3</v>
      </c>
      <c r="I249" s="34">
        <f t="shared" si="15"/>
        <v>0</v>
      </c>
      <c r="J249" s="80">
        <f t="shared" si="16"/>
        <v>100</v>
      </c>
      <c r="K249" s="80">
        <f t="shared" si="17"/>
        <v>100</v>
      </c>
      <c r="L249" s="34"/>
      <c r="M249" s="34">
        <f t="shared" si="18"/>
        <v>72.3</v>
      </c>
      <c r="N249" s="34" t="e">
        <f t="shared" si="19"/>
        <v>#DIV/0!</v>
      </c>
    </row>
    <row r="250" spans="1:14" s="26" customFormat="1" ht="16.5" customHeight="1" hidden="1">
      <c r="A250" s="112"/>
      <c r="B250" s="116"/>
      <c r="C250" s="16" t="s">
        <v>52</v>
      </c>
      <c r="D250" s="20" t="s">
        <v>53</v>
      </c>
      <c r="E250" s="37"/>
      <c r="F250" s="34"/>
      <c r="G250" s="34"/>
      <c r="H250" s="34"/>
      <c r="I250" s="34">
        <f t="shared" si="15"/>
        <v>0</v>
      </c>
      <c r="J250" s="80" t="e">
        <f t="shared" si="16"/>
        <v>#DIV/0!</v>
      </c>
      <c r="K250" s="80" t="e">
        <f t="shared" si="17"/>
        <v>#DIV/0!</v>
      </c>
      <c r="L250" s="34"/>
      <c r="M250" s="34">
        <f t="shared" si="18"/>
        <v>0</v>
      </c>
      <c r="N250" s="34" t="e">
        <f t="shared" si="19"/>
        <v>#DIV/0!</v>
      </c>
    </row>
    <row r="251" spans="1:14" s="26" customFormat="1" ht="31.5" hidden="1">
      <c r="A251" s="112"/>
      <c r="B251" s="116"/>
      <c r="C251" s="28"/>
      <c r="D251" s="24" t="s">
        <v>208</v>
      </c>
      <c r="E251" s="37">
        <f>E252-E247</f>
        <v>47649.8</v>
      </c>
      <c r="F251" s="37">
        <f>F252-F247</f>
        <v>73171.7</v>
      </c>
      <c r="G251" s="37">
        <f>G252-G247</f>
        <v>73171.7</v>
      </c>
      <c r="H251" s="37">
        <f>H252-H247</f>
        <v>53853.600000000006</v>
      </c>
      <c r="I251" s="37">
        <f t="shared" si="15"/>
        <v>-19318.09999999999</v>
      </c>
      <c r="J251" s="81">
        <f t="shared" si="16"/>
        <v>73.59894604061408</v>
      </c>
      <c r="K251" s="81">
        <f t="shared" si="17"/>
        <v>73.59894604061408</v>
      </c>
      <c r="L251" s="37"/>
      <c r="M251" s="37">
        <f t="shared" si="18"/>
        <v>6203.800000000003</v>
      </c>
      <c r="N251" s="37">
        <f t="shared" si="19"/>
        <v>113.01957196042795</v>
      </c>
    </row>
    <row r="252" spans="1:14" s="26" customFormat="1" ht="15.75">
      <c r="A252" s="113"/>
      <c r="B252" s="117"/>
      <c r="C252" s="23"/>
      <c r="D252" s="24" t="s">
        <v>35</v>
      </c>
      <c r="E252" s="37">
        <f>SUM(E241:E243,E246:E250)</f>
        <v>47649.8</v>
      </c>
      <c r="F252" s="37">
        <f>SUM(F241:F243,F246:F250)</f>
        <v>73171.7</v>
      </c>
      <c r="G252" s="37">
        <f>SUM(G241:G243,G246:G250)</f>
        <v>73171.7</v>
      </c>
      <c r="H252" s="37">
        <f>SUM(H241:H243,H246:H250)</f>
        <v>53853.600000000006</v>
      </c>
      <c r="I252" s="37">
        <f t="shared" si="15"/>
        <v>-19318.09999999999</v>
      </c>
      <c r="J252" s="81">
        <f t="shared" si="16"/>
        <v>73.59894604061408</v>
      </c>
      <c r="K252" s="81">
        <f t="shared" si="17"/>
        <v>73.59894604061408</v>
      </c>
      <c r="L252" s="37"/>
      <c r="M252" s="37">
        <f t="shared" si="18"/>
        <v>6203.800000000003</v>
      </c>
      <c r="N252" s="37">
        <f t="shared" si="19"/>
        <v>113.01957196042795</v>
      </c>
    </row>
    <row r="253" spans="1:14" ht="31.5" customHeight="1">
      <c r="A253" s="104" t="s">
        <v>116</v>
      </c>
      <c r="B253" s="107" t="s">
        <v>117</v>
      </c>
      <c r="C253" s="16" t="s">
        <v>16</v>
      </c>
      <c r="D253" s="21" t="s">
        <v>17</v>
      </c>
      <c r="E253" s="11"/>
      <c r="F253" s="11"/>
      <c r="G253" s="11"/>
      <c r="H253" s="11">
        <v>1698.1</v>
      </c>
      <c r="I253" s="11">
        <f t="shared" si="15"/>
        <v>1698.1</v>
      </c>
      <c r="J253" s="78"/>
      <c r="K253" s="78"/>
      <c r="L253" s="11"/>
      <c r="M253" s="11">
        <f t="shared" si="18"/>
        <v>1698.1</v>
      </c>
      <c r="N253" s="11"/>
    </row>
    <row r="254" spans="1:14" ht="15.75">
      <c r="A254" s="108"/>
      <c r="B254" s="110"/>
      <c r="C254" s="16" t="s">
        <v>22</v>
      </c>
      <c r="D254" s="18" t="s">
        <v>23</v>
      </c>
      <c r="E254" s="11">
        <f>SUM(E255:E256)</f>
        <v>4338</v>
      </c>
      <c r="F254" s="11">
        <f>SUM(F255:F256)</f>
        <v>0</v>
      </c>
      <c r="G254" s="11">
        <f>SUM(G255:G256)</f>
        <v>0</v>
      </c>
      <c r="H254" s="11">
        <f>SUM(H255:H256)</f>
        <v>310.3</v>
      </c>
      <c r="I254" s="11">
        <f t="shared" si="15"/>
        <v>310.3</v>
      </c>
      <c r="J254" s="78"/>
      <c r="K254" s="78"/>
      <c r="L254" s="11"/>
      <c r="M254" s="11">
        <f t="shared" si="18"/>
        <v>-4027.7</v>
      </c>
      <c r="N254" s="11">
        <f t="shared" si="19"/>
        <v>7.15306592899954</v>
      </c>
    </row>
    <row r="255" spans="1:14" ht="31.5" customHeight="1" hidden="1">
      <c r="A255" s="108"/>
      <c r="B255" s="110"/>
      <c r="C255" s="19" t="s">
        <v>40</v>
      </c>
      <c r="D255" s="20" t="s">
        <v>41</v>
      </c>
      <c r="E255" s="11">
        <v>0.6</v>
      </c>
      <c r="F255" s="11"/>
      <c r="G255" s="11"/>
      <c r="H255" s="11"/>
      <c r="I255" s="11">
        <f t="shared" si="15"/>
        <v>0</v>
      </c>
      <c r="J255" s="78"/>
      <c r="K255" s="78"/>
      <c r="L255" s="11"/>
      <c r="M255" s="11">
        <f t="shared" si="18"/>
        <v>-0.6</v>
      </c>
      <c r="N255" s="11">
        <f t="shared" si="19"/>
        <v>0</v>
      </c>
    </row>
    <row r="256" spans="1:14" ht="47.25" customHeight="1" hidden="1">
      <c r="A256" s="108"/>
      <c r="B256" s="110"/>
      <c r="C256" s="19" t="s">
        <v>25</v>
      </c>
      <c r="D256" s="20" t="s">
        <v>26</v>
      </c>
      <c r="E256" s="11">
        <v>4337.4</v>
      </c>
      <c r="F256" s="11">
        <f>2050.9-2050.9</f>
        <v>0</v>
      </c>
      <c r="G256" s="11"/>
      <c r="H256" s="11">
        <v>310.3</v>
      </c>
      <c r="I256" s="11">
        <f t="shared" si="15"/>
        <v>310.3</v>
      </c>
      <c r="J256" s="78"/>
      <c r="K256" s="78"/>
      <c r="L256" s="11"/>
      <c r="M256" s="11">
        <f t="shared" si="18"/>
        <v>-4027.0999999999995</v>
      </c>
      <c r="N256" s="11">
        <f t="shared" si="19"/>
        <v>7.1540554249089325</v>
      </c>
    </row>
    <row r="257" spans="1:14" ht="15.75" customHeight="1" hidden="1">
      <c r="A257" s="108"/>
      <c r="B257" s="110"/>
      <c r="C257" s="16" t="s">
        <v>27</v>
      </c>
      <c r="D257" s="18" t="s">
        <v>28</v>
      </c>
      <c r="E257" s="11"/>
      <c r="F257" s="11"/>
      <c r="G257" s="11"/>
      <c r="H257" s="11"/>
      <c r="I257" s="11">
        <f t="shared" si="15"/>
        <v>0</v>
      </c>
      <c r="J257" s="78"/>
      <c r="K257" s="78"/>
      <c r="L257" s="11"/>
      <c r="M257" s="11">
        <f t="shared" si="18"/>
        <v>0</v>
      </c>
      <c r="N257" s="11" t="e">
        <f t="shared" si="19"/>
        <v>#DIV/0!</v>
      </c>
    </row>
    <row r="258" spans="1:14" ht="15.75" customHeight="1" hidden="1">
      <c r="A258" s="108"/>
      <c r="B258" s="110"/>
      <c r="C258" s="16" t="s">
        <v>29</v>
      </c>
      <c r="D258" s="18" t="s">
        <v>30</v>
      </c>
      <c r="E258" s="11"/>
      <c r="F258" s="11"/>
      <c r="G258" s="11"/>
      <c r="H258" s="11"/>
      <c r="I258" s="11">
        <f t="shared" si="15"/>
        <v>0</v>
      </c>
      <c r="J258" s="78"/>
      <c r="K258" s="78"/>
      <c r="L258" s="11"/>
      <c r="M258" s="11">
        <f t="shared" si="18"/>
        <v>0</v>
      </c>
      <c r="N258" s="11" t="e">
        <f t="shared" si="19"/>
        <v>#DIV/0!</v>
      </c>
    </row>
    <row r="259" spans="1:14" ht="15.75" customHeight="1">
      <c r="A259" s="108"/>
      <c r="B259" s="110"/>
      <c r="C259" s="16" t="s">
        <v>213</v>
      </c>
      <c r="D259" s="18" t="s">
        <v>46</v>
      </c>
      <c r="E259" s="11"/>
      <c r="F259" s="11"/>
      <c r="G259" s="11"/>
      <c r="H259" s="11">
        <v>-799.6</v>
      </c>
      <c r="I259" s="11">
        <f t="shared" si="15"/>
        <v>-799.6</v>
      </c>
      <c r="J259" s="78"/>
      <c r="K259" s="78"/>
      <c r="L259" s="11"/>
      <c r="M259" s="11">
        <f t="shared" si="18"/>
        <v>-799.6</v>
      </c>
      <c r="N259" s="11"/>
    </row>
    <row r="260" spans="1:14" ht="15.75">
      <c r="A260" s="108"/>
      <c r="B260" s="110"/>
      <c r="C260" s="16" t="s">
        <v>49</v>
      </c>
      <c r="D260" s="18" t="s">
        <v>118</v>
      </c>
      <c r="E260" s="11">
        <v>319981.7</v>
      </c>
      <c r="F260" s="11">
        <v>801878.4</v>
      </c>
      <c r="G260" s="11">
        <v>320823.4</v>
      </c>
      <c r="H260" s="11">
        <v>128519.5</v>
      </c>
      <c r="I260" s="11">
        <f t="shared" si="15"/>
        <v>-192303.90000000002</v>
      </c>
      <c r="J260" s="78">
        <f aca="true" t="shared" si="20" ref="J260:J323">H260/G260*100</f>
        <v>40.0592662505291</v>
      </c>
      <c r="K260" s="78">
        <f aca="true" t="shared" si="21" ref="K260:K323">H260/F260*100</f>
        <v>16.027305386951436</v>
      </c>
      <c r="L260" s="11"/>
      <c r="M260" s="11">
        <f t="shared" si="18"/>
        <v>-191462.2</v>
      </c>
      <c r="N260" s="11">
        <f t="shared" si="19"/>
        <v>40.16464066538805</v>
      </c>
    </row>
    <row r="261" spans="1:14" ht="15.75">
      <c r="A261" s="108"/>
      <c r="B261" s="110"/>
      <c r="C261" s="16" t="s">
        <v>50</v>
      </c>
      <c r="D261" s="18" t="s">
        <v>87</v>
      </c>
      <c r="E261" s="11"/>
      <c r="F261" s="11">
        <v>16.7</v>
      </c>
      <c r="G261" s="11">
        <v>16.7</v>
      </c>
      <c r="H261" s="11">
        <v>16.7</v>
      </c>
      <c r="I261" s="11">
        <f t="shared" si="15"/>
        <v>0</v>
      </c>
      <c r="J261" s="78">
        <f t="shared" si="20"/>
        <v>100</v>
      </c>
      <c r="K261" s="78">
        <f t="shared" si="21"/>
        <v>100</v>
      </c>
      <c r="L261" s="11"/>
      <c r="M261" s="11">
        <f t="shared" si="18"/>
        <v>16.7</v>
      </c>
      <c r="N261" s="11"/>
    </row>
    <row r="262" spans="1:14" s="26" customFormat="1" ht="31.5" customHeight="1">
      <c r="A262" s="108"/>
      <c r="B262" s="110"/>
      <c r="C262" s="28"/>
      <c r="D262" s="24" t="s">
        <v>208</v>
      </c>
      <c r="E262" s="25">
        <f>E263-E259</f>
        <v>324319.7</v>
      </c>
      <c r="F262" s="25">
        <f>F263-F259</f>
        <v>801895.1</v>
      </c>
      <c r="G262" s="25">
        <f>G263-G259</f>
        <v>320840.10000000003</v>
      </c>
      <c r="H262" s="25">
        <f>H263-H259</f>
        <v>130544.6</v>
      </c>
      <c r="I262" s="25">
        <f t="shared" si="15"/>
        <v>-190295.50000000003</v>
      </c>
      <c r="J262" s="79">
        <f t="shared" si="20"/>
        <v>40.688367819359236</v>
      </c>
      <c r="K262" s="79">
        <f t="shared" si="21"/>
        <v>16.279510873679115</v>
      </c>
      <c r="L262" s="25"/>
      <c r="M262" s="25">
        <f t="shared" si="18"/>
        <v>-193775.1</v>
      </c>
      <c r="N262" s="25">
        <f t="shared" si="19"/>
        <v>40.25182559061321</v>
      </c>
    </row>
    <row r="263" spans="1:14" s="26" customFormat="1" ht="15.75">
      <c r="A263" s="109"/>
      <c r="B263" s="111"/>
      <c r="C263" s="28"/>
      <c r="D263" s="24" t="s">
        <v>35</v>
      </c>
      <c r="E263" s="25">
        <f>SUM(E253:E254,E257:E261)</f>
        <v>324319.7</v>
      </c>
      <c r="F263" s="25">
        <f>SUM(F253:F254,F257:F261)</f>
        <v>801895.1</v>
      </c>
      <c r="G263" s="25">
        <f>SUM(G253:G254,G257:G261)</f>
        <v>320840.10000000003</v>
      </c>
      <c r="H263" s="25">
        <f>SUM(H253:H254,H257:H261)</f>
        <v>129745</v>
      </c>
      <c r="I263" s="25">
        <f t="shared" si="15"/>
        <v>-191095.10000000003</v>
      </c>
      <c r="J263" s="79">
        <f t="shared" si="20"/>
        <v>40.43914710162476</v>
      </c>
      <c r="K263" s="79">
        <f t="shared" si="21"/>
        <v>16.17979708318457</v>
      </c>
      <c r="L263" s="25"/>
      <c r="M263" s="25">
        <f t="shared" si="18"/>
        <v>-194574.7</v>
      </c>
      <c r="N263" s="25">
        <f t="shared" si="19"/>
        <v>40.00527874193273</v>
      </c>
    </row>
    <row r="264" spans="1:14" s="26" customFormat="1" ht="15.75" customHeight="1">
      <c r="A264" s="104" t="s">
        <v>121</v>
      </c>
      <c r="B264" s="107" t="s">
        <v>122</v>
      </c>
      <c r="C264" s="16" t="s">
        <v>16</v>
      </c>
      <c r="D264" s="21" t="s">
        <v>17</v>
      </c>
      <c r="E264" s="11">
        <v>-61.7</v>
      </c>
      <c r="F264" s="11"/>
      <c r="G264" s="11"/>
      <c r="H264" s="11">
        <v>14005.3</v>
      </c>
      <c r="I264" s="11">
        <f aca="true" t="shared" si="22" ref="I264:I327">H264-G264</f>
        <v>14005.3</v>
      </c>
      <c r="J264" s="78"/>
      <c r="K264" s="78"/>
      <c r="L264" s="11"/>
      <c r="M264" s="11">
        <f aca="true" t="shared" si="23" ref="M264:M327">H264-E264</f>
        <v>14067</v>
      </c>
      <c r="N264" s="11">
        <f t="shared" si="19"/>
        <v>-22699.027552674226</v>
      </c>
    </row>
    <row r="265" spans="1:14" s="26" customFormat="1" ht="15.75" customHeight="1">
      <c r="A265" s="108"/>
      <c r="B265" s="110"/>
      <c r="C265" s="16" t="s">
        <v>27</v>
      </c>
      <c r="D265" s="18" t="s">
        <v>28</v>
      </c>
      <c r="E265" s="25"/>
      <c r="F265" s="11"/>
      <c r="G265" s="11"/>
      <c r="H265" s="11">
        <v>-833.8</v>
      </c>
      <c r="I265" s="11">
        <f t="shared" si="22"/>
        <v>-833.8</v>
      </c>
      <c r="J265" s="78"/>
      <c r="K265" s="78"/>
      <c r="L265" s="11"/>
      <c r="M265" s="11">
        <f t="shared" si="23"/>
        <v>-833.8</v>
      </c>
      <c r="N265" s="11"/>
    </row>
    <row r="266" spans="1:14" s="26" customFormat="1" ht="63" customHeight="1">
      <c r="A266" s="112"/>
      <c r="B266" s="112"/>
      <c r="C266" s="16" t="s">
        <v>29</v>
      </c>
      <c r="D266" s="18" t="s">
        <v>200</v>
      </c>
      <c r="E266" s="11">
        <v>1183.7</v>
      </c>
      <c r="F266" s="11">
        <v>268501.4</v>
      </c>
      <c r="G266" s="11">
        <v>223750</v>
      </c>
      <c r="H266" s="11">
        <v>112704.4</v>
      </c>
      <c r="I266" s="11">
        <f t="shared" si="22"/>
        <v>-111045.6</v>
      </c>
      <c r="J266" s="78">
        <f t="shared" si="20"/>
        <v>50.370681564245814</v>
      </c>
      <c r="K266" s="78">
        <f t="shared" si="21"/>
        <v>41.97534910432496</v>
      </c>
      <c r="L266" s="11"/>
      <c r="M266" s="11">
        <f t="shared" si="23"/>
        <v>111520.7</v>
      </c>
      <c r="N266" s="11">
        <f aca="true" t="shared" si="24" ref="N266:N329">H266/E266*100</f>
        <v>9521.365210779757</v>
      </c>
    </row>
    <row r="267" spans="1:14" s="26" customFormat="1" ht="15.75">
      <c r="A267" s="112"/>
      <c r="B267" s="112"/>
      <c r="C267" s="16" t="s">
        <v>213</v>
      </c>
      <c r="D267" s="18" t="s">
        <v>46</v>
      </c>
      <c r="E267" s="25"/>
      <c r="F267" s="11"/>
      <c r="G267" s="11"/>
      <c r="H267" s="11">
        <v>-591.6</v>
      </c>
      <c r="I267" s="11">
        <f t="shared" si="22"/>
        <v>-591.6</v>
      </c>
      <c r="J267" s="78"/>
      <c r="K267" s="78"/>
      <c r="L267" s="11"/>
      <c r="M267" s="11">
        <f t="shared" si="23"/>
        <v>-591.6</v>
      </c>
      <c r="N267" s="11"/>
    </row>
    <row r="268" spans="1:14" s="26" customFormat="1" ht="15.75" customHeight="1">
      <c r="A268" s="112"/>
      <c r="B268" s="112"/>
      <c r="C268" s="16" t="s">
        <v>50</v>
      </c>
      <c r="D268" s="18" t="s">
        <v>87</v>
      </c>
      <c r="E268" s="11">
        <v>23.6</v>
      </c>
      <c r="F268" s="11">
        <v>23.5</v>
      </c>
      <c r="G268" s="11">
        <v>23.5</v>
      </c>
      <c r="H268" s="11">
        <v>23.5</v>
      </c>
      <c r="I268" s="11">
        <f t="shared" si="22"/>
        <v>0</v>
      </c>
      <c r="J268" s="78">
        <f t="shared" si="20"/>
        <v>100</v>
      </c>
      <c r="K268" s="78">
        <f t="shared" si="21"/>
        <v>100</v>
      </c>
      <c r="L268" s="11"/>
      <c r="M268" s="11">
        <f t="shared" si="23"/>
        <v>-0.10000000000000142</v>
      </c>
      <c r="N268" s="11">
        <f t="shared" si="24"/>
        <v>99.57627118644066</v>
      </c>
    </row>
    <row r="269" spans="1:14" s="26" customFormat="1" ht="15.75" customHeight="1">
      <c r="A269" s="112"/>
      <c r="B269" s="112"/>
      <c r="C269" s="16" t="s">
        <v>52</v>
      </c>
      <c r="D269" s="20" t="s">
        <v>53</v>
      </c>
      <c r="E269" s="11"/>
      <c r="F269" s="11">
        <v>49766.8</v>
      </c>
      <c r="G269" s="11">
        <v>49766.8</v>
      </c>
      <c r="H269" s="11">
        <v>37573.3</v>
      </c>
      <c r="I269" s="11">
        <f t="shared" si="22"/>
        <v>-12193.5</v>
      </c>
      <c r="J269" s="78">
        <f t="shared" si="20"/>
        <v>75.49872605833609</v>
      </c>
      <c r="K269" s="78">
        <f t="shared" si="21"/>
        <v>75.49872605833609</v>
      </c>
      <c r="L269" s="11"/>
      <c r="M269" s="11">
        <f t="shared" si="23"/>
        <v>37573.3</v>
      </c>
      <c r="N269" s="11"/>
    </row>
    <row r="270" spans="1:14" s="26" customFormat="1" ht="15.75" customHeight="1">
      <c r="A270" s="112"/>
      <c r="B270" s="112"/>
      <c r="C270" s="28"/>
      <c r="D270" s="24" t="s">
        <v>31</v>
      </c>
      <c r="E270" s="25">
        <f>SUM(E264:E269)</f>
        <v>1145.6</v>
      </c>
      <c r="F270" s="25">
        <f>SUM(F264:F269)</f>
        <v>318291.7</v>
      </c>
      <c r="G270" s="25">
        <f>SUM(G264:G269)</f>
        <v>273540.3</v>
      </c>
      <c r="H270" s="25">
        <f>SUM(H264:H269)</f>
        <v>162881.09999999998</v>
      </c>
      <c r="I270" s="25">
        <f t="shared" si="22"/>
        <v>-110659.20000000001</v>
      </c>
      <c r="J270" s="79">
        <f t="shared" si="20"/>
        <v>59.54555873485552</v>
      </c>
      <c r="K270" s="79">
        <f t="shared" si="21"/>
        <v>51.17353044392925</v>
      </c>
      <c r="L270" s="25"/>
      <c r="M270" s="25">
        <f t="shared" si="23"/>
        <v>161735.49999999997</v>
      </c>
      <c r="N270" s="25">
        <f t="shared" si="24"/>
        <v>14217.973114525139</v>
      </c>
    </row>
    <row r="271" spans="1:14" ht="15.75" customHeight="1">
      <c r="A271" s="112"/>
      <c r="B271" s="112"/>
      <c r="C271" s="16" t="s">
        <v>123</v>
      </c>
      <c r="D271" s="27" t="s">
        <v>124</v>
      </c>
      <c r="E271" s="11">
        <v>364385.9</v>
      </c>
      <c r="F271" s="11">
        <v>556607.6</v>
      </c>
      <c r="G271" s="11">
        <v>497600.2</v>
      </c>
      <c r="H271" s="11">
        <v>472688.9</v>
      </c>
      <c r="I271" s="11">
        <f t="shared" si="22"/>
        <v>-24911.29999999999</v>
      </c>
      <c r="J271" s="78">
        <f t="shared" si="20"/>
        <v>94.99371181924766</v>
      </c>
      <c r="K271" s="78">
        <f t="shared" si="21"/>
        <v>84.92318466366612</v>
      </c>
      <c r="L271" s="11"/>
      <c r="M271" s="11">
        <f t="shared" si="23"/>
        <v>108303</v>
      </c>
      <c r="N271" s="11">
        <f t="shared" si="24"/>
        <v>129.7220611445174</v>
      </c>
    </row>
    <row r="272" spans="1:14" ht="15.75">
      <c r="A272" s="112"/>
      <c r="B272" s="112"/>
      <c r="C272" s="16" t="s">
        <v>119</v>
      </c>
      <c r="D272" s="18" t="s">
        <v>120</v>
      </c>
      <c r="E272" s="11">
        <v>54109.7</v>
      </c>
      <c r="F272" s="11">
        <v>162783.8</v>
      </c>
      <c r="G272" s="11">
        <v>136281.5</v>
      </c>
      <c r="H272" s="11">
        <v>149653.5</v>
      </c>
      <c r="I272" s="11">
        <f t="shared" si="22"/>
        <v>13372</v>
      </c>
      <c r="J272" s="78">
        <f t="shared" si="20"/>
        <v>109.8120434541739</v>
      </c>
      <c r="K272" s="78">
        <f t="shared" si="21"/>
        <v>91.9339025136408</v>
      </c>
      <c r="L272" s="11"/>
      <c r="M272" s="11">
        <f t="shared" si="23"/>
        <v>95543.8</v>
      </c>
      <c r="N272" s="11">
        <f t="shared" si="24"/>
        <v>276.5742556325391</v>
      </c>
    </row>
    <row r="273" spans="1:14" ht="15.75">
      <c r="A273" s="112"/>
      <c r="B273" s="112"/>
      <c r="C273" s="16" t="s">
        <v>22</v>
      </c>
      <c r="D273" s="18" t="s">
        <v>23</v>
      </c>
      <c r="E273" s="11">
        <f>E274+E275</f>
        <v>66592.5</v>
      </c>
      <c r="F273" s="11">
        <f>F274+F275</f>
        <v>81131.59999999999</v>
      </c>
      <c r="G273" s="11">
        <f>G274+G275</f>
        <v>64751.799999999996</v>
      </c>
      <c r="H273" s="11">
        <f>H274+H275</f>
        <v>56248.7</v>
      </c>
      <c r="I273" s="11">
        <f t="shared" si="22"/>
        <v>-8503.099999999999</v>
      </c>
      <c r="J273" s="78">
        <f t="shared" si="20"/>
        <v>86.86816428269177</v>
      </c>
      <c r="K273" s="78">
        <f t="shared" si="21"/>
        <v>69.33019933047049</v>
      </c>
      <c r="L273" s="11"/>
      <c r="M273" s="11">
        <f t="shared" si="23"/>
        <v>-10343.800000000003</v>
      </c>
      <c r="N273" s="11">
        <f t="shared" si="24"/>
        <v>84.46701955925967</v>
      </c>
    </row>
    <row r="274" spans="1:14" s="26" customFormat="1" ht="31.5" customHeight="1" hidden="1">
      <c r="A274" s="112"/>
      <c r="B274" s="112"/>
      <c r="C274" s="19" t="s">
        <v>125</v>
      </c>
      <c r="D274" s="20" t="s">
        <v>126</v>
      </c>
      <c r="E274" s="11">
        <v>66357.6</v>
      </c>
      <c r="F274" s="11">
        <f>6+81034.2</f>
        <v>81040.2</v>
      </c>
      <c r="G274" s="11">
        <v>64675.7</v>
      </c>
      <c r="H274" s="11">
        <v>56144</v>
      </c>
      <c r="I274" s="11">
        <f t="shared" si="22"/>
        <v>-8531.699999999997</v>
      </c>
      <c r="J274" s="78">
        <f t="shared" si="20"/>
        <v>86.80849221577812</v>
      </c>
      <c r="K274" s="78">
        <f t="shared" si="21"/>
        <v>69.27919723791402</v>
      </c>
      <c r="L274" s="11"/>
      <c r="M274" s="11">
        <f t="shared" si="23"/>
        <v>-10213.600000000006</v>
      </c>
      <c r="N274" s="11">
        <f t="shared" si="24"/>
        <v>84.60824381834182</v>
      </c>
    </row>
    <row r="275" spans="1:14" s="26" customFormat="1" ht="31.5" customHeight="1" hidden="1">
      <c r="A275" s="112"/>
      <c r="B275" s="112"/>
      <c r="C275" s="19" t="s">
        <v>25</v>
      </c>
      <c r="D275" s="20" t="s">
        <v>26</v>
      </c>
      <c r="E275" s="11">
        <v>234.9</v>
      </c>
      <c r="F275" s="11">
        <v>91.4</v>
      </c>
      <c r="G275" s="11">
        <v>76.1</v>
      </c>
      <c r="H275" s="11">
        <v>104.7</v>
      </c>
      <c r="I275" s="11">
        <f t="shared" si="22"/>
        <v>28.60000000000001</v>
      </c>
      <c r="J275" s="78">
        <f t="shared" si="20"/>
        <v>137.5821287779238</v>
      </c>
      <c r="K275" s="78">
        <f t="shared" si="21"/>
        <v>114.55142231947484</v>
      </c>
      <c r="L275" s="11"/>
      <c r="M275" s="11">
        <f t="shared" si="23"/>
        <v>-130.2</v>
      </c>
      <c r="N275" s="11">
        <f t="shared" si="24"/>
        <v>44.572158365261814</v>
      </c>
    </row>
    <row r="276" spans="1:14" s="26" customFormat="1" ht="15.75" customHeight="1">
      <c r="A276" s="112"/>
      <c r="B276" s="112"/>
      <c r="C276" s="28"/>
      <c r="D276" s="24" t="s">
        <v>34</v>
      </c>
      <c r="E276" s="25">
        <f>SUM(E271:E273)</f>
        <v>485088.10000000003</v>
      </c>
      <c r="F276" s="25">
        <f>SUM(F271:F273)</f>
        <v>800522.9999999999</v>
      </c>
      <c r="G276" s="25">
        <f>SUM(G271:G273)</f>
        <v>698633.5</v>
      </c>
      <c r="H276" s="25">
        <f>SUM(H271:H273)</f>
        <v>678591.1</v>
      </c>
      <c r="I276" s="25">
        <f t="shared" si="22"/>
        <v>-20042.400000000023</v>
      </c>
      <c r="J276" s="79">
        <f t="shared" si="20"/>
        <v>97.13119969197011</v>
      </c>
      <c r="K276" s="79">
        <f t="shared" si="21"/>
        <v>84.76847011266385</v>
      </c>
      <c r="L276" s="25"/>
      <c r="M276" s="25">
        <f t="shared" si="23"/>
        <v>193502.99999999994</v>
      </c>
      <c r="N276" s="25">
        <f t="shared" si="24"/>
        <v>139.89027972444592</v>
      </c>
    </row>
    <row r="277" spans="1:14" s="26" customFormat="1" ht="31.5" customHeight="1">
      <c r="A277" s="112"/>
      <c r="B277" s="112"/>
      <c r="C277" s="28"/>
      <c r="D277" s="24" t="s">
        <v>208</v>
      </c>
      <c r="E277" s="25">
        <f>E278-E267</f>
        <v>486233.7</v>
      </c>
      <c r="F277" s="25">
        <f>F278-F267</f>
        <v>1118814.7</v>
      </c>
      <c r="G277" s="25">
        <f>G278-G267</f>
        <v>972173.8</v>
      </c>
      <c r="H277" s="25">
        <f>H278-H267</f>
        <v>842063.7999999999</v>
      </c>
      <c r="I277" s="25">
        <f t="shared" si="22"/>
        <v>-130110.00000000012</v>
      </c>
      <c r="J277" s="79">
        <f t="shared" si="20"/>
        <v>86.61659057259102</v>
      </c>
      <c r="K277" s="79">
        <f t="shared" si="21"/>
        <v>75.26391993240703</v>
      </c>
      <c r="L277" s="25"/>
      <c r="M277" s="25">
        <f t="shared" si="23"/>
        <v>355830.0999999999</v>
      </c>
      <c r="N277" s="25">
        <f t="shared" si="24"/>
        <v>173.180879893763</v>
      </c>
    </row>
    <row r="278" spans="1:14" s="26" customFormat="1" ht="15.75">
      <c r="A278" s="113"/>
      <c r="B278" s="113"/>
      <c r="C278" s="28"/>
      <c r="D278" s="24" t="s">
        <v>35</v>
      </c>
      <c r="E278" s="25">
        <f>E270+E276</f>
        <v>486233.7</v>
      </c>
      <c r="F278" s="25">
        <f>F270+F276</f>
        <v>1118814.7</v>
      </c>
      <c r="G278" s="25">
        <f>G270+G276</f>
        <v>972173.8</v>
      </c>
      <c r="H278" s="25">
        <f>H270+H276</f>
        <v>841472.2</v>
      </c>
      <c r="I278" s="25">
        <f t="shared" si="22"/>
        <v>-130701.6000000001</v>
      </c>
      <c r="J278" s="79">
        <f t="shared" si="20"/>
        <v>86.55573725603384</v>
      </c>
      <c r="K278" s="79">
        <f t="shared" si="21"/>
        <v>75.2110425435061</v>
      </c>
      <c r="L278" s="25"/>
      <c r="M278" s="25">
        <f t="shared" si="23"/>
        <v>355238.49999999994</v>
      </c>
      <c r="N278" s="25">
        <f t="shared" si="24"/>
        <v>173.0592100053945</v>
      </c>
    </row>
    <row r="279" spans="1:14" s="26" customFormat="1" ht="15.75" customHeight="1">
      <c r="A279" s="104" t="s">
        <v>127</v>
      </c>
      <c r="B279" s="107" t="s">
        <v>128</v>
      </c>
      <c r="C279" s="16" t="s">
        <v>16</v>
      </c>
      <c r="D279" s="21" t="s">
        <v>17</v>
      </c>
      <c r="E279" s="11">
        <v>9.2</v>
      </c>
      <c r="F279" s="25"/>
      <c r="G279" s="25"/>
      <c r="H279" s="11">
        <v>15.3</v>
      </c>
      <c r="I279" s="11">
        <f t="shared" si="22"/>
        <v>15.3</v>
      </c>
      <c r="J279" s="78"/>
      <c r="K279" s="78"/>
      <c r="L279" s="11"/>
      <c r="M279" s="11">
        <f t="shared" si="23"/>
        <v>6.100000000000001</v>
      </c>
      <c r="N279" s="11">
        <f t="shared" si="24"/>
        <v>166.304347826087</v>
      </c>
    </row>
    <row r="280" spans="1:14" s="26" customFormat="1" ht="15.75" customHeight="1">
      <c r="A280" s="108"/>
      <c r="B280" s="110"/>
      <c r="C280" s="16" t="s">
        <v>27</v>
      </c>
      <c r="D280" s="18" t="s">
        <v>28</v>
      </c>
      <c r="E280" s="11"/>
      <c r="F280" s="25"/>
      <c r="G280" s="25"/>
      <c r="H280" s="11">
        <v>2866.4</v>
      </c>
      <c r="I280" s="11">
        <f t="shared" si="22"/>
        <v>2866.4</v>
      </c>
      <c r="J280" s="78"/>
      <c r="K280" s="78"/>
      <c r="L280" s="11"/>
      <c r="M280" s="11">
        <f t="shared" si="23"/>
        <v>2866.4</v>
      </c>
      <c r="N280" s="11"/>
    </row>
    <row r="281" spans="1:14" s="26" customFormat="1" ht="15.75" customHeight="1" hidden="1">
      <c r="A281" s="108"/>
      <c r="B281" s="110"/>
      <c r="C281" s="16" t="s">
        <v>213</v>
      </c>
      <c r="D281" s="18" t="s">
        <v>46</v>
      </c>
      <c r="E281" s="11"/>
      <c r="F281" s="11"/>
      <c r="G281" s="11"/>
      <c r="H281" s="11"/>
      <c r="I281" s="11">
        <f t="shared" si="22"/>
        <v>0</v>
      </c>
      <c r="J281" s="78" t="e">
        <f t="shared" si="20"/>
        <v>#DIV/0!</v>
      </c>
      <c r="K281" s="78" t="e">
        <f t="shared" si="21"/>
        <v>#DIV/0!</v>
      </c>
      <c r="L281" s="11"/>
      <c r="M281" s="11">
        <f t="shared" si="23"/>
        <v>0</v>
      </c>
      <c r="N281" s="11" t="e">
        <f t="shared" si="24"/>
        <v>#DIV/0!</v>
      </c>
    </row>
    <row r="282" spans="1:14" s="26" customFormat="1" ht="15.75" customHeight="1">
      <c r="A282" s="108"/>
      <c r="B282" s="110"/>
      <c r="C282" s="16" t="s">
        <v>52</v>
      </c>
      <c r="D282" s="20" t="s">
        <v>53</v>
      </c>
      <c r="E282" s="11">
        <v>674.2</v>
      </c>
      <c r="F282" s="11">
        <v>8922.8</v>
      </c>
      <c r="G282" s="11">
        <v>8922.8</v>
      </c>
      <c r="H282" s="11"/>
      <c r="I282" s="11">
        <f t="shared" si="22"/>
        <v>-8922.8</v>
      </c>
      <c r="J282" s="78">
        <f t="shared" si="20"/>
        <v>0</v>
      </c>
      <c r="K282" s="78">
        <f t="shared" si="21"/>
        <v>0</v>
      </c>
      <c r="L282" s="11"/>
      <c r="M282" s="11">
        <f t="shared" si="23"/>
        <v>-674.2</v>
      </c>
      <c r="N282" s="11">
        <f t="shared" si="24"/>
        <v>0</v>
      </c>
    </row>
    <row r="283" spans="1:14" s="26" customFormat="1" ht="15.75" customHeight="1">
      <c r="A283" s="112"/>
      <c r="B283" s="112"/>
      <c r="C283" s="28"/>
      <c r="D283" s="24" t="s">
        <v>31</v>
      </c>
      <c r="E283" s="25">
        <f>E279+E281+E282</f>
        <v>683.4000000000001</v>
      </c>
      <c r="F283" s="25">
        <f>F279+F281+F282</f>
        <v>8922.8</v>
      </c>
      <c r="G283" s="25">
        <f>G279+G281+G282</f>
        <v>8922.8</v>
      </c>
      <c r="H283" s="25">
        <f>H279+H281+H282+H280</f>
        <v>2881.7000000000003</v>
      </c>
      <c r="I283" s="25">
        <f t="shared" si="22"/>
        <v>-6041.0999999999985</v>
      </c>
      <c r="J283" s="79">
        <f t="shared" si="20"/>
        <v>32.29591608015422</v>
      </c>
      <c r="K283" s="79">
        <f t="shared" si="21"/>
        <v>32.29591608015422</v>
      </c>
      <c r="L283" s="25"/>
      <c r="M283" s="25">
        <f t="shared" si="23"/>
        <v>2198.3</v>
      </c>
      <c r="N283" s="25">
        <f t="shared" si="24"/>
        <v>421.6710564822944</v>
      </c>
    </row>
    <row r="284" spans="1:14" ht="15.75" customHeight="1">
      <c r="A284" s="112"/>
      <c r="B284" s="112"/>
      <c r="C284" s="16" t="s">
        <v>129</v>
      </c>
      <c r="D284" s="18" t="s">
        <v>130</v>
      </c>
      <c r="E284" s="11">
        <v>4658761.3</v>
      </c>
      <c r="F284" s="14">
        <v>6073603.7</v>
      </c>
      <c r="G284" s="11">
        <v>4758922.3</v>
      </c>
      <c r="H284" s="11">
        <v>4998065.9</v>
      </c>
      <c r="I284" s="11">
        <f t="shared" si="22"/>
        <v>239143.60000000056</v>
      </c>
      <c r="J284" s="78">
        <f t="shared" si="20"/>
        <v>105.02516294498024</v>
      </c>
      <c r="K284" s="78">
        <f t="shared" si="21"/>
        <v>82.29160391218808</v>
      </c>
      <c r="L284" s="11"/>
      <c r="M284" s="11">
        <f t="shared" si="23"/>
        <v>339304.60000000056</v>
      </c>
      <c r="N284" s="11">
        <f t="shared" si="24"/>
        <v>107.28315056622455</v>
      </c>
    </row>
    <row r="285" spans="1:14" ht="15.75">
      <c r="A285" s="112"/>
      <c r="B285" s="112"/>
      <c r="C285" s="16" t="s">
        <v>131</v>
      </c>
      <c r="D285" s="18" t="s">
        <v>132</v>
      </c>
      <c r="E285" s="11">
        <v>401543.9</v>
      </c>
      <c r="F285" s="11">
        <v>432143.8</v>
      </c>
      <c r="G285" s="11">
        <v>416657.8</v>
      </c>
      <c r="H285" s="11">
        <v>420796.7</v>
      </c>
      <c r="I285" s="11">
        <f t="shared" si="22"/>
        <v>4138.900000000023</v>
      </c>
      <c r="J285" s="78">
        <f t="shared" si="20"/>
        <v>100.99335713863991</v>
      </c>
      <c r="K285" s="78">
        <f t="shared" si="21"/>
        <v>97.37423052234003</v>
      </c>
      <c r="L285" s="11"/>
      <c r="M285" s="11">
        <f t="shared" si="23"/>
        <v>19252.79999999999</v>
      </c>
      <c r="N285" s="11">
        <f t="shared" si="24"/>
        <v>104.79469368106452</v>
      </c>
    </row>
    <row r="286" spans="1:14" ht="31.5" customHeight="1" hidden="1">
      <c r="A286" s="112"/>
      <c r="B286" s="112"/>
      <c r="C286" s="16" t="s">
        <v>16</v>
      </c>
      <c r="D286" s="21" t="s">
        <v>17</v>
      </c>
      <c r="E286" s="11"/>
      <c r="F286" s="11"/>
      <c r="G286" s="11"/>
      <c r="H286" s="11"/>
      <c r="I286" s="11">
        <f t="shared" si="22"/>
        <v>0</v>
      </c>
      <c r="J286" s="78" t="e">
        <f t="shared" si="20"/>
        <v>#DIV/0!</v>
      </c>
      <c r="K286" s="78" t="e">
        <f t="shared" si="21"/>
        <v>#DIV/0!</v>
      </c>
      <c r="L286" s="11"/>
      <c r="M286" s="11">
        <f t="shared" si="23"/>
        <v>0</v>
      </c>
      <c r="N286" s="11" t="e">
        <f t="shared" si="24"/>
        <v>#DIV/0!</v>
      </c>
    </row>
    <row r="287" spans="1:14" ht="15.75" customHeight="1">
      <c r="A287" s="112"/>
      <c r="B287" s="112"/>
      <c r="C287" s="16" t="s">
        <v>22</v>
      </c>
      <c r="D287" s="18" t="s">
        <v>23</v>
      </c>
      <c r="E287" s="11">
        <f>E288+E289+E290</f>
        <v>9659.199999999999</v>
      </c>
      <c r="F287" s="11">
        <f>F288+F289+F290</f>
        <v>15126</v>
      </c>
      <c r="G287" s="11">
        <f>G288+G289+G290</f>
        <v>13062.4</v>
      </c>
      <c r="H287" s="11">
        <f>H288+H289+H290</f>
        <v>4137</v>
      </c>
      <c r="I287" s="11">
        <f t="shared" si="22"/>
        <v>-8925.4</v>
      </c>
      <c r="J287" s="78">
        <f t="shared" si="20"/>
        <v>31.67105585497305</v>
      </c>
      <c r="K287" s="78">
        <f t="shared" si="21"/>
        <v>27.35025783419278</v>
      </c>
      <c r="L287" s="11"/>
      <c r="M287" s="11">
        <f t="shared" si="23"/>
        <v>-5522.199999999999</v>
      </c>
      <c r="N287" s="11">
        <f t="shared" si="24"/>
        <v>42.829633924134505</v>
      </c>
    </row>
    <row r="288" spans="1:14" ht="78.75" customHeight="1" hidden="1">
      <c r="A288" s="112"/>
      <c r="B288" s="112"/>
      <c r="C288" s="19" t="s">
        <v>133</v>
      </c>
      <c r="D288" s="20" t="s">
        <v>134</v>
      </c>
      <c r="E288" s="11">
        <v>2299</v>
      </c>
      <c r="F288" s="11">
        <v>2072</v>
      </c>
      <c r="G288" s="11">
        <v>1697.9</v>
      </c>
      <c r="H288" s="11">
        <v>1802.2</v>
      </c>
      <c r="I288" s="11">
        <f t="shared" si="22"/>
        <v>104.29999999999995</v>
      </c>
      <c r="J288" s="78">
        <f t="shared" si="20"/>
        <v>106.14288238412155</v>
      </c>
      <c r="K288" s="78">
        <f t="shared" si="21"/>
        <v>86.97876447876448</v>
      </c>
      <c r="L288" s="11"/>
      <c r="M288" s="11">
        <f t="shared" si="23"/>
        <v>-496.79999999999995</v>
      </c>
      <c r="N288" s="11">
        <f t="shared" si="24"/>
        <v>78.39060461070031</v>
      </c>
    </row>
    <row r="289" spans="1:14" ht="63" customHeight="1" hidden="1">
      <c r="A289" s="112"/>
      <c r="B289" s="112"/>
      <c r="C289" s="19" t="s">
        <v>135</v>
      </c>
      <c r="D289" s="20" t="s">
        <v>136</v>
      </c>
      <c r="E289" s="11">
        <v>5907.8</v>
      </c>
      <c r="F289" s="11">
        <f>11654.7+335.4</f>
        <v>11990.1</v>
      </c>
      <c r="G289" s="11">
        <v>10514.5</v>
      </c>
      <c r="H289" s="11">
        <v>961.4</v>
      </c>
      <c r="I289" s="11">
        <f t="shared" si="22"/>
        <v>-9553.1</v>
      </c>
      <c r="J289" s="78">
        <f t="shared" si="20"/>
        <v>9.143563650197347</v>
      </c>
      <c r="K289" s="78">
        <f t="shared" si="21"/>
        <v>8.018281749109683</v>
      </c>
      <c r="L289" s="11"/>
      <c r="M289" s="11">
        <f t="shared" si="23"/>
        <v>-4946.400000000001</v>
      </c>
      <c r="N289" s="11">
        <f t="shared" si="24"/>
        <v>16.273401266122754</v>
      </c>
    </row>
    <row r="290" spans="1:14" ht="47.25" customHeight="1" hidden="1">
      <c r="A290" s="112"/>
      <c r="B290" s="112"/>
      <c r="C290" s="19" t="s">
        <v>25</v>
      </c>
      <c r="D290" s="20" t="s">
        <v>26</v>
      </c>
      <c r="E290" s="11">
        <v>1452.4</v>
      </c>
      <c r="F290" s="11">
        <f>1000+63.9</f>
        <v>1063.9</v>
      </c>
      <c r="G290" s="11">
        <v>850</v>
      </c>
      <c r="H290" s="11">
        <v>1373.4</v>
      </c>
      <c r="I290" s="11">
        <f t="shared" si="22"/>
        <v>523.4000000000001</v>
      </c>
      <c r="J290" s="78">
        <f t="shared" si="20"/>
        <v>161.5764705882353</v>
      </c>
      <c r="K290" s="78">
        <f t="shared" si="21"/>
        <v>129.09107998872074</v>
      </c>
      <c r="L290" s="11"/>
      <c r="M290" s="11">
        <f t="shared" si="23"/>
        <v>-79</v>
      </c>
      <c r="N290" s="11">
        <f t="shared" si="24"/>
        <v>94.56072707243183</v>
      </c>
    </row>
    <row r="291" spans="1:14" s="26" customFormat="1" ht="15.75">
      <c r="A291" s="112"/>
      <c r="B291" s="112"/>
      <c r="C291" s="38"/>
      <c r="D291" s="24" t="s">
        <v>34</v>
      </c>
      <c r="E291" s="25">
        <f>E284+E285+E286+E287</f>
        <v>5069964.4</v>
      </c>
      <c r="F291" s="25">
        <f>F284+F285+F286+F287</f>
        <v>6520873.5</v>
      </c>
      <c r="G291" s="25">
        <f>G284+G285+G286+G287</f>
        <v>5188642.5</v>
      </c>
      <c r="H291" s="25">
        <f>H284+H285+H286+H287</f>
        <v>5422999.600000001</v>
      </c>
      <c r="I291" s="25">
        <f t="shared" si="22"/>
        <v>234357.10000000056</v>
      </c>
      <c r="J291" s="79">
        <f t="shared" si="20"/>
        <v>104.51673245940533</v>
      </c>
      <c r="K291" s="79">
        <f t="shared" si="21"/>
        <v>83.16369885108185</v>
      </c>
      <c r="L291" s="25"/>
      <c r="M291" s="25">
        <f t="shared" si="23"/>
        <v>353035.2000000002</v>
      </c>
      <c r="N291" s="25">
        <f t="shared" si="24"/>
        <v>106.96326782886287</v>
      </c>
    </row>
    <row r="292" spans="1:14" s="26" customFormat="1" ht="31.5" hidden="1">
      <c r="A292" s="112"/>
      <c r="B292" s="112"/>
      <c r="C292" s="38"/>
      <c r="D292" s="24" t="s">
        <v>208</v>
      </c>
      <c r="E292" s="25">
        <f>E283+E291-E281</f>
        <v>5070647.800000001</v>
      </c>
      <c r="F292" s="25">
        <f>F283+F291-F281</f>
        <v>6529796.3</v>
      </c>
      <c r="G292" s="25">
        <f>G283+G291-G281</f>
        <v>5197565.3</v>
      </c>
      <c r="H292" s="25">
        <f>H283+H291-H281</f>
        <v>5425881.300000001</v>
      </c>
      <c r="I292" s="25">
        <f t="shared" si="22"/>
        <v>228316.00000000093</v>
      </c>
      <c r="J292" s="79">
        <f t="shared" si="20"/>
        <v>104.39274904348007</v>
      </c>
      <c r="K292" s="79">
        <f t="shared" si="21"/>
        <v>83.09418932409883</v>
      </c>
      <c r="L292" s="25"/>
      <c r="M292" s="25">
        <f t="shared" si="23"/>
        <v>355233.5</v>
      </c>
      <c r="N292" s="25">
        <f t="shared" si="24"/>
        <v>107.00568278475188</v>
      </c>
    </row>
    <row r="293" spans="1:14" s="26" customFormat="1" ht="15.75">
      <c r="A293" s="113"/>
      <c r="B293" s="113"/>
      <c r="C293" s="28"/>
      <c r="D293" s="24" t="s">
        <v>35</v>
      </c>
      <c r="E293" s="25">
        <f>E283+E291</f>
        <v>5070647.800000001</v>
      </c>
      <c r="F293" s="25">
        <f>F283+F291</f>
        <v>6529796.3</v>
      </c>
      <c r="G293" s="25">
        <f>G283+G291</f>
        <v>5197565.3</v>
      </c>
      <c r="H293" s="25">
        <f>H283+H291</f>
        <v>5425881.300000001</v>
      </c>
      <c r="I293" s="25">
        <f t="shared" si="22"/>
        <v>228316.00000000093</v>
      </c>
      <c r="J293" s="79">
        <f t="shared" si="20"/>
        <v>104.39274904348007</v>
      </c>
      <c r="K293" s="79">
        <f t="shared" si="21"/>
        <v>83.09418932409883</v>
      </c>
      <c r="L293" s="25"/>
      <c r="M293" s="25">
        <f t="shared" si="23"/>
        <v>355233.5</v>
      </c>
      <c r="N293" s="25">
        <f t="shared" si="24"/>
        <v>107.00568278475188</v>
      </c>
    </row>
    <row r="294" spans="1:14" s="26" customFormat="1" ht="31.5">
      <c r="A294" s="107">
        <v>955</v>
      </c>
      <c r="B294" s="107" t="s">
        <v>193</v>
      </c>
      <c r="C294" s="16" t="s">
        <v>16</v>
      </c>
      <c r="D294" s="21" t="s">
        <v>17</v>
      </c>
      <c r="E294" s="11">
        <v>2223.1</v>
      </c>
      <c r="F294" s="25"/>
      <c r="G294" s="25"/>
      <c r="H294" s="11">
        <v>290.5</v>
      </c>
      <c r="I294" s="11">
        <f t="shared" si="22"/>
        <v>290.5</v>
      </c>
      <c r="J294" s="78"/>
      <c r="K294" s="78"/>
      <c r="L294" s="11"/>
      <c r="M294" s="11">
        <f t="shared" si="23"/>
        <v>-1932.6</v>
      </c>
      <c r="N294" s="11">
        <f t="shared" si="24"/>
        <v>13.067338401331474</v>
      </c>
    </row>
    <row r="295" spans="1:14" s="26" customFormat="1" ht="15.75">
      <c r="A295" s="112"/>
      <c r="B295" s="112"/>
      <c r="C295" s="16" t="s">
        <v>27</v>
      </c>
      <c r="D295" s="18" t="s">
        <v>28</v>
      </c>
      <c r="E295" s="11">
        <v>-0.3</v>
      </c>
      <c r="F295" s="25"/>
      <c r="G295" s="25"/>
      <c r="H295" s="11">
        <v>97.3</v>
      </c>
      <c r="I295" s="11">
        <f t="shared" si="22"/>
        <v>97.3</v>
      </c>
      <c r="J295" s="78"/>
      <c r="K295" s="78"/>
      <c r="L295" s="11"/>
      <c r="M295" s="11">
        <f t="shared" si="23"/>
        <v>97.6</v>
      </c>
      <c r="N295" s="11">
        <f t="shared" si="24"/>
        <v>-32433.333333333332</v>
      </c>
    </row>
    <row r="296" spans="1:14" ht="15.75" customHeight="1">
      <c r="A296" s="112"/>
      <c r="B296" s="112"/>
      <c r="C296" s="16" t="s">
        <v>213</v>
      </c>
      <c r="D296" s="18" t="s">
        <v>46</v>
      </c>
      <c r="E296" s="34"/>
      <c r="F296" s="34"/>
      <c r="G296" s="34"/>
      <c r="H296" s="34">
        <v>-2870.5</v>
      </c>
      <c r="I296" s="34">
        <f t="shared" si="22"/>
        <v>-2870.5</v>
      </c>
      <c r="J296" s="80"/>
      <c r="K296" s="80"/>
      <c r="L296" s="34"/>
      <c r="M296" s="34">
        <f t="shared" si="23"/>
        <v>-2870.5</v>
      </c>
      <c r="N296" s="34"/>
    </row>
    <row r="297" spans="1:14" ht="15.75" customHeight="1" hidden="1">
      <c r="A297" s="112"/>
      <c r="B297" s="112"/>
      <c r="C297" s="16" t="s">
        <v>49</v>
      </c>
      <c r="D297" s="18" t="s">
        <v>118</v>
      </c>
      <c r="E297" s="34"/>
      <c r="F297" s="34"/>
      <c r="G297" s="34"/>
      <c r="H297" s="34"/>
      <c r="I297" s="34">
        <f t="shared" si="22"/>
        <v>0</v>
      </c>
      <c r="J297" s="80" t="e">
        <f t="shared" si="20"/>
        <v>#DIV/0!</v>
      </c>
      <c r="K297" s="80" t="e">
        <f t="shared" si="21"/>
        <v>#DIV/0!</v>
      </c>
      <c r="L297" s="34"/>
      <c r="M297" s="34">
        <f t="shared" si="23"/>
        <v>0</v>
      </c>
      <c r="N297" s="34"/>
    </row>
    <row r="298" spans="1:14" ht="15.75">
      <c r="A298" s="112"/>
      <c r="B298" s="112"/>
      <c r="C298" s="16" t="s">
        <v>50</v>
      </c>
      <c r="D298" s="18" t="s">
        <v>87</v>
      </c>
      <c r="E298" s="34"/>
      <c r="F298" s="34">
        <v>46255.5</v>
      </c>
      <c r="G298" s="34">
        <v>46255.5</v>
      </c>
      <c r="H298" s="34">
        <v>46255.5</v>
      </c>
      <c r="I298" s="34">
        <f t="shared" si="22"/>
        <v>0</v>
      </c>
      <c r="J298" s="80">
        <f t="shared" si="20"/>
        <v>100</v>
      </c>
      <c r="K298" s="80">
        <f t="shared" si="21"/>
        <v>100</v>
      </c>
      <c r="L298" s="34"/>
      <c r="M298" s="34">
        <f t="shared" si="23"/>
        <v>46255.5</v>
      </c>
      <c r="N298" s="34"/>
    </row>
    <row r="299" spans="1:14" s="26" customFormat="1" ht="31.5" customHeight="1">
      <c r="A299" s="112"/>
      <c r="B299" s="112"/>
      <c r="C299" s="28"/>
      <c r="D299" s="24" t="s">
        <v>208</v>
      </c>
      <c r="E299" s="37">
        <f>E300-E296</f>
        <v>2222.7999999999997</v>
      </c>
      <c r="F299" s="37">
        <f>F300-F296</f>
        <v>46255.5</v>
      </c>
      <c r="G299" s="37">
        <f>G300-G296</f>
        <v>46255.5</v>
      </c>
      <c r="H299" s="37">
        <f>H300-H296</f>
        <v>46643.3</v>
      </c>
      <c r="I299" s="37">
        <f t="shared" si="22"/>
        <v>387.8000000000029</v>
      </c>
      <c r="J299" s="81">
        <f t="shared" si="20"/>
        <v>100.83838678643622</v>
      </c>
      <c r="K299" s="81">
        <f t="shared" si="21"/>
        <v>100.83838678643622</v>
      </c>
      <c r="L299" s="37"/>
      <c r="M299" s="37">
        <f t="shared" si="23"/>
        <v>44420.5</v>
      </c>
      <c r="N299" s="37">
        <f t="shared" si="24"/>
        <v>2098.4029152420376</v>
      </c>
    </row>
    <row r="300" spans="1:14" s="26" customFormat="1" ht="15.75">
      <c r="A300" s="113"/>
      <c r="B300" s="113"/>
      <c r="C300" s="23"/>
      <c r="D300" s="24" t="s">
        <v>35</v>
      </c>
      <c r="E300" s="37">
        <f>SUM(E294:E298)</f>
        <v>2222.7999999999997</v>
      </c>
      <c r="F300" s="37">
        <f>SUM(F294:F298)</f>
        <v>46255.5</v>
      </c>
      <c r="G300" s="37">
        <f>SUM(G294:G298)</f>
        <v>46255.5</v>
      </c>
      <c r="H300" s="37">
        <f>SUM(H294:H298)</f>
        <v>43772.8</v>
      </c>
      <c r="I300" s="37">
        <f t="shared" si="22"/>
        <v>-2482.699999999997</v>
      </c>
      <c r="J300" s="81">
        <f t="shared" si="20"/>
        <v>94.6326382808531</v>
      </c>
      <c r="K300" s="81">
        <f t="shared" si="21"/>
        <v>94.6326382808531</v>
      </c>
      <c r="L300" s="37"/>
      <c r="M300" s="37">
        <f t="shared" si="23"/>
        <v>41550</v>
      </c>
      <c r="N300" s="37">
        <f t="shared" si="24"/>
        <v>1969.263991362246</v>
      </c>
    </row>
    <row r="301" spans="1:14" s="26" customFormat="1" ht="31.5" customHeight="1">
      <c r="A301" s="104" t="s">
        <v>137</v>
      </c>
      <c r="B301" s="107" t="s">
        <v>138</v>
      </c>
      <c r="C301" s="16" t="s">
        <v>16</v>
      </c>
      <c r="D301" s="21" t="s">
        <v>17</v>
      </c>
      <c r="E301" s="34">
        <v>292.1</v>
      </c>
      <c r="F301" s="37"/>
      <c r="G301" s="37"/>
      <c r="H301" s="34">
        <v>359</v>
      </c>
      <c r="I301" s="34">
        <f t="shared" si="22"/>
        <v>359</v>
      </c>
      <c r="J301" s="80"/>
      <c r="K301" s="80"/>
      <c r="L301" s="34"/>
      <c r="M301" s="34">
        <f t="shared" si="23"/>
        <v>66.89999999999998</v>
      </c>
      <c r="N301" s="34">
        <f t="shared" si="24"/>
        <v>122.90311537144814</v>
      </c>
    </row>
    <row r="302" spans="1:14" s="26" customFormat="1" ht="31.5" customHeight="1">
      <c r="A302" s="108"/>
      <c r="B302" s="110"/>
      <c r="C302" s="19" t="s">
        <v>18</v>
      </c>
      <c r="D302" s="22" t="s">
        <v>19</v>
      </c>
      <c r="E302" s="34"/>
      <c r="F302" s="37"/>
      <c r="G302" s="37"/>
      <c r="H302" s="34">
        <v>192.7</v>
      </c>
      <c r="I302" s="34">
        <f t="shared" si="22"/>
        <v>192.7</v>
      </c>
      <c r="J302" s="80"/>
      <c r="K302" s="80"/>
      <c r="L302" s="34"/>
      <c r="M302" s="34">
        <f t="shared" si="23"/>
        <v>192.7</v>
      </c>
      <c r="N302" s="34"/>
    </row>
    <row r="303" spans="1:14" ht="15.75" customHeight="1">
      <c r="A303" s="108"/>
      <c r="B303" s="110"/>
      <c r="C303" s="16" t="s">
        <v>22</v>
      </c>
      <c r="D303" s="18" t="s">
        <v>23</v>
      </c>
      <c r="E303" s="11">
        <f>E304</f>
        <v>0</v>
      </c>
      <c r="F303" s="11">
        <f>F304</f>
        <v>0</v>
      </c>
      <c r="G303" s="11">
        <f>G304</f>
        <v>0</v>
      </c>
      <c r="H303" s="11">
        <f>H304</f>
        <v>0</v>
      </c>
      <c r="I303" s="11">
        <f t="shared" si="22"/>
        <v>0</v>
      </c>
      <c r="J303" s="78"/>
      <c r="K303" s="78"/>
      <c r="L303" s="11"/>
      <c r="M303" s="11">
        <f t="shared" si="23"/>
        <v>0</v>
      </c>
      <c r="N303" s="11"/>
    </row>
    <row r="304" spans="1:14" ht="46.5" customHeight="1" hidden="1">
      <c r="A304" s="108"/>
      <c r="B304" s="110"/>
      <c r="C304" s="19" t="s">
        <v>25</v>
      </c>
      <c r="D304" s="20" t="s">
        <v>26</v>
      </c>
      <c r="E304" s="11"/>
      <c r="F304" s="11"/>
      <c r="G304" s="11"/>
      <c r="H304" s="11"/>
      <c r="I304" s="11">
        <f t="shared" si="22"/>
        <v>0</v>
      </c>
      <c r="J304" s="78"/>
      <c r="K304" s="78"/>
      <c r="L304" s="11"/>
      <c r="M304" s="11">
        <f t="shared" si="23"/>
        <v>0</v>
      </c>
      <c r="N304" s="11" t="e">
        <f t="shared" si="24"/>
        <v>#DIV/0!</v>
      </c>
    </row>
    <row r="305" spans="1:14" ht="15.75" customHeight="1">
      <c r="A305" s="108"/>
      <c r="B305" s="110"/>
      <c r="C305" s="16" t="s">
        <v>27</v>
      </c>
      <c r="D305" s="18" t="s">
        <v>28</v>
      </c>
      <c r="E305" s="11">
        <v>50</v>
      </c>
      <c r="F305" s="11"/>
      <c r="G305" s="11"/>
      <c r="H305" s="11"/>
      <c r="I305" s="11">
        <f t="shared" si="22"/>
        <v>0</v>
      </c>
      <c r="J305" s="78"/>
      <c r="K305" s="78"/>
      <c r="L305" s="11"/>
      <c r="M305" s="11">
        <f t="shared" si="23"/>
        <v>-50</v>
      </c>
      <c r="N305" s="11">
        <f t="shared" si="24"/>
        <v>0</v>
      </c>
    </row>
    <row r="306" spans="1:14" ht="15.75" customHeight="1" hidden="1">
      <c r="A306" s="108"/>
      <c r="B306" s="110"/>
      <c r="C306" s="16" t="s">
        <v>29</v>
      </c>
      <c r="D306" s="18" t="s">
        <v>30</v>
      </c>
      <c r="E306" s="11"/>
      <c r="F306" s="11"/>
      <c r="G306" s="11"/>
      <c r="H306" s="11"/>
      <c r="I306" s="11">
        <f t="shared" si="22"/>
        <v>0</v>
      </c>
      <c r="J306" s="78"/>
      <c r="K306" s="78"/>
      <c r="L306" s="11"/>
      <c r="M306" s="11">
        <f t="shared" si="23"/>
        <v>0</v>
      </c>
      <c r="N306" s="11" t="e">
        <f t="shared" si="24"/>
        <v>#DIV/0!</v>
      </c>
    </row>
    <row r="307" spans="1:14" ht="15.75" customHeight="1">
      <c r="A307" s="108"/>
      <c r="B307" s="110"/>
      <c r="C307" s="16" t="s">
        <v>213</v>
      </c>
      <c r="D307" s="18" t="s">
        <v>46</v>
      </c>
      <c r="E307" s="11"/>
      <c r="F307" s="11"/>
      <c r="G307" s="11"/>
      <c r="H307" s="11">
        <v>-156.5</v>
      </c>
      <c r="I307" s="11">
        <f t="shared" si="22"/>
        <v>-156.5</v>
      </c>
      <c r="J307" s="78"/>
      <c r="K307" s="78"/>
      <c r="L307" s="11"/>
      <c r="M307" s="11">
        <f t="shared" si="23"/>
        <v>-156.5</v>
      </c>
      <c r="N307" s="11"/>
    </row>
    <row r="308" spans="1:14" ht="15.75" customHeight="1">
      <c r="A308" s="108"/>
      <c r="B308" s="110"/>
      <c r="C308" s="16" t="s">
        <v>50</v>
      </c>
      <c r="D308" s="18" t="s">
        <v>87</v>
      </c>
      <c r="E308" s="11">
        <v>289.7</v>
      </c>
      <c r="F308" s="11">
        <v>1344.1</v>
      </c>
      <c r="G308" s="11">
        <v>1344.1</v>
      </c>
      <c r="H308" s="11">
        <v>1344.1</v>
      </c>
      <c r="I308" s="11">
        <f t="shared" si="22"/>
        <v>0</v>
      </c>
      <c r="J308" s="78">
        <f t="shared" si="20"/>
        <v>100</v>
      </c>
      <c r="K308" s="78">
        <f t="shared" si="21"/>
        <v>100</v>
      </c>
      <c r="L308" s="11"/>
      <c r="M308" s="11">
        <f t="shared" si="23"/>
        <v>1054.3999999999999</v>
      </c>
      <c r="N308" s="11">
        <f t="shared" si="24"/>
        <v>463.96272005522957</v>
      </c>
    </row>
    <row r="309" spans="1:14" ht="15.75">
      <c r="A309" s="108"/>
      <c r="B309" s="110"/>
      <c r="C309" s="16" t="s">
        <v>52</v>
      </c>
      <c r="D309" s="20" t="s">
        <v>53</v>
      </c>
      <c r="E309" s="11">
        <v>187133.4</v>
      </c>
      <c r="F309" s="11">
        <v>197660.9</v>
      </c>
      <c r="G309" s="11">
        <v>197660.9</v>
      </c>
      <c r="H309" s="11">
        <v>160227.6</v>
      </c>
      <c r="I309" s="11">
        <f t="shared" si="22"/>
        <v>-37433.29999999999</v>
      </c>
      <c r="J309" s="78">
        <f t="shared" si="20"/>
        <v>81.06185897160239</v>
      </c>
      <c r="K309" s="78">
        <f t="shared" si="21"/>
        <v>81.06185897160239</v>
      </c>
      <c r="L309" s="11"/>
      <c r="M309" s="11">
        <f t="shared" si="23"/>
        <v>-26905.79999999999</v>
      </c>
      <c r="N309" s="11">
        <f t="shared" si="24"/>
        <v>85.62212838541919</v>
      </c>
    </row>
    <row r="310" spans="1:14" s="26" customFormat="1" ht="15.75">
      <c r="A310" s="108"/>
      <c r="B310" s="110"/>
      <c r="C310" s="8"/>
      <c r="D310" s="24" t="s">
        <v>31</v>
      </c>
      <c r="E310" s="37">
        <f>SUM(E301:E303,E305:E309)</f>
        <v>187765.19999999998</v>
      </c>
      <c r="F310" s="37">
        <f>SUM(F301:F303,F305:F309)</f>
        <v>199005</v>
      </c>
      <c r="G310" s="37">
        <f>SUM(G301:G303,G305:G309)</f>
        <v>199005</v>
      </c>
      <c r="H310" s="37">
        <f>SUM(H301:H303,H305:H309)</f>
        <v>161966.9</v>
      </c>
      <c r="I310" s="37">
        <f t="shared" si="22"/>
        <v>-37038.100000000006</v>
      </c>
      <c r="J310" s="81">
        <f t="shared" si="20"/>
        <v>81.38835707645536</v>
      </c>
      <c r="K310" s="81">
        <f t="shared" si="21"/>
        <v>81.38835707645536</v>
      </c>
      <c r="L310" s="37"/>
      <c r="M310" s="37">
        <f t="shared" si="23"/>
        <v>-25798.29999999999</v>
      </c>
      <c r="N310" s="37">
        <f t="shared" si="24"/>
        <v>86.26034004171167</v>
      </c>
    </row>
    <row r="311" spans="1:14" ht="15.75" customHeight="1">
      <c r="A311" s="108"/>
      <c r="B311" s="110"/>
      <c r="C311" s="16" t="s">
        <v>139</v>
      </c>
      <c r="D311" s="18" t="s">
        <v>140</v>
      </c>
      <c r="E311" s="11">
        <v>96579</v>
      </c>
      <c r="F311" s="11">
        <v>173920.5</v>
      </c>
      <c r="G311" s="11">
        <v>138663.2</v>
      </c>
      <c r="H311" s="11">
        <v>121483.9</v>
      </c>
      <c r="I311" s="11">
        <f t="shared" si="22"/>
        <v>-17179.300000000017</v>
      </c>
      <c r="J311" s="78">
        <f t="shared" si="20"/>
        <v>87.61077200006923</v>
      </c>
      <c r="K311" s="78">
        <f t="shared" si="21"/>
        <v>69.85024767063112</v>
      </c>
      <c r="L311" s="11"/>
      <c r="M311" s="11">
        <f t="shared" si="23"/>
        <v>24904.899999999994</v>
      </c>
      <c r="N311" s="11">
        <f t="shared" si="24"/>
        <v>125.78707586535374</v>
      </c>
    </row>
    <row r="312" spans="1:14" ht="31.5">
      <c r="A312" s="108"/>
      <c r="B312" s="110"/>
      <c r="C312" s="16" t="s">
        <v>16</v>
      </c>
      <c r="D312" s="21" t="s">
        <v>17</v>
      </c>
      <c r="E312" s="11">
        <v>11</v>
      </c>
      <c r="F312" s="11"/>
      <c r="G312" s="11"/>
      <c r="H312" s="11"/>
      <c r="I312" s="11">
        <f t="shared" si="22"/>
        <v>0</v>
      </c>
      <c r="J312" s="78"/>
      <c r="K312" s="78"/>
      <c r="L312" s="11"/>
      <c r="M312" s="11">
        <f t="shared" si="23"/>
        <v>-11</v>
      </c>
      <c r="N312" s="11">
        <f t="shared" si="24"/>
        <v>0</v>
      </c>
    </row>
    <row r="313" spans="1:14" ht="15.75">
      <c r="A313" s="108"/>
      <c r="B313" s="110"/>
      <c r="C313" s="16" t="s">
        <v>22</v>
      </c>
      <c r="D313" s="18" t="s">
        <v>23</v>
      </c>
      <c r="E313" s="11">
        <f>SUM(E314:E317)</f>
        <v>20702.1</v>
      </c>
      <c r="F313" s="11">
        <f>SUM(F314:F317)</f>
        <v>23545.1</v>
      </c>
      <c r="G313" s="11">
        <f>SUM(G314:G317)</f>
        <v>20047.5</v>
      </c>
      <c r="H313" s="11">
        <f>SUM(H314:H317)</f>
        <v>19647.1</v>
      </c>
      <c r="I313" s="11">
        <f t="shared" si="22"/>
        <v>-400.40000000000146</v>
      </c>
      <c r="J313" s="78">
        <f t="shared" si="20"/>
        <v>98.00274348422496</v>
      </c>
      <c r="K313" s="78">
        <f t="shared" si="21"/>
        <v>83.44453835405244</v>
      </c>
      <c r="L313" s="11"/>
      <c r="M313" s="11">
        <f t="shared" si="23"/>
        <v>-1055</v>
      </c>
      <c r="N313" s="11">
        <f t="shared" si="24"/>
        <v>94.9038986383024</v>
      </c>
    </row>
    <row r="314" spans="1:14" s="26" customFormat="1" ht="63" customHeight="1" hidden="1">
      <c r="A314" s="108"/>
      <c r="B314" s="110"/>
      <c r="C314" s="19" t="s">
        <v>141</v>
      </c>
      <c r="D314" s="20" t="s">
        <v>142</v>
      </c>
      <c r="E314" s="11">
        <v>418.6</v>
      </c>
      <c r="F314" s="11">
        <v>540</v>
      </c>
      <c r="G314" s="11">
        <v>442.2</v>
      </c>
      <c r="H314" s="11">
        <v>367</v>
      </c>
      <c r="I314" s="11">
        <f t="shared" si="22"/>
        <v>-75.19999999999999</v>
      </c>
      <c r="J314" s="78">
        <f t="shared" si="20"/>
        <v>82.99412030755315</v>
      </c>
      <c r="K314" s="78">
        <f t="shared" si="21"/>
        <v>67.96296296296296</v>
      </c>
      <c r="L314" s="11"/>
      <c r="M314" s="11">
        <f t="shared" si="23"/>
        <v>-51.60000000000002</v>
      </c>
      <c r="N314" s="11">
        <f t="shared" si="24"/>
        <v>87.67319636884854</v>
      </c>
    </row>
    <row r="315" spans="1:14" s="26" customFormat="1" ht="63" customHeight="1" hidden="1">
      <c r="A315" s="108"/>
      <c r="B315" s="110"/>
      <c r="C315" s="19" t="s">
        <v>143</v>
      </c>
      <c r="D315" s="20" t="s">
        <v>144</v>
      </c>
      <c r="E315" s="11">
        <v>1518.2</v>
      </c>
      <c r="F315" s="11">
        <f>95+1400+316.3</f>
        <v>1811.3</v>
      </c>
      <c r="G315" s="11">
        <v>1505.3</v>
      </c>
      <c r="H315" s="11">
        <v>459.6</v>
      </c>
      <c r="I315" s="11">
        <f t="shared" si="22"/>
        <v>-1045.6999999999998</v>
      </c>
      <c r="J315" s="78">
        <f t="shared" si="20"/>
        <v>30.532119843220624</v>
      </c>
      <c r="K315" s="78">
        <f t="shared" si="21"/>
        <v>25.374040744216863</v>
      </c>
      <c r="L315" s="11"/>
      <c r="M315" s="11">
        <f t="shared" si="23"/>
        <v>-1058.6</v>
      </c>
      <c r="N315" s="11">
        <f t="shared" si="24"/>
        <v>30.27269134501383</v>
      </c>
    </row>
    <row r="316" spans="1:14" s="26" customFormat="1" ht="47.25" customHeight="1" hidden="1">
      <c r="A316" s="108"/>
      <c r="B316" s="110"/>
      <c r="C316" s="19" t="s">
        <v>145</v>
      </c>
      <c r="D316" s="20" t="s">
        <v>146</v>
      </c>
      <c r="E316" s="11">
        <v>2.2</v>
      </c>
      <c r="F316" s="11">
        <f>24.2</f>
        <v>24.2</v>
      </c>
      <c r="G316" s="11">
        <v>19</v>
      </c>
      <c r="H316" s="11"/>
      <c r="I316" s="11">
        <f t="shared" si="22"/>
        <v>-19</v>
      </c>
      <c r="J316" s="78">
        <f t="shared" si="20"/>
        <v>0</v>
      </c>
      <c r="K316" s="78">
        <f t="shared" si="21"/>
        <v>0</v>
      </c>
      <c r="L316" s="11"/>
      <c r="M316" s="11">
        <f t="shared" si="23"/>
        <v>-2.2</v>
      </c>
      <c r="N316" s="11">
        <f t="shared" si="24"/>
        <v>0</v>
      </c>
    </row>
    <row r="317" spans="1:14" s="26" customFormat="1" ht="47.25" customHeight="1" hidden="1">
      <c r="A317" s="108"/>
      <c r="B317" s="110"/>
      <c r="C317" s="19" t="s">
        <v>25</v>
      </c>
      <c r="D317" s="20" t="s">
        <v>26</v>
      </c>
      <c r="E317" s="11">
        <v>18763.1</v>
      </c>
      <c r="F317" s="11">
        <f>3169.6+18000</f>
        <v>21169.6</v>
      </c>
      <c r="G317" s="11">
        <v>18081</v>
      </c>
      <c r="H317" s="11">
        <v>18820.5</v>
      </c>
      <c r="I317" s="11">
        <f t="shared" si="22"/>
        <v>739.5</v>
      </c>
      <c r="J317" s="78">
        <f t="shared" si="20"/>
        <v>104.08992865438857</v>
      </c>
      <c r="K317" s="78">
        <f t="shared" si="21"/>
        <v>88.90342755649611</v>
      </c>
      <c r="L317" s="11"/>
      <c r="M317" s="11">
        <f t="shared" si="23"/>
        <v>57.400000000001455</v>
      </c>
      <c r="N317" s="11">
        <f t="shared" si="24"/>
        <v>100.30591959750788</v>
      </c>
    </row>
    <row r="318" spans="1:14" s="26" customFormat="1" ht="15.75" customHeight="1">
      <c r="A318" s="108"/>
      <c r="B318" s="110"/>
      <c r="C318" s="16" t="s">
        <v>52</v>
      </c>
      <c r="D318" s="20" t="s">
        <v>53</v>
      </c>
      <c r="E318" s="11"/>
      <c r="F318" s="11"/>
      <c r="G318" s="11"/>
      <c r="H318" s="11"/>
      <c r="I318" s="11">
        <f t="shared" si="22"/>
        <v>0</v>
      </c>
      <c r="J318" s="78"/>
      <c r="K318" s="78"/>
      <c r="L318" s="11"/>
      <c r="M318" s="11">
        <f t="shared" si="23"/>
        <v>0</v>
      </c>
      <c r="N318" s="11"/>
    </row>
    <row r="319" spans="1:14" s="26" customFormat="1" ht="15.75">
      <c r="A319" s="108"/>
      <c r="B319" s="110"/>
      <c r="C319" s="28"/>
      <c r="D319" s="24" t="s">
        <v>34</v>
      </c>
      <c r="E319" s="37">
        <f>SUM(E311:E313,E318)</f>
        <v>117292.1</v>
      </c>
      <c r="F319" s="37">
        <f>SUM(F311:F313,F318)</f>
        <v>197465.6</v>
      </c>
      <c r="G319" s="37">
        <f>SUM(G311:G313,G318)</f>
        <v>158710.7</v>
      </c>
      <c r="H319" s="37">
        <f>SUM(H311:H313,H318)</f>
        <v>141131</v>
      </c>
      <c r="I319" s="37">
        <f t="shared" si="22"/>
        <v>-17579.70000000001</v>
      </c>
      <c r="J319" s="81">
        <f t="shared" si="20"/>
        <v>88.92343112342141</v>
      </c>
      <c r="K319" s="81">
        <f t="shared" si="21"/>
        <v>71.47118282880663</v>
      </c>
      <c r="L319" s="37"/>
      <c r="M319" s="37">
        <f t="shared" si="23"/>
        <v>23838.899999999994</v>
      </c>
      <c r="N319" s="37">
        <f t="shared" si="24"/>
        <v>120.32438672340251</v>
      </c>
    </row>
    <row r="320" spans="1:14" s="26" customFormat="1" ht="31.5" customHeight="1">
      <c r="A320" s="108"/>
      <c r="B320" s="110"/>
      <c r="C320" s="28"/>
      <c r="D320" s="24" t="s">
        <v>208</v>
      </c>
      <c r="E320" s="37">
        <f>E321-E307</f>
        <v>305057.3</v>
      </c>
      <c r="F320" s="37">
        <f>F321-F307</f>
        <v>396470.6</v>
      </c>
      <c r="G320" s="37">
        <f>G321-G307</f>
        <v>357715.7</v>
      </c>
      <c r="H320" s="37">
        <f>H321-H307</f>
        <v>303254.4</v>
      </c>
      <c r="I320" s="37">
        <f t="shared" si="22"/>
        <v>-54461.29999999999</v>
      </c>
      <c r="J320" s="81">
        <f t="shared" si="20"/>
        <v>84.77525588057779</v>
      </c>
      <c r="K320" s="81">
        <f t="shared" si="21"/>
        <v>76.48849624663217</v>
      </c>
      <c r="L320" s="37"/>
      <c r="M320" s="37">
        <f t="shared" si="23"/>
        <v>-1802.899999999965</v>
      </c>
      <c r="N320" s="37">
        <f t="shared" si="24"/>
        <v>99.40899627709288</v>
      </c>
    </row>
    <row r="321" spans="1:14" s="26" customFormat="1" ht="15.75">
      <c r="A321" s="109"/>
      <c r="B321" s="111"/>
      <c r="C321" s="28"/>
      <c r="D321" s="24" t="s">
        <v>35</v>
      </c>
      <c r="E321" s="37">
        <f>E310+E319</f>
        <v>305057.3</v>
      </c>
      <c r="F321" s="37">
        <f>F310+F319</f>
        <v>396470.6</v>
      </c>
      <c r="G321" s="37">
        <f>G310+G319</f>
        <v>357715.7</v>
      </c>
      <c r="H321" s="37">
        <f>H310+H319</f>
        <v>303097.9</v>
      </c>
      <c r="I321" s="37">
        <f t="shared" si="22"/>
        <v>-54617.79999999999</v>
      </c>
      <c r="J321" s="81">
        <f t="shared" si="20"/>
        <v>84.73150605355035</v>
      </c>
      <c r="K321" s="81">
        <f t="shared" si="21"/>
        <v>76.44902295403494</v>
      </c>
      <c r="L321" s="37"/>
      <c r="M321" s="37">
        <f t="shared" si="23"/>
        <v>-1959.399999999965</v>
      </c>
      <c r="N321" s="37">
        <f t="shared" si="24"/>
        <v>99.35769443970037</v>
      </c>
    </row>
    <row r="322" spans="1:14" ht="31.5" customHeight="1">
      <c r="A322" s="107" t="s">
        <v>147</v>
      </c>
      <c r="B322" s="107" t="s">
        <v>148</v>
      </c>
      <c r="C322" s="16" t="s">
        <v>149</v>
      </c>
      <c r="D322" s="18" t="s">
        <v>150</v>
      </c>
      <c r="E322" s="11">
        <v>447.3</v>
      </c>
      <c r="F322" s="11">
        <v>462</v>
      </c>
      <c r="G322" s="11">
        <v>418.5</v>
      </c>
      <c r="H322" s="11">
        <v>472.5</v>
      </c>
      <c r="I322" s="11">
        <f t="shared" si="22"/>
        <v>54</v>
      </c>
      <c r="J322" s="78">
        <f t="shared" si="20"/>
        <v>112.90322580645163</v>
      </c>
      <c r="K322" s="78">
        <f t="shared" si="21"/>
        <v>102.27272727272727</v>
      </c>
      <c r="L322" s="11"/>
      <c r="M322" s="11">
        <f t="shared" si="23"/>
        <v>25.19999999999999</v>
      </c>
      <c r="N322" s="11">
        <f t="shared" si="24"/>
        <v>105.63380281690141</v>
      </c>
    </row>
    <row r="323" spans="1:14" ht="15.75" customHeight="1" hidden="1">
      <c r="A323" s="110"/>
      <c r="B323" s="110"/>
      <c r="C323" s="16" t="s">
        <v>10</v>
      </c>
      <c r="D323" s="17" t="s">
        <v>151</v>
      </c>
      <c r="E323" s="11"/>
      <c r="F323" s="11"/>
      <c r="G323" s="11"/>
      <c r="H323" s="11"/>
      <c r="I323" s="11">
        <f t="shared" si="22"/>
        <v>0</v>
      </c>
      <c r="J323" s="78" t="e">
        <f t="shared" si="20"/>
        <v>#DIV/0!</v>
      </c>
      <c r="K323" s="78" t="e">
        <f t="shared" si="21"/>
        <v>#DIV/0!</v>
      </c>
      <c r="L323" s="11"/>
      <c r="M323" s="11">
        <f t="shared" si="23"/>
        <v>0</v>
      </c>
      <c r="N323" s="11" t="e">
        <f t="shared" si="24"/>
        <v>#DIV/0!</v>
      </c>
    </row>
    <row r="324" spans="1:14" ht="47.25">
      <c r="A324" s="110"/>
      <c r="B324" s="110"/>
      <c r="C324" s="19" t="s">
        <v>14</v>
      </c>
      <c r="D324" s="20" t="s">
        <v>199</v>
      </c>
      <c r="E324" s="11">
        <v>40592.7</v>
      </c>
      <c r="F324" s="11">
        <v>68493.4</v>
      </c>
      <c r="G324" s="11">
        <v>62644.1</v>
      </c>
      <c r="H324" s="11">
        <v>41279.8</v>
      </c>
      <c r="I324" s="11">
        <f t="shared" si="22"/>
        <v>-21364.299999999996</v>
      </c>
      <c r="J324" s="78">
        <f>H324/G324*100</f>
        <v>65.89575075705454</v>
      </c>
      <c r="K324" s="78">
        <f>H324/F324*100</f>
        <v>60.26828862342942</v>
      </c>
      <c r="L324" s="11"/>
      <c r="M324" s="11">
        <f t="shared" si="23"/>
        <v>687.1000000000058</v>
      </c>
      <c r="N324" s="11">
        <f t="shared" si="24"/>
        <v>101.6926688788871</v>
      </c>
    </row>
    <row r="325" spans="1:14" ht="31.5" customHeight="1">
      <c r="A325" s="110"/>
      <c r="B325" s="110"/>
      <c r="C325" s="16" t="s">
        <v>16</v>
      </c>
      <c r="D325" s="21" t="s">
        <v>17</v>
      </c>
      <c r="E325" s="11"/>
      <c r="F325" s="11"/>
      <c r="G325" s="11"/>
      <c r="H325" s="11">
        <v>36.3</v>
      </c>
      <c r="I325" s="11">
        <f t="shared" si="22"/>
        <v>36.3</v>
      </c>
      <c r="J325" s="78"/>
      <c r="K325" s="78"/>
      <c r="L325" s="11"/>
      <c r="M325" s="11">
        <f t="shared" si="23"/>
        <v>36.3</v>
      </c>
      <c r="N325" s="11"/>
    </row>
    <row r="326" spans="1:14" ht="15.75" customHeight="1">
      <c r="A326" s="110"/>
      <c r="B326" s="110"/>
      <c r="C326" s="16" t="s">
        <v>22</v>
      </c>
      <c r="D326" s="18" t="s">
        <v>23</v>
      </c>
      <c r="E326" s="11">
        <f>E327</f>
        <v>4.9</v>
      </c>
      <c r="F326" s="11">
        <f>F327</f>
        <v>0</v>
      </c>
      <c r="G326" s="11">
        <f>G327</f>
        <v>0</v>
      </c>
      <c r="H326" s="11">
        <f>H327</f>
        <v>24.4</v>
      </c>
      <c r="I326" s="11">
        <f t="shared" si="22"/>
        <v>24.4</v>
      </c>
      <c r="J326" s="78"/>
      <c r="K326" s="78"/>
      <c r="L326" s="11"/>
      <c r="M326" s="11">
        <f t="shared" si="23"/>
        <v>19.5</v>
      </c>
      <c r="N326" s="11">
        <f t="shared" si="24"/>
        <v>497.95918367346934</v>
      </c>
    </row>
    <row r="327" spans="1:14" ht="15.75" customHeight="1" hidden="1">
      <c r="A327" s="110"/>
      <c r="B327" s="110"/>
      <c r="C327" s="19" t="s">
        <v>25</v>
      </c>
      <c r="D327" s="20" t="s">
        <v>26</v>
      </c>
      <c r="E327" s="11">
        <v>4.9</v>
      </c>
      <c r="F327" s="11"/>
      <c r="G327" s="11"/>
      <c r="H327" s="11">
        <v>24.4</v>
      </c>
      <c r="I327" s="11">
        <f t="shared" si="22"/>
        <v>24.4</v>
      </c>
      <c r="J327" s="78"/>
      <c r="K327" s="78"/>
      <c r="L327" s="11"/>
      <c r="M327" s="11">
        <f t="shared" si="23"/>
        <v>19.5</v>
      </c>
      <c r="N327" s="11">
        <f t="shared" si="24"/>
        <v>497.95918367346934</v>
      </c>
    </row>
    <row r="328" spans="1:14" ht="15.75">
      <c r="A328" s="110"/>
      <c r="B328" s="110"/>
      <c r="C328" s="16" t="s">
        <v>27</v>
      </c>
      <c r="D328" s="18" t="s">
        <v>28</v>
      </c>
      <c r="E328" s="11">
        <v>-154.1</v>
      </c>
      <c r="F328" s="11"/>
      <c r="G328" s="11"/>
      <c r="H328" s="11"/>
      <c r="I328" s="11">
        <f aca="true" t="shared" si="25" ref="I328:I391">H328-G328</f>
        <v>0</v>
      </c>
      <c r="J328" s="78"/>
      <c r="K328" s="78"/>
      <c r="L328" s="11"/>
      <c r="M328" s="11">
        <f aca="true" t="shared" si="26" ref="M328:M391">H328-E328</f>
        <v>154.1</v>
      </c>
      <c r="N328" s="11">
        <f t="shared" si="24"/>
        <v>0</v>
      </c>
    </row>
    <row r="329" spans="1:14" ht="15.75" customHeight="1" hidden="1">
      <c r="A329" s="110"/>
      <c r="B329" s="110"/>
      <c r="C329" s="16" t="s">
        <v>29</v>
      </c>
      <c r="D329" s="18" t="s">
        <v>30</v>
      </c>
      <c r="E329" s="11"/>
      <c r="F329" s="11"/>
      <c r="G329" s="11"/>
      <c r="H329" s="11"/>
      <c r="I329" s="11">
        <f t="shared" si="25"/>
        <v>0</v>
      </c>
      <c r="J329" s="78" t="e">
        <f aca="true" t="shared" si="27" ref="J329:J338">H329/G329*100</f>
        <v>#DIV/0!</v>
      </c>
      <c r="K329" s="78" t="e">
        <f aca="true" t="shared" si="28" ref="K329:K338">H329/F329*100</f>
        <v>#DIV/0!</v>
      </c>
      <c r="L329" s="11"/>
      <c r="M329" s="11">
        <f t="shared" si="26"/>
        <v>0</v>
      </c>
      <c r="N329" s="11" t="e">
        <f t="shared" si="24"/>
        <v>#DIV/0!</v>
      </c>
    </row>
    <row r="330" spans="1:14" ht="15.75" customHeight="1" hidden="1">
      <c r="A330" s="110"/>
      <c r="B330" s="110"/>
      <c r="C330" s="16" t="s">
        <v>213</v>
      </c>
      <c r="D330" s="18" t="s">
        <v>46</v>
      </c>
      <c r="E330" s="11"/>
      <c r="F330" s="11"/>
      <c r="G330" s="11"/>
      <c r="H330" s="11"/>
      <c r="I330" s="11">
        <f t="shared" si="25"/>
        <v>0</v>
      </c>
      <c r="J330" s="78" t="e">
        <f t="shared" si="27"/>
        <v>#DIV/0!</v>
      </c>
      <c r="K330" s="78" t="e">
        <f t="shared" si="28"/>
        <v>#DIV/0!</v>
      </c>
      <c r="L330" s="11"/>
      <c r="M330" s="11">
        <f t="shared" si="26"/>
        <v>0</v>
      </c>
      <c r="N330" s="11" t="e">
        <f aca="true" t="shared" si="29" ref="N330:N379">H330/E330*100</f>
        <v>#DIV/0!</v>
      </c>
    </row>
    <row r="331" spans="1:14" ht="15.75">
      <c r="A331" s="110"/>
      <c r="B331" s="110"/>
      <c r="C331" s="16" t="s">
        <v>50</v>
      </c>
      <c r="D331" s="18" t="s">
        <v>51</v>
      </c>
      <c r="E331" s="11">
        <v>149.8</v>
      </c>
      <c r="F331" s="11">
        <v>22.3</v>
      </c>
      <c r="G331" s="11">
        <v>22.3</v>
      </c>
      <c r="H331" s="11">
        <v>22.3</v>
      </c>
      <c r="I331" s="11">
        <f t="shared" si="25"/>
        <v>0</v>
      </c>
      <c r="J331" s="78">
        <f t="shared" si="27"/>
        <v>100</v>
      </c>
      <c r="K331" s="78">
        <f t="shared" si="28"/>
        <v>100</v>
      </c>
      <c r="L331" s="11"/>
      <c r="M331" s="11">
        <f t="shared" si="26"/>
        <v>-127.50000000000001</v>
      </c>
      <c r="N331" s="11">
        <f t="shared" si="29"/>
        <v>14.886515353805072</v>
      </c>
    </row>
    <row r="332" spans="1:14" s="26" customFormat="1" ht="15.75" customHeight="1">
      <c r="A332" s="110"/>
      <c r="B332" s="110"/>
      <c r="C332" s="23"/>
      <c r="D332" s="24" t="s">
        <v>31</v>
      </c>
      <c r="E332" s="37">
        <f>SUM(E322:E326,E328:E331)</f>
        <v>41040.600000000006</v>
      </c>
      <c r="F332" s="37">
        <f>SUM(F322:F326,F328:F331)</f>
        <v>68977.7</v>
      </c>
      <c r="G332" s="37">
        <f>SUM(G322:G326,G328:G331)</f>
        <v>63084.9</v>
      </c>
      <c r="H332" s="37">
        <f>SUM(H322:H326,H328:H331)</f>
        <v>41835.30000000001</v>
      </c>
      <c r="I332" s="37">
        <f t="shared" si="25"/>
        <v>-21249.59999999999</v>
      </c>
      <c r="J332" s="81">
        <f t="shared" si="27"/>
        <v>66.31586956625121</v>
      </c>
      <c r="K332" s="81">
        <f t="shared" si="28"/>
        <v>60.65047109428121</v>
      </c>
      <c r="L332" s="37"/>
      <c r="M332" s="37">
        <f t="shared" si="26"/>
        <v>794.7000000000044</v>
      </c>
      <c r="N332" s="37">
        <f t="shared" si="29"/>
        <v>101.93637519919301</v>
      </c>
    </row>
    <row r="333" spans="1:14" ht="15.75">
      <c r="A333" s="110"/>
      <c r="B333" s="110"/>
      <c r="C333" s="16" t="s">
        <v>152</v>
      </c>
      <c r="D333" s="18" t="s">
        <v>153</v>
      </c>
      <c r="E333" s="11">
        <v>346.8</v>
      </c>
      <c r="F333" s="11">
        <v>373.8</v>
      </c>
      <c r="G333" s="11">
        <v>373.8</v>
      </c>
      <c r="H333" s="11">
        <v>591.2</v>
      </c>
      <c r="I333" s="11">
        <f t="shared" si="25"/>
        <v>217.40000000000003</v>
      </c>
      <c r="J333" s="78">
        <f t="shared" si="27"/>
        <v>158.159443552702</v>
      </c>
      <c r="K333" s="78">
        <f t="shared" si="28"/>
        <v>158.159443552702</v>
      </c>
      <c r="L333" s="11"/>
      <c r="M333" s="11">
        <f t="shared" si="26"/>
        <v>244.40000000000003</v>
      </c>
      <c r="N333" s="11">
        <f t="shared" si="29"/>
        <v>170.47289504036908</v>
      </c>
    </row>
    <row r="334" spans="1:14" ht="15.75">
      <c r="A334" s="110"/>
      <c r="B334" s="110"/>
      <c r="C334" s="16" t="s">
        <v>22</v>
      </c>
      <c r="D334" s="18" t="s">
        <v>23</v>
      </c>
      <c r="E334" s="11">
        <f>SUM(E335:E336)</f>
        <v>8616.2</v>
      </c>
      <c r="F334" s="11">
        <f>SUM(F335:F336)</f>
        <v>8425</v>
      </c>
      <c r="G334" s="11">
        <f>SUM(G335:G336)</f>
        <v>6638</v>
      </c>
      <c r="H334" s="11">
        <f>SUM(H335:H336)</f>
        <v>11856.1</v>
      </c>
      <c r="I334" s="11">
        <f t="shared" si="25"/>
        <v>5218.1</v>
      </c>
      <c r="J334" s="78">
        <f t="shared" si="27"/>
        <v>178.6095209400422</v>
      </c>
      <c r="K334" s="78">
        <f t="shared" si="28"/>
        <v>140.7252225519288</v>
      </c>
      <c r="L334" s="11"/>
      <c r="M334" s="11">
        <f t="shared" si="26"/>
        <v>3239.8999999999996</v>
      </c>
      <c r="N334" s="11">
        <f t="shared" si="29"/>
        <v>137.60242334207655</v>
      </c>
    </row>
    <row r="335" spans="1:14" s="26" customFormat="1" ht="48.75" customHeight="1" hidden="1">
      <c r="A335" s="110"/>
      <c r="B335" s="110"/>
      <c r="C335" s="19" t="s">
        <v>154</v>
      </c>
      <c r="D335" s="20" t="s">
        <v>155</v>
      </c>
      <c r="E335" s="11">
        <v>7994.1</v>
      </c>
      <c r="F335" s="11">
        <f>8000+25</f>
        <v>8025</v>
      </c>
      <c r="G335" s="11">
        <v>6305</v>
      </c>
      <c r="H335" s="11">
        <v>10536.4</v>
      </c>
      <c r="I335" s="11">
        <f t="shared" si="25"/>
        <v>4231.4</v>
      </c>
      <c r="J335" s="78">
        <f t="shared" si="27"/>
        <v>167.11181601903252</v>
      </c>
      <c r="K335" s="78">
        <f t="shared" si="28"/>
        <v>131.29470404984423</v>
      </c>
      <c r="L335" s="11"/>
      <c r="M335" s="11">
        <f t="shared" si="26"/>
        <v>2542.2999999999993</v>
      </c>
      <c r="N335" s="11">
        <f t="shared" si="29"/>
        <v>131.80220412554257</v>
      </c>
    </row>
    <row r="336" spans="1:14" s="26" customFormat="1" ht="48.75" customHeight="1" hidden="1">
      <c r="A336" s="110"/>
      <c r="B336" s="110"/>
      <c r="C336" s="19" t="s">
        <v>25</v>
      </c>
      <c r="D336" s="20" t="s">
        <v>26</v>
      </c>
      <c r="E336" s="11">
        <v>622.1</v>
      </c>
      <c r="F336" s="11">
        <v>400</v>
      </c>
      <c r="G336" s="11">
        <v>333</v>
      </c>
      <c r="H336" s="11">
        <v>1319.7</v>
      </c>
      <c r="I336" s="11">
        <f t="shared" si="25"/>
        <v>986.7</v>
      </c>
      <c r="J336" s="78">
        <f t="shared" si="27"/>
        <v>396.30630630630634</v>
      </c>
      <c r="K336" s="78">
        <f t="shared" si="28"/>
        <v>329.925</v>
      </c>
      <c r="L336" s="11"/>
      <c r="M336" s="11">
        <f t="shared" si="26"/>
        <v>697.6</v>
      </c>
      <c r="N336" s="11">
        <f t="shared" si="29"/>
        <v>212.13631248995338</v>
      </c>
    </row>
    <row r="337" spans="1:14" s="26" customFormat="1" ht="15.75">
      <c r="A337" s="110"/>
      <c r="B337" s="110"/>
      <c r="C337" s="28"/>
      <c r="D337" s="24" t="s">
        <v>34</v>
      </c>
      <c r="E337" s="37">
        <f>SUM(E333:E334)</f>
        <v>8963</v>
      </c>
      <c r="F337" s="37">
        <f>SUM(F333:F334)</f>
        <v>8798.8</v>
      </c>
      <c r="G337" s="37">
        <f>SUM(G333:G334)</f>
        <v>7011.8</v>
      </c>
      <c r="H337" s="37">
        <f>SUM(H333:H334)</f>
        <v>12447.300000000001</v>
      </c>
      <c r="I337" s="37">
        <f t="shared" si="25"/>
        <v>5435.500000000001</v>
      </c>
      <c r="J337" s="81">
        <f t="shared" si="27"/>
        <v>177.5193245671582</v>
      </c>
      <c r="K337" s="81">
        <f t="shared" si="28"/>
        <v>141.46588171114246</v>
      </c>
      <c r="L337" s="37"/>
      <c r="M337" s="37">
        <f t="shared" si="26"/>
        <v>3484.300000000001</v>
      </c>
      <c r="N337" s="37">
        <f t="shared" si="29"/>
        <v>138.8742608501618</v>
      </c>
    </row>
    <row r="338" spans="1:14" s="26" customFormat="1" ht="15.75" customHeight="1">
      <c r="A338" s="111"/>
      <c r="B338" s="111"/>
      <c r="C338" s="23"/>
      <c r="D338" s="24" t="s">
        <v>35</v>
      </c>
      <c r="E338" s="37">
        <f>E332+E337</f>
        <v>50003.600000000006</v>
      </c>
      <c r="F338" s="37">
        <f>F332+F337</f>
        <v>77776.5</v>
      </c>
      <c r="G338" s="37">
        <f>G332+G337</f>
        <v>70096.7</v>
      </c>
      <c r="H338" s="37">
        <f>H332+H337</f>
        <v>54282.60000000001</v>
      </c>
      <c r="I338" s="37">
        <f t="shared" si="25"/>
        <v>-15814.099999999984</v>
      </c>
      <c r="J338" s="81">
        <f t="shared" si="27"/>
        <v>77.43959416063811</v>
      </c>
      <c r="K338" s="81">
        <f t="shared" si="28"/>
        <v>69.79306088600029</v>
      </c>
      <c r="L338" s="37"/>
      <c r="M338" s="37">
        <f t="shared" si="26"/>
        <v>4279.000000000007</v>
      </c>
      <c r="N338" s="37">
        <f t="shared" si="29"/>
        <v>108.55738386836148</v>
      </c>
    </row>
    <row r="339" spans="1:14" s="26" customFormat="1" ht="15.75">
      <c r="A339" s="115" t="s">
        <v>211</v>
      </c>
      <c r="B339" s="115" t="s">
        <v>210</v>
      </c>
      <c r="C339" s="16" t="s">
        <v>213</v>
      </c>
      <c r="D339" s="18" t="s">
        <v>46</v>
      </c>
      <c r="E339" s="34">
        <v>-99.4</v>
      </c>
      <c r="F339" s="37"/>
      <c r="G339" s="37"/>
      <c r="H339" s="37"/>
      <c r="I339" s="37">
        <f t="shared" si="25"/>
        <v>0</v>
      </c>
      <c r="J339" s="81"/>
      <c r="K339" s="81"/>
      <c r="L339" s="37"/>
      <c r="M339" s="37">
        <f t="shared" si="26"/>
        <v>99.4</v>
      </c>
      <c r="N339" s="37">
        <f t="shared" si="29"/>
        <v>0</v>
      </c>
    </row>
    <row r="340" spans="1:14" s="26" customFormat="1" ht="31.5">
      <c r="A340" s="115"/>
      <c r="B340" s="115"/>
      <c r="C340" s="23"/>
      <c r="D340" s="24" t="s">
        <v>208</v>
      </c>
      <c r="E340" s="37">
        <f>E339-E339</f>
        <v>0</v>
      </c>
      <c r="F340" s="37">
        <f>F339-F339</f>
        <v>0</v>
      </c>
      <c r="G340" s="37">
        <f>G339-G339</f>
        <v>0</v>
      </c>
      <c r="H340" s="37">
        <f>H339-H339</f>
        <v>0</v>
      </c>
      <c r="I340" s="37">
        <f t="shared" si="25"/>
        <v>0</v>
      </c>
      <c r="J340" s="81"/>
      <c r="K340" s="81"/>
      <c r="L340" s="37"/>
      <c r="M340" s="37">
        <f t="shared" si="26"/>
        <v>0</v>
      </c>
      <c r="N340" s="37"/>
    </row>
    <row r="341" spans="1:14" s="26" customFormat="1" ht="15.75">
      <c r="A341" s="115"/>
      <c r="B341" s="115"/>
      <c r="C341" s="23"/>
      <c r="D341" s="24" t="s">
        <v>35</v>
      </c>
      <c r="E341" s="37">
        <f>E339</f>
        <v>-99.4</v>
      </c>
      <c r="F341" s="37">
        <f>F339</f>
        <v>0</v>
      </c>
      <c r="G341" s="37">
        <f>G339</f>
        <v>0</v>
      </c>
      <c r="H341" s="37">
        <f>H339</f>
        <v>0</v>
      </c>
      <c r="I341" s="37">
        <f t="shared" si="25"/>
        <v>0</v>
      </c>
      <c r="J341" s="81"/>
      <c r="K341" s="81"/>
      <c r="L341" s="37"/>
      <c r="M341" s="37">
        <f t="shared" si="26"/>
        <v>99.4</v>
      </c>
      <c r="N341" s="37">
        <f t="shared" si="29"/>
        <v>0</v>
      </c>
    </row>
    <row r="342" spans="1:14" ht="31.5">
      <c r="A342" s="114" t="s">
        <v>156</v>
      </c>
      <c r="B342" s="115" t="s">
        <v>157</v>
      </c>
      <c r="C342" s="16" t="s">
        <v>16</v>
      </c>
      <c r="D342" s="21" t="s">
        <v>17</v>
      </c>
      <c r="E342" s="11">
        <v>86242.8</v>
      </c>
      <c r="F342" s="11"/>
      <c r="G342" s="11"/>
      <c r="H342" s="11">
        <v>15259.4</v>
      </c>
      <c r="I342" s="11">
        <f t="shared" si="25"/>
        <v>15259.4</v>
      </c>
      <c r="J342" s="78"/>
      <c r="K342" s="78"/>
      <c r="L342" s="11"/>
      <c r="M342" s="11">
        <f t="shared" si="26"/>
        <v>-70983.40000000001</v>
      </c>
      <c r="N342" s="11">
        <f t="shared" si="29"/>
        <v>17.69353499654464</v>
      </c>
    </row>
    <row r="343" spans="1:14" ht="15.75" customHeight="1" hidden="1">
      <c r="A343" s="114"/>
      <c r="B343" s="115"/>
      <c r="C343" s="16" t="s">
        <v>22</v>
      </c>
      <c r="D343" s="18" t="s">
        <v>23</v>
      </c>
      <c r="E343" s="11"/>
      <c r="F343" s="11"/>
      <c r="G343" s="11"/>
      <c r="H343" s="11"/>
      <c r="I343" s="11">
        <f t="shared" si="25"/>
        <v>0</v>
      </c>
      <c r="J343" s="78"/>
      <c r="K343" s="78"/>
      <c r="L343" s="11"/>
      <c r="M343" s="11">
        <f t="shared" si="26"/>
        <v>0</v>
      </c>
      <c r="N343" s="11" t="e">
        <f t="shared" si="29"/>
        <v>#DIV/0!</v>
      </c>
    </row>
    <row r="344" spans="1:14" ht="15.75" customHeight="1">
      <c r="A344" s="114"/>
      <c r="B344" s="115"/>
      <c r="C344" s="16" t="s">
        <v>27</v>
      </c>
      <c r="D344" s="18" t="s">
        <v>28</v>
      </c>
      <c r="E344" s="11">
        <v>-5.6</v>
      </c>
      <c r="F344" s="11"/>
      <c r="G344" s="11"/>
      <c r="H344" s="11">
        <v>89.3</v>
      </c>
      <c r="I344" s="11">
        <f t="shared" si="25"/>
        <v>89.3</v>
      </c>
      <c r="J344" s="78"/>
      <c r="K344" s="78"/>
      <c r="L344" s="11"/>
      <c r="M344" s="11">
        <f t="shared" si="26"/>
        <v>94.89999999999999</v>
      </c>
      <c r="N344" s="11">
        <f t="shared" si="29"/>
        <v>-1594.642857142857</v>
      </c>
    </row>
    <row r="345" spans="1:14" ht="15.75" customHeight="1">
      <c r="A345" s="114"/>
      <c r="B345" s="115"/>
      <c r="C345" s="16" t="s">
        <v>213</v>
      </c>
      <c r="D345" s="18" t="s">
        <v>46</v>
      </c>
      <c r="E345" s="11">
        <v>-881.6</v>
      </c>
      <c r="F345" s="11"/>
      <c r="G345" s="11"/>
      <c r="H345" s="11">
        <v>-384.7</v>
      </c>
      <c r="I345" s="11">
        <f t="shared" si="25"/>
        <v>-384.7</v>
      </c>
      <c r="J345" s="78"/>
      <c r="K345" s="78"/>
      <c r="L345" s="11"/>
      <c r="M345" s="11">
        <f t="shared" si="26"/>
        <v>496.90000000000003</v>
      </c>
      <c r="N345" s="11">
        <f t="shared" si="29"/>
        <v>43.636569872958255</v>
      </c>
    </row>
    <row r="346" spans="1:14" ht="15.75">
      <c r="A346" s="114"/>
      <c r="B346" s="115"/>
      <c r="C346" s="16" t="s">
        <v>50</v>
      </c>
      <c r="D346" s="18" t="s">
        <v>51</v>
      </c>
      <c r="E346" s="11">
        <v>3471.1</v>
      </c>
      <c r="F346" s="11">
        <v>9291.3</v>
      </c>
      <c r="G346" s="11">
        <v>9291.3</v>
      </c>
      <c r="H346" s="11">
        <v>7201.8</v>
      </c>
      <c r="I346" s="11">
        <f t="shared" si="25"/>
        <v>-2089.499999999999</v>
      </c>
      <c r="J346" s="78">
        <f>H346/G346*100</f>
        <v>77.51122017371091</v>
      </c>
      <c r="K346" s="78">
        <f>H346/F346*100</f>
        <v>77.51122017371091</v>
      </c>
      <c r="L346" s="11"/>
      <c r="M346" s="11">
        <f t="shared" si="26"/>
        <v>3730.7000000000003</v>
      </c>
      <c r="N346" s="11">
        <f t="shared" si="29"/>
        <v>207.47889717956846</v>
      </c>
    </row>
    <row r="347" spans="1:14" ht="15.75" customHeight="1">
      <c r="A347" s="114"/>
      <c r="B347" s="115"/>
      <c r="C347" s="16" t="s">
        <v>52</v>
      </c>
      <c r="D347" s="20" t="s">
        <v>53</v>
      </c>
      <c r="E347" s="11"/>
      <c r="F347" s="11">
        <v>548.7</v>
      </c>
      <c r="G347" s="11">
        <v>548.7</v>
      </c>
      <c r="H347" s="11">
        <v>548.7</v>
      </c>
      <c r="I347" s="11">
        <f t="shared" si="25"/>
        <v>0</v>
      </c>
      <c r="J347" s="78">
        <f>H347/G347*100</f>
        <v>100</v>
      </c>
      <c r="K347" s="78">
        <f>H347/F347*100</f>
        <v>100</v>
      </c>
      <c r="L347" s="11"/>
      <c r="M347" s="11">
        <f t="shared" si="26"/>
        <v>548.7</v>
      </c>
      <c r="N347" s="11"/>
    </row>
    <row r="348" spans="1:14" s="26" customFormat="1" ht="31.5">
      <c r="A348" s="114"/>
      <c r="B348" s="115"/>
      <c r="C348" s="28"/>
      <c r="D348" s="24" t="s">
        <v>208</v>
      </c>
      <c r="E348" s="25">
        <f>E349-E345</f>
        <v>89708.3</v>
      </c>
      <c r="F348" s="25">
        <f>F349-F345</f>
        <v>9840</v>
      </c>
      <c r="G348" s="25">
        <f>G349-G345</f>
        <v>9840</v>
      </c>
      <c r="H348" s="25">
        <f>H349-H345</f>
        <v>23099.2</v>
      </c>
      <c r="I348" s="25">
        <f t="shared" si="25"/>
        <v>13259.2</v>
      </c>
      <c r="J348" s="79">
        <f>H348/G348*100</f>
        <v>234.7479674796748</v>
      </c>
      <c r="K348" s="79">
        <f>H348/F348*100</f>
        <v>234.7479674796748</v>
      </c>
      <c r="L348" s="25"/>
      <c r="M348" s="25">
        <f t="shared" si="26"/>
        <v>-66609.1</v>
      </c>
      <c r="N348" s="25">
        <f t="shared" si="29"/>
        <v>25.749233905892766</v>
      </c>
    </row>
    <row r="349" spans="1:14" s="26" customFormat="1" ht="15.75">
      <c r="A349" s="114"/>
      <c r="B349" s="115"/>
      <c r="C349" s="8"/>
      <c r="D349" s="24" t="s">
        <v>35</v>
      </c>
      <c r="E349" s="37">
        <f>SUM(E342:E347)</f>
        <v>88826.7</v>
      </c>
      <c r="F349" s="37">
        <f>SUM(F342:F347)</f>
        <v>9840</v>
      </c>
      <c r="G349" s="37">
        <f>SUM(G342:G347)</f>
        <v>9840</v>
      </c>
      <c r="H349" s="37">
        <f>SUM(H342:H347)</f>
        <v>22714.5</v>
      </c>
      <c r="I349" s="37">
        <f t="shared" si="25"/>
        <v>12874.5</v>
      </c>
      <c r="J349" s="81">
        <f>H349/G349*100</f>
        <v>230.83841463414637</v>
      </c>
      <c r="K349" s="81">
        <f>H349/F349*100</f>
        <v>230.83841463414637</v>
      </c>
      <c r="L349" s="37"/>
      <c r="M349" s="37">
        <f t="shared" si="26"/>
        <v>-66112.2</v>
      </c>
      <c r="N349" s="37">
        <f t="shared" si="29"/>
        <v>25.57170310278328</v>
      </c>
    </row>
    <row r="350" spans="1:14" s="26" customFormat="1" ht="31.5" customHeight="1">
      <c r="A350" s="104" t="s">
        <v>158</v>
      </c>
      <c r="B350" s="107" t="s">
        <v>159</v>
      </c>
      <c r="C350" s="16" t="s">
        <v>16</v>
      </c>
      <c r="D350" s="21" t="s">
        <v>17</v>
      </c>
      <c r="E350" s="34">
        <v>26.2</v>
      </c>
      <c r="F350" s="37"/>
      <c r="G350" s="37"/>
      <c r="H350" s="34">
        <v>273.2</v>
      </c>
      <c r="I350" s="34">
        <f t="shared" si="25"/>
        <v>273.2</v>
      </c>
      <c r="J350" s="80"/>
      <c r="K350" s="80"/>
      <c r="L350" s="34"/>
      <c r="M350" s="34">
        <f t="shared" si="26"/>
        <v>247</v>
      </c>
      <c r="N350" s="34">
        <f t="shared" si="29"/>
        <v>1042.7480916030534</v>
      </c>
    </row>
    <row r="351" spans="1:14" s="26" customFormat="1" ht="31.5" customHeight="1">
      <c r="A351" s="108"/>
      <c r="B351" s="110"/>
      <c r="C351" s="19" t="s">
        <v>18</v>
      </c>
      <c r="D351" s="22" t="s">
        <v>19</v>
      </c>
      <c r="E351" s="34"/>
      <c r="F351" s="37"/>
      <c r="G351" s="37"/>
      <c r="H351" s="34">
        <v>6.1</v>
      </c>
      <c r="I351" s="34">
        <f t="shared" si="25"/>
        <v>6.1</v>
      </c>
      <c r="J351" s="80"/>
      <c r="K351" s="80"/>
      <c r="L351" s="34"/>
      <c r="M351" s="34">
        <f t="shared" si="26"/>
        <v>6.1</v>
      </c>
      <c r="N351" s="34"/>
    </row>
    <row r="352" spans="1:14" s="26" customFormat="1" ht="15.75" customHeight="1">
      <c r="A352" s="112"/>
      <c r="B352" s="112"/>
      <c r="C352" s="16" t="s">
        <v>22</v>
      </c>
      <c r="D352" s="18" t="s">
        <v>23</v>
      </c>
      <c r="E352" s="34">
        <f>E353</f>
        <v>0</v>
      </c>
      <c r="F352" s="34">
        <f>F353</f>
        <v>0</v>
      </c>
      <c r="G352" s="34">
        <f>G353</f>
        <v>0</v>
      </c>
      <c r="H352" s="34">
        <f>H353</f>
        <v>0</v>
      </c>
      <c r="I352" s="34">
        <f t="shared" si="25"/>
        <v>0</v>
      </c>
      <c r="J352" s="80"/>
      <c r="K352" s="80"/>
      <c r="L352" s="34"/>
      <c r="M352" s="34">
        <f t="shared" si="26"/>
        <v>0</v>
      </c>
      <c r="N352" s="34"/>
    </row>
    <row r="353" spans="1:14" s="26" customFormat="1" ht="47.25" customHeight="1" hidden="1">
      <c r="A353" s="112"/>
      <c r="B353" s="112"/>
      <c r="C353" s="19" t="s">
        <v>25</v>
      </c>
      <c r="D353" s="20" t="s">
        <v>26</v>
      </c>
      <c r="E353" s="11"/>
      <c r="F353" s="11"/>
      <c r="G353" s="11"/>
      <c r="H353" s="11"/>
      <c r="I353" s="11">
        <f t="shared" si="25"/>
        <v>0</v>
      </c>
      <c r="J353" s="78"/>
      <c r="K353" s="78"/>
      <c r="L353" s="11"/>
      <c r="M353" s="11">
        <f t="shared" si="26"/>
        <v>0</v>
      </c>
      <c r="N353" s="11" t="e">
        <f t="shared" si="29"/>
        <v>#DIV/0!</v>
      </c>
    </row>
    <row r="354" spans="1:14" s="26" customFormat="1" ht="15.75">
      <c r="A354" s="112"/>
      <c r="B354" s="112"/>
      <c r="C354" s="16" t="s">
        <v>27</v>
      </c>
      <c r="D354" s="18" t="s">
        <v>28</v>
      </c>
      <c r="E354" s="34">
        <v>208.6</v>
      </c>
      <c r="F354" s="37"/>
      <c r="G354" s="37"/>
      <c r="H354" s="34">
        <v>11</v>
      </c>
      <c r="I354" s="34">
        <f t="shared" si="25"/>
        <v>11</v>
      </c>
      <c r="J354" s="80"/>
      <c r="K354" s="80"/>
      <c r="L354" s="34"/>
      <c r="M354" s="34">
        <f t="shared" si="26"/>
        <v>-197.6</v>
      </c>
      <c r="N354" s="34">
        <f t="shared" si="29"/>
        <v>5.273250239693192</v>
      </c>
    </row>
    <row r="355" spans="1:14" s="26" customFormat="1" ht="15.75">
      <c r="A355" s="112"/>
      <c r="B355" s="112"/>
      <c r="C355" s="16" t="s">
        <v>29</v>
      </c>
      <c r="D355" s="18" t="s">
        <v>30</v>
      </c>
      <c r="E355" s="34"/>
      <c r="F355" s="37"/>
      <c r="G355" s="37"/>
      <c r="H355" s="34">
        <v>30</v>
      </c>
      <c r="I355" s="34">
        <f t="shared" si="25"/>
        <v>30</v>
      </c>
      <c r="J355" s="80"/>
      <c r="K355" s="80"/>
      <c r="L355" s="34"/>
      <c r="M355" s="34">
        <f t="shared" si="26"/>
        <v>30</v>
      </c>
      <c r="N355" s="34"/>
    </row>
    <row r="356" spans="1:14" s="26" customFormat="1" ht="15.75" customHeight="1">
      <c r="A356" s="112"/>
      <c r="B356" s="112"/>
      <c r="C356" s="16" t="s">
        <v>213</v>
      </c>
      <c r="D356" s="18" t="s">
        <v>46</v>
      </c>
      <c r="E356" s="34"/>
      <c r="F356" s="37"/>
      <c r="G356" s="37"/>
      <c r="H356" s="34">
        <v>-15.2</v>
      </c>
      <c r="I356" s="34">
        <f t="shared" si="25"/>
        <v>-15.2</v>
      </c>
      <c r="J356" s="80"/>
      <c r="K356" s="80"/>
      <c r="L356" s="34"/>
      <c r="M356" s="34">
        <f t="shared" si="26"/>
        <v>-15.2</v>
      </c>
      <c r="N356" s="34"/>
    </row>
    <row r="357" spans="1:14" ht="15.75">
      <c r="A357" s="112"/>
      <c r="B357" s="112"/>
      <c r="C357" s="16" t="s">
        <v>49</v>
      </c>
      <c r="D357" s="18" t="s">
        <v>118</v>
      </c>
      <c r="E357" s="34">
        <v>44978.3</v>
      </c>
      <c r="F357" s="34">
        <v>16763.2</v>
      </c>
      <c r="G357" s="34">
        <v>16763.2</v>
      </c>
      <c r="H357" s="34">
        <v>6104.1</v>
      </c>
      <c r="I357" s="34">
        <f t="shared" si="25"/>
        <v>-10659.1</v>
      </c>
      <c r="J357" s="80">
        <f>H357/G357*100</f>
        <v>36.41369189653527</v>
      </c>
      <c r="K357" s="80">
        <f>H357/F357*100</f>
        <v>36.41369189653527</v>
      </c>
      <c r="L357" s="34"/>
      <c r="M357" s="34">
        <f t="shared" si="26"/>
        <v>-38874.200000000004</v>
      </c>
      <c r="N357" s="34">
        <f t="shared" si="29"/>
        <v>13.571211006196322</v>
      </c>
    </row>
    <row r="358" spans="1:14" ht="15.75">
      <c r="A358" s="112"/>
      <c r="B358" s="112"/>
      <c r="C358" s="16" t="s">
        <v>50</v>
      </c>
      <c r="D358" s="18" t="s">
        <v>51</v>
      </c>
      <c r="E358" s="34"/>
      <c r="F358" s="34">
        <v>2735.9</v>
      </c>
      <c r="G358" s="34">
        <v>2735.9</v>
      </c>
      <c r="H358" s="34">
        <v>2735.9</v>
      </c>
      <c r="I358" s="34">
        <f t="shared" si="25"/>
        <v>0</v>
      </c>
      <c r="J358" s="80">
        <f>H358/G358*100</f>
        <v>100</v>
      </c>
      <c r="K358" s="80">
        <f>H358/F358*100</f>
        <v>100</v>
      </c>
      <c r="L358" s="34"/>
      <c r="M358" s="34">
        <f t="shared" si="26"/>
        <v>2735.9</v>
      </c>
      <c r="N358" s="34"/>
    </row>
    <row r="359" spans="1:14" ht="15.75" customHeight="1">
      <c r="A359" s="112"/>
      <c r="B359" s="112"/>
      <c r="C359" s="16" t="s">
        <v>52</v>
      </c>
      <c r="D359" s="20" t="s">
        <v>53</v>
      </c>
      <c r="E359" s="34"/>
      <c r="F359" s="34">
        <v>41400</v>
      </c>
      <c r="G359" s="34">
        <v>41400</v>
      </c>
      <c r="H359" s="34">
        <v>41400</v>
      </c>
      <c r="I359" s="34">
        <f t="shared" si="25"/>
        <v>0</v>
      </c>
      <c r="J359" s="80">
        <f>H359/G359*100</f>
        <v>100</v>
      </c>
      <c r="K359" s="80">
        <f>H359/F359*100</f>
        <v>100</v>
      </c>
      <c r="L359" s="34"/>
      <c r="M359" s="34">
        <f t="shared" si="26"/>
        <v>41400</v>
      </c>
      <c r="N359" s="34"/>
    </row>
    <row r="360" spans="1:14" ht="31.5">
      <c r="A360" s="112"/>
      <c r="B360" s="112"/>
      <c r="C360" s="16"/>
      <c r="D360" s="24" t="s">
        <v>208</v>
      </c>
      <c r="E360" s="37">
        <f>E361-E356</f>
        <v>45213.100000000006</v>
      </c>
      <c r="F360" s="37">
        <f>F361-F356</f>
        <v>60899.100000000006</v>
      </c>
      <c r="G360" s="37">
        <f>G361-G356</f>
        <v>60899.100000000006</v>
      </c>
      <c r="H360" s="37">
        <f>H361-H356</f>
        <v>50560.299999999996</v>
      </c>
      <c r="I360" s="37">
        <f t="shared" si="25"/>
        <v>-10338.80000000001</v>
      </c>
      <c r="J360" s="81">
        <f>H360/G360*100</f>
        <v>83.02306602232215</v>
      </c>
      <c r="K360" s="81">
        <f>H360/F360*100</f>
        <v>83.02306602232215</v>
      </c>
      <c r="L360" s="37"/>
      <c r="M360" s="37">
        <f t="shared" si="26"/>
        <v>5347.19999999999</v>
      </c>
      <c r="N360" s="37">
        <f t="shared" si="29"/>
        <v>111.82666085714095</v>
      </c>
    </row>
    <row r="361" spans="1:14" s="26" customFormat="1" ht="15.75">
      <c r="A361" s="113"/>
      <c r="B361" s="113"/>
      <c r="C361" s="8"/>
      <c r="D361" s="24" t="s">
        <v>35</v>
      </c>
      <c r="E361" s="37">
        <f>SUM(E350:E352,E354:E359)</f>
        <v>45213.100000000006</v>
      </c>
      <c r="F361" s="37">
        <f>SUM(F350:F352,F354:F359)</f>
        <v>60899.100000000006</v>
      </c>
      <c r="G361" s="37">
        <f>SUM(G350:G352,G354:G359)</f>
        <v>60899.100000000006</v>
      </c>
      <c r="H361" s="37">
        <f>SUM(H350:H352,H354:H359)</f>
        <v>50545.1</v>
      </c>
      <c r="I361" s="37">
        <f t="shared" si="25"/>
        <v>-10354.000000000007</v>
      </c>
      <c r="J361" s="81">
        <f>H361/G361*100</f>
        <v>82.99810670436837</v>
      </c>
      <c r="K361" s="81">
        <f>H361/F361*100</f>
        <v>82.99810670436837</v>
      </c>
      <c r="L361" s="37"/>
      <c r="M361" s="37">
        <f t="shared" si="26"/>
        <v>5331.999999999993</v>
      </c>
      <c r="N361" s="37">
        <f t="shared" si="29"/>
        <v>111.79304228199346</v>
      </c>
    </row>
    <row r="362" spans="1:14" s="26" customFormat="1" ht="31.5" customHeight="1">
      <c r="A362" s="107">
        <v>977</v>
      </c>
      <c r="B362" s="107" t="s">
        <v>194</v>
      </c>
      <c r="C362" s="16" t="s">
        <v>16</v>
      </c>
      <c r="D362" s="21" t="s">
        <v>17</v>
      </c>
      <c r="E362" s="34"/>
      <c r="F362" s="34"/>
      <c r="G362" s="34"/>
      <c r="H362" s="34">
        <v>19.6</v>
      </c>
      <c r="I362" s="34">
        <f t="shared" si="25"/>
        <v>19.6</v>
      </c>
      <c r="J362" s="80"/>
      <c r="K362" s="80"/>
      <c r="L362" s="34"/>
      <c r="M362" s="34">
        <f t="shared" si="26"/>
        <v>19.6</v>
      </c>
      <c r="N362" s="34"/>
    </row>
    <row r="363" spans="1:14" s="26" customFormat="1" ht="15.75">
      <c r="A363" s="110"/>
      <c r="B363" s="110"/>
      <c r="C363" s="16" t="s">
        <v>22</v>
      </c>
      <c r="D363" s="18" t="s">
        <v>23</v>
      </c>
      <c r="E363" s="34">
        <f>E364+E365</f>
        <v>1434.6</v>
      </c>
      <c r="F363" s="34">
        <f>F364+F365</f>
        <v>0</v>
      </c>
      <c r="G363" s="34">
        <f>G364+G365</f>
        <v>0</v>
      </c>
      <c r="H363" s="34">
        <f>H364+H365</f>
        <v>18.7</v>
      </c>
      <c r="I363" s="34">
        <f t="shared" si="25"/>
        <v>18.7</v>
      </c>
      <c r="J363" s="80"/>
      <c r="K363" s="80"/>
      <c r="L363" s="34"/>
      <c r="M363" s="34">
        <f t="shared" si="26"/>
        <v>-1415.8999999999999</v>
      </c>
      <c r="N363" s="34">
        <f t="shared" si="29"/>
        <v>1.3034992332357451</v>
      </c>
    </row>
    <row r="364" spans="1:14" s="26" customFormat="1" ht="31.5" customHeight="1" hidden="1">
      <c r="A364" s="110"/>
      <c r="B364" s="110"/>
      <c r="C364" s="19" t="s">
        <v>40</v>
      </c>
      <c r="D364" s="20" t="s">
        <v>41</v>
      </c>
      <c r="E364" s="34">
        <v>1434.6</v>
      </c>
      <c r="F364" s="34"/>
      <c r="G364" s="34"/>
      <c r="H364" s="34"/>
      <c r="I364" s="34">
        <f t="shared" si="25"/>
        <v>0</v>
      </c>
      <c r="J364" s="80"/>
      <c r="K364" s="80"/>
      <c r="L364" s="34"/>
      <c r="M364" s="34">
        <f t="shared" si="26"/>
        <v>-1434.6</v>
      </c>
      <c r="N364" s="34">
        <f t="shared" si="29"/>
        <v>0</v>
      </c>
    </row>
    <row r="365" spans="1:14" s="26" customFormat="1" ht="48" customHeight="1" hidden="1">
      <c r="A365" s="110"/>
      <c r="B365" s="110"/>
      <c r="C365" s="19" t="s">
        <v>25</v>
      </c>
      <c r="D365" s="20" t="s">
        <v>26</v>
      </c>
      <c r="E365" s="34"/>
      <c r="F365" s="34"/>
      <c r="G365" s="34"/>
      <c r="H365" s="34">
        <v>18.7</v>
      </c>
      <c r="I365" s="34">
        <f t="shared" si="25"/>
        <v>18.7</v>
      </c>
      <c r="J365" s="80"/>
      <c r="K365" s="80"/>
      <c r="L365" s="34"/>
      <c r="M365" s="34">
        <f t="shared" si="26"/>
        <v>18.7</v>
      </c>
      <c r="N365" s="34" t="e">
        <f t="shared" si="29"/>
        <v>#DIV/0!</v>
      </c>
    </row>
    <row r="366" spans="1:14" s="26" customFormat="1" ht="15.75">
      <c r="A366" s="110"/>
      <c r="B366" s="110"/>
      <c r="C366" s="16" t="s">
        <v>27</v>
      </c>
      <c r="D366" s="18" t="s">
        <v>28</v>
      </c>
      <c r="E366" s="34"/>
      <c r="F366" s="34"/>
      <c r="G366" s="34"/>
      <c r="H366" s="34">
        <v>115.7</v>
      </c>
      <c r="I366" s="34">
        <f t="shared" si="25"/>
        <v>115.7</v>
      </c>
      <c r="J366" s="80"/>
      <c r="K366" s="80"/>
      <c r="L366" s="34"/>
      <c r="M366" s="34">
        <f t="shared" si="26"/>
        <v>115.7</v>
      </c>
      <c r="N366" s="34"/>
    </row>
    <row r="367" spans="1:14" s="26" customFormat="1" ht="15.75">
      <c r="A367" s="110"/>
      <c r="B367" s="110"/>
      <c r="C367" s="16"/>
      <c r="D367" s="24" t="s">
        <v>31</v>
      </c>
      <c r="E367" s="37">
        <f>SUM(E362,E363,E366)</f>
        <v>1434.6</v>
      </c>
      <c r="F367" s="37">
        <f>SUM(F362,F363,F366)</f>
        <v>0</v>
      </c>
      <c r="G367" s="37">
        <f>SUM(G362,G363,G366)</f>
        <v>0</v>
      </c>
      <c r="H367" s="37">
        <f>SUM(H362,H363,H366)</f>
        <v>154</v>
      </c>
      <c r="I367" s="37">
        <f t="shared" si="25"/>
        <v>154</v>
      </c>
      <c r="J367" s="81"/>
      <c r="K367" s="81"/>
      <c r="L367" s="37"/>
      <c r="M367" s="37">
        <f t="shared" si="26"/>
        <v>-1280.6</v>
      </c>
      <c r="N367" s="37">
        <f t="shared" si="29"/>
        <v>10.734699567823784</v>
      </c>
    </row>
    <row r="368" spans="1:14" s="26" customFormat="1" ht="15.75" customHeight="1" hidden="1">
      <c r="A368" s="110"/>
      <c r="B368" s="110"/>
      <c r="C368" s="16" t="s">
        <v>22</v>
      </c>
      <c r="D368" s="18" t="s">
        <v>23</v>
      </c>
      <c r="E368" s="34">
        <f>E369</f>
        <v>0</v>
      </c>
      <c r="F368" s="34">
        <f>F369</f>
        <v>0</v>
      </c>
      <c r="G368" s="34">
        <f>G369</f>
        <v>0</v>
      </c>
      <c r="H368" s="34">
        <f>H369</f>
        <v>0</v>
      </c>
      <c r="I368" s="34">
        <f t="shared" si="25"/>
        <v>0</v>
      </c>
      <c r="J368" s="80"/>
      <c r="K368" s="80"/>
      <c r="L368" s="34"/>
      <c r="M368" s="34">
        <f t="shared" si="26"/>
        <v>0</v>
      </c>
      <c r="N368" s="34" t="e">
        <f t="shared" si="29"/>
        <v>#DIV/0!</v>
      </c>
    </row>
    <row r="369" spans="1:14" s="26" customFormat="1" ht="63" hidden="1">
      <c r="A369" s="110"/>
      <c r="B369" s="110"/>
      <c r="C369" s="16" t="s">
        <v>174</v>
      </c>
      <c r="D369" s="58" t="s">
        <v>175</v>
      </c>
      <c r="E369" s="34"/>
      <c r="F369" s="34"/>
      <c r="G369" s="34"/>
      <c r="H369" s="34"/>
      <c r="I369" s="34">
        <f t="shared" si="25"/>
        <v>0</v>
      </c>
      <c r="J369" s="80"/>
      <c r="K369" s="80"/>
      <c r="L369" s="34"/>
      <c r="M369" s="34">
        <f t="shared" si="26"/>
        <v>0</v>
      </c>
      <c r="N369" s="34" t="e">
        <f t="shared" si="29"/>
        <v>#DIV/0!</v>
      </c>
    </row>
    <row r="370" spans="1:14" s="26" customFormat="1" ht="15.75" hidden="1">
      <c r="A370" s="110"/>
      <c r="B370" s="110"/>
      <c r="C370" s="28"/>
      <c r="D370" s="24" t="s">
        <v>34</v>
      </c>
      <c r="E370" s="37">
        <f>E368</f>
        <v>0</v>
      </c>
      <c r="F370" s="37">
        <f>F368</f>
        <v>0</v>
      </c>
      <c r="G370" s="37">
        <f>G368</f>
        <v>0</v>
      </c>
      <c r="H370" s="37">
        <f>H368</f>
        <v>0</v>
      </c>
      <c r="I370" s="37">
        <f t="shared" si="25"/>
        <v>0</v>
      </c>
      <c r="J370" s="81"/>
      <c r="K370" s="81"/>
      <c r="L370" s="37"/>
      <c r="M370" s="37">
        <f t="shared" si="26"/>
        <v>0</v>
      </c>
      <c r="N370" s="37" t="e">
        <f t="shared" si="29"/>
        <v>#DIV/0!</v>
      </c>
    </row>
    <row r="371" spans="1:14" s="26" customFormat="1" ht="18" customHeight="1">
      <c r="A371" s="111"/>
      <c r="B371" s="111"/>
      <c r="C371" s="23"/>
      <c r="D371" s="24" t="s">
        <v>35</v>
      </c>
      <c r="E371" s="37">
        <f>E367+E370</f>
        <v>1434.6</v>
      </c>
      <c r="F371" s="37">
        <f>F367+F370</f>
        <v>0</v>
      </c>
      <c r="G371" s="37">
        <f>G367+G370</f>
        <v>0</v>
      </c>
      <c r="H371" s="37">
        <f>H367+H370</f>
        <v>154</v>
      </c>
      <c r="I371" s="37">
        <f t="shared" si="25"/>
        <v>154</v>
      </c>
      <c r="J371" s="81"/>
      <c r="K371" s="81"/>
      <c r="L371" s="37"/>
      <c r="M371" s="37">
        <f t="shared" si="26"/>
        <v>-1280.6</v>
      </c>
      <c r="N371" s="37">
        <f t="shared" si="29"/>
        <v>10.734699567823784</v>
      </c>
    </row>
    <row r="372" spans="1:14" s="26" customFormat="1" ht="18" customHeight="1" hidden="1">
      <c r="A372" s="107">
        <v>978</v>
      </c>
      <c r="B372" s="107" t="s">
        <v>197</v>
      </c>
      <c r="C372" s="16" t="s">
        <v>29</v>
      </c>
      <c r="D372" s="18" t="s">
        <v>176</v>
      </c>
      <c r="E372" s="34"/>
      <c r="F372" s="34"/>
      <c r="G372" s="34"/>
      <c r="H372" s="34"/>
      <c r="I372" s="34">
        <f t="shared" si="25"/>
        <v>0</v>
      </c>
      <c r="J372" s="80" t="e">
        <f>H372/G372*100</f>
        <v>#DIV/0!</v>
      </c>
      <c r="K372" s="80" t="e">
        <f>H372/F372*100</f>
        <v>#DIV/0!</v>
      </c>
      <c r="L372" s="34"/>
      <c r="M372" s="34">
        <f t="shared" si="26"/>
        <v>0</v>
      </c>
      <c r="N372" s="34" t="e">
        <f t="shared" si="29"/>
        <v>#DIV/0!</v>
      </c>
    </row>
    <row r="373" spans="1:14" s="26" customFormat="1" ht="27.75" customHeight="1" hidden="1">
      <c r="A373" s="111"/>
      <c r="B373" s="111"/>
      <c r="C373" s="23"/>
      <c r="D373" s="24" t="s">
        <v>35</v>
      </c>
      <c r="E373" s="37">
        <f>E372</f>
        <v>0</v>
      </c>
      <c r="F373" s="37">
        <f>F372</f>
        <v>0</v>
      </c>
      <c r="G373" s="37">
        <f>G372</f>
        <v>0</v>
      </c>
      <c r="H373" s="37">
        <f>H372</f>
        <v>0</v>
      </c>
      <c r="I373" s="37">
        <f t="shared" si="25"/>
        <v>0</v>
      </c>
      <c r="J373" s="81" t="e">
        <f>H373/G373*100</f>
        <v>#DIV/0!</v>
      </c>
      <c r="K373" s="81" t="e">
        <f>H373/F373*100</f>
        <v>#DIV/0!</v>
      </c>
      <c r="L373" s="37"/>
      <c r="M373" s="37">
        <f t="shared" si="26"/>
        <v>0</v>
      </c>
      <c r="N373" s="37" t="e">
        <f t="shared" si="29"/>
        <v>#DIV/0!</v>
      </c>
    </row>
    <row r="374" spans="1:14" s="26" customFormat="1" ht="18" customHeight="1">
      <c r="A374" s="107">
        <v>985</v>
      </c>
      <c r="B374" s="107" t="s">
        <v>196</v>
      </c>
      <c r="C374" s="16" t="s">
        <v>16</v>
      </c>
      <c r="D374" s="21" t="s">
        <v>17</v>
      </c>
      <c r="E374" s="34">
        <v>107.9</v>
      </c>
      <c r="F374" s="34"/>
      <c r="G374" s="34"/>
      <c r="H374" s="34">
        <v>12.9</v>
      </c>
      <c r="I374" s="34">
        <f t="shared" si="25"/>
        <v>12.9</v>
      </c>
      <c r="J374" s="80"/>
      <c r="K374" s="80"/>
      <c r="L374" s="34"/>
      <c r="M374" s="34">
        <f t="shared" si="26"/>
        <v>-95</v>
      </c>
      <c r="N374" s="34">
        <f t="shared" si="29"/>
        <v>11.955514365152919</v>
      </c>
    </row>
    <row r="375" spans="1:14" s="26" customFormat="1" ht="18" customHeight="1" hidden="1">
      <c r="A375" s="110"/>
      <c r="B375" s="110"/>
      <c r="C375" s="16" t="s">
        <v>27</v>
      </c>
      <c r="D375" s="18" t="s">
        <v>28</v>
      </c>
      <c r="E375" s="34"/>
      <c r="F375" s="34"/>
      <c r="G375" s="34"/>
      <c r="H375" s="34"/>
      <c r="I375" s="34">
        <f t="shared" si="25"/>
        <v>0</v>
      </c>
      <c r="J375" s="80" t="e">
        <f>H375/G375*100</f>
        <v>#DIV/0!</v>
      </c>
      <c r="K375" s="80" t="e">
        <f>H375/F375*100</f>
        <v>#DIV/0!</v>
      </c>
      <c r="L375" s="34"/>
      <c r="M375" s="34">
        <f t="shared" si="26"/>
        <v>0</v>
      </c>
      <c r="N375" s="34" t="e">
        <f t="shared" si="29"/>
        <v>#DIV/0!</v>
      </c>
    </row>
    <row r="376" spans="1:14" s="26" customFormat="1" ht="18" customHeight="1">
      <c r="A376" s="110"/>
      <c r="B376" s="110"/>
      <c r="C376" s="16" t="s">
        <v>50</v>
      </c>
      <c r="D376" s="18" t="s">
        <v>51</v>
      </c>
      <c r="E376" s="34"/>
      <c r="F376" s="34">
        <v>111.3</v>
      </c>
      <c r="G376" s="34">
        <v>111.3</v>
      </c>
      <c r="H376" s="34">
        <v>111.3</v>
      </c>
      <c r="I376" s="34">
        <f t="shared" si="25"/>
        <v>0</v>
      </c>
      <c r="J376" s="80">
        <f>H376/G376*100</f>
        <v>100</v>
      </c>
      <c r="K376" s="80">
        <f>H376/F376*100</f>
        <v>100</v>
      </c>
      <c r="L376" s="34"/>
      <c r="M376" s="34">
        <f t="shared" si="26"/>
        <v>111.3</v>
      </c>
      <c r="N376" s="34"/>
    </row>
    <row r="377" spans="1:14" s="26" customFormat="1" ht="18" customHeight="1">
      <c r="A377" s="111"/>
      <c r="B377" s="111"/>
      <c r="C377" s="23"/>
      <c r="D377" s="24" t="s">
        <v>35</v>
      </c>
      <c r="E377" s="37">
        <f>E374+E375+E376</f>
        <v>107.9</v>
      </c>
      <c r="F377" s="37">
        <f>F374+F375+F376</f>
        <v>111.3</v>
      </c>
      <c r="G377" s="37">
        <f>G374+G375+G376</f>
        <v>111.3</v>
      </c>
      <c r="H377" s="37">
        <f>H374+H375+H376</f>
        <v>124.2</v>
      </c>
      <c r="I377" s="37">
        <f t="shared" si="25"/>
        <v>12.900000000000006</v>
      </c>
      <c r="J377" s="81">
        <f>H377/G377*100</f>
        <v>111.59029649595689</v>
      </c>
      <c r="K377" s="81">
        <f>H377/F377*100</f>
        <v>111.59029649595689</v>
      </c>
      <c r="L377" s="37"/>
      <c r="M377" s="37">
        <f t="shared" si="26"/>
        <v>16.299999999999997</v>
      </c>
      <c r="N377" s="37">
        <f t="shared" si="29"/>
        <v>115.10658016682113</v>
      </c>
    </row>
    <row r="378" spans="1:14" s="26" customFormat="1" ht="78.75">
      <c r="A378" s="104" t="s">
        <v>160</v>
      </c>
      <c r="B378" s="107" t="s">
        <v>161</v>
      </c>
      <c r="C378" s="19" t="s">
        <v>14</v>
      </c>
      <c r="D378" s="20" t="s">
        <v>114</v>
      </c>
      <c r="E378" s="34">
        <v>9776</v>
      </c>
      <c r="F378" s="34">
        <v>44501.2</v>
      </c>
      <c r="G378" s="34">
        <v>37121.8</v>
      </c>
      <c r="H378" s="34">
        <v>38119.9</v>
      </c>
      <c r="I378" s="34">
        <f t="shared" si="25"/>
        <v>998.0999999999985</v>
      </c>
      <c r="J378" s="80">
        <f>H378/G378*100</f>
        <v>102.68871660318194</v>
      </c>
      <c r="K378" s="80">
        <f>H378/F378*100</f>
        <v>85.66038668620173</v>
      </c>
      <c r="L378" s="34"/>
      <c r="M378" s="34">
        <f t="shared" si="26"/>
        <v>28343.9</v>
      </c>
      <c r="N378" s="34">
        <f t="shared" si="29"/>
        <v>389.9335106382979</v>
      </c>
    </row>
    <row r="379" spans="1:14" s="26" customFormat="1" ht="31.5">
      <c r="A379" s="108"/>
      <c r="B379" s="110"/>
      <c r="C379" s="16" t="s">
        <v>16</v>
      </c>
      <c r="D379" s="21" t="s">
        <v>17</v>
      </c>
      <c r="E379" s="34">
        <v>3</v>
      </c>
      <c r="F379" s="34"/>
      <c r="G379" s="34"/>
      <c r="H379" s="34">
        <v>2</v>
      </c>
      <c r="I379" s="34">
        <f t="shared" si="25"/>
        <v>2</v>
      </c>
      <c r="J379" s="80"/>
      <c r="K379" s="80"/>
      <c r="L379" s="34"/>
      <c r="M379" s="34">
        <f t="shared" si="26"/>
        <v>-1</v>
      </c>
      <c r="N379" s="34">
        <f t="shared" si="29"/>
        <v>66.66666666666666</v>
      </c>
    </row>
    <row r="380" spans="1:14" s="26" customFormat="1" ht="15.75" customHeight="1">
      <c r="A380" s="112"/>
      <c r="B380" s="112"/>
      <c r="C380" s="16" t="s">
        <v>99</v>
      </c>
      <c r="D380" s="18" t="s">
        <v>100</v>
      </c>
      <c r="E380" s="34"/>
      <c r="F380" s="34">
        <v>389.3</v>
      </c>
      <c r="G380" s="34">
        <v>389.3</v>
      </c>
      <c r="H380" s="34">
        <v>483.3</v>
      </c>
      <c r="I380" s="34">
        <f t="shared" si="25"/>
        <v>94</v>
      </c>
      <c r="J380" s="80">
        <f>H380/G380*100</f>
        <v>124.14590290264577</v>
      </c>
      <c r="K380" s="80">
        <f>H380/F380*100</f>
        <v>124.14590290264577</v>
      </c>
      <c r="L380" s="34"/>
      <c r="M380" s="34">
        <f t="shared" si="26"/>
        <v>483.3</v>
      </c>
      <c r="N380" s="34"/>
    </row>
    <row r="381" spans="1:14" s="26" customFormat="1" ht="15.75" customHeight="1">
      <c r="A381" s="112"/>
      <c r="B381" s="112"/>
      <c r="C381" s="16" t="s">
        <v>22</v>
      </c>
      <c r="D381" s="18" t="s">
        <v>23</v>
      </c>
      <c r="E381" s="34">
        <f>E382</f>
        <v>0</v>
      </c>
      <c r="F381" s="34">
        <f>F382</f>
        <v>0</v>
      </c>
      <c r="G381" s="34">
        <f>G382</f>
        <v>0</v>
      </c>
      <c r="H381" s="34">
        <f>H382</f>
        <v>44.7</v>
      </c>
      <c r="I381" s="34">
        <f t="shared" si="25"/>
        <v>44.7</v>
      </c>
      <c r="J381" s="80"/>
      <c r="K381" s="80"/>
      <c r="L381" s="34"/>
      <c r="M381" s="34">
        <f t="shared" si="26"/>
        <v>44.7</v>
      </c>
      <c r="N381" s="34"/>
    </row>
    <row r="382" spans="1:14" s="26" customFormat="1" ht="15.75" customHeight="1" hidden="1">
      <c r="A382" s="112"/>
      <c r="B382" s="112"/>
      <c r="C382" s="19" t="s">
        <v>25</v>
      </c>
      <c r="D382" s="20" t="s">
        <v>26</v>
      </c>
      <c r="E382" s="34"/>
      <c r="F382" s="34"/>
      <c r="G382" s="34"/>
      <c r="H382" s="34">
        <v>44.7</v>
      </c>
      <c r="I382" s="34">
        <f t="shared" si="25"/>
        <v>44.7</v>
      </c>
      <c r="J382" s="80"/>
      <c r="K382" s="80"/>
      <c r="L382" s="34"/>
      <c r="M382" s="34">
        <f t="shared" si="26"/>
        <v>44.7</v>
      </c>
      <c r="N382" s="34"/>
    </row>
    <row r="383" spans="1:14" s="26" customFormat="1" ht="15.75" customHeight="1" hidden="1">
      <c r="A383" s="112"/>
      <c r="B383" s="112"/>
      <c r="C383" s="16" t="s">
        <v>27</v>
      </c>
      <c r="D383" s="18" t="s">
        <v>28</v>
      </c>
      <c r="E383" s="34"/>
      <c r="F383" s="34"/>
      <c r="G383" s="34"/>
      <c r="H383" s="34"/>
      <c r="I383" s="34">
        <f t="shared" si="25"/>
        <v>0</v>
      </c>
      <c r="J383" s="80"/>
      <c r="K383" s="80"/>
      <c r="L383" s="34"/>
      <c r="M383" s="34">
        <f t="shared" si="26"/>
        <v>0</v>
      </c>
      <c r="N383" s="34"/>
    </row>
    <row r="384" spans="1:14" s="26" customFormat="1" ht="15.75" customHeight="1">
      <c r="A384" s="112"/>
      <c r="B384" s="112"/>
      <c r="C384" s="16" t="s">
        <v>213</v>
      </c>
      <c r="D384" s="18" t="s">
        <v>46</v>
      </c>
      <c r="E384" s="34"/>
      <c r="F384" s="34"/>
      <c r="G384" s="34"/>
      <c r="H384" s="34">
        <v>-13910.7</v>
      </c>
      <c r="I384" s="34">
        <f t="shared" si="25"/>
        <v>-13910.7</v>
      </c>
      <c r="J384" s="80"/>
      <c r="K384" s="80"/>
      <c r="L384" s="34"/>
      <c r="M384" s="34">
        <f t="shared" si="26"/>
        <v>-13910.7</v>
      </c>
      <c r="N384" s="34"/>
    </row>
    <row r="385" spans="1:14" s="26" customFormat="1" ht="15.75">
      <c r="A385" s="112"/>
      <c r="B385" s="112"/>
      <c r="C385" s="16" t="s">
        <v>49</v>
      </c>
      <c r="D385" s="18" t="s">
        <v>86</v>
      </c>
      <c r="E385" s="11">
        <v>362874.4</v>
      </c>
      <c r="F385" s="11">
        <v>130509.8</v>
      </c>
      <c r="G385" s="11">
        <v>130509.8</v>
      </c>
      <c r="H385" s="11">
        <v>75751.3</v>
      </c>
      <c r="I385" s="11">
        <f t="shared" si="25"/>
        <v>-54758.5</v>
      </c>
      <c r="J385" s="78">
        <f aca="true" t="shared" si="30" ref="J385:J422">H385/G385*100</f>
        <v>58.04261442435741</v>
      </c>
      <c r="K385" s="78">
        <f aca="true" t="shared" si="31" ref="K385:K426">H385/F385*100</f>
        <v>58.04261442435741</v>
      </c>
      <c r="L385" s="11"/>
      <c r="M385" s="11">
        <f t="shared" si="26"/>
        <v>-287123.10000000003</v>
      </c>
      <c r="N385" s="11">
        <f aca="true" t="shared" si="32" ref="N385:N426">H385/E385*100</f>
        <v>20.875349707777676</v>
      </c>
    </row>
    <row r="386" spans="1:14" s="26" customFormat="1" ht="15.75" customHeight="1">
      <c r="A386" s="112"/>
      <c r="B386" s="112"/>
      <c r="C386" s="16" t="s">
        <v>50</v>
      </c>
      <c r="D386" s="18" t="s">
        <v>51</v>
      </c>
      <c r="E386" s="11">
        <v>231298.1</v>
      </c>
      <c r="F386" s="34">
        <v>238056.3</v>
      </c>
      <c r="G386" s="34">
        <v>238056.3</v>
      </c>
      <c r="H386" s="34">
        <v>201963.5</v>
      </c>
      <c r="I386" s="34">
        <f t="shared" si="25"/>
        <v>-36092.79999999999</v>
      </c>
      <c r="J386" s="80">
        <f t="shared" si="30"/>
        <v>84.83854449556681</v>
      </c>
      <c r="K386" s="80">
        <f t="shared" si="31"/>
        <v>84.83854449556681</v>
      </c>
      <c r="L386" s="34"/>
      <c r="M386" s="34">
        <f t="shared" si="26"/>
        <v>-29334.600000000006</v>
      </c>
      <c r="N386" s="34">
        <f t="shared" si="32"/>
        <v>87.31740554721374</v>
      </c>
    </row>
    <row r="387" spans="1:14" s="26" customFormat="1" ht="15.75" customHeight="1">
      <c r="A387" s="112"/>
      <c r="B387" s="112"/>
      <c r="C387" s="16" t="s">
        <v>52</v>
      </c>
      <c r="D387" s="20" t="s">
        <v>53</v>
      </c>
      <c r="E387" s="34">
        <v>154119.8</v>
      </c>
      <c r="F387" s="34">
        <v>77352.3</v>
      </c>
      <c r="G387" s="34">
        <v>77352.3</v>
      </c>
      <c r="H387" s="34">
        <v>75670.9</v>
      </c>
      <c r="I387" s="34">
        <f t="shared" si="25"/>
        <v>-1681.4000000000087</v>
      </c>
      <c r="J387" s="80">
        <f t="shared" si="30"/>
        <v>97.82630897853069</v>
      </c>
      <c r="K387" s="80">
        <f t="shared" si="31"/>
        <v>97.82630897853069</v>
      </c>
      <c r="L387" s="34"/>
      <c r="M387" s="34">
        <f t="shared" si="26"/>
        <v>-78448.9</v>
      </c>
      <c r="N387" s="34">
        <f t="shared" si="32"/>
        <v>49.0987530479536</v>
      </c>
    </row>
    <row r="388" spans="1:14" s="26" customFormat="1" ht="31.5">
      <c r="A388" s="112"/>
      <c r="B388" s="112"/>
      <c r="C388" s="28"/>
      <c r="D388" s="24" t="s">
        <v>208</v>
      </c>
      <c r="E388" s="37">
        <f>E389-E384</f>
        <v>758071.3</v>
      </c>
      <c r="F388" s="37">
        <f>F389-F384</f>
        <v>490808.89999999997</v>
      </c>
      <c r="G388" s="37">
        <f>G389-G384</f>
        <v>483429.5</v>
      </c>
      <c r="H388" s="37">
        <f>H389-H384</f>
        <v>392035.60000000003</v>
      </c>
      <c r="I388" s="37">
        <f t="shared" si="25"/>
        <v>-91393.89999999997</v>
      </c>
      <c r="J388" s="81">
        <f t="shared" si="30"/>
        <v>81.09467874840077</v>
      </c>
      <c r="K388" s="81">
        <f t="shared" si="31"/>
        <v>79.8754056823338</v>
      </c>
      <c r="L388" s="37"/>
      <c r="M388" s="37">
        <f t="shared" si="26"/>
        <v>-366035.7</v>
      </c>
      <c r="N388" s="37">
        <f t="shared" si="32"/>
        <v>51.71487167499944</v>
      </c>
    </row>
    <row r="389" spans="1:14" s="26" customFormat="1" ht="15.75">
      <c r="A389" s="113"/>
      <c r="B389" s="113"/>
      <c r="C389" s="8"/>
      <c r="D389" s="24" t="s">
        <v>35</v>
      </c>
      <c r="E389" s="37">
        <f>SUM(E378:E381,E383:E387)</f>
        <v>758071.3</v>
      </c>
      <c r="F389" s="37">
        <f>SUM(F378:F381,F383:F387)</f>
        <v>490808.89999999997</v>
      </c>
      <c r="G389" s="37">
        <f>SUM(G378:G381,G383:G387)</f>
        <v>483429.5</v>
      </c>
      <c r="H389" s="37">
        <f>SUM(H378:H381,H383:H387)</f>
        <v>378124.9</v>
      </c>
      <c r="I389" s="37">
        <f t="shared" si="25"/>
        <v>-105304.59999999998</v>
      </c>
      <c r="J389" s="81">
        <f t="shared" si="30"/>
        <v>78.21717541027182</v>
      </c>
      <c r="K389" s="81">
        <f t="shared" si="31"/>
        <v>77.04116612392319</v>
      </c>
      <c r="L389" s="37"/>
      <c r="M389" s="37">
        <f t="shared" si="26"/>
        <v>-379946.4</v>
      </c>
      <c r="N389" s="37">
        <f t="shared" si="32"/>
        <v>49.87985958576719</v>
      </c>
    </row>
    <row r="390" spans="1:14" ht="63">
      <c r="A390" s="104" t="s">
        <v>162</v>
      </c>
      <c r="B390" s="107" t="s">
        <v>163</v>
      </c>
      <c r="C390" s="19" t="s">
        <v>60</v>
      </c>
      <c r="D390" s="33" t="s">
        <v>61</v>
      </c>
      <c r="E390" s="11">
        <v>473178.9</v>
      </c>
      <c r="F390" s="11">
        <v>610333.4</v>
      </c>
      <c r="G390" s="11">
        <v>448582.9</v>
      </c>
      <c r="H390" s="11">
        <v>364790.6</v>
      </c>
      <c r="I390" s="11">
        <f t="shared" si="25"/>
        <v>-83792.30000000005</v>
      </c>
      <c r="J390" s="78">
        <f t="shared" si="30"/>
        <v>81.32066558934814</v>
      </c>
      <c r="K390" s="78">
        <f t="shared" si="31"/>
        <v>59.76907047852862</v>
      </c>
      <c r="L390" s="11"/>
      <c r="M390" s="11">
        <f t="shared" si="26"/>
        <v>-108388.30000000005</v>
      </c>
      <c r="N390" s="11">
        <f t="shared" si="32"/>
        <v>77.09358976065923</v>
      </c>
    </row>
    <row r="391" spans="1:14" ht="31.5">
      <c r="A391" s="108"/>
      <c r="B391" s="110"/>
      <c r="C391" s="16" t="s">
        <v>166</v>
      </c>
      <c r="D391" s="18" t="s">
        <v>167</v>
      </c>
      <c r="E391" s="11">
        <v>15141.4</v>
      </c>
      <c r="F391" s="11">
        <v>35694.5</v>
      </c>
      <c r="G391" s="11">
        <v>26191</v>
      </c>
      <c r="H391" s="11">
        <v>29241</v>
      </c>
      <c r="I391" s="11">
        <f t="shared" si="25"/>
        <v>3050</v>
      </c>
      <c r="J391" s="78">
        <f t="shared" si="30"/>
        <v>111.64522164102173</v>
      </c>
      <c r="K391" s="78">
        <f t="shared" si="31"/>
        <v>81.92018378181513</v>
      </c>
      <c r="L391" s="11"/>
      <c r="M391" s="11">
        <f t="shared" si="26"/>
        <v>14099.6</v>
      </c>
      <c r="N391" s="11">
        <f t="shared" si="32"/>
        <v>193.11952659595545</v>
      </c>
    </row>
    <row r="392" spans="1:14" ht="31.5" customHeight="1">
      <c r="A392" s="108"/>
      <c r="B392" s="110"/>
      <c r="C392" s="16" t="s">
        <v>16</v>
      </c>
      <c r="D392" s="21" t="s">
        <v>17</v>
      </c>
      <c r="E392" s="61">
        <v>271.6</v>
      </c>
      <c r="F392" s="11"/>
      <c r="G392" s="11"/>
      <c r="H392" s="11">
        <v>176.5</v>
      </c>
      <c r="I392" s="11">
        <f aca="true" t="shared" si="33" ref="I392:I426">H392-G392</f>
        <v>176.5</v>
      </c>
      <c r="J392" s="78"/>
      <c r="K392" s="78"/>
      <c r="L392" s="11"/>
      <c r="M392" s="11">
        <f aca="true" t="shared" si="34" ref="M392:M426">H392-E392</f>
        <v>-95.10000000000002</v>
      </c>
      <c r="N392" s="11">
        <f t="shared" si="32"/>
        <v>64.98527245949926</v>
      </c>
    </row>
    <row r="393" spans="1:14" ht="47.25">
      <c r="A393" s="108"/>
      <c r="B393" s="110"/>
      <c r="C393" s="19" t="s">
        <v>62</v>
      </c>
      <c r="D393" s="20" t="s">
        <v>63</v>
      </c>
      <c r="E393" s="11">
        <v>260654.2</v>
      </c>
      <c r="F393" s="11">
        <f>187221.4+1709.2</f>
        <v>188930.6</v>
      </c>
      <c r="G393" s="11">
        <v>158262.5</v>
      </c>
      <c r="H393" s="11">
        <v>242141.4</v>
      </c>
      <c r="I393" s="11">
        <f t="shared" si="33"/>
        <v>83878.9</v>
      </c>
      <c r="J393" s="78">
        <f t="shared" si="30"/>
        <v>152.999857831135</v>
      </c>
      <c r="K393" s="78">
        <f t="shared" si="31"/>
        <v>128.16420421043492</v>
      </c>
      <c r="L393" s="11"/>
      <c r="M393" s="11">
        <f t="shared" si="34"/>
        <v>-18512.800000000017</v>
      </c>
      <c r="N393" s="11">
        <f t="shared" si="32"/>
        <v>92.89756313153596</v>
      </c>
    </row>
    <row r="394" spans="1:14" ht="15.75">
      <c r="A394" s="108"/>
      <c r="B394" s="110"/>
      <c r="C394" s="16" t="s">
        <v>27</v>
      </c>
      <c r="D394" s="18" t="s">
        <v>28</v>
      </c>
      <c r="E394" s="11">
        <v>-332.1</v>
      </c>
      <c r="F394" s="11"/>
      <c r="G394" s="11"/>
      <c r="H394" s="11">
        <v>-720.8</v>
      </c>
      <c r="I394" s="11">
        <f t="shared" si="33"/>
        <v>-720.8</v>
      </c>
      <c r="J394" s="78"/>
      <c r="K394" s="78"/>
      <c r="L394" s="11"/>
      <c r="M394" s="11">
        <f t="shared" si="34"/>
        <v>-388.69999999999993</v>
      </c>
      <c r="N394" s="11">
        <f t="shared" si="32"/>
        <v>217.04305931948204</v>
      </c>
    </row>
    <row r="395" spans="1:14" ht="15.75" customHeight="1">
      <c r="A395" s="108"/>
      <c r="B395" s="110"/>
      <c r="C395" s="16" t="s">
        <v>29</v>
      </c>
      <c r="D395" s="18" t="s">
        <v>176</v>
      </c>
      <c r="E395" s="11"/>
      <c r="F395" s="11"/>
      <c r="G395" s="11"/>
      <c r="H395" s="11">
        <v>239.9</v>
      </c>
      <c r="I395" s="11">
        <f t="shared" si="33"/>
        <v>239.9</v>
      </c>
      <c r="J395" s="78"/>
      <c r="K395" s="78"/>
      <c r="L395" s="11"/>
      <c r="M395" s="11">
        <f t="shared" si="34"/>
        <v>239.9</v>
      </c>
      <c r="N395" s="11"/>
    </row>
    <row r="396" spans="1:14" ht="15.75">
      <c r="A396" s="108"/>
      <c r="B396" s="110"/>
      <c r="C396" s="16" t="s">
        <v>50</v>
      </c>
      <c r="D396" s="18" t="s">
        <v>51</v>
      </c>
      <c r="E396" s="11"/>
      <c r="F396" s="11">
        <v>27.8</v>
      </c>
      <c r="G396" s="11">
        <v>27.8</v>
      </c>
      <c r="H396" s="11">
        <v>27.8</v>
      </c>
      <c r="I396" s="11">
        <f t="shared" si="33"/>
        <v>0</v>
      </c>
      <c r="J396" s="78">
        <f t="shared" si="30"/>
        <v>100</v>
      </c>
      <c r="K396" s="78">
        <f t="shared" si="31"/>
        <v>100</v>
      </c>
      <c r="L396" s="11"/>
      <c r="M396" s="11">
        <f t="shared" si="34"/>
        <v>27.8</v>
      </c>
      <c r="N396" s="11"/>
    </row>
    <row r="397" spans="1:14" s="26" customFormat="1" ht="15.75">
      <c r="A397" s="108"/>
      <c r="B397" s="110"/>
      <c r="C397" s="23"/>
      <c r="D397" s="24" t="s">
        <v>31</v>
      </c>
      <c r="E397" s="37">
        <f>SUM(E390:E396)</f>
        <v>748914.0000000001</v>
      </c>
      <c r="F397" s="37">
        <f>SUM(F390:F396)</f>
        <v>834986.3</v>
      </c>
      <c r="G397" s="37">
        <f>SUM(G390:G396)</f>
        <v>633064.2000000001</v>
      </c>
      <c r="H397" s="37">
        <f>SUM(H390:H396)</f>
        <v>635896.4</v>
      </c>
      <c r="I397" s="37">
        <f t="shared" si="33"/>
        <v>2832.1999999999534</v>
      </c>
      <c r="J397" s="81">
        <f t="shared" si="30"/>
        <v>100.44737958646215</v>
      </c>
      <c r="K397" s="81">
        <f t="shared" si="31"/>
        <v>76.15650699897711</v>
      </c>
      <c r="L397" s="37"/>
      <c r="M397" s="37">
        <f t="shared" si="34"/>
        <v>-113017.6000000001</v>
      </c>
      <c r="N397" s="37">
        <f t="shared" si="32"/>
        <v>84.90913509428319</v>
      </c>
    </row>
    <row r="398" spans="1:14" ht="15.75" customHeight="1">
      <c r="A398" s="108"/>
      <c r="B398" s="110"/>
      <c r="C398" s="16" t="s">
        <v>168</v>
      </c>
      <c r="D398" s="18" t="s">
        <v>169</v>
      </c>
      <c r="E398" s="11">
        <v>144336</v>
      </c>
      <c r="F398" s="11">
        <v>231414</v>
      </c>
      <c r="G398" s="11">
        <v>179378.8</v>
      </c>
      <c r="H398" s="11">
        <v>140257.2</v>
      </c>
      <c r="I398" s="11">
        <f t="shared" si="33"/>
        <v>-39121.59999999998</v>
      </c>
      <c r="J398" s="78">
        <f t="shared" si="30"/>
        <v>78.1905108072972</v>
      </c>
      <c r="K398" s="78">
        <f t="shared" si="31"/>
        <v>60.60877907127487</v>
      </c>
      <c r="L398" s="11"/>
      <c r="M398" s="11">
        <f t="shared" si="34"/>
        <v>-4078.7999999999884</v>
      </c>
      <c r="N398" s="11">
        <f t="shared" si="32"/>
        <v>97.17409378117726</v>
      </c>
    </row>
    <row r="399" spans="1:14" ht="15.75">
      <c r="A399" s="108"/>
      <c r="B399" s="110"/>
      <c r="C399" s="16" t="s">
        <v>170</v>
      </c>
      <c r="D399" s="18" t="s">
        <v>171</v>
      </c>
      <c r="E399" s="11">
        <v>2480571.6</v>
      </c>
      <c r="F399" s="11">
        <v>3295898.2</v>
      </c>
      <c r="G399" s="11">
        <v>2760537.8</v>
      </c>
      <c r="H399" s="11">
        <v>2622565.2</v>
      </c>
      <c r="I399" s="11">
        <f t="shared" si="33"/>
        <v>-137972.59999999963</v>
      </c>
      <c r="J399" s="78">
        <f t="shared" si="30"/>
        <v>95.00196664577462</v>
      </c>
      <c r="K399" s="78">
        <f t="shared" si="31"/>
        <v>79.57057654268569</v>
      </c>
      <c r="L399" s="11"/>
      <c r="M399" s="11">
        <f t="shared" si="34"/>
        <v>141993.6000000001</v>
      </c>
      <c r="N399" s="11">
        <f t="shared" si="32"/>
        <v>105.72422904462826</v>
      </c>
    </row>
    <row r="400" spans="1:14" ht="15.75">
      <c r="A400" s="108"/>
      <c r="B400" s="110"/>
      <c r="C400" s="16" t="s">
        <v>164</v>
      </c>
      <c r="D400" s="27" t="s">
        <v>165</v>
      </c>
      <c r="E400" s="34">
        <v>12163.2</v>
      </c>
      <c r="F400" s="11"/>
      <c r="G400" s="11"/>
      <c r="H400" s="11">
        <v>23786.9</v>
      </c>
      <c r="I400" s="11">
        <f t="shared" si="33"/>
        <v>23786.9</v>
      </c>
      <c r="J400" s="78"/>
      <c r="K400" s="78"/>
      <c r="L400" s="11"/>
      <c r="M400" s="11">
        <f t="shared" si="34"/>
        <v>11623.7</v>
      </c>
      <c r="N400" s="11">
        <f t="shared" si="32"/>
        <v>195.5644896079979</v>
      </c>
    </row>
    <row r="401" spans="1:14" ht="63" customHeight="1">
      <c r="A401" s="108"/>
      <c r="B401" s="110"/>
      <c r="C401" s="19" t="s">
        <v>60</v>
      </c>
      <c r="D401" s="33" t="s">
        <v>61</v>
      </c>
      <c r="E401" s="34">
        <v>79</v>
      </c>
      <c r="F401" s="11"/>
      <c r="G401" s="11"/>
      <c r="H401" s="11">
        <v>-50.6</v>
      </c>
      <c r="I401" s="11">
        <f t="shared" si="33"/>
        <v>-50.6</v>
      </c>
      <c r="J401" s="78"/>
      <c r="K401" s="78"/>
      <c r="L401" s="11"/>
      <c r="M401" s="11">
        <f t="shared" si="34"/>
        <v>-129.6</v>
      </c>
      <c r="N401" s="11">
        <f t="shared" si="32"/>
        <v>-64.0506329113924</v>
      </c>
    </row>
    <row r="402" spans="1:14" ht="15.75">
      <c r="A402" s="108"/>
      <c r="B402" s="110"/>
      <c r="C402" s="16" t="s">
        <v>22</v>
      </c>
      <c r="D402" s="18" t="s">
        <v>23</v>
      </c>
      <c r="E402" s="11">
        <f>E403</f>
        <v>320.6</v>
      </c>
      <c r="F402" s="11">
        <f>F403</f>
        <v>548.2</v>
      </c>
      <c r="G402" s="11">
        <f>G403</f>
        <v>466.6</v>
      </c>
      <c r="H402" s="11">
        <f>H403</f>
        <v>431.4</v>
      </c>
      <c r="I402" s="11">
        <f t="shared" si="33"/>
        <v>-35.200000000000045</v>
      </c>
      <c r="J402" s="78">
        <f t="shared" si="30"/>
        <v>92.45606515216458</v>
      </c>
      <c r="K402" s="78">
        <f t="shared" si="31"/>
        <v>78.69390733309011</v>
      </c>
      <c r="L402" s="11"/>
      <c r="M402" s="11">
        <f t="shared" si="34"/>
        <v>110.79999999999995</v>
      </c>
      <c r="N402" s="11">
        <f t="shared" si="32"/>
        <v>134.56019962570178</v>
      </c>
    </row>
    <row r="403" spans="1:14" ht="31.5" customHeight="1" hidden="1">
      <c r="A403" s="108"/>
      <c r="B403" s="110"/>
      <c r="C403" s="19" t="s">
        <v>172</v>
      </c>
      <c r="D403" s="20" t="s">
        <v>173</v>
      </c>
      <c r="E403" s="11">
        <v>320.6</v>
      </c>
      <c r="F403" s="11">
        <f>115+433.2</f>
        <v>548.2</v>
      </c>
      <c r="G403" s="11">
        <v>466.6</v>
      </c>
      <c r="H403" s="11">
        <v>431.4</v>
      </c>
      <c r="I403" s="11">
        <f t="shared" si="33"/>
        <v>-35.200000000000045</v>
      </c>
      <c r="J403" s="78">
        <f t="shared" si="30"/>
        <v>92.45606515216458</v>
      </c>
      <c r="K403" s="78">
        <f t="shared" si="31"/>
        <v>78.69390733309011</v>
      </c>
      <c r="L403" s="11"/>
      <c r="M403" s="11">
        <f t="shared" si="34"/>
        <v>110.79999999999995</v>
      </c>
      <c r="N403" s="11">
        <f t="shared" si="32"/>
        <v>134.56019962570178</v>
      </c>
    </row>
    <row r="404" spans="1:14" s="26" customFormat="1" ht="15.75" customHeight="1">
      <c r="A404" s="108"/>
      <c r="B404" s="110"/>
      <c r="C404" s="23"/>
      <c r="D404" s="24" t="s">
        <v>34</v>
      </c>
      <c r="E404" s="37">
        <f>SUM(E398:E402)</f>
        <v>2637470.4000000004</v>
      </c>
      <c r="F404" s="37">
        <f>SUM(F398:F402)</f>
        <v>3527860.4000000004</v>
      </c>
      <c r="G404" s="37">
        <f>SUM(G398:G402)</f>
        <v>2940383.1999999997</v>
      </c>
      <c r="H404" s="37">
        <f>SUM(H398:H402)</f>
        <v>2786990.1</v>
      </c>
      <c r="I404" s="37">
        <f t="shared" si="33"/>
        <v>-153393.09999999963</v>
      </c>
      <c r="J404" s="81">
        <f t="shared" si="30"/>
        <v>94.78322757387542</v>
      </c>
      <c r="K404" s="81">
        <f t="shared" si="31"/>
        <v>78.99944396892802</v>
      </c>
      <c r="L404" s="37"/>
      <c r="M404" s="37">
        <f t="shared" si="34"/>
        <v>149519.69999999972</v>
      </c>
      <c r="N404" s="37">
        <f t="shared" si="32"/>
        <v>105.66905698733149</v>
      </c>
    </row>
    <row r="405" spans="1:14" s="26" customFormat="1" ht="15.75">
      <c r="A405" s="109"/>
      <c r="B405" s="111"/>
      <c r="C405" s="23"/>
      <c r="D405" s="24" t="s">
        <v>35</v>
      </c>
      <c r="E405" s="37">
        <f>E397+E404</f>
        <v>3386384.4000000004</v>
      </c>
      <c r="F405" s="37">
        <f>F397+F404</f>
        <v>4362846.7</v>
      </c>
      <c r="G405" s="37">
        <f>G397+G404</f>
        <v>3573447.4</v>
      </c>
      <c r="H405" s="37">
        <f>H397+H404</f>
        <v>3422886.5</v>
      </c>
      <c r="I405" s="37">
        <f t="shared" si="33"/>
        <v>-150560.8999999999</v>
      </c>
      <c r="J405" s="81">
        <f t="shared" si="30"/>
        <v>95.78667647381629</v>
      </c>
      <c r="K405" s="81">
        <f t="shared" si="31"/>
        <v>78.45534659744061</v>
      </c>
      <c r="L405" s="37"/>
      <c r="M405" s="37">
        <f t="shared" si="34"/>
        <v>36502.09999999963</v>
      </c>
      <c r="N405" s="37">
        <f t="shared" si="32"/>
        <v>101.07790775317768</v>
      </c>
    </row>
    <row r="406" spans="1:14" s="26" customFormat="1" ht="15.75" customHeight="1" hidden="1">
      <c r="A406" s="107"/>
      <c r="B406" s="107" t="s">
        <v>209</v>
      </c>
      <c r="C406" s="16" t="s">
        <v>164</v>
      </c>
      <c r="D406" s="27" t="s">
        <v>165</v>
      </c>
      <c r="E406" s="34"/>
      <c r="F406" s="37"/>
      <c r="G406" s="37"/>
      <c r="H406" s="34"/>
      <c r="I406" s="34">
        <f t="shared" si="33"/>
        <v>0</v>
      </c>
      <c r="J406" s="80" t="e">
        <f t="shared" si="30"/>
        <v>#DIV/0!</v>
      </c>
      <c r="K406" s="80" t="e">
        <f t="shared" si="31"/>
        <v>#DIV/0!</v>
      </c>
      <c r="L406" s="34"/>
      <c r="M406" s="34">
        <f t="shared" si="34"/>
        <v>0</v>
      </c>
      <c r="N406" s="34" t="e">
        <f t="shared" si="32"/>
        <v>#DIV/0!</v>
      </c>
    </row>
    <row r="407" spans="1:14" s="26" customFormat="1" ht="80.25" customHeight="1" hidden="1">
      <c r="A407" s="110"/>
      <c r="B407" s="110"/>
      <c r="C407" s="29" t="s">
        <v>54</v>
      </c>
      <c r="D407" s="30" t="s">
        <v>55</v>
      </c>
      <c r="E407" s="11"/>
      <c r="F407" s="11"/>
      <c r="G407" s="11"/>
      <c r="H407" s="11"/>
      <c r="I407" s="11">
        <f t="shared" si="33"/>
        <v>0</v>
      </c>
      <c r="J407" s="78" t="e">
        <f t="shared" si="30"/>
        <v>#DIV/0!</v>
      </c>
      <c r="K407" s="78" t="e">
        <f t="shared" si="31"/>
        <v>#DIV/0!</v>
      </c>
      <c r="L407" s="11"/>
      <c r="M407" s="11">
        <f t="shared" si="34"/>
        <v>0</v>
      </c>
      <c r="N407" s="11" t="e">
        <f t="shared" si="32"/>
        <v>#DIV/0!</v>
      </c>
    </row>
    <row r="408" spans="1:14" s="26" customFormat="1" ht="78.75" customHeight="1" hidden="1">
      <c r="A408" s="110"/>
      <c r="B408" s="110"/>
      <c r="C408" s="31" t="s">
        <v>56</v>
      </c>
      <c r="D408" s="30" t="s">
        <v>57</v>
      </c>
      <c r="E408" s="11"/>
      <c r="F408" s="11"/>
      <c r="G408" s="11"/>
      <c r="H408" s="11"/>
      <c r="I408" s="11">
        <f t="shared" si="33"/>
        <v>0</v>
      </c>
      <c r="J408" s="78" t="e">
        <f t="shared" si="30"/>
        <v>#DIV/0!</v>
      </c>
      <c r="K408" s="78" t="e">
        <f t="shared" si="31"/>
        <v>#DIV/0!</v>
      </c>
      <c r="L408" s="11"/>
      <c r="M408" s="11">
        <f t="shared" si="34"/>
        <v>0</v>
      </c>
      <c r="N408" s="11" t="e">
        <f t="shared" si="32"/>
        <v>#DIV/0!</v>
      </c>
    </row>
    <row r="409" spans="1:14" ht="15.75" customHeight="1" hidden="1">
      <c r="A409" s="112"/>
      <c r="B409" s="112"/>
      <c r="C409" s="16" t="s">
        <v>22</v>
      </c>
      <c r="D409" s="18" t="s">
        <v>23</v>
      </c>
      <c r="E409" s="11">
        <f>SUM(E410:E410)</f>
        <v>0</v>
      </c>
      <c r="F409" s="11">
        <f>SUM(F410:F410)</f>
        <v>0</v>
      </c>
      <c r="G409" s="11">
        <f>SUM(G410:G410)</f>
        <v>0</v>
      </c>
      <c r="H409" s="11">
        <f>SUM(H410:H410)</f>
        <v>0</v>
      </c>
      <c r="I409" s="11">
        <f t="shared" si="33"/>
        <v>0</v>
      </c>
      <c r="J409" s="78" t="e">
        <f t="shared" si="30"/>
        <v>#DIV/0!</v>
      </c>
      <c r="K409" s="78" t="e">
        <f t="shared" si="31"/>
        <v>#DIV/0!</v>
      </c>
      <c r="L409" s="11"/>
      <c r="M409" s="11">
        <f t="shared" si="34"/>
        <v>0</v>
      </c>
      <c r="N409" s="11" t="e">
        <f t="shared" si="32"/>
        <v>#DIV/0!</v>
      </c>
    </row>
    <row r="410" spans="1:14" ht="63" customHeight="1" hidden="1">
      <c r="A410" s="112"/>
      <c r="B410" s="112"/>
      <c r="C410" s="16" t="s">
        <v>174</v>
      </c>
      <c r="D410" s="58" t="s">
        <v>175</v>
      </c>
      <c r="E410" s="11"/>
      <c r="F410" s="11"/>
      <c r="G410" s="11"/>
      <c r="H410" s="11"/>
      <c r="I410" s="11">
        <f t="shared" si="33"/>
        <v>0</v>
      </c>
      <c r="J410" s="78" t="e">
        <f t="shared" si="30"/>
        <v>#DIV/0!</v>
      </c>
      <c r="K410" s="78" t="e">
        <f t="shared" si="31"/>
        <v>#DIV/0!</v>
      </c>
      <c r="L410" s="11"/>
      <c r="M410" s="11">
        <f t="shared" si="34"/>
        <v>0</v>
      </c>
      <c r="N410" s="11" t="e">
        <f t="shared" si="32"/>
        <v>#DIV/0!</v>
      </c>
    </row>
    <row r="411" spans="1:14" ht="15.75" customHeight="1" hidden="1">
      <c r="A411" s="112"/>
      <c r="B411" s="112"/>
      <c r="C411" s="16" t="s">
        <v>49</v>
      </c>
      <c r="D411" s="18" t="s">
        <v>86</v>
      </c>
      <c r="E411" s="11"/>
      <c r="F411" s="11"/>
      <c r="G411" s="11"/>
      <c r="H411" s="11"/>
      <c r="I411" s="11">
        <f t="shared" si="33"/>
        <v>0</v>
      </c>
      <c r="J411" s="78" t="e">
        <f t="shared" si="30"/>
        <v>#DIV/0!</v>
      </c>
      <c r="K411" s="78" t="e">
        <f t="shared" si="31"/>
        <v>#DIV/0!</v>
      </c>
      <c r="L411" s="11"/>
      <c r="M411" s="11">
        <f t="shared" si="34"/>
        <v>0</v>
      </c>
      <c r="N411" s="11" t="e">
        <f t="shared" si="32"/>
        <v>#DIV/0!</v>
      </c>
    </row>
    <row r="412" spans="1:14" ht="15.75" customHeight="1" hidden="1">
      <c r="A412" s="112"/>
      <c r="B412" s="112"/>
      <c r="C412" s="16" t="s">
        <v>50</v>
      </c>
      <c r="D412" s="18" t="s">
        <v>51</v>
      </c>
      <c r="E412" s="11"/>
      <c r="F412" s="11"/>
      <c r="G412" s="11"/>
      <c r="H412" s="11"/>
      <c r="I412" s="11">
        <f t="shared" si="33"/>
        <v>0</v>
      </c>
      <c r="J412" s="78" t="e">
        <f t="shared" si="30"/>
        <v>#DIV/0!</v>
      </c>
      <c r="K412" s="78" t="e">
        <f t="shared" si="31"/>
        <v>#DIV/0!</v>
      </c>
      <c r="L412" s="11"/>
      <c r="M412" s="11">
        <f t="shared" si="34"/>
        <v>0</v>
      </c>
      <c r="N412" s="11" t="e">
        <f t="shared" si="32"/>
        <v>#DIV/0!</v>
      </c>
    </row>
    <row r="413" spans="1:14" ht="15.75" customHeight="1" hidden="1">
      <c r="A413" s="112"/>
      <c r="B413" s="112"/>
      <c r="C413" s="16" t="s">
        <v>52</v>
      </c>
      <c r="D413" s="20" t="s">
        <v>53</v>
      </c>
      <c r="E413" s="11"/>
      <c r="F413" s="11"/>
      <c r="G413" s="11"/>
      <c r="H413" s="11"/>
      <c r="I413" s="11">
        <f t="shared" si="33"/>
        <v>0</v>
      </c>
      <c r="J413" s="78" t="e">
        <f t="shared" si="30"/>
        <v>#DIV/0!</v>
      </c>
      <c r="K413" s="78" t="e">
        <f t="shared" si="31"/>
        <v>#DIV/0!</v>
      </c>
      <c r="L413" s="11"/>
      <c r="M413" s="11">
        <f t="shared" si="34"/>
        <v>0</v>
      </c>
      <c r="N413" s="11" t="e">
        <f t="shared" si="32"/>
        <v>#DIV/0!</v>
      </c>
    </row>
    <row r="414" spans="1:14" s="26" customFormat="1" ht="15.75" customHeight="1" hidden="1">
      <c r="A414" s="113"/>
      <c r="B414" s="113"/>
      <c r="C414" s="23"/>
      <c r="D414" s="24" t="s">
        <v>177</v>
      </c>
      <c r="E414" s="37">
        <f>SUM(E406:E409,E411:E413)</f>
        <v>0</v>
      </c>
      <c r="F414" s="37">
        <f>SUM(F406:F409,F411:F413)</f>
        <v>0</v>
      </c>
      <c r="G414" s="37">
        <f>SUM(G406:G409,G411:G413)</f>
        <v>0</v>
      </c>
      <c r="H414" s="37">
        <f>SUM(H406:H409,H411:H413)</f>
        <v>0</v>
      </c>
      <c r="I414" s="37">
        <f t="shared" si="33"/>
        <v>0</v>
      </c>
      <c r="J414" s="81" t="e">
        <f t="shared" si="30"/>
        <v>#DIV/0!</v>
      </c>
      <c r="K414" s="81" t="e">
        <f t="shared" si="31"/>
        <v>#DIV/0!</v>
      </c>
      <c r="L414" s="37"/>
      <c r="M414" s="37">
        <f t="shared" si="34"/>
        <v>0</v>
      </c>
      <c r="N414" s="37" t="e">
        <f t="shared" si="32"/>
        <v>#DIV/0!</v>
      </c>
    </row>
    <row r="415" spans="5:14" ht="15.75">
      <c r="E415" s="62"/>
      <c r="F415" s="62"/>
      <c r="G415" s="62"/>
      <c r="H415" s="62"/>
      <c r="I415" s="62"/>
      <c r="J415" s="82"/>
      <c r="K415" s="82"/>
      <c r="L415" s="62"/>
      <c r="M415" s="62"/>
      <c r="N415" s="62"/>
    </row>
    <row r="416" spans="1:14" s="26" customFormat="1" ht="33.75" customHeight="1">
      <c r="A416" s="66"/>
      <c r="B416" s="66"/>
      <c r="C416" s="23"/>
      <c r="D416" s="24" t="s">
        <v>205</v>
      </c>
      <c r="E416" s="37">
        <f>E434+E448</f>
        <v>12055274.8</v>
      </c>
      <c r="F416" s="37">
        <f>F434+F448</f>
        <v>15673058.3</v>
      </c>
      <c r="G416" s="37">
        <f>G434+G448</f>
        <v>12907940.799999999</v>
      </c>
      <c r="H416" s="37">
        <f>H434+H448</f>
        <v>12806620.4</v>
      </c>
      <c r="I416" s="37">
        <f t="shared" si="33"/>
        <v>-101320.39999999851</v>
      </c>
      <c r="J416" s="81">
        <f t="shared" si="30"/>
        <v>99.21505372878687</v>
      </c>
      <c r="K416" s="81">
        <f t="shared" si="31"/>
        <v>81.711049336172</v>
      </c>
      <c r="L416" s="37"/>
      <c r="M416" s="37">
        <f t="shared" si="34"/>
        <v>751345.5999999996</v>
      </c>
      <c r="N416" s="37">
        <f t="shared" si="32"/>
        <v>106.23250496123073</v>
      </c>
    </row>
    <row r="417" spans="1:14" s="26" customFormat="1" ht="15.75">
      <c r="A417" s="67"/>
      <c r="B417" s="67"/>
      <c r="C417" s="23"/>
      <c r="D417" s="24"/>
      <c r="E417" s="37"/>
      <c r="F417" s="37"/>
      <c r="G417" s="37"/>
      <c r="H417" s="37"/>
      <c r="I417" s="37"/>
      <c r="J417" s="81"/>
      <c r="K417" s="81"/>
      <c r="L417" s="37"/>
      <c r="M417" s="37"/>
      <c r="N417" s="37"/>
    </row>
    <row r="418" spans="1:14" s="26" customFormat="1" ht="15.75">
      <c r="A418" s="67"/>
      <c r="B418" s="67"/>
      <c r="C418" s="23"/>
      <c r="D418" s="24" t="s">
        <v>223</v>
      </c>
      <c r="E418" s="37">
        <f>E434+E448+E486</f>
        <v>12009329.9</v>
      </c>
      <c r="F418" s="37">
        <f>F434+F448+F486</f>
        <v>15673058.3</v>
      </c>
      <c r="G418" s="37">
        <f>G434+G448+G486</f>
        <v>12907940.799999999</v>
      </c>
      <c r="H418" s="37">
        <f>H434+H448+H486</f>
        <v>12659806.1</v>
      </c>
      <c r="I418" s="37">
        <f t="shared" si="33"/>
        <v>-248134.69999999925</v>
      </c>
      <c r="J418" s="81">
        <f t="shared" si="30"/>
        <v>98.0776585216443</v>
      </c>
      <c r="K418" s="81">
        <f t="shared" si="31"/>
        <v>80.77431894705578</v>
      </c>
      <c r="L418" s="37"/>
      <c r="M418" s="37">
        <f t="shared" si="34"/>
        <v>650476.1999999993</v>
      </c>
      <c r="N418" s="37">
        <f t="shared" si="32"/>
        <v>105.41642377565128</v>
      </c>
    </row>
    <row r="419" spans="1:14" s="26" customFormat="1" ht="15.75" customHeight="1">
      <c r="A419" s="67"/>
      <c r="B419" s="67"/>
      <c r="C419" s="23"/>
      <c r="D419" s="39"/>
      <c r="E419" s="37"/>
      <c r="F419" s="37"/>
      <c r="G419" s="37"/>
      <c r="H419" s="37"/>
      <c r="I419" s="37"/>
      <c r="J419" s="81"/>
      <c r="K419" s="81"/>
      <c r="L419" s="37"/>
      <c r="M419" s="37"/>
      <c r="N419" s="37"/>
    </row>
    <row r="420" spans="1:14" s="26" customFormat="1" ht="31.5">
      <c r="A420" s="67"/>
      <c r="B420" s="67"/>
      <c r="C420" s="23"/>
      <c r="D420" s="39" t="s">
        <v>207</v>
      </c>
      <c r="E420" s="37">
        <f>E422-E486</f>
        <v>16740728.6</v>
      </c>
      <c r="F420" s="37">
        <f>F422-F486</f>
        <v>21141915.300000004</v>
      </c>
      <c r="G420" s="37">
        <f>G422-G486</f>
        <v>17193832.8</v>
      </c>
      <c r="H420" s="37">
        <f>H422-H486</f>
        <v>16389585.3</v>
      </c>
      <c r="I420" s="37">
        <f t="shared" si="33"/>
        <v>-804247.5</v>
      </c>
      <c r="J420" s="81">
        <f t="shared" si="30"/>
        <v>95.3224652737114</v>
      </c>
      <c r="K420" s="81">
        <f t="shared" si="31"/>
        <v>77.52176218395878</v>
      </c>
      <c r="L420" s="37"/>
      <c r="M420" s="37">
        <f t="shared" si="34"/>
        <v>-351143.2999999989</v>
      </c>
      <c r="N420" s="37">
        <f t="shared" si="32"/>
        <v>97.9024610673158</v>
      </c>
    </row>
    <row r="421" spans="1:14" s="26" customFormat="1" ht="15.75">
      <c r="A421" s="67"/>
      <c r="B421" s="67"/>
      <c r="C421" s="23"/>
      <c r="D421" s="39"/>
      <c r="E421" s="37"/>
      <c r="F421" s="37"/>
      <c r="G421" s="37"/>
      <c r="H421" s="37"/>
      <c r="I421" s="37"/>
      <c r="J421" s="81"/>
      <c r="K421" s="81"/>
      <c r="L421" s="37"/>
      <c r="M421" s="37"/>
      <c r="N421" s="37"/>
    </row>
    <row r="422" spans="1:14" s="26" customFormat="1" ht="15.75">
      <c r="A422" s="67"/>
      <c r="B422" s="67"/>
      <c r="C422" s="68"/>
      <c r="D422" s="69" t="s">
        <v>224</v>
      </c>
      <c r="E422" s="70">
        <f>E28+E48+E62+E83+E100+E113+E118+E130+E142+E154+E166+E179+E191+E201+E213+E225+E240+E252+E263+E278+E293+E321+E338+E349+E361+E389+E405+E414+E300+E377+E371+E373+E341+E65</f>
        <v>16694783.7</v>
      </c>
      <c r="F422" s="70">
        <f>F28+F48+F62+F83+F100+F113+F118+F130+F142+F154+F166+F179+F191+F201+F213+F225+F240+F252+F263+F278+F293+F321+F338+F349+F361+F389+F405+F414+F300+F377+F371+F373+F341+F65</f>
        <v>21141915.300000004</v>
      </c>
      <c r="G422" s="70">
        <f>G28+G48+G62+G83+G100+G113+G118+G130+G142+G154+G166+G179+G191+G201+G213+G225+G240+G252+G263+G278+G293+G321+G338+G349+G361+G389+G405+G414+G300+G377+G371+G373+G341+G65</f>
        <v>17193832.8</v>
      </c>
      <c r="H422" s="70">
        <f>H28+H48+H62+H83+H100+H113+H118+H130+H142+H154+H166+H179+H191+H201+H213+H225+H240+H252+H263+H278+H293+H321+H338+H349+H361+H389+H405+H414+H300+H377+H371+H373+H341+H65</f>
        <v>16242771</v>
      </c>
      <c r="I422" s="70">
        <f t="shared" si="33"/>
        <v>-951061.8000000007</v>
      </c>
      <c r="J422" s="88">
        <f t="shared" si="30"/>
        <v>94.46858759729244</v>
      </c>
      <c r="K422" s="88">
        <f t="shared" si="31"/>
        <v>76.82733929030545</v>
      </c>
      <c r="L422" s="70"/>
      <c r="M422" s="70">
        <f t="shared" si="34"/>
        <v>-452012.69999999925</v>
      </c>
      <c r="N422" s="70">
        <f t="shared" si="32"/>
        <v>97.29249142652864</v>
      </c>
    </row>
    <row r="423" spans="1:14" s="26" customFormat="1" ht="15.75">
      <c r="A423" s="72"/>
      <c r="B423" s="72"/>
      <c r="C423" s="73"/>
      <c r="D423" s="74"/>
      <c r="E423" s="75"/>
      <c r="F423" s="75"/>
      <c r="G423" s="75"/>
      <c r="H423" s="75"/>
      <c r="I423" s="75"/>
      <c r="J423" s="89"/>
      <c r="K423" s="89"/>
      <c r="L423" s="75"/>
      <c r="M423" s="75"/>
      <c r="N423" s="75"/>
    </row>
    <row r="424" spans="1:14" s="26" customFormat="1" ht="31.5" customHeight="1">
      <c r="A424" s="128" t="s">
        <v>178</v>
      </c>
      <c r="B424" s="129"/>
      <c r="C424" s="129"/>
      <c r="D424" s="130"/>
      <c r="E424" s="71">
        <f>E426</f>
        <v>12700</v>
      </c>
      <c r="F424" s="71">
        <f>F426</f>
        <v>24300.2</v>
      </c>
      <c r="G424" s="71">
        <f>G426</f>
        <v>0</v>
      </c>
      <c r="H424" s="71">
        <f>H426</f>
        <v>0</v>
      </c>
      <c r="I424" s="71">
        <f t="shared" si="33"/>
        <v>0</v>
      </c>
      <c r="J424" s="90"/>
      <c r="K424" s="90">
        <f t="shared" si="31"/>
        <v>0</v>
      </c>
      <c r="L424" s="71"/>
      <c r="M424" s="71">
        <f t="shared" si="34"/>
        <v>-12700</v>
      </c>
      <c r="N424" s="71">
        <f t="shared" si="32"/>
        <v>0</v>
      </c>
    </row>
    <row r="425" spans="1:14" ht="31.5" customHeight="1">
      <c r="A425" s="104" t="s">
        <v>6</v>
      </c>
      <c r="B425" s="107" t="s">
        <v>7</v>
      </c>
      <c r="C425" s="19" t="s">
        <v>179</v>
      </c>
      <c r="D425" s="20" t="s">
        <v>180</v>
      </c>
      <c r="E425" s="14">
        <v>12700</v>
      </c>
      <c r="F425" s="14">
        <v>24300.2</v>
      </c>
      <c r="G425" s="14"/>
      <c r="H425" s="14"/>
      <c r="I425" s="14">
        <f t="shared" si="33"/>
        <v>0</v>
      </c>
      <c r="J425" s="84"/>
      <c r="K425" s="84">
        <f t="shared" si="31"/>
        <v>0</v>
      </c>
      <c r="L425" s="14"/>
      <c r="M425" s="14">
        <f t="shared" si="34"/>
        <v>-12700</v>
      </c>
      <c r="N425" s="14">
        <f t="shared" si="32"/>
        <v>0</v>
      </c>
    </row>
    <row r="426" spans="1:14" s="26" customFormat="1" ht="15.75" customHeight="1">
      <c r="A426" s="113"/>
      <c r="B426" s="113"/>
      <c r="C426" s="28"/>
      <c r="D426" s="24" t="s">
        <v>177</v>
      </c>
      <c r="E426" s="32">
        <f>SUM(E425:E425)</f>
        <v>12700</v>
      </c>
      <c r="F426" s="32">
        <f>SUM(F425:F425)</f>
        <v>24300.2</v>
      </c>
      <c r="G426" s="32">
        <f>SUM(G425:G425)</f>
        <v>0</v>
      </c>
      <c r="H426" s="32">
        <f>SUM(H425:H425)</f>
        <v>0</v>
      </c>
      <c r="I426" s="32">
        <f t="shared" si="33"/>
        <v>0</v>
      </c>
      <c r="J426" s="83"/>
      <c r="K426" s="83">
        <f t="shared" si="31"/>
        <v>0</v>
      </c>
      <c r="L426" s="32"/>
      <c r="M426" s="32">
        <f t="shared" si="34"/>
        <v>-12700</v>
      </c>
      <c r="N426" s="32">
        <f t="shared" si="32"/>
        <v>0</v>
      </c>
    </row>
    <row r="427" spans="1:11" ht="15.75" hidden="1">
      <c r="A427" s="40"/>
      <c r="B427" s="40"/>
      <c r="C427" s="41"/>
      <c r="D427" s="42"/>
      <c r="E427" s="43"/>
      <c r="F427" s="44"/>
      <c r="G427" s="44"/>
      <c r="H427" s="44"/>
      <c r="I427" s="45"/>
      <c r="J427" s="85"/>
      <c r="K427" s="85"/>
    </row>
    <row r="428" spans="1:11" ht="15.75" hidden="1">
      <c r="A428" s="40"/>
      <c r="B428" s="40"/>
      <c r="C428" s="41"/>
      <c r="D428" s="42" t="s">
        <v>181</v>
      </c>
      <c r="E428" s="120"/>
      <c r="F428" s="121"/>
      <c r="G428" s="121"/>
      <c r="H428" s="121"/>
      <c r="I428" s="123"/>
      <c r="J428" s="125"/>
      <c r="K428" s="125"/>
    </row>
    <row r="429" spans="1:11" ht="15.75" hidden="1">
      <c r="A429" s="40"/>
      <c r="B429" s="40"/>
      <c r="C429" s="41"/>
      <c r="D429" s="42"/>
      <c r="E429" s="120"/>
      <c r="F429" s="122"/>
      <c r="G429" s="122"/>
      <c r="H429" s="122"/>
      <c r="I429" s="124"/>
      <c r="J429" s="126"/>
      <c r="K429" s="126"/>
    </row>
    <row r="430" spans="1:11" ht="18" customHeight="1" hidden="1">
      <c r="A430" s="127" t="s">
        <v>216</v>
      </c>
      <c r="B430" s="127"/>
      <c r="C430" s="127"/>
      <c r="D430" s="127"/>
      <c r="E430" s="127"/>
      <c r="F430" s="127"/>
      <c r="G430" s="127"/>
      <c r="H430" s="127"/>
      <c r="I430" s="127"/>
      <c r="J430" s="127"/>
      <c r="K430" s="127"/>
    </row>
    <row r="431" spans="2:14" ht="18" customHeight="1" hidden="1">
      <c r="B431" s="2"/>
      <c r="C431" s="2"/>
      <c r="D431" s="2"/>
      <c r="E431" s="2"/>
      <c r="F431" s="2"/>
      <c r="G431" s="2"/>
      <c r="H431" s="2"/>
      <c r="K431" s="77"/>
      <c r="L431" s="7"/>
      <c r="N431" s="7" t="s">
        <v>0</v>
      </c>
    </row>
    <row r="432" spans="1:14" ht="42.75" customHeight="1" hidden="1">
      <c r="A432" s="92" t="s">
        <v>1</v>
      </c>
      <c r="B432" s="93" t="s">
        <v>2</v>
      </c>
      <c r="C432" s="92" t="s">
        <v>3</v>
      </c>
      <c r="D432" s="93" t="s">
        <v>4</v>
      </c>
      <c r="E432" s="94" t="s">
        <v>217</v>
      </c>
      <c r="F432" s="96" t="s">
        <v>203</v>
      </c>
      <c r="G432" s="96" t="s">
        <v>218</v>
      </c>
      <c r="H432" s="96" t="s">
        <v>219</v>
      </c>
      <c r="I432" s="98" t="s">
        <v>220</v>
      </c>
      <c r="J432" s="100" t="s">
        <v>221</v>
      </c>
      <c r="K432" s="102" t="s">
        <v>5</v>
      </c>
      <c r="M432" s="98" t="s">
        <v>212</v>
      </c>
      <c r="N432" s="93" t="s">
        <v>214</v>
      </c>
    </row>
    <row r="433" spans="1:14" ht="37.5" customHeight="1" hidden="1">
      <c r="A433" s="92"/>
      <c r="B433" s="93"/>
      <c r="C433" s="92"/>
      <c r="D433" s="93"/>
      <c r="E433" s="95"/>
      <c r="F433" s="97"/>
      <c r="G433" s="97"/>
      <c r="H433" s="97"/>
      <c r="I433" s="99"/>
      <c r="J433" s="101"/>
      <c r="K433" s="103"/>
      <c r="M433" s="99"/>
      <c r="N433" s="99"/>
    </row>
    <row r="434" spans="1:14" s="26" customFormat="1" ht="15.75" hidden="1">
      <c r="A434" s="107"/>
      <c r="B434" s="107"/>
      <c r="C434" s="23"/>
      <c r="D434" s="24" t="s">
        <v>182</v>
      </c>
      <c r="E434" s="37">
        <f>SUM(E447,E435:E442)</f>
        <v>10403787.4</v>
      </c>
      <c r="F434" s="37">
        <f>SUM(F447,F435:F442)</f>
        <v>13595671</v>
      </c>
      <c r="G434" s="37">
        <f>SUM(G447,G435:G442)</f>
        <v>11163543.399999999</v>
      </c>
      <c r="H434" s="37">
        <f>SUM(H447,H435:H442)</f>
        <v>11067962.3</v>
      </c>
      <c r="I434" s="57">
        <f>H434-G434</f>
        <v>-95581.09999999776</v>
      </c>
      <c r="J434" s="86">
        <f>H434/G434*100</f>
        <v>99.1438103783428</v>
      </c>
      <c r="K434" s="86">
        <f>H434/F434*100</f>
        <v>81.4079886163765</v>
      </c>
      <c r="L434" s="37">
        <f>SUM(L447,L435:L442)</f>
        <v>0</v>
      </c>
      <c r="M434" s="57">
        <f>H434-E434</f>
        <v>664174.9000000004</v>
      </c>
      <c r="N434" s="57">
        <f>H434/E434*100</f>
        <v>106.38397224456932</v>
      </c>
    </row>
    <row r="435" spans="1:14" ht="15.75" hidden="1">
      <c r="A435" s="110"/>
      <c r="B435" s="110"/>
      <c r="C435" s="16" t="s">
        <v>129</v>
      </c>
      <c r="D435" s="18" t="s">
        <v>130</v>
      </c>
      <c r="E435" s="34">
        <f aca="true" t="shared" si="35" ref="E435:H441">SUMIF($C$7:$C$425,$C435,E$7:E$425)</f>
        <v>4658761.3</v>
      </c>
      <c r="F435" s="34">
        <f t="shared" si="35"/>
        <v>6073603.7</v>
      </c>
      <c r="G435" s="34">
        <f t="shared" si="35"/>
        <v>4758922.3</v>
      </c>
      <c r="H435" s="34">
        <f t="shared" si="35"/>
        <v>4998065.9</v>
      </c>
      <c r="I435" s="15">
        <f>H435-G435</f>
        <v>239143.60000000056</v>
      </c>
      <c r="J435" s="87">
        <f>H435/G435*100</f>
        <v>105.02516294498024</v>
      </c>
      <c r="K435" s="87">
        <f>H435/F435*100</f>
        <v>82.29160391218808</v>
      </c>
      <c r="L435" s="34"/>
      <c r="M435" s="15">
        <f>H435-E435</f>
        <v>339304.60000000056</v>
      </c>
      <c r="N435" s="15">
        <f>H435/E435*100</f>
        <v>107.28315056622455</v>
      </c>
    </row>
    <row r="436" spans="1:14" ht="15.75" hidden="1">
      <c r="A436" s="110"/>
      <c r="B436" s="110"/>
      <c r="C436" s="16" t="s">
        <v>131</v>
      </c>
      <c r="D436" s="18" t="s">
        <v>132</v>
      </c>
      <c r="E436" s="34">
        <f t="shared" si="35"/>
        <v>401543.9</v>
      </c>
      <c r="F436" s="34">
        <f t="shared" si="35"/>
        <v>432143.8</v>
      </c>
      <c r="G436" s="34">
        <f t="shared" si="35"/>
        <v>416657.8</v>
      </c>
      <c r="H436" s="34">
        <f t="shared" si="35"/>
        <v>420796.7</v>
      </c>
      <c r="I436" s="15">
        <f aca="true" t="shared" si="36" ref="I436:I498">H436-G436</f>
        <v>4138.900000000023</v>
      </c>
      <c r="J436" s="87">
        <f aca="true" t="shared" si="37" ref="J436:J497">H436/G436*100</f>
        <v>100.99335713863991</v>
      </c>
      <c r="K436" s="87">
        <f aca="true" t="shared" si="38" ref="K436:K498">H436/F436*100</f>
        <v>97.37423052234003</v>
      </c>
      <c r="L436" s="34"/>
      <c r="M436" s="15">
        <f aca="true" t="shared" si="39" ref="M436:M498">H436-E436</f>
        <v>19252.79999999999</v>
      </c>
      <c r="N436" s="15">
        <f aca="true" t="shared" si="40" ref="N436:N498">H436/E436*100</f>
        <v>104.79469368106452</v>
      </c>
    </row>
    <row r="437" spans="1:14" ht="15.75" hidden="1">
      <c r="A437" s="110"/>
      <c r="B437" s="110"/>
      <c r="C437" s="16" t="s">
        <v>152</v>
      </c>
      <c r="D437" s="18" t="s">
        <v>153</v>
      </c>
      <c r="E437" s="34">
        <f t="shared" si="35"/>
        <v>346.8</v>
      </c>
      <c r="F437" s="34">
        <f t="shared" si="35"/>
        <v>373.8</v>
      </c>
      <c r="G437" s="34">
        <f t="shared" si="35"/>
        <v>373.8</v>
      </c>
      <c r="H437" s="34">
        <f t="shared" si="35"/>
        <v>591.2</v>
      </c>
      <c r="I437" s="15">
        <f t="shared" si="36"/>
        <v>217.40000000000003</v>
      </c>
      <c r="J437" s="87">
        <f t="shared" si="37"/>
        <v>158.159443552702</v>
      </c>
      <c r="K437" s="87">
        <f t="shared" si="38"/>
        <v>158.159443552702</v>
      </c>
      <c r="L437" s="34"/>
      <c r="M437" s="15">
        <f t="shared" si="39"/>
        <v>244.40000000000003</v>
      </c>
      <c r="N437" s="15">
        <f t="shared" si="40"/>
        <v>170.47289504036908</v>
      </c>
    </row>
    <row r="438" spans="1:14" ht="15.75" hidden="1">
      <c r="A438" s="110"/>
      <c r="B438" s="110"/>
      <c r="C438" s="16" t="s">
        <v>168</v>
      </c>
      <c r="D438" s="18" t="s">
        <v>169</v>
      </c>
      <c r="E438" s="34">
        <f t="shared" si="35"/>
        <v>144336</v>
      </c>
      <c r="F438" s="34">
        <f t="shared" si="35"/>
        <v>231414</v>
      </c>
      <c r="G438" s="34">
        <f t="shared" si="35"/>
        <v>179378.8</v>
      </c>
      <c r="H438" s="34">
        <f t="shared" si="35"/>
        <v>140257.2</v>
      </c>
      <c r="I438" s="15">
        <f t="shared" si="36"/>
        <v>-39121.59999999998</v>
      </c>
      <c r="J438" s="87">
        <f t="shared" si="37"/>
        <v>78.1905108072972</v>
      </c>
      <c r="K438" s="87">
        <f t="shared" si="38"/>
        <v>60.60877907127487</v>
      </c>
      <c r="L438" s="34"/>
      <c r="M438" s="15">
        <f t="shared" si="39"/>
        <v>-4078.7999999999884</v>
      </c>
      <c r="N438" s="15">
        <f t="shared" si="40"/>
        <v>97.17409378117726</v>
      </c>
    </row>
    <row r="439" spans="1:14" ht="15.75" hidden="1">
      <c r="A439" s="110"/>
      <c r="B439" s="110"/>
      <c r="C439" s="16" t="s">
        <v>32</v>
      </c>
      <c r="D439" s="27" t="s">
        <v>33</v>
      </c>
      <c r="E439" s="34">
        <f t="shared" si="35"/>
        <v>2189637.1</v>
      </c>
      <c r="F439" s="34">
        <f t="shared" si="35"/>
        <v>2667978.6</v>
      </c>
      <c r="G439" s="34">
        <f t="shared" si="35"/>
        <v>2274308.6</v>
      </c>
      <c r="H439" s="34">
        <f t="shared" si="35"/>
        <v>2116345.6</v>
      </c>
      <c r="I439" s="15">
        <f t="shared" si="36"/>
        <v>-157963</v>
      </c>
      <c r="J439" s="87">
        <f t="shared" si="37"/>
        <v>93.05446059518924</v>
      </c>
      <c r="K439" s="87">
        <f t="shared" si="38"/>
        <v>79.32393460727158</v>
      </c>
      <c r="L439" s="34"/>
      <c r="M439" s="15">
        <f t="shared" si="39"/>
        <v>-73291.5</v>
      </c>
      <c r="N439" s="15">
        <f t="shared" si="40"/>
        <v>96.65280150761055</v>
      </c>
    </row>
    <row r="440" spans="1:14" ht="15.75" hidden="1">
      <c r="A440" s="110"/>
      <c r="B440" s="110"/>
      <c r="C440" s="16" t="s">
        <v>123</v>
      </c>
      <c r="D440" s="27" t="s">
        <v>124</v>
      </c>
      <c r="E440" s="34">
        <f t="shared" si="35"/>
        <v>364385.9</v>
      </c>
      <c r="F440" s="34">
        <f t="shared" si="35"/>
        <v>556607.6</v>
      </c>
      <c r="G440" s="34">
        <f t="shared" si="35"/>
        <v>497600.2</v>
      </c>
      <c r="H440" s="34">
        <f t="shared" si="35"/>
        <v>472688.9</v>
      </c>
      <c r="I440" s="15">
        <f t="shared" si="36"/>
        <v>-24911.29999999999</v>
      </c>
      <c r="J440" s="87">
        <f t="shared" si="37"/>
        <v>94.99371181924766</v>
      </c>
      <c r="K440" s="87">
        <f t="shared" si="38"/>
        <v>84.92318466366612</v>
      </c>
      <c r="L440" s="34"/>
      <c r="M440" s="15">
        <f t="shared" si="39"/>
        <v>108303</v>
      </c>
      <c r="N440" s="15">
        <f t="shared" si="40"/>
        <v>129.7220611445174</v>
      </c>
    </row>
    <row r="441" spans="1:14" ht="15.75" hidden="1">
      <c r="A441" s="110"/>
      <c r="B441" s="110"/>
      <c r="C441" s="16" t="s">
        <v>170</v>
      </c>
      <c r="D441" s="18" t="s">
        <v>171</v>
      </c>
      <c r="E441" s="34">
        <f t="shared" si="35"/>
        <v>2480571.6</v>
      </c>
      <c r="F441" s="34">
        <f t="shared" si="35"/>
        <v>3295898.2</v>
      </c>
      <c r="G441" s="34">
        <f t="shared" si="35"/>
        <v>2760537.8</v>
      </c>
      <c r="H441" s="34">
        <f t="shared" si="35"/>
        <v>2622565.2</v>
      </c>
      <c r="I441" s="15">
        <f t="shared" si="36"/>
        <v>-137972.59999999963</v>
      </c>
      <c r="J441" s="87">
        <f t="shared" si="37"/>
        <v>95.00196664577462</v>
      </c>
      <c r="K441" s="87">
        <f t="shared" si="38"/>
        <v>79.57057654268569</v>
      </c>
      <c r="L441" s="34"/>
      <c r="M441" s="15">
        <f t="shared" si="39"/>
        <v>141993.6000000001</v>
      </c>
      <c r="N441" s="15">
        <f t="shared" si="40"/>
        <v>105.72422904462826</v>
      </c>
    </row>
    <row r="442" spans="1:14" ht="15.75" hidden="1">
      <c r="A442" s="110"/>
      <c r="B442" s="110"/>
      <c r="C442" s="31" t="s">
        <v>183</v>
      </c>
      <c r="D442" s="18" t="s">
        <v>184</v>
      </c>
      <c r="E442" s="34">
        <f>SUM(E443:E446)</f>
        <v>151577.89999999997</v>
      </c>
      <c r="F442" s="34">
        <f>SUM(F443:F446)</f>
        <v>337651.3</v>
      </c>
      <c r="G442" s="34">
        <f>SUM(G443:G446)</f>
        <v>275764.1</v>
      </c>
      <c r="H442" s="34">
        <f>SUM(H443:H446)</f>
        <v>272427.5</v>
      </c>
      <c r="I442" s="15">
        <f t="shared" si="36"/>
        <v>-3336.5999999999767</v>
      </c>
      <c r="J442" s="87">
        <f t="shared" si="37"/>
        <v>98.79005280237712</v>
      </c>
      <c r="K442" s="87">
        <f t="shared" si="38"/>
        <v>80.68308932913926</v>
      </c>
      <c r="L442" s="34"/>
      <c r="M442" s="15">
        <f t="shared" si="39"/>
        <v>120849.60000000003</v>
      </c>
      <c r="N442" s="15">
        <f t="shared" si="40"/>
        <v>179.7277175630485</v>
      </c>
    </row>
    <row r="443" spans="1:14" ht="15.75" customHeight="1" hidden="1">
      <c r="A443" s="110"/>
      <c r="B443" s="110"/>
      <c r="C443" s="16" t="s">
        <v>139</v>
      </c>
      <c r="D443" s="18" t="s">
        <v>140</v>
      </c>
      <c r="E443" s="34">
        <f aca="true" t="shared" si="41" ref="E443:H447">SUMIF($C$7:$C$425,$C443,E$7:E$425)</f>
        <v>96579</v>
      </c>
      <c r="F443" s="34">
        <f t="shared" si="41"/>
        <v>173920.5</v>
      </c>
      <c r="G443" s="34">
        <f t="shared" si="41"/>
        <v>138663.2</v>
      </c>
      <c r="H443" s="34">
        <f t="shared" si="41"/>
        <v>121483.9</v>
      </c>
      <c r="I443" s="15">
        <f t="shared" si="36"/>
        <v>-17179.300000000017</v>
      </c>
      <c r="J443" s="87">
        <f t="shared" si="37"/>
        <v>87.61077200006923</v>
      </c>
      <c r="K443" s="87">
        <f t="shared" si="38"/>
        <v>69.85024767063112</v>
      </c>
      <c r="L443" s="34"/>
      <c r="M443" s="15">
        <f t="shared" si="39"/>
        <v>24904.899999999994</v>
      </c>
      <c r="N443" s="15">
        <f t="shared" si="40"/>
        <v>125.78707586535374</v>
      </c>
    </row>
    <row r="444" spans="1:14" ht="94.5" customHeight="1" hidden="1">
      <c r="A444" s="110"/>
      <c r="B444" s="110"/>
      <c r="C444" s="29" t="s">
        <v>201</v>
      </c>
      <c r="D444" s="30" t="s">
        <v>202</v>
      </c>
      <c r="E444" s="34">
        <f t="shared" si="41"/>
        <v>441.9</v>
      </c>
      <c r="F444" s="34">
        <f t="shared" si="41"/>
        <v>485</v>
      </c>
      <c r="G444" s="34">
        <f t="shared" si="41"/>
        <v>400.9</v>
      </c>
      <c r="H444" s="34">
        <f t="shared" si="41"/>
        <v>817.6</v>
      </c>
      <c r="I444" s="15">
        <f t="shared" si="36"/>
        <v>416.70000000000005</v>
      </c>
      <c r="J444" s="87">
        <f t="shared" si="37"/>
        <v>203.94113245198304</v>
      </c>
      <c r="K444" s="87">
        <f t="shared" si="38"/>
        <v>168.57731958762886</v>
      </c>
      <c r="L444" s="34"/>
      <c r="M444" s="15">
        <f t="shared" si="39"/>
        <v>375.70000000000005</v>
      </c>
      <c r="N444" s="15">
        <f t="shared" si="40"/>
        <v>185.01923512106814</v>
      </c>
    </row>
    <row r="445" spans="1:14" ht="15.75" customHeight="1" hidden="1">
      <c r="A445" s="110"/>
      <c r="B445" s="110"/>
      <c r="C445" s="16" t="s">
        <v>119</v>
      </c>
      <c r="D445" s="18" t="s">
        <v>120</v>
      </c>
      <c r="E445" s="34">
        <f t="shared" si="41"/>
        <v>54109.7</v>
      </c>
      <c r="F445" s="34">
        <f t="shared" si="41"/>
        <v>162783.8</v>
      </c>
      <c r="G445" s="34">
        <f t="shared" si="41"/>
        <v>136281.5</v>
      </c>
      <c r="H445" s="34">
        <f t="shared" si="41"/>
        <v>149653.5</v>
      </c>
      <c r="I445" s="15">
        <f t="shared" si="36"/>
        <v>13372</v>
      </c>
      <c r="J445" s="87">
        <f t="shared" si="37"/>
        <v>109.8120434541739</v>
      </c>
      <c r="K445" s="87">
        <f t="shared" si="38"/>
        <v>91.9339025136408</v>
      </c>
      <c r="L445" s="34"/>
      <c r="M445" s="15">
        <f t="shared" si="39"/>
        <v>95543.8</v>
      </c>
      <c r="N445" s="15">
        <f t="shared" si="40"/>
        <v>276.5742556325391</v>
      </c>
    </row>
    <row r="446" spans="1:14" ht="31.5" customHeight="1" hidden="1">
      <c r="A446" s="110"/>
      <c r="B446" s="110"/>
      <c r="C446" s="16" t="s">
        <v>149</v>
      </c>
      <c r="D446" s="18" t="s">
        <v>150</v>
      </c>
      <c r="E446" s="34">
        <f t="shared" si="41"/>
        <v>447.3</v>
      </c>
      <c r="F446" s="34">
        <f t="shared" si="41"/>
        <v>462</v>
      </c>
      <c r="G446" s="34">
        <f t="shared" si="41"/>
        <v>418.5</v>
      </c>
      <c r="H446" s="34">
        <f t="shared" si="41"/>
        <v>472.5</v>
      </c>
      <c r="I446" s="15">
        <f t="shared" si="36"/>
        <v>54</v>
      </c>
      <c r="J446" s="87">
        <f t="shared" si="37"/>
        <v>112.90322580645163</v>
      </c>
      <c r="K446" s="87">
        <f t="shared" si="38"/>
        <v>102.27272727272727</v>
      </c>
      <c r="L446" s="34"/>
      <c r="M446" s="15">
        <f t="shared" si="39"/>
        <v>25.19999999999999</v>
      </c>
      <c r="N446" s="15">
        <f t="shared" si="40"/>
        <v>105.63380281690141</v>
      </c>
    </row>
    <row r="447" spans="1:14" ht="15.75" hidden="1">
      <c r="A447" s="110"/>
      <c r="B447" s="110"/>
      <c r="C447" s="16" t="s">
        <v>164</v>
      </c>
      <c r="D447" s="18" t="s">
        <v>165</v>
      </c>
      <c r="E447" s="34">
        <f t="shared" si="41"/>
        <v>12626.900000000001</v>
      </c>
      <c r="F447" s="34">
        <f t="shared" si="41"/>
        <v>0</v>
      </c>
      <c r="G447" s="34">
        <f t="shared" si="41"/>
        <v>0</v>
      </c>
      <c r="H447" s="34">
        <f t="shared" si="41"/>
        <v>24224.100000000002</v>
      </c>
      <c r="I447" s="15">
        <f t="shared" si="36"/>
        <v>24224.100000000002</v>
      </c>
      <c r="J447" s="87"/>
      <c r="K447" s="87"/>
      <c r="L447" s="34"/>
      <c r="M447" s="15">
        <f t="shared" si="39"/>
        <v>11597.2</v>
      </c>
      <c r="N447" s="15">
        <f t="shared" si="40"/>
        <v>191.84518765492717</v>
      </c>
    </row>
    <row r="448" spans="1:14" s="26" customFormat="1" ht="31.5" hidden="1">
      <c r="A448" s="110"/>
      <c r="B448" s="110"/>
      <c r="C448" s="23"/>
      <c r="D448" s="24" t="s">
        <v>204</v>
      </c>
      <c r="E448" s="37">
        <f>SUM(E449:E462,E483:E486)-E486</f>
        <v>1651487.4</v>
      </c>
      <c r="F448" s="37">
        <f>SUM(F449:F462,F483:F486)-F486</f>
        <v>2077387.3000000003</v>
      </c>
      <c r="G448" s="37">
        <f>SUM(G449:G462,G483:G486)-G486</f>
        <v>1744397.4000000001</v>
      </c>
      <c r="H448" s="37">
        <f>SUM(H449:H462,H483:H486)-H486</f>
        <v>1738658.1000000003</v>
      </c>
      <c r="I448" s="57">
        <f t="shared" si="36"/>
        <v>-5739.299999999814</v>
      </c>
      <c r="J448" s="86">
        <f t="shared" si="37"/>
        <v>99.67098666851946</v>
      </c>
      <c r="K448" s="86">
        <f t="shared" si="38"/>
        <v>83.69446082586526</v>
      </c>
      <c r="L448" s="37"/>
      <c r="M448" s="57">
        <f t="shared" si="39"/>
        <v>87170.70000000042</v>
      </c>
      <c r="N448" s="57">
        <f t="shared" si="40"/>
        <v>105.27831456661434</v>
      </c>
    </row>
    <row r="449" spans="1:14" ht="15.75" customHeight="1" hidden="1">
      <c r="A449" s="110"/>
      <c r="B449" s="110"/>
      <c r="C449" s="16" t="s">
        <v>8</v>
      </c>
      <c r="D449" s="18" t="s">
        <v>9</v>
      </c>
      <c r="E449" s="34">
        <f aca="true" t="shared" si="42" ref="E449:H468">SUMIF($C$7:$C$425,$C449,E$7:E$425)</f>
        <v>291</v>
      </c>
      <c r="F449" s="34">
        <f t="shared" si="42"/>
        <v>0</v>
      </c>
      <c r="G449" s="34">
        <f t="shared" si="42"/>
        <v>0</v>
      </c>
      <c r="H449" s="34">
        <f t="shared" si="42"/>
        <v>576.7</v>
      </c>
      <c r="I449" s="15">
        <f t="shared" si="36"/>
        <v>576.7</v>
      </c>
      <c r="J449" s="87"/>
      <c r="K449" s="87"/>
      <c r="L449" s="34"/>
      <c r="M449" s="15">
        <f t="shared" si="39"/>
        <v>285.70000000000005</v>
      </c>
      <c r="N449" s="15">
        <f t="shared" si="40"/>
        <v>198.17869415807561</v>
      </c>
    </row>
    <row r="450" spans="1:14" ht="31.5" customHeight="1" hidden="1">
      <c r="A450" s="110"/>
      <c r="B450" s="110"/>
      <c r="C450" s="16" t="s">
        <v>38</v>
      </c>
      <c r="D450" s="18" t="s">
        <v>39</v>
      </c>
      <c r="E450" s="34">
        <f t="shared" si="42"/>
        <v>0</v>
      </c>
      <c r="F450" s="34">
        <f t="shared" si="42"/>
        <v>0</v>
      </c>
      <c r="G450" s="34">
        <f t="shared" si="42"/>
        <v>0</v>
      </c>
      <c r="H450" s="34">
        <f t="shared" si="42"/>
        <v>0</v>
      </c>
      <c r="I450" s="15">
        <f t="shared" si="36"/>
        <v>0</v>
      </c>
      <c r="J450" s="87" t="e">
        <f t="shared" si="37"/>
        <v>#DIV/0!</v>
      </c>
      <c r="K450" s="87" t="e">
        <f t="shared" si="38"/>
        <v>#DIV/0!</v>
      </c>
      <c r="L450" s="34"/>
      <c r="M450" s="15">
        <f t="shared" si="39"/>
        <v>0</v>
      </c>
      <c r="N450" s="15" t="e">
        <f t="shared" si="40"/>
        <v>#DIV/0!</v>
      </c>
    </row>
    <row r="451" spans="1:14" ht="78.75" hidden="1">
      <c r="A451" s="110"/>
      <c r="B451" s="110"/>
      <c r="C451" s="19" t="s">
        <v>60</v>
      </c>
      <c r="D451" s="33" t="s">
        <v>185</v>
      </c>
      <c r="E451" s="34">
        <f t="shared" si="42"/>
        <v>472077.9</v>
      </c>
      <c r="F451" s="34">
        <f t="shared" si="42"/>
        <v>610333.4</v>
      </c>
      <c r="G451" s="34">
        <f t="shared" si="42"/>
        <v>448582.9</v>
      </c>
      <c r="H451" s="34">
        <f t="shared" si="42"/>
        <v>368667</v>
      </c>
      <c r="I451" s="15">
        <f t="shared" si="36"/>
        <v>-79915.90000000002</v>
      </c>
      <c r="J451" s="87">
        <f t="shared" si="37"/>
        <v>82.18480909548714</v>
      </c>
      <c r="K451" s="87">
        <f t="shared" si="38"/>
        <v>60.404198754320184</v>
      </c>
      <c r="L451" s="34"/>
      <c r="M451" s="15">
        <f t="shared" si="39"/>
        <v>-103410.90000000002</v>
      </c>
      <c r="N451" s="15">
        <f t="shared" si="40"/>
        <v>78.09452634829972</v>
      </c>
    </row>
    <row r="452" spans="1:14" ht="31.5" hidden="1">
      <c r="A452" s="110"/>
      <c r="B452" s="110"/>
      <c r="C452" s="16" t="s">
        <v>166</v>
      </c>
      <c r="D452" s="18" t="s">
        <v>167</v>
      </c>
      <c r="E452" s="34">
        <f t="shared" si="42"/>
        <v>15141.4</v>
      </c>
      <c r="F452" s="34">
        <f t="shared" si="42"/>
        <v>35694.5</v>
      </c>
      <c r="G452" s="34">
        <f t="shared" si="42"/>
        <v>26191</v>
      </c>
      <c r="H452" s="34">
        <f t="shared" si="42"/>
        <v>29241</v>
      </c>
      <c r="I452" s="15">
        <f t="shared" si="36"/>
        <v>3050</v>
      </c>
      <c r="J452" s="87">
        <f t="shared" si="37"/>
        <v>111.64522164102173</v>
      </c>
      <c r="K452" s="87">
        <f t="shared" si="38"/>
        <v>81.92018378181513</v>
      </c>
      <c r="L452" s="34"/>
      <c r="M452" s="15">
        <f t="shared" si="39"/>
        <v>14099.6</v>
      </c>
      <c r="N452" s="15">
        <f t="shared" si="40"/>
        <v>193.11952659595545</v>
      </c>
    </row>
    <row r="453" spans="1:14" ht="15.75" hidden="1">
      <c r="A453" s="110"/>
      <c r="B453" s="110"/>
      <c r="C453" s="16" t="s">
        <v>10</v>
      </c>
      <c r="D453" s="17" t="s">
        <v>151</v>
      </c>
      <c r="E453" s="34">
        <f t="shared" si="42"/>
        <v>429560.6</v>
      </c>
      <c r="F453" s="34">
        <f t="shared" si="42"/>
        <v>352527.3</v>
      </c>
      <c r="G453" s="34">
        <f t="shared" si="42"/>
        <v>309000</v>
      </c>
      <c r="H453" s="34">
        <f t="shared" si="42"/>
        <v>321766.60000000003</v>
      </c>
      <c r="I453" s="15">
        <f t="shared" si="36"/>
        <v>12766.600000000035</v>
      </c>
      <c r="J453" s="87">
        <f t="shared" si="37"/>
        <v>104.13158576051782</v>
      </c>
      <c r="K453" s="87">
        <f t="shared" si="38"/>
        <v>91.27423606625644</v>
      </c>
      <c r="L453" s="34"/>
      <c r="M453" s="15">
        <f t="shared" si="39"/>
        <v>-107793.99999999994</v>
      </c>
      <c r="N453" s="15">
        <f t="shared" si="40"/>
        <v>74.9059853254698</v>
      </c>
    </row>
    <row r="454" spans="1:14" ht="31.5" hidden="1">
      <c r="A454" s="110"/>
      <c r="B454" s="110"/>
      <c r="C454" s="16" t="s">
        <v>12</v>
      </c>
      <c r="D454" s="18" t="s">
        <v>13</v>
      </c>
      <c r="E454" s="34">
        <f t="shared" si="42"/>
        <v>3071.7</v>
      </c>
      <c r="F454" s="34">
        <f t="shared" si="42"/>
        <v>3225.3</v>
      </c>
      <c r="G454" s="34">
        <f t="shared" si="42"/>
        <v>3225.3</v>
      </c>
      <c r="H454" s="34">
        <f t="shared" si="42"/>
        <v>3453.5</v>
      </c>
      <c r="I454" s="15">
        <f t="shared" si="36"/>
        <v>228.19999999999982</v>
      </c>
      <c r="J454" s="87">
        <f t="shared" si="37"/>
        <v>107.07531082379933</v>
      </c>
      <c r="K454" s="87">
        <f t="shared" si="38"/>
        <v>107.07531082379933</v>
      </c>
      <c r="L454" s="34"/>
      <c r="M454" s="15">
        <f t="shared" si="39"/>
        <v>381.8000000000002</v>
      </c>
      <c r="N454" s="15">
        <f t="shared" si="40"/>
        <v>112.42959924471792</v>
      </c>
    </row>
    <row r="455" spans="1:14" ht="66" customHeight="1" hidden="1">
      <c r="A455" s="110"/>
      <c r="B455" s="110"/>
      <c r="C455" s="19" t="s">
        <v>14</v>
      </c>
      <c r="D455" s="20" t="s">
        <v>186</v>
      </c>
      <c r="E455" s="34">
        <f t="shared" si="42"/>
        <v>76208.2</v>
      </c>
      <c r="F455" s="34">
        <f t="shared" si="42"/>
        <v>118177.59999999999</v>
      </c>
      <c r="G455" s="34">
        <f t="shared" si="42"/>
        <v>104044.90000000001</v>
      </c>
      <c r="H455" s="34">
        <f t="shared" si="42"/>
        <v>84645.70000000001</v>
      </c>
      <c r="I455" s="15">
        <f t="shared" si="36"/>
        <v>-19399.199999999997</v>
      </c>
      <c r="J455" s="87">
        <f t="shared" si="37"/>
        <v>81.3549727088978</v>
      </c>
      <c r="K455" s="87">
        <f t="shared" si="38"/>
        <v>71.62584110694414</v>
      </c>
      <c r="L455" s="34"/>
      <c r="M455" s="15">
        <f t="shared" si="39"/>
        <v>8437.500000000015</v>
      </c>
      <c r="N455" s="15">
        <f t="shared" si="40"/>
        <v>111.07164320899852</v>
      </c>
    </row>
    <row r="456" spans="1:14" ht="15.75" hidden="1">
      <c r="A456" s="110"/>
      <c r="B456" s="110"/>
      <c r="C456" s="16" t="s">
        <v>68</v>
      </c>
      <c r="D456" s="18" t="s">
        <v>69</v>
      </c>
      <c r="E456" s="34">
        <f t="shared" si="42"/>
        <v>13558.4</v>
      </c>
      <c r="F456" s="34">
        <f t="shared" si="42"/>
        <v>13174.1</v>
      </c>
      <c r="G456" s="34">
        <f t="shared" si="42"/>
        <v>11532.5</v>
      </c>
      <c r="H456" s="34">
        <f t="shared" si="42"/>
        <v>9893.4</v>
      </c>
      <c r="I456" s="15">
        <f t="shared" si="36"/>
        <v>-1639.1000000000004</v>
      </c>
      <c r="J456" s="87">
        <f t="shared" si="37"/>
        <v>85.78712334706265</v>
      </c>
      <c r="K456" s="87">
        <f t="shared" si="38"/>
        <v>75.09735010361238</v>
      </c>
      <c r="L456" s="34"/>
      <c r="M456" s="15">
        <f t="shared" si="39"/>
        <v>-3665</v>
      </c>
      <c r="N456" s="15">
        <f t="shared" si="40"/>
        <v>72.96878687750767</v>
      </c>
    </row>
    <row r="457" spans="1:14" ht="31.5" hidden="1">
      <c r="A457" s="110"/>
      <c r="B457" s="110"/>
      <c r="C457" s="16" t="s">
        <v>16</v>
      </c>
      <c r="D457" s="21" t="s">
        <v>17</v>
      </c>
      <c r="E457" s="34">
        <f t="shared" si="42"/>
        <v>99696.7</v>
      </c>
      <c r="F457" s="34">
        <f t="shared" si="42"/>
        <v>1980</v>
      </c>
      <c r="G457" s="34">
        <f t="shared" si="42"/>
        <v>1548</v>
      </c>
      <c r="H457" s="34">
        <f t="shared" si="42"/>
        <v>70721.79999999999</v>
      </c>
      <c r="I457" s="15">
        <f t="shared" si="36"/>
        <v>69173.79999999999</v>
      </c>
      <c r="J457" s="87">
        <f t="shared" si="37"/>
        <v>4568.591731266149</v>
      </c>
      <c r="K457" s="87">
        <f t="shared" si="38"/>
        <v>3571.80808080808</v>
      </c>
      <c r="L457" s="34"/>
      <c r="M457" s="15">
        <f t="shared" si="39"/>
        <v>-28974.90000000001</v>
      </c>
      <c r="N457" s="15">
        <f t="shared" si="40"/>
        <v>70.93695177473276</v>
      </c>
    </row>
    <row r="458" spans="1:14" ht="15.75" hidden="1">
      <c r="A458" s="110"/>
      <c r="B458" s="110"/>
      <c r="C458" s="16" t="s">
        <v>99</v>
      </c>
      <c r="D458" s="18" t="s">
        <v>100</v>
      </c>
      <c r="E458" s="34">
        <f t="shared" si="42"/>
        <v>0</v>
      </c>
      <c r="F458" s="34">
        <f t="shared" si="42"/>
        <v>389.3</v>
      </c>
      <c r="G458" s="34">
        <f t="shared" si="42"/>
        <v>389.3</v>
      </c>
      <c r="H458" s="34">
        <f t="shared" si="42"/>
        <v>483.3</v>
      </c>
      <c r="I458" s="15">
        <f t="shared" si="36"/>
        <v>94</v>
      </c>
      <c r="J458" s="87">
        <f t="shared" si="37"/>
        <v>124.14590290264577</v>
      </c>
      <c r="K458" s="87">
        <f t="shared" si="38"/>
        <v>124.14590290264577</v>
      </c>
      <c r="L458" s="34"/>
      <c r="M458" s="15">
        <f t="shared" si="39"/>
        <v>483.3</v>
      </c>
      <c r="N458" s="15"/>
    </row>
    <row r="459" spans="1:14" ht="78.75" hidden="1">
      <c r="A459" s="111"/>
      <c r="B459" s="110"/>
      <c r="C459" s="19" t="s">
        <v>18</v>
      </c>
      <c r="D459" s="22" t="s">
        <v>19</v>
      </c>
      <c r="E459" s="34">
        <f t="shared" si="42"/>
        <v>403.5</v>
      </c>
      <c r="F459" s="34">
        <f t="shared" si="42"/>
        <v>0</v>
      </c>
      <c r="G459" s="34">
        <f t="shared" si="42"/>
        <v>0</v>
      </c>
      <c r="H459" s="34">
        <f t="shared" si="42"/>
        <v>318.1</v>
      </c>
      <c r="I459" s="15">
        <f t="shared" si="36"/>
        <v>318.1</v>
      </c>
      <c r="J459" s="87"/>
      <c r="K459" s="87"/>
      <c r="L459" s="34"/>
      <c r="M459" s="15">
        <f t="shared" si="39"/>
        <v>-85.39999999999998</v>
      </c>
      <c r="N459" s="15">
        <f t="shared" si="40"/>
        <v>78.83519206939282</v>
      </c>
    </row>
    <row r="460" spans="1:14" ht="94.5" hidden="1">
      <c r="A460" s="107"/>
      <c r="B460" s="110"/>
      <c r="C460" s="19" t="s">
        <v>20</v>
      </c>
      <c r="D460" s="20" t="s">
        <v>187</v>
      </c>
      <c r="E460" s="34">
        <f t="shared" si="42"/>
        <v>136370.7</v>
      </c>
      <c r="F460" s="34">
        <f t="shared" si="42"/>
        <v>337530.7</v>
      </c>
      <c r="G460" s="34">
        <f t="shared" si="42"/>
        <v>337530.7</v>
      </c>
      <c r="H460" s="34">
        <f t="shared" si="42"/>
        <v>367907.9</v>
      </c>
      <c r="I460" s="15">
        <f t="shared" si="36"/>
        <v>30377.20000000001</v>
      </c>
      <c r="J460" s="87">
        <f t="shared" si="37"/>
        <v>108.99983320035777</v>
      </c>
      <c r="K460" s="87">
        <f t="shared" si="38"/>
        <v>108.99983320035777</v>
      </c>
      <c r="L460" s="34"/>
      <c r="M460" s="15">
        <f t="shared" si="39"/>
        <v>231537.2</v>
      </c>
      <c r="N460" s="15">
        <f t="shared" si="40"/>
        <v>269.78515179580364</v>
      </c>
    </row>
    <row r="461" spans="1:14" ht="47.25" hidden="1">
      <c r="A461" s="110"/>
      <c r="B461" s="110"/>
      <c r="C461" s="19" t="s">
        <v>62</v>
      </c>
      <c r="D461" s="20" t="s">
        <v>63</v>
      </c>
      <c r="E461" s="34">
        <f t="shared" si="42"/>
        <v>268395</v>
      </c>
      <c r="F461" s="34">
        <f t="shared" si="42"/>
        <v>188930.6</v>
      </c>
      <c r="G461" s="34">
        <f t="shared" si="42"/>
        <v>158262.5</v>
      </c>
      <c r="H461" s="34">
        <f t="shared" si="42"/>
        <v>242141.1</v>
      </c>
      <c r="I461" s="15">
        <f t="shared" si="36"/>
        <v>83878.6</v>
      </c>
      <c r="J461" s="87">
        <f t="shared" si="37"/>
        <v>152.9996682726483</v>
      </c>
      <c r="K461" s="87">
        <f t="shared" si="38"/>
        <v>128.16404542196975</v>
      </c>
      <c r="L461" s="34"/>
      <c r="M461" s="15">
        <f t="shared" si="39"/>
        <v>-26253.899999999994</v>
      </c>
      <c r="N461" s="15">
        <f t="shared" si="40"/>
        <v>90.21818588274745</v>
      </c>
    </row>
    <row r="462" spans="1:14" ht="15.75" hidden="1">
      <c r="A462" s="110"/>
      <c r="B462" s="110"/>
      <c r="C462" s="16" t="s">
        <v>22</v>
      </c>
      <c r="D462" s="18" t="s">
        <v>23</v>
      </c>
      <c r="E462" s="34">
        <f t="shared" si="42"/>
        <v>126196.3</v>
      </c>
      <c r="F462" s="34">
        <f t="shared" si="42"/>
        <v>143857.3</v>
      </c>
      <c r="G462" s="34">
        <f t="shared" si="42"/>
        <v>117289.5</v>
      </c>
      <c r="H462" s="34">
        <f t="shared" si="42"/>
        <v>116535.09999999998</v>
      </c>
      <c r="I462" s="15">
        <f t="shared" si="36"/>
        <v>-754.4000000000233</v>
      </c>
      <c r="J462" s="87">
        <f t="shared" si="37"/>
        <v>99.35680517011325</v>
      </c>
      <c r="K462" s="87">
        <f t="shared" si="38"/>
        <v>81.007428889601</v>
      </c>
      <c r="L462" s="34"/>
      <c r="M462" s="15">
        <f t="shared" si="39"/>
        <v>-9661.200000000026</v>
      </c>
      <c r="N462" s="15">
        <f t="shared" si="40"/>
        <v>92.34430803438768</v>
      </c>
    </row>
    <row r="463" spans="1:14" ht="63" customHeight="1" hidden="1">
      <c r="A463" s="110"/>
      <c r="B463" s="110"/>
      <c r="C463" s="19" t="s">
        <v>133</v>
      </c>
      <c r="D463" s="20" t="s">
        <v>134</v>
      </c>
      <c r="E463" s="34">
        <f t="shared" si="42"/>
        <v>2299</v>
      </c>
      <c r="F463" s="34">
        <f t="shared" si="42"/>
        <v>2072</v>
      </c>
      <c r="G463" s="34">
        <f t="shared" si="42"/>
        <v>1697.9</v>
      </c>
      <c r="H463" s="34">
        <f t="shared" si="42"/>
        <v>1802.2</v>
      </c>
      <c r="I463" s="15">
        <f t="shared" si="36"/>
        <v>104.29999999999995</v>
      </c>
      <c r="J463" s="87">
        <f t="shared" si="37"/>
        <v>106.14288238412155</v>
      </c>
      <c r="K463" s="87">
        <f t="shared" si="38"/>
        <v>86.97876447876448</v>
      </c>
      <c r="L463" s="34"/>
      <c r="M463" s="15">
        <f t="shared" si="39"/>
        <v>-496.79999999999995</v>
      </c>
      <c r="N463" s="15">
        <f t="shared" si="40"/>
        <v>78.39060461070031</v>
      </c>
    </row>
    <row r="464" spans="1:14" ht="63" customHeight="1" hidden="1">
      <c r="A464" s="110"/>
      <c r="B464" s="110"/>
      <c r="C464" s="19" t="s">
        <v>141</v>
      </c>
      <c r="D464" s="20" t="s">
        <v>142</v>
      </c>
      <c r="E464" s="34">
        <f t="shared" si="42"/>
        <v>418.6</v>
      </c>
      <c r="F464" s="34">
        <f t="shared" si="42"/>
        <v>540</v>
      </c>
      <c r="G464" s="34">
        <f t="shared" si="42"/>
        <v>442.2</v>
      </c>
      <c r="H464" s="34">
        <f t="shared" si="42"/>
        <v>367</v>
      </c>
      <c r="I464" s="15">
        <f t="shared" si="36"/>
        <v>-75.19999999999999</v>
      </c>
      <c r="J464" s="87">
        <f t="shared" si="37"/>
        <v>82.99412030755315</v>
      </c>
      <c r="K464" s="87">
        <f t="shared" si="38"/>
        <v>67.96296296296296</v>
      </c>
      <c r="L464" s="34"/>
      <c r="M464" s="15">
        <f t="shared" si="39"/>
        <v>-51.60000000000002</v>
      </c>
      <c r="N464" s="15">
        <f t="shared" si="40"/>
        <v>87.67319636884854</v>
      </c>
    </row>
    <row r="465" spans="1:14" ht="63" customHeight="1" hidden="1">
      <c r="A465" s="110"/>
      <c r="B465" s="110"/>
      <c r="C465" s="19" t="s">
        <v>135</v>
      </c>
      <c r="D465" s="20" t="s">
        <v>136</v>
      </c>
      <c r="E465" s="34">
        <f t="shared" si="42"/>
        <v>5907.8</v>
      </c>
      <c r="F465" s="34">
        <f t="shared" si="42"/>
        <v>11990.1</v>
      </c>
      <c r="G465" s="34">
        <f t="shared" si="42"/>
        <v>10514.5</v>
      </c>
      <c r="H465" s="34">
        <f t="shared" si="42"/>
        <v>961.4</v>
      </c>
      <c r="I465" s="15">
        <f t="shared" si="36"/>
        <v>-9553.1</v>
      </c>
      <c r="J465" s="87">
        <f t="shared" si="37"/>
        <v>9.143563650197347</v>
      </c>
      <c r="K465" s="87">
        <f t="shared" si="38"/>
        <v>8.018281749109683</v>
      </c>
      <c r="L465" s="34"/>
      <c r="M465" s="15">
        <f t="shared" si="39"/>
        <v>-4946.400000000001</v>
      </c>
      <c r="N465" s="15">
        <f t="shared" si="40"/>
        <v>16.273401266122754</v>
      </c>
    </row>
    <row r="466" spans="1:14" ht="63" customHeight="1" hidden="1">
      <c r="A466" s="110"/>
      <c r="B466" s="110"/>
      <c r="C466" s="19" t="s">
        <v>143</v>
      </c>
      <c r="D466" s="20" t="s">
        <v>144</v>
      </c>
      <c r="E466" s="34">
        <f t="shared" si="42"/>
        <v>1518.2</v>
      </c>
      <c r="F466" s="34">
        <f t="shared" si="42"/>
        <v>1811.3</v>
      </c>
      <c r="G466" s="34">
        <f t="shared" si="42"/>
        <v>1505.3</v>
      </c>
      <c r="H466" s="34">
        <f t="shared" si="42"/>
        <v>459.6</v>
      </c>
      <c r="I466" s="15">
        <f t="shared" si="36"/>
        <v>-1045.6999999999998</v>
      </c>
      <c r="J466" s="87">
        <f t="shared" si="37"/>
        <v>30.532119843220624</v>
      </c>
      <c r="K466" s="87">
        <f t="shared" si="38"/>
        <v>25.374040744216863</v>
      </c>
      <c r="L466" s="34"/>
      <c r="M466" s="15">
        <f t="shared" si="39"/>
        <v>-1058.6</v>
      </c>
      <c r="N466" s="15">
        <f t="shared" si="40"/>
        <v>30.27269134501383</v>
      </c>
    </row>
    <row r="467" spans="1:14" ht="31.5" customHeight="1" hidden="1">
      <c r="A467" s="110"/>
      <c r="B467" s="110"/>
      <c r="C467" s="19" t="s">
        <v>40</v>
      </c>
      <c r="D467" s="20" t="s">
        <v>41</v>
      </c>
      <c r="E467" s="34">
        <f t="shared" si="42"/>
        <v>4118.2</v>
      </c>
      <c r="F467" s="34">
        <f t="shared" si="42"/>
        <v>0</v>
      </c>
      <c r="G467" s="34">
        <f t="shared" si="42"/>
        <v>0</v>
      </c>
      <c r="H467" s="34">
        <f t="shared" si="42"/>
        <v>-0.8</v>
      </c>
      <c r="I467" s="15">
        <f t="shared" si="36"/>
        <v>-0.8</v>
      </c>
      <c r="J467" s="87" t="e">
        <f t="shared" si="37"/>
        <v>#DIV/0!</v>
      </c>
      <c r="K467" s="87" t="e">
        <f t="shared" si="38"/>
        <v>#DIV/0!</v>
      </c>
      <c r="L467" s="34"/>
      <c r="M467" s="15">
        <f t="shared" si="39"/>
        <v>-4119</v>
      </c>
      <c r="N467" s="15">
        <f t="shared" si="40"/>
        <v>-0.01942596279928124</v>
      </c>
    </row>
    <row r="468" spans="1:14" ht="47.25" customHeight="1" hidden="1">
      <c r="A468" s="110"/>
      <c r="B468" s="110"/>
      <c r="C468" s="19" t="s">
        <v>145</v>
      </c>
      <c r="D468" s="20" t="s">
        <v>146</v>
      </c>
      <c r="E468" s="34">
        <f t="shared" si="42"/>
        <v>2.2</v>
      </c>
      <c r="F468" s="34">
        <f t="shared" si="42"/>
        <v>24.2</v>
      </c>
      <c r="G468" s="34">
        <f t="shared" si="42"/>
        <v>19</v>
      </c>
      <c r="H468" s="34">
        <f t="shared" si="42"/>
        <v>0</v>
      </c>
      <c r="I468" s="15">
        <f t="shared" si="36"/>
        <v>-19</v>
      </c>
      <c r="J468" s="87">
        <f t="shared" si="37"/>
        <v>0</v>
      </c>
      <c r="K468" s="87">
        <f t="shared" si="38"/>
        <v>0</v>
      </c>
      <c r="L468" s="34"/>
      <c r="M468" s="15">
        <f t="shared" si="39"/>
        <v>-2.2</v>
      </c>
      <c r="N468" s="15">
        <f t="shared" si="40"/>
        <v>0</v>
      </c>
    </row>
    <row r="469" spans="1:14" ht="47.25" customHeight="1" hidden="1">
      <c r="A469" s="110"/>
      <c r="B469" s="110"/>
      <c r="C469" s="19" t="s">
        <v>195</v>
      </c>
      <c r="D469" s="58" t="s">
        <v>24</v>
      </c>
      <c r="E469" s="34">
        <f aca="true" t="shared" si="43" ref="E469:H486">SUMIF($C$7:$C$425,$C469,E$7:E$425)</f>
        <v>177</v>
      </c>
      <c r="F469" s="34">
        <f t="shared" si="43"/>
        <v>0</v>
      </c>
      <c r="G469" s="34">
        <f t="shared" si="43"/>
        <v>0</v>
      </c>
      <c r="H469" s="34">
        <f t="shared" si="43"/>
        <v>358.3</v>
      </c>
      <c r="I469" s="15">
        <f t="shared" si="36"/>
        <v>358.3</v>
      </c>
      <c r="J469" s="87" t="e">
        <f t="shared" si="37"/>
        <v>#DIV/0!</v>
      </c>
      <c r="K469" s="87" t="e">
        <f t="shared" si="38"/>
        <v>#DIV/0!</v>
      </c>
      <c r="L469" s="34"/>
      <c r="M469" s="15">
        <f t="shared" si="39"/>
        <v>181.3</v>
      </c>
      <c r="N469" s="15">
        <f t="shared" si="40"/>
        <v>202.42937853107344</v>
      </c>
    </row>
    <row r="470" spans="1:14" ht="31.5" customHeight="1" hidden="1">
      <c r="A470" s="110"/>
      <c r="B470" s="110"/>
      <c r="C470" s="19" t="s">
        <v>70</v>
      </c>
      <c r="D470" s="20" t="s">
        <v>71</v>
      </c>
      <c r="E470" s="34">
        <f t="shared" si="43"/>
        <v>1603.1</v>
      </c>
      <c r="F470" s="34">
        <f t="shared" si="43"/>
        <v>1100</v>
      </c>
      <c r="G470" s="34">
        <f t="shared" si="43"/>
        <v>1025.2</v>
      </c>
      <c r="H470" s="34">
        <f t="shared" si="43"/>
        <v>950</v>
      </c>
      <c r="I470" s="15">
        <f t="shared" si="36"/>
        <v>-75.20000000000005</v>
      </c>
      <c r="J470" s="87">
        <f t="shared" si="37"/>
        <v>92.66484588373</v>
      </c>
      <c r="K470" s="87">
        <f t="shared" si="38"/>
        <v>86.36363636363636</v>
      </c>
      <c r="L470" s="34"/>
      <c r="M470" s="15">
        <f t="shared" si="39"/>
        <v>-653.0999999999999</v>
      </c>
      <c r="N470" s="15">
        <f t="shared" si="40"/>
        <v>59.26018339467283</v>
      </c>
    </row>
    <row r="471" spans="1:14" ht="31.5" customHeight="1" hidden="1">
      <c r="A471" s="110"/>
      <c r="B471" s="110"/>
      <c r="C471" s="19" t="s">
        <v>72</v>
      </c>
      <c r="D471" s="20" t="s">
        <v>73</v>
      </c>
      <c r="E471" s="34">
        <f t="shared" si="43"/>
        <v>0</v>
      </c>
      <c r="F471" s="34">
        <f t="shared" si="43"/>
        <v>0</v>
      </c>
      <c r="G471" s="34">
        <f t="shared" si="43"/>
        <v>0</v>
      </c>
      <c r="H471" s="34">
        <f t="shared" si="43"/>
        <v>0</v>
      </c>
      <c r="I471" s="15">
        <f t="shared" si="36"/>
        <v>0</v>
      </c>
      <c r="J471" s="87" t="e">
        <f t="shared" si="37"/>
        <v>#DIV/0!</v>
      </c>
      <c r="K471" s="87" t="e">
        <f t="shared" si="38"/>
        <v>#DIV/0!</v>
      </c>
      <c r="L471" s="34"/>
      <c r="M471" s="15">
        <f t="shared" si="39"/>
        <v>0</v>
      </c>
      <c r="N471" s="15" t="e">
        <f t="shared" si="40"/>
        <v>#DIV/0!</v>
      </c>
    </row>
    <row r="472" spans="1:14" ht="31.5" customHeight="1" hidden="1">
      <c r="A472" s="110"/>
      <c r="B472" s="110"/>
      <c r="C472" s="19" t="s">
        <v>74</v>
      </c>
      <c r="D472" s="20" t="s">
        <v>75</v>
      </c>
      <c r="E472" s="34">
        <f t="shared" si="43"/>
        <v>142.7</v>
      </c>
      <c r="F472" s="34">
        <f t="shared" si="43"/>
        <v>0</v>
      </c>
      <c r="G472" s="34">
        <f t="shared" si="43"/>
        <v>0</v>
      </c>
      <c r="H472" s="34">
        <f t="shared" si="43"/>
        <v>2355.5</v>
      </c>
      <c r="I472" s="15">
        <f t="shared" si="36"/>
        <v>2355.5</v>
      </c>
      <c r="J472" s="87" t="e">
        <f t="shared" si="37"/>
        <v>#DIV/0!</v>
      </c>
      <c r="K472" s="87" t="e">
        <f t="shared" si="38"/>
        <v>#DIV/0!</v>
      </c>
      <c r="L472" s="34"/>
      <c r="M472" s="15">
        <f t="shared" si="39"/>
        <v>2212.8</v>
      </c>
      <c r="N472" s="15">
        <f t="shared" si="40"/>
        <v>1650.665732305536</v>
      </c>
    </row>
    <row r="473" spans="1:14" ht="31.5" customHeight="1" hidden="1">
      <c r="A473" s="110"/>
      <c r="B473" s="110"/>
      <c r="C473" s="19" t="s">
        <v>76</v>
      </c>
      <c r="D473" s="20" t="s">
        <v>77</v>
      </c>
      <c r="E473" s="34">
        <f t="shared" si="43"/>
        <v>0</v>
      </c>
      <c r="F473" s="34">
        <f t="shared" si="43"/>
        <v>0</v>
      </c>
      <c r="G473" s="34">
        <f t="shared" si="43"/>
        <v>0</v>
      </c>
      <c r="H473" s="34">
        <f t="shared" si="43"/>
        <v>0</v>
      </c>
      <c r="I473" s="15">
        <f t="shared" si="36"/>
        <v>0</v>
      </c>
      <c r="J473" s="87" t="e">
        <f t="shared" si="37"/>
        <v>#DIV/0!</v>
      </c>
      <c r="K473" s="87" t="e">
        <f t="shared" si="38"/>
        <v>#DIV/0!</v>
      </c>
      <c r="L473" s="34"/>
      <c r="M473" s="15">
        <f t="shared" si="39"/>
        <v>0</v>
      </c>
      <c r="N473" s="15" t="e">
        <f t="shared" si="40"/>
        <v>#DIV/0!</v>
      </c>
    </row>
    <row r="474" spans="1:14" ht="31.5" customHeight="1" hidden="1">
      <c r="A474" s="110"/>
      <c r="B474" s="110"/>
      <c r="C474" s="19" t="s">
        <v>78</v>
      </c>
      <c r="D474" s="20" t="s">
        <v>79</v>
      </c>
      <c r="E474" s="34">
        <f t="shared" si="43"/>
        <v>535</v>
      </c>
      <c r="F474" s="34">
        <f t="shared" si="43"/>
        <v>1200</v>
      </c>
      <c r="G474" s="34">
        <f t="shared" si="43"/>
        <v>1054</v>
      </c>
      <c r="H474" s="34">
        <f t="shared" si="43"/>
        <v>3302.8</v>
      </c>
      <c r="I474" s="15">
        <f t="shared" si="36"/>
        <v>2248.8</v>
      </c>
      <c r="J474" s="87">
        <f t="shared" si="37"/>
        <v>313.3586337760911</v>
      </c>
      <c r="K474" s="87">
        <f t="shared" si="38"/>
        <v>275.23333333333335</v>
      </c>
      <c r="L474" s="34"/>
      <c r="M474" s="15">
        <f t="shared" si="39"/>
        <v>2767.8</v>
      </c>
      <c r="N474" s="15">
        <f t="shared" si="40"/>
        <v>617.3457943925234</v>
      </c>
    </row>
    <row r="475" spans="1:14" ht="31.5" customHeight="1" hidden="1">
      <c r="A475" s="110"/>
      <c r="B475" s="110"/>
      <c r="C475" s="19" t="s">
        <v>172</v>
      </c>
      <c r="D475" s="20" t="s">
        <v>173</v>
      </c>
      <c r="E475" s="34">
        <f t="shared" si="43"/>
        <v>320.6</v>
      </c>
      <c r="F475" s="34">
        <f t="shared" si="43"/>
        <v>548.2</v>
      </c>
      <c r="G475" s="34">
        <f t="shared" si="43"/>
        <v>466.6</v>
      </c>
      <c r="H475" s="34">
        <f t="shared" si="43"/>
        <v>431.4</v>
      </c>
      <c r="I475" s="15">
        <f t="shared" si="36"/>
        <v>-35.200000000000045</v>
      </c>
      <c r="J475" s="87">
        <f t="shared" si="37"/>
        <v>92.45606515216458</v>
      </c>
      <c r="K475" s="87">
        <f t="shared" si="38"/>
        <v>78.69390733309011</v>
      </c>
      <c r="L475" s="34"/>
      <c r="M475" s="15">
        <f t="shared" si="39"/>
        <v>110.79999999999995</v>
      </c>
      <c r="N475" s="15">
        <f t="shared" si="40"/>
        <v>134.56019962570178</v>
      </c>
    </row>
    <row r="476" spans="1:14" ht="31.5" customHeight="1" hidden="1">
      <c r="A476" s="110"/>
      <c r="B476" s="110"/>
      <c r="C476" s="19" t="s">
        <v>80</v>
      </c>
      <c r="D476" s="20" t="s">
        <v>81</v>
      </c>
      <c r="E476" s="34">
        <f t="shared" si="43"/>
        <v>0</v>
      </c>
      <c r="F476" s="34">
        <f t="shared" si="43"/>
        <v>0</v>
      </c>
      <c r="G476" s="34">
        <f t="shared" si="43"/>
        <v>0</v>
      </c>
      <c r="H476" s="34">
        <f t="shared" si="43"/>
        <v>0</v>
      </c>
      <c r="I476" s="15">
        <f t="shared" si="36"/>
        <v>0</v>
      </c>
      <c r="J476" s="87" t="e">
        <f t="shared" si="37"/>
        <v>#DIV/0!</v>
      </c>
      <c r="K476" s="87" t="e">
        <f t="shared" si="38"/>
        <v>#DIV/0!</v>
      </c>
      <c r="L476" s="34"/>
      <c r="M476" s="15">
        <f t="shared" si="39"/>
        <v>0</v>
      </c>
      <c r="N476" s="15" t="e">
        <f t="shared" si="40"/>
        <v>#DIV/0!</v>
      </c>
    </row>
    <row r="477" spans="1:14" ht="31.5" customHeight="1" hidden="1">
      <c r="A477" s="110"/>
      <c r="B477" s="110"/>
      <c r="C477" s="19" t="s">
        <v>82</v>
      </c>
      <c r="D477" s="20" t="s">
        <v>83</v>
      </c>
      <c r="E477" s="34">
        <f t="shared" si="43"/>
        <v>0</v>
      </c>
      <c r="F477" s="34">
        <f t="shared" si="43"/>
        <v>0</v>
      </c>
      <c r="G477" s="34">
        <f t="shared" si="43"/>
        <v>0</v>
      </c>
      <c r="H477" s="34">
        <f t="shared" si="43"/>
        <v>0</v>
      </c>
      <c r="I477" s="15">
        <f t="shared" si="36"/>
        <v>0</v>
      </c>
      <c r="J477" s="87" t="e">
        <f t="shared" si="37"/>
        <v>#DIV/0!</v>
      </c>
      <c r="K477" s="87" t="e">
        <f t="shared" si="38"/>
        <v>#DIV/0!</v>
      </c>
      <c r="L477" s="34"/>
      <c r="M477" s="15">
        <f t="shared" si="39"/>
        <v>0</v>
      </c>
      <c r="N477" s="15" t="e">
        <f t="shared" si="40"/>
        <v>#DIV/0!</v>
      </c>
    </row>
    <row r="478" spans="1:14" ht="63" customHeight="1" hidden="1">
      <c r="A478" s="110"/>
      <c r="B478" s="110"/>
      <c r="C478" s="19" t="s">
        <v>154</v>
      </c>
      <c r="D478" s="20" t="s">
        <v>155</v>
      </c>
      <c r="E478" s="34">
        <f t="shared" si="43"/>
        <v>7994.1</v>
      </c>
      <c r="F478" s="34">
        <f t="shared" si="43"/>
        <v>8025</v>
      </c>
      <c r="G478" s="34">
        <f t="shared" si="43"/>
        <v>6305</v>
      </c>
      <c r="H478" s="34">
        <f t="shared" si="43"/>
        <v>10536.4</v>
      </c>
      <c r="I478" s="15">
        <f t="shared" si="36"/>
        <v>4231.4</v>
      </c>
      <c r="J478" s="87">
        <f t="shared" si="37"/>
        <v>167.11181601903252</v>
      </c>
      <c r="K478" s="87">
        <f t="shared" si="38"/>
        <v>131.29470404984423</v>
      </c>
      <c r="L478" s="34"/>
      <c r="M478" s="15">
        <f t="shared" si="39"/>
        <v>2542.2999999999993</v>
      </c>
      <c r="N478" s="15">
        <f t="shared" si="40"/>
        <v>131.80220412554257</v>
      </c>
    </row>
    <row r="479" spans="1:14" ht="31.5" customHeight="1" hidden="1">
      <c r="A479" s="110"/>
      <c r="B479" s="110"/>
      <c r="C479" s="19" t="s">
        <v>125</v>
      </c>
      <c r="D479" s="20" t="s">
        <v>126</v>
      </c>
      <c r="E479" s="34">
        <f t="shared" si="43"/>
        <v>66357.6</v>
      </c>
      <c r="F479" s="34">
        <f t="shared" si="43"/>
        <v>81040.2</v>
      </c>
      <c r="G479" s="34">
        <f t="shared" si="43"/>
        <v>64675.7</v>
      </c>
      <c r="H479" s="34">
        <f t="shared" si="43"/>
        <v>56144</v>
      </c>
      <c r="I479" s="15">
        <f t="shared" si="36"/>
        <v>-8531.699999999997</v>
      </c>
      <c r="J479" s="87">
        <f t="shared" si="37"/>
        <v>86.80849221577812</v>
      </c>
      <c r="K479" s="87">
        <f t="shared" si="38"/>
        <v>69.27919723791402</v>
      </c>
      <c r="L479" s="34"/>
      <c r="M479" s="15">
        <f t="shared" si="39"/>
        <v>-10213.600000000006</v>
      </c>
      <c r="N479" s="15">
        <f t="shared" si="40"/>
        <v>84.60824381834182</v>
      </c>
    </row>
    <row r="480" spans="1:14" ht="47.25" customHeight="1" hidden="1">
      <c r="A480" s="110"/>
      <c r="B480" s="110"/>
      <c r="C480" s="19" t="s">
        <v>42</v>
      </c>
      <c r="D480" s="59" t="s">
        <v>43</v>
      </c>
      <c r="E480" s="34">
        <f t="shared" si="43"/>
        <v>0</v>
      </c>
      <c r="F480" s="34">
        <f t="shared" si="43"/>
        <v>0</v>
      </c>
      <c r="G480" s="34">
        <f t="shared" si="43"/>
        <v>0</v>
      </c>
      <c r="H480" s="34">
        <f t="shared" si="43"/>
        <v>31</v>
      </c>
      <c r="I480" s="15">
        <f t="shared" si="36"/>
        <v>31</v>
      </c>
      <c r="J480" s="87" t="e">
        <f t="shared" si="37"/>
        <v>#DIV/0!</v>
      </c>
      <c r="K480" s="87" t="e">
        <f t="shared" si="38"/>
        <v>#DIV/0!</v>
      </c>
      <c r="L480" s="34"/>
      <c r="M480" s="15">
        <f t="shared" si="39"/>
        <v>31</v>
      </c>
      <c r="N480" s="15" t="e">
        <f t="shared" si="40"/>
        <v>#DIV/0!</v>
      </c>
    </row>
    <row r="481" spans="1:14" ht="63" customHeight="1" hidden="1">
      <c r="A481" s="110"/>
      <c r="B481" s="110"/>
      <c r="C481" s="16" t="s">
        <v>174</v>
      </c>
      <c r="D481" s="59" t="s">
        <v>175</v>
      </c>
      <c r="E481" s="34">
        <f t="shared" si="43"/>
        <v>40</v>
      </c>
      <c r="F481" s="34">
        <f t="shared" si="43"/>
        <v>0</v>
      </c>
      <c r="G481" s="34">
        <f t="shared" si="43"/>
        <v>0</v>
      </c>
      <c r="H481" s="34">
        <f t="shared" si="43"/>
        <v>92.3</v>
      </c>
      <c r="I481" s="15">
        <f t="shared" si="36"/>
        <v>92.3</v>
      </c>
      <c r="J481" s="87" t="e">
        <f t="shared" si="37"/>
        <v>#DIV/0!</v>
      </c>
      <c r="K481" s="87" t="e">
        <f t="shared" si="38"/>
        <v>#DIV/0!</v>
      </c>
      <c r="L481" s="34"/>
      <c r="M481" s="15">
        <f t="shared" si="39"/>
        <v>52.3</v>
      </c>
      <c r="N481" s="15">
        <f t="shared" si="40"/>
        <v>230.75</v>
      </c>
    </row>
    <row r="482" spans="1:14" ht="47.25" customHeight="1" hidden="1">
      <c r="A482" s="110"/>
      <c r="B482" s="110"/>
      <c r="C482" s="19" t="s">
        <v>25</v>
      </c>
      <c r="D482" s="20" t="s">
        <v>26</v>
      </c>
      <c r="E482" s="34">
        <f t="shared" si="43"/>
        <v>34762.2</v>
      </c>
      <c r="F482" s="34">
        <f t="shared" si="43"/>
        <v>35506.299999999996</v>
      </c>
      <c r="G482" s="34">
        <f t="shared" si="43"/>
        <v>29584.1</v>
      </c>
      <c r="H482" s="34">
        <f t="shared" si="43"/>
        <v>38743.99999999999</v>
      </c>
      <c r="I482" s="15">
        <f t="shared" si="36"/>
        <v>9159.899999999994</v>
      </c>
      <c r="J482" s="87">
        <f t="shared" si="37"/>
        <v>130.96223985181228</v>
      </c>
      <c r="K482" s="87">
        <f t="shared" si="38"/>
        <v>109.11866344845845</v>
      </c>
      <c r="L482" s="34"/>
      <c r="M482" s="15">
        <f t="shared" si="39"/>
        <v>3981.7999999999956</v>
      </c>
      <c r="N482" s="15">
        <f t="shared" si="40"/>
        <v>111.45439586677482</v>
      </c>
    </row>
    <row r="483" spans="1:14" ht="15.75" hidden="1">
      <c r="A483" s="110"/>
      <c r="B483" s="110"/>
      <c r="C483" s="16" t="s">
        <v>27</v>
      </c>
      <c r="D483" s="18" t="s">
        <v>28</v>
      </c>
      <c r="E483" s="34">
        <f t="shared" si="43"/>
        <v>1670.7000000000003</v>
      </c>
      <c r="F483" s="34">
        <f t="shared" si="43"/>
        <v>0</v>
      </c>
      <c r="G483" s="34">
        <f t="shared" si="43"/>
        <v>0</v>
      </c>
      <c r="H483" s="34">
        <f t="shared" si="43"/>
        <v>2497.3</v>
      </c>
      <c r="I483" s="15">
        <f t="shared" si="36"/>
        <v>2497.3</v>
      </c>
      <c r="J483" s="87"/>
      <c r="K483" s="87"/>
      <c r="L483" s="34"/>
      <c r="M483" s="15">
        <f t="shared" si="39"/>
        <v>826.5999999999999</v>
      </c>
      <c r="N483" s="15">
        <f t="shared" si="40"/>
        <v>149.47626743281256</v>
      </c>
    </row>
    <row r="484" spans="1:14" ht="15.75" hidden="1">
      <c r="A484" s="110"/>
      <c r="B484" s="110"/>
      <c r="C484" s="16" t="s">
        <v>29</v>
      </c>
      <c r="D484" s="18" t="s">
        <v>176</v>
      </c>
      <c r="E484" s="34">
        <f t="shared" si="43"/>
        <v>8845.3</v>
      </c>
      <c r="F484" s="34">
        <f t="shared" si="43"/>
        <v>271567.2</v>
      </c>
      <c r="G484" s="34">
        <f t="shared" si="43"/>
        <v>226800.8</v>
      </c>
      <c r="H484" s="34">
        <f t="shared" si="43"/>
        <v>119809.59999999999</v>
      </c>
      <c r="I484" s="15">
        <f t="shared" si="36"/>
        <v>-106991.2</v>
      </c>
      <c r="J484" s="87">
        <f t="shared" si="37"/>
        <v>52.825915957968405</v>
      </c>
      <c r="K484" s="87">
        <f t="shared" si="38"/>
        <v>44.117846337849336</v>
      </c>
      <c r="L484" s="34"/>
      <c r="M484" s="15">
        <f t="shared" si="39"/>
        <v>110964.29999999999</v>
      </c>
      <c r="N484" s="15">
        <f t="shared" si="40"/>
        <v>1354.5001300125489</v>
      </c>
    </row>
    <row r="485" spans="1:14" ht="31.5" customHeight="1" hidden="1">
      <c r="A485" s="110"/>
      <c r="B485" s="110"/>
      <c r="C485" s="16" t="s">
        <v>44</v>
      </c>
      <c r="D485" s="18" t="s">
        <v>45</v>
      </c>
      <c r="E485" s="34">
        <f t="shared" si="43"/>
        <v>0</v>
      </c>
      <c r="F485" s="34">
        <f t="shared" si="43"/>
        <v>0</v>
      </c>
      <c r="G485" s="34">
        <f t="shared" si="43"/>
        <v>0</v>
      </c>
      <c r="H485" s="34">
        <f t="shared" si="43"/>
        <v>0</v>
      </c>
      <c r="I485" s="15">
        <f t="shared" si="36"/>
        <v>0</v>
      </c>
      <c r="J485" s="87" t="e">
        <f t="shared" si="37"/>
        <v>#DIV/0!</v>
      </c>
      <c r="K485" s="87" t="e">
        <f t="shared" si="38"/>
        <v>#DIV/0!</v>
      </c>
      <c r="L485" s="34"/>
      <c r="M485" s="15">
        <f t="shared" si="39"/>
        <v>0</v>
      </c>
      <c r="N485" s="15" t="e">
        <f t="shared" si="40"/>
        <v>#DIV/0!</v>
      </c>
    </row>
    <row r="486" spans="1:14" ht="15.75" customHeight="1" hidden="1">
      <c r="A486" s="110"/>
      <c r="B486" s="110"/>
      <c r="C486" s="16" t="s">
        <v>213</v>
      </c>
      <c r="D486" s="18" t="s">
        <v>46</v>
      </c>
      <c r="E486" s="34">
        <f t="shared" si="43"/>
        <v>-45944.9</v>
      </c>
      <c r="F486" s="34">
        <f t="shared" si="43"/>
        <v>0</v>
      </c>
      <c r="G486" s="34">
        <f t="shared" si="43"/>
        <v>0</v>
      </c>
      <c r="H486" s="34">
        <f t="shared" si="43"/>
        <v>-146814.30000000005</v>
      </c>
      <c r="I486" s="15">
        <f t="shared" si="36"/>
        <v>-146814.30000000005</v>
      </c>
      <c r="J486" s="87"/>
      <c r="K486" s="87"/>
      <c r="L486" s="34"/>
      <c r="M486" s="15">
        <f t="shared" si="39"/>
        <v>-100869.40000000005</v>
      </c>
      <c r="N486" s="15">
        <f t="shared" si="40"/>
        <v>319.5442802139085</v>
      </c>
    </row>
    <row r="487" spans="1:14" ht="32.25" customHeight="1" hidden="1">
      <c r="A487" s="110"/>
      <c r="B487" s="110"/>
      <c r="C487" s="16"/>
      <c r="D487" s="24" t="s">
        <v>205</v>
      </c>
      <c r="E487" s="37">
        <f>E434+E448</f>
        <v>12055274.8</v>
      </c>
      <c r="F487" s="37">
        <f>F434+F448</f>
        <v>15673058.3</v>
      </c>
      <c r="G487" s="37">
        <f>G434+G448</f>
        <v>12907940.799999999</v>
      </c>
      <c r="H487" s="37">
        <f>H434+H448</f>
        <v>12806620.4</v>
      </c>
      <c r="I487" s="57">
        <f t="shared" si="36"/>
        <v>-101320.39999999851</v>
      </c>
      <c r="J487" s="86">
        <f t="shared" si="37"/>
        <v>99.21505372878687</v>
      </c>
      <c r="K487" s="86">
        <f t="shared" si="38"/>
        <v>81.711049336172</v>
      </c>
      <c r="L487" s="37"/>
      <c r="M487" s="57">
        <f t="shared" si="39"/>
        <v>751345.5999999996</v>
      </c>
      <c r="N487" s="57">
        <f t="shared" si="40"/>
        <v>106.23250496123073</v>
      </c>
    </row>
    <row r="488" spans="1:14" ht="31.5" hidden="1">
      <c r="A488" s="110"/>
      <c r="B488" s="110"/>
      <c r="C488" s="16"/>
      <c r="D488" s="24" t="s">
        <v>206</v>
      </c>
      <c r="E488" s="37">
        <f>E434+E448+E486</f>
        <v>12009329.9</v>
      </c>
      <c r="F488" s="37">
        <f>F434+F448+F486</f>
        <v>15673058.3</v>
      </c>
      <c r="G488" s="37">
        <f>G434+G448+G486</f>
        <v>12907940.799999999</v>
      </c>
      <c r="H488" s="37">
        <f>H434+H448+H486</f>
        <v>12659806.1</v>
      </c>
      <c r="I488" s="57">
        <f t="shared" si="36"/>
        <v>-248134.69999999925</v>
      </c>
      <c r="J488" s="86">
        <f t="shared" si="37"/>
        <v>98.0776585216443</v>
      </c>
      <c r="K488" s="86">
        <f t="shared" si="38"/>
        <v>80.77431894705578</v>
      </c>
      <c r="L488" s="37"/>
      <c r="M488" s="57">
        <f t="shared" si="39"/>
        <v>650476.1999999993</v>
      </c>
      <c r="N488" s="57">
        <f t="shared" si="40"/>
        <v>105.41642377565128</v>
      </c>
    </row>
    <row r="489" spans="1:14" s="26" customFormat="1" ht="15.75" hidden="1">
      <c r="A489" s="110"/>
      <c r="B489" s="110"/>
      <c r="C489" s="28" t="s">
        <v>188</v>
      </c>
      <c r="D489" s="24" t="s">
        <v>189</v>
      </c>
      <c r="E489" s="37">
        <f>SUM(E490:E495)</f>
        <v>4685453.8</v>
      </c>
      <c r="F489" s="37">
        <f>SUM(F490:F495)</f>
        <v>5468856.999999999</v>
      </c>
      <c r="G489" s="37">
        <f>SUM(G490:G495)</f>
        <v>4285891.999999999</v>
      </c>
      <c r="H489" s="37">
        <f>SUM(H490:H495)</f>
        <v>3582964.9</v>
      </c>
      <c r="I489" s="57">
        <f t="shared" si="36"/>
        <v>-702927.0999999992</v>
      </c>
      <c r="J489" s="86">
        <f t="shared" si="37"/>
        <v>83.59904775948625</v>
      </c>
      <c r="K489" s="86">
        <f t="shared" si="38"/>
        <v>65.5157905939029</v>
      </c>
      <c r="L489" s="37"/>
      <c r="M489" s="57">
        <f t="shared" si="39"/>
        <v>-1102488.9</v>
      </c>
      <c r="N489" s="57">
        <f t="shared" si="40"/>
        <v>76.4699654065525</v>
      </c>
    </row>
    <row r="490" spans="1:14" ht="31.5" customHeight="1" hidden="1">
      <c r="A490" s="110"/>
      <c r="B490" s="110"/>
      <c r="C490" s="16" t="s">
        <v>47</v>
      </c>
      <c r="D490" s="18" t="s">
        <v>48</v>
      </c>
      <c r="E490" s="34">
        <f aca="true" t="shared" si="44" ref="E490:H495">SUMIF($C$7:$C$414,$C490,E$7:E$414)</f>
        <v>0</v>
      </c>
      <c r="F490" s="34">
        <f t="shared" si="44"/>
        <v>0</v>
      </c>
      <c r="G490" s="34">
        <f t="shared" si="44"/>
        <v>0</v>
      </c>
      <c r="H490" s="34">
        <f t="shared" si="44"/>
        <v>0</v>
      </c>
      <c r="I490" s="15">
        <f t="shared" si="36"/>
        <v>0</v>
      </c>
      <c r="J490" s="87" t="e">
        <f t="shared" si="37"/>
        <v>#DIV/0!</v>
      </c>
      <c r="K490" s="87" t="e">
        <f t="shared" si="38"/>
        <v>#DIV/0!</v>
      </c>
      <c r="L490" s="34"/>
      <c r="M490" s="15">
        <f t="shared" si="39"/>
        <v>0</v>
      </c>
      <c r="N490" s="15" t="e">
        <f t="shared" si="40"/>
        <v>#DIV/0!</v>
      </c>
    </row>
    <row r="491" spans="1:14" ht="15.75" hidden="1">
      <c r="A491" s="110"/>
      <c r="B491" s="110"/>
      <c r="C491" s="16" t="s">
        <v>49</v>
      </c>
      <c r="D491" s="18" t="s">
        <v>190</v>
      </c>
      <c r="E491" s="34">
        <f t="shared" si="44"/>
        <v>1970125</v>
      </c>
      <c r="F491" s="34">
        <f t="shared" si="44"/>
        <v>2421488.6999999997</v>
      </c>
      <c r="G491" s="34">
        <f t="shared" si="44"/>
        <v>1238611.8</v>
      </c>
      <c r="H491" s="34">
        <f t="shared" si="44"/>
        <v>932910.1000000001</v>
      </c>
      <c r="I491" s="15">
        <f t="shared" si="36"/>
        <v>-305701.69999999995</v>
      </c>
      <c r="J491" s="87">
        <f t="shared" si="37"/>
        <v>75.31900632627591</v>
      </c>
      <c r="K491" s="87">
        <f t="shared" si="38"/>
        <v>38.52630408723362</v>
      </c>
      <c r="L491" s="34"/>
      <c r="M491" s="15">
        <f t="shared" si="39"/>
        <v>-1037214.8999999999</v>
      </c>
      <c r="N491" s="15">
        <f t="shared" si="40"/>
        <v>47.35283801789227</v>
      </c>
    </row>
    <row r="492" spans="1:14" ht="15.75" hidden="1">
      <c r="A492" s="110"/>
      <c r="B492" s="110"/>
      <c r="C492" s="16" t="s">
        <v>50</v>
      </c>
      <c r="D492" s="18" t="s">
        <v>87</v>
      </c>
      <c r="E492" s="34">
        <f t="shared" si="44"/>
        <v>2215179.5</v>
      </c>
      <c r="F492" s="34">
        <f t="shared" si="44"/>
        <v>2450802.499999999</v>
      </c>
      <c r="G492" s="34">
        <f t="shared" si="44"/>
        <v>2450714.399999999</v>
      </c>
      <c r="H492" s="34">
        <f t="shared" si="44"/>
        <v>2114120</v>
      </c>
      <c r="I492" s="15">
        <f t="shared" si="36"/>
        <v>-336594.399999999</v>
      </c>
      <c r="J492" s="87">
        <f t="shared" si="37"/>
        <v>86.26545794157006</v>
      </c>
      <c r="K492" s="87">
        <f t="shared" si="38"/>
        <v>86.26235692186542</v>
      </c>
      <c r="L492" s="34"/>
      <c r="M492" s="15">
        <f t="shared" si="39"/>
        <v>-101059.5</v>
      </c>
      <c r="N492" s="15">
        <f t="shared" si="40"/>
        <v>95.43786406474058</v>
      </c>
    </row>
    <row r="493" spans="1:14" ht="15.75" hidden="1">
      <c r="A493" s="110"/>
      <c r="B493" s="110"/>
      <c r="C493" s="16" t="s">
        <v>52</v>
      </c>
      <c r="D493" s="20" t="s">
        <v>53</v>
      </c>
      <c r="E493" s="34">
        <f t="shared" si="44"/>
        <v>500149.3</v>
      </c>
      <c r="F493" s="34">
        <f t="shared" si="44"/>
        <v>596565.7999999999</v>
      </c>
      <c r="G493" s="34">
        <f t="shared" si="44"/>
        <v>596565.7999999999</v>
      </c>
      <c r="H493" s="34">
        <f t="shared" si="44"/>
        <v>535934.7999999999</v>
      </c>
      <c r="I493" s="15">
        <f t="shared" si="36"/>
        <v>-60631</v>
      </c>
      <c r="J493" s="87">
        <f t="shared" si="37"/>
        <v>89.83666177310198</v>
      </c>
      <c r="K493" s="87">
        <f t="shared" si="38"/>
        <v>89.83666177310198</v>
      </c>
      <c r="L493" s="34"/>
      <c r="M493" s="15">
        <f t="shared" si="39"/>
        <v>35785.49999999994</v>
      </c>
      <c r="N493" s="15">
        <f t="shared" si="40"/>
        <v>107.15496352789056</v>
      </c>
    </row>
    <row r="494" spans="1:14" ht="31.5" customHeight="1" hidden="1">
      <c r="A494" s="110"/>
      <c r="B494" s="110"/>
      <c r="C494" s="16" t="s">
        <v>191</v>
      </c>
      <c r="D494" s="17" t="s">
        <v>192</v>
      </c>
      <c r="E494" s="34">
        <f t="shared" si="44"/>
        <v>0</v>
      </c>
      <c r="F494" s="34">
        <f t="shared" si="44"/>
        <v>0</v>
      </c>
      <c r="G494" s="34">
        <f t="shared" si="44"/>
        <v>0</v>
      </c>
      <c r="H494" s="34">
        <f t="shared" si="44"/>
        <v>0</v>
      </c>
      <c r="I494" s="15">
        <f t="shared" si="36"/>
        <v>0</v>
      </c>
      <c r="J494" s="87" t="e">
        <f t="shared" si="37"/>
        <v>#DIV/0!</v>
      </c>
      <c r="K494" s="87" t="e">
        <f t="shared" si="38"/>
        <v>#DIV/0!</v>
      </c>
      <c r="L494" s="34"/>
      <c r="M494" s="15">
        <f t="shared" si="39"/>
        <v>0</v>
      </c>
      <c r="N494" s="15" t="e">
        <f t="shared" si="40"/>
        <v>#DIV/0!</v>
      </c>
    </row>
    <row r="495" spans="1:14" ht="15.75" customHeight="1" hidden="1">
      <c r="A495" s="110"/>
      <c r="B495" s="110"/>
      <c r="C495" s="16" t="s">
        <v>64</v>
      </c>
      <c r="D495" s="18" t="s">
        <v>65</v>
      </c>
      <c r="E495" s="34">
        <f t="shared" si="44"/>
        <v>0</v>
      </c>
      <c r="F495" s="34">
        <f t="shared" si="44"/>
        <v>0</v>
      </c>
      <c r="G495" s="34">
        <f t="shared" si="44"/>
        <v>0</v>
      </c>
      <c r="H495" s="34">
        <f t="shared" si="44"/>
        <v>0</v>
      </c>
      <c r="I495" s="15">
        <f t="shared" si="36"/>
        <v>0</v>
      </c>
      <c r="J495" s="87" t="e">
        <f t="shared" si="37"/>
        <v>#DIV/0!</v>
      </c>
      <c r="K495" s="87" t="e">
        <f t="shared" si="38"/>
        <v>#DIV/0!</v>
      </c>
      <c r="L495" s="34"/>
      <c r="M495" s="15">
        <f t="shared" si="39"/>
        <v>0</v>
      </c>
      <c r="N495" s="15" t="e">
        <f t="shared" si="40"/>
        <v>#DIV/0!</v>
      </c>
    </row>
    <row r="496" spans="1:14" ht="31.5" hidden="1">
      <c r="A496" s="110"/>
      <c r="B496" s="110"/>
      <c r="C496" s="16"/>
      <c r="D496" s="39" t="s">
        <v>207</v>
      </c>
      <c r="E496" s="37">
        <f>E487+E489</f>
        <v>16740728.600000001</v>
      </c>
      <c r="F496" s="37">
        <f>F487+F489</f>
        <v>21141915.3</v>
      </c>
      <c r="G496" s="37">
        <f>G487+G489</f>
        <v>17193832.799999997</v>
      </c>
      <c r="H496" s="37">
        <f>H487+H489</f>
        <v>16389585.3</v>
      </c>
      <c r="I496" s="57">
        <f t="shared" si="36"/>
        <v>-804247.4999999963</v>
      </c>
      <c r="J496" s="86">
        <f t="shared" si="37"/>
        <v>95.32246527371142</v>
      </c>
      <c r="K496" s="86">
        <f t="shared" si="38"/>
        <v>77.5217621839588</v>
      </c>
      <c r="L496" s="37"/>
      <c r="M496" s="57">
        <f t="shared" si="39"/>
        <v>-351143.30000000075</v>
      </c>
      <c r="N496" s="57">
        <f t="shared" si="40"/>
        <v>97.90246106731578</v>
      </c>
    </row>
    <row r="497" spans="1:14" s="26" customFormat="1" ht="15.75" hidden="1">
      <c r="A497" s="110"/>
      <c r="B497" s="110"/>
      <c r="C497" s="23"/>
      <c r="D497" s="39" t="s">
        <v>224</v>
      </c>
      <c r="E497" s="37">
        <f>E488+E489</f>
        <v>16694783.7</v>
      </c>
      <c r="F497" s="37">
        <f>F488+F489</f>
        <v>21141915.3</v>
      </c>
      <c r="G497" s="37">
        <f>G488+G489</f>
        <v>17193832.799999997</v>
      </c>
      <c r="H497" s="37">
        <f>H488+H489</f>
        <v>16242771</v>
      </c>
      <c r="I497" s="57">
        <f t="shared" si="36"/>
        <v>-951061.799999997</v>
      </c>
      <c r="J497" s="86">
        <f t="shared" si="37"/>
        <v>94.46858759729247</v>
      </c>
      <c r="K497" s="86">
        <f t="shared" si="38"/>
        <v>76.82733929030545</v>
      </c>
      <c r="L497" s="37"/>
      <c r="M497" s="57">
        <f t="shared" si="39"/>
        <v>-452012.69999999925</v>
      </c>
      <c r="N497" s="57">
        <f t="shared" si="40"/>
        <v>97.29249142652864</v>
      </c>
    </row>
    <row r="498" spans="1:14" s="26" customFormat="1" ht="31.5" customHeight="1" hidden="1">
      <c r="A498" s="110"/>
      <c r="B498" s="110"/>
      <c r="C498" s="28"/>
      <c r="D498" s="24" t="s">
        <v>178</v>
      </c>
      <c r="E498" s="32">
        <f>E499</f>
        <v>12700</v>
      </c>
      <c r="F498" s="32">
        <f>F499</f>
        <v>24300.2</v>
      </c>
      <c r="G498" s="32">
        <f>G499</f>
        <v>0</v>
      </c>
      <c r="H498" s="32">
        <f>H499</f>
        <v>0</v>
      </c>
      <c r="I498" s="57">
        <f t="shared" si="36"/>
        <v>0</v>
      </c>
      <c r="J498" s="86"/>
      <c r="K498" s="86">
        <f t="shared" si="38"/>
        <v>0</v>
      </c>
      <c r="L498" s="37"/>
      <c r="M498" s="57">
        <f t="shared" si="39"/>
        <v>-12700</v>
      </c>
      <c r="N498" s="57">
        <f t="shared" si="40"/>
        <v>0</v>
      </c>
    </row>
    <row r="499" spans="1:14" ht="31.5" customHeight="1" hidden="1">
      <c r="A499" s="111"/>
      <c r="B499" s="111"/>
      <c r="C499" s="19" t="s">
        <v>179</v>
      </c>
      <c r="D499" s="20" t="s">
        <v>180</v>
      </c>
      <c r="E499" s="34">
        <f>SUMIF($C$7:$C$425,$C499,E$7:E$425)</f>
        <v>12700</v>
      </c>
      <c r="F499" s="14">
        <f>F425</f>
        <v>24300.2</v>
      </c>
      <c r="G499" s="14">
        <f>G425</f>
        <v>0</v>
      </c>
      <c r="H499" s="34">
        <f>SUMIF($C$7:$C$425,$C499,H$7:H$425)</f>
        <v>0</v>
      </c>
      <c r="I499" s="15">
        <f>H499-G499</f>
        <v>0</v>
      </c>
      <c r="J499" s="87"/>
      <c r="K499" s="87">
        <f>H499/F499*100</f>
        <v>0</v>
      </c>
      <c r="L499" s="34"/>
      <c r="M499" s="15">
        <f>H499-E499</f>
        <v>-12700</v>
      </c>
      <c r="N499" s="15">
        <f>H499/E499*100</f>
        <v>0</v>
      </c>
    </row>
    <row r="500" spans="1:12" ht="15.75" hidden="1">
      <c r="A500" s="40"/>
      <c r="B500" s="40"/>
      <c r="C500" s="41"/>
      <c r="D500" s="42"/>
      <c r="E500" s="46"/>
      <c r="F500" s="46"/>
      <c r="G500" s="46"/>
      <c r="H500" s="43"/>
      <c r="I500" s="47"/>
      <c r="J500" s="77"/>
      <c r="K500" s="77"/>
      <c r="L500" s="56"/>
    </row>
    <row r="501" spans="1:11" ht="15.75" hidden="1">
      <c r="A501" s="40"/>
      <c r="B501" s="40"/>
      <c r="C501" s="41"/>
      <c r="D501" s="42"/>
      <c r="E501" s="46"/>
      <c r="F501" s="46"/>
      <c r="G501" s="46"/>
      <c r="H501" s="43"/>
      <c r="I501" s="47"/>
      <c r="J501" s="77"/>
      <c r="K501" s="77"/>
    </row>
    <row r="502" spans="1:11" ht="15.75" hidden="1">
      <c r="A502" s="40"/>
      <c r="B502" s="40"/>
      <c r="C502" s="41"/>
      <c r="D502" s="42"/>
      <c r="E502" s="46"/>
      <c r="F502" s="46"/>
      <c r="G502" s="46"/>
      <c r="H502" s="43"/>
      <c r="I502" s="47"/>
      <c r="J502" s="77"/>
      <c r="K502" s="77"/>
    </row>
    <row r="503" spans="1:9" ht="15.75" hidden="1">
      <c r="A503" s="48"/>
      <c r="B503" s="49"/>
      <c r="C503" s="50"/>
      <c r="D503" s="51"/>
      <c r="E503" s="51"/>
      <c r="F503" s="51"/>
      <c r="G503" s="51"/>
      <c r="H503" s="51"/>
      <c r="I503" s="52"/>
    </row>
    <row r="504" spans="1:9" ht="15.75" hidden="1">
      <c r="A504" s="48"/>
      <c r="B504" s="49"/>
      <c r="C504" s="50"/>
      <c r="D504" s="51"/>
      <c r="E504" s="51"/>
      <c r="F504" s="51"/>
      <c r="G504" s="51"/>
      <c r="H504" s="51"/>
      <c r="I504" s="52"/>
    </row>
    <row r="505" spans="1:9" ht="15.75" hidden="1">
      <c r="A505" s="48"/>
      <c r="B505" s="49"/>
      <c r="C505" s="50"/>
      <c r="D505" s="51"/>
      <c r="E505" s="51"/>
      <c r="F505" s="51"/>
      <c r="G505" s="51"/>
      <c r="H505" s="51"/>
      <c r="I505" s="52"/>
    </row>
    <row r="506" spans="1:9" ht="15.75" hidden="1">
      <c r="A506" s="48"/>
      <c r="B506" s="49"/>
      <c r="C506" s="50"/>
      <c r="D506" s="51"/>
      <c r="E506" s="51"/>
      <c r="F506" s="51"/>
      <c r="G506" s="51"/>
      <c r="H506" s="51"/>
      <c r="I506" s="52"/>
    </row>
    <row r="507" spans="1:9" ht="15.75" hidden="1">
      <c r="A507" s="48"/>
      <c r="B507" s="49"/>
      <c r="C507" s="50"/>
      <c r="D507" s="51"/>
      <c r="E507" s="51"/>
      <c r="F507" s="51"/>
      <c r="G507" s="51"/>
      <c r="H507" s="51"/>
      <c r="I507" s="52"/>
    </row>
    <row r="508" spans="1:8" ht="15.75" hidden="1">
      <c r="A508" s="53"/>
      <c r="B508" s="49"/>
      <c r="C508" s="50"/>
      <c r="D508" s="51"/>
      <c r="E508" s="51"/>
      <c r="F508" s="51"/>
      <c r="G508" s="51"/>
      <c r="H508" s="51"/>
    </row>
    <row r="509" spans="1:8" ht="15.75" hidden="1">
      <c r="A509" s="53"/>
      <c r="B509" s="49"/>
      <c r="C509" s="50"/>
      <c r="D509" s="51"/>
      <c r="E509" s="51"/>
      <c r="F509" s="51"/>
      <c r="G509" s="51"/>
      <c r="H509" s="51"/>
    </row>
    <row r="510" spans="1:8" ht="15.75" hidden="1">
      <c r="A510" s="53"/>
      <c r="B510" s="49"/>
      <c r="C510" s="50"/>
      <c r="D510" s="51"/>
      <c r="E510" s="51"/>
      <c r="F510" s="51"/>
      <c r="G510" s="51"/>
      <c r="H510" s="51"/>
    </row>
    <row r="511" spans="1:8" ht="15.75" hidden="1">
      <c r="A511" s="53"/>
      <c r="B511" s="49"/>
      <c r="C511" s="50"/>
      <c r="D511" s="51"/>
      <c r="E511" s="51"/>
      <c r="F511" s="51"/>
      <c r="G511" s="51"/>
      <c r="H511" s="51"/>
    </row>
    <row r="512" spans="1:8" ht="15.75" hidden="1">
      <c r="A512" s="53"/>
      <c r="B512" s="49"/>
      <c r="C512" s="50"/>
      <c r="D512" s="51"/>
      <c r="E512" s="51"/>
      <c r="F512" s="51"/>
      <c r="G512" s="51"/>
      <c r="H512" s="51"/>
    </row>
    <row r="513" spans="1:8" ht="15.75" hidden="1">
      <c r="A513" s="53"/>
      <c r="B513" s="49"/>
      <c r="C513" s="50"/>
      <c r="D513" s="51"/>
      <c r="E513" s="51"/>
      <c r="F513" s="51"/>
      <c r="G513" s="51"/>
      <c r="H513" s="51"/>
    </row>
    <row r="514" spans="1:8" ht="15.75" hidden="1">
      <c r="A514" s="53"/>
      <c r="B514" s="49"/>
      <c r="C514" s="50"/>
      <c r="D514" s="51"/>
      <c r="E514" s="51"/>
      <c r="F514" s="51"/>
      <c r="G514" s="51"/>
      <c r="H514" s="51"/>
    </row>
    <row r="515" spans="1:8" ht="15.75" hidden="1">
      <c r="A515" s="53"/>
      <c r="B515" s="49"/>
      <c r="C515" s="50"/>
      <c r="D515" s="51"/>
      <c r="E515" s="51"/>
      <c r="F515" s="51"/>
      <c r="G515" s="51"/>
      <c r="H515" s="51"/>
    </row>
    <row r="516" spans="1:8" ht="15.75" hidden="1">
      <c r="A516" s="53"/>
      <c r="B516" s="49"/>
      <c r="C516" s="50"/>
      <c r="D516" s="51"/>
      <c r="E516" s="51"/>
      <c r="F516" s="51"/>
      <c r="G516" s="51"/>
      <c r="H516" s="51"/>
    </row>
    <row r="517" spans="1:8" ht="15.75" hidden="1">
      <c r="A517" s="53"/>
      <c r="B517" s="49"/>
      <c r="C517" s="50"/>
      <c r="D517" s="51"/>
      <c r="E517" s="51"/>
      <c r="F517" s="51"/>
      <c r="G517" s="51"/>
      <c r="H517" s="51"/>
    </row>
    <row r="518" spans="1:8" ht="15.75" hidden="1">
      <c r="A518" s="53"/>
      <c r="B518" s="49"/>
      <c r="C518" s="50"/>
      <c r="D518" s="51"/>
      <c r="E518" s="51"/>
      <c r="F518" s="51"/>
      <c r="G518" s="51"/>
      <c r="H518" s="51"/>
    </row>
    <row r="519" spans="1:8" ht="15.75" hidden="1">
      <c r="A519" s="53"/>
      <c r="B519" s="49"/>
      <c r="C519" s="50"/>
      <c r="D519" s="51"/>
      <c r="E519" s="51"/>
      <c r="F519" s="51"/>
      <c r="G519" s="51"/>
      <c r="H519" s="51"/>
    </row>
    <row r="520" spans="1:8" ht="15.75" hidden="1">
      <c r="A520" s="53"/>
      <c r="B520" s="49"/>
      <c r="C520" s="50"/>
      <c r="D520" s="51"/>
      <c r="E520" s="51"/>
      <c r="F520" s="51"/>
      <c r="G520" s="51"/>
      <c r="H520" s="51"/>
    </row>
    <row r="521" spans="1:8" ht="15.75" hidden="1">
      <c r="A521" s="53"/>
      <c r="B521" s="49"/>
      <c r="C521" s="50"/>
      <c r="D521" s="51"/>
      <c r="E521" s="51"/>
      <c r="F521" s="51"/>
      <c r="G521" s="51"/>
      <c r="H521" s="51"/>
    </row>
    <row r="522" spans="1:8" ht="15.75" hidden="1">
      <c r="A522" s="53"/>
      <c r="B522" s="49"/>
      <c r="C522" s="50"/>
      <c r="D522" s="51"/>
      <c r="E522" s="51"/>
      <c r="F522" s="51"/>
      <c r="G522" s="51"/>
      <c r="H522" s="51"/>
    </row>
    <row r="523" spans="1:8" ht="15.75" hidden="1">
      <c r="A523" s="53"/>
      <c r="B523" s="49"/>
      <c r="C523" s="50"/>
      <c r="D523" s="51"/>
      <c r="E523" s="51"/>
      <c r="F523" s="51"/>
      <c r="G523" s="51"/>
      <c r="H523" s="51"/>
    </row>
    <row r="524" spans="1:8" ht="15.75" hidden="1">
      <c r="A524" s="53"/>
      <c r="B524" s="49"/>
      <c r="C524" s="50"/>
      <c r="D524" s="51"/>
      <c r="E524" s="51"/>
      <c r="F524" s="51"/>
      <c r="G524" s="51"/>
      <c r="H524" s="51"/>
    </row>
    <row r="525" spans="1:8" ht="15.75" hidden="1">
      <c r="A525" s="53"/>
      <c r="B525" s="49"/>
      <c r="C525" s="50"/>
      <c r="D525" s="51"/>
      <c r="E525" s="51"/>
      <c r="F525" s="51"/>
      <c r="G525" s="51"/>
      <c r="H525" s="51"/>
    </row>
    <row r="526" spans="1:8" ht="15.75" hidden="1">
      <c r="A526" s="53"/>
      <c r="B526" s="49"/>
      <c r="C526" s="50"/>
      <c r="D526" s="51"/>
      <c r="E526" s="51"/>
      <c r="F526" s="51"/>
      <c r="G526" s="51"/>
      <c r="H526" s="51"/>
    </row>
    <row r="527" spans="1:8" ht="15.75" hidden="1">
      <c r="A527" s="53"/>
      <c r="B527" s="49"/>
      <c r="C527" s="50"/>
      <c r="D527" s="51"/>
      <c r="E527" s="51"/>
      <c r="F527" s="51"/>
      <c r="G527" s="51"/>
      <c r="H527" s="51"/>
    </row>
    <row r="528" spans="1:8" ht="15.75" hidden="1">
      <c r="A528" s="53"/>
      <c r="B528" s="49"/>
      <c r="C528" s="50"/>
      <c r="D528" s="51"/>
      <c r="E528" s="51"/>
      <c r="F528" s="51"/>
      <c r="G528" s="51"/>
      <c r="H528" s="51"/>
    </row>
    <row r="529" spans="1:8" ht="15.75" hidden="1">
      <c r="A529" s="53"/>
      <c r="B529" s="49"/>
      <c r="C529" s="50"/>
      <c r="D529" s="51"/>
      <c r="E529" s="51"/>
      <c r="F529" s="51"/>
      <c r="G529" s="51"/>
      <c r="H529" s="51"/>
    </row>
    <row r="530" spans="1:8" ht="15.75" hidden="1">
      <c r="A530" s="53"/>
      <c r="B530" s="49"/>
      <c r="C530" s="50"/>
      <c r="D530" s="51"/>
      <c r="E530" s="51"/>
      <c r="F530" s="51"/>
      <c r="G530" s="51"/>
      <c r="H530" s="51"/>
    </row>
    <row r="531" spans="1:8" ht="15.75" hidden="1">
      <c r="A531" s="53"/>
      <c r="B531" s="49"/>
      <c r="C531" s="50"/>
      <c r="D531" s="51"/>
      <c r="E531" s="51"/>
      <c r="F531" s="51"/>
      <c r="G531" s="51"/>
      <c r="H531" s="51"/>
    </row>
    <row r="532" spans="2:8" ht="15.75" hidden="1">
      <c r="B532" s="54"/>
      <c r="C532" s="50"/>
      <c r="D532" s="51"/>
      <c r="E532" s="51"/>
      <c r="F532" s="51"/>
      <c r="G532" s="51"/>
      <c r="H532" s="51"/>
    </row>
    <row r="533" spans="2:8" ht="15.75" hidden="1">
      <c r="B533" s="54"/>
      <c r="C533" s="50"/>
      <c r="D533" s="51"/>
      <c r="E533" s="51"/>
      <c r="F533" s="51"/>
      <c r="G533" s="51"/>
      <c r="H533" s="51"/>
    </row>
    <row r="534" spans="2:8" ht="15.75" hidden="1">
      <c r="B534" s="54"/>
      <c r="C534" s="50"/>
      <c r="D534" s="51"/>
      <c r="E534" s="51"/>
      <c r="F534" s="51"/>
      <c r="G534" s="51"/>
      <c r="H534" s="51"/>
    </row>
    <row r="535" spans="2:8" ht="15.75" hidden="1">
      <c r="B535" s="54"/>
      <c r="C535" s="50"/>
      <c r="D535" s="51"/>
      <c r="E535" s="51"/>
      <c r="F535" s="51"/>
      <c r="G535" s="51"/>
      <c r="H535" s="51"/>
    </row>
    <row r="536" spans="2:8" ht="15.75" hidden="1">
      <c r="B536" s="54"/>
      <c r="C536" s="50"/>
      <c r="D536" s="51"/>
      <c r="E536" s="51"/>
      <c r="F536" s="51"/>
      <c r="G536" s="51"/>
      <c r="H536" s="51"/>
    </row>
    <row r="537" spans="2:8" ht="15.75" hidden="1">
      <c r="B537" s="54"/>
      <c r="C537" s="50"/>
      <c r="D537" s="51"/>
      <c r="E537" s="51"/>
      <c r="F537" s="51"/>
      <c r="G537" s="51"/>
      <c r="H537" s="51"/>
    </row>
    <row r="538" spans="2:8" ht="15.75" hidden="1">
      <c r="B538" s="54"/>
      <c r="C538" s="50"/>
      <c r="D538" s="51"/>
      <c r="E538" s="51"/>
      <c r="F538" s="51"/>
      <c r="G538" s="51"/>
      <c r="H538" s="51"/>
    </row>
    <row r="539" spans="2:8" ht="15.75" hidden="1">
      <c r="B539" s="54"/>
      <c r="C539" s="50"/>
      <c r="D539" s="51"/>
      <c r="E539" s="51"/>
      <c r="F539" s="51"/>
      <c r="G539" s="51"/>
      <c r="H539" s="51"/>
    </row>
    <row r="540" spans="2:8" ht="15.75" hidden="1">
      <c r="B540" s="54"/>
      <c r="C540" s="50"/>
      <c r="D540" s="51"/>
      <c r="E540" s="51"/>
      <c r="F540" s="51"/>
      <c r="G540" s="51"/>
      <c r="H540" s="51"/>
    </row>
    <row r="541" spans="2:8" ht="15.75" hidden="1">
      <c r="B541" s="54"/>
      <c r="C541" s="50"/>
      <c r="D541" s="51"/>
      <c r="E541" s="51"/>
      <c r="F541" s="51"/>
      <c r="G541" s="51"/>
      <c r="H541" s="51"/>
    </row>
    <row r="542" spans="2:8" ht="15.75" hidden="1">
      <c r="B542" s="54"/>
      <c r="C542" s="50"/>
      <c r="D542" s="51"/>
      <c r="E542" s="51"/>
      <c r="F542" s="51"/>
      <c r="G542" s="51"/>
      <c r="H542" s="51"/>
    </row>
    <row r="543" spans="2:8" ht="15.75" hidden="1">
      <c r="B543" s="54"/>
      <c r="C543" s="50"/>
      <c r="D543" s="51"/>
      <c r="E543" s="51"/>
      <c r="F543" s="51"/>
      <c r="G543" s="51"/>
      <c r="H543" s="51"/>
    </row>
    <row r="544" spans="2:8" ht="15.75" hidden="1">
      <c r="B544" s="54"/>
      <c r="C544" s="50"/>
      <c r="D544" s="51"/>
      <c r="E544" s="51"/>
      <c r="F544" s="51"/>
      <c r="G544" s="51"/>
      <c r="H544" s="51"/>
    </row>
    <row r="545" spans="2:8" ht="15.75" hidden="1">
      <c r="B545" s="54"/>
      <c r="C545" s="50"/>
      <c r="D545" s="51"/>
      <c r="E545" s="51"/>
      <c r="F545" s="51"/>
      <c r="G545" s="51"/>
      <c r="H545" s="51"/>
    </row>
    <row r="546" spans="2:8" ht="15.75" hidden="1">
      <c r="B546" s="54"/>
      <c r="C546" s="50"/>
      <c r="D546" s="51"/>
      <c r="E546" s="51"/>
      <c r="F546" s="51"/>
      <c r="G546" s="51"/>
      <c r="H546" s="51"/>
    </row>
    <row r="547" spans="2:8" ht="15.75" hidden="1">
      <c r="B547" s="54"/>
      <c r="C547" s="50"/>
      <c r="D547" s="51"/>
      <c r="E547" s="51"/>
      <c r="F547" s="51"/>
      <c r="G547" s="51"/>
      <c r="H547" s="51"/>
    </row>
    <row r="548" spans="2:8" ht="15.75" hidden="1">
      <c r="B548" s="54"/>
      <c r="C548" s="50"/>
      <c r="D548" s="51"/>
      <c r="E548" s="51"/>
      <c r="F548" s="51"/>
      <c r="G548" s="51"/>
      <c r="H548" s="51"/>
    </row>
    <row r="549" spans="2:8" ht="15.75" hidden="1">
      <c r="B549" s="54"/>
      <c r="C549" s="50"/>
      <c r="D549" s="51"/>
      <c r="E549" s="51"/>
      <c r="F549" s="51"/>
      <c r="G549" s="51"/>
      <c r="H549" s="51"/>
    </row>
    <row r="550" spans="2:8" ht="15.75" hidden="1">
      <c r="B550" s="54"/>
      <c r="C550" s="50"/>
      <c r="D550" s="51"/>
      <c r="E550" s="51"/>
      <c r="F550" s="51"/>
      <c r="G550" s="51"/>
      <c r="H550" s="51"/>
    </row>
    <row r="551" spans="2:8" ht="15.75" hidden="1">
      <c r="B551" s="54"/>
      <c r="C551" s="50"/>
      <c r="D551" s="51"/>
      <c r="E551" s="51"/>
      <c r="F551" s="51"/>
      <c r="G551" s="51"/>
      <c r="H551" s="51"/>
    </row>
    <row r="552" spans="2:8" ht="15.75" hidden="1">
      <c r="B552" s="54"/>
      <c r="C552" s="50"/>
      <c r="D552" s="51"/>
      <c r="E552" s="51"/>
      <c r="F552" s="51"/>
      <c r="G552" s="51"/>
      <c r="H552" s="51"/>
    </row>
    <row r="553" spans="2:8" ht="15.75" hidden="1">
      <c r="B553" s="54"/>
      <c r="C553" s="50"/>
      <c r="D553" s="51"/>
      <c r="E553" s="51"/>
      <c r="F553" s="51"/>
      <c r="G553" s="51"/>
      <c r="H553" s="51"/>
    </row>
    <row r="554" spans="2:8" ht="15.75" hidden="1">
      <c r="B554" s="54"/>
      <c r="C554" s="50"/>
      <c r="D554" s="51"/>
      <c r="E554" s="51"/>
      <c r="F554" s="51"/>
      <c r="G554" s="51"/>
      <c r="H554" s="51"/>
    </row>
    <row r="555" spans="2:8" ht="15.75" hidden="1">
      <c r="B555" s="54"/>
      <c r="C555" s="50"/>
      <c r="D555" s="51"/>
      <c r="E555" s="51"/>
      <c r="F555" s="51"/>
      <c r="G555" s="51"/>
      <c r="H555" s="51"/>
    </row>
    <row r="556" spans="2:8" ht="15.75" hidden="1">
      <c r="B556" s="54"/>
      <c r="C556" s="50"/>
      <c r="D556" s="51"/>
      <c r="E556" s="51"/>
      <c r="F556" s="51"/>
      <c r="G556" s="51"/>
      <c r="H556" s="51"/>
    </row>
    <row r="557" spans="2:8" ht="15.75" hidden="1">
      <c r="B557" s="54"/>
      <c r="C557" s="50"/>
      <c r="D557" s="51"/>
      <c r="E557" s="51"/>
      <c r="F557" s="51"/>
      <c r="G557" s="51"/>
      <c r="H557" s="51"/>
    </row>
    <row r="558" spans="2:8" ht="15.75" hidden="1">
      <c r="B558" s="54"/>
      <c r="C558" s="50"/>
      <c r="D558" s="51"/>
      <c r="E558" s="51"/>
      <c r="F558" s="51"/>
      <c r="G558" s="51"/>
      <c r="H558" s="51"/>
    </row>
    <row r="559" spans="2:8" ht="15.75" hidden="1">
      <c r="B559" s="54"/>
      <c r="C559" s="50"/>
      <c r="D559" s="51"/>
      <c r="E559" s="51"/>
      <c r="F559" s="51"/>
      <c r="G559" s="51"/>
      <c r="H559" s="51"/>
    </row>
    <row r="560" spans="2:8" ht="15.75" hidden="1">
      <c r="B560" s="54"/>
      <c r="C560" s="50"/>
      <c r="D560" s="51"/>
      <c r="E560" s="51"/>
      <c r="F560" s="51"/>
      <c r="G560" s="51"/>
      <c r="H560" s="51"/>
    </row>
    <row r="561" spans="2:8" ht="15.75" hidden="1">
      <c r="B561" s="54"/>
      <c r="C561" s="50"/>
      <c r="D561" s="51"/>
      <c r="E561" s="51"/>
      <c r="F561" s="51"/>
      <c r="G561" s="51"/>
      <c r="H561" s="51"/>
    </row>
    <row r="562" spans="2:8" ht="15.75" hidden="1">
      <c r="B562" s="54"/>
      <c r="C562" s="50"/>
      <c r="D562" s="51"/>
      <c r="E562" s="51"/>
      <c r="F562" s="51"/>
      <c r="G562" s="51"/>
      <c r="H562" s="51"/>
    </row>
    <row r="563" spans="2:8" ht="15.75" hidden="1">
      <c r="B563" s="54"/>
      <c r="C563" s="50"/>
      <c r="D563" s="51"/>
      <c r="E563" s="51"/>
      <c r="F563" s="51"/>
      <c r="G563" s="51"/>
      <c r="H563" s="51"/>
    </row>
    <row r="564" spans="2:8" ht="15.75" hidden="1">
      <c r="B564" s="54"/>
      <c r="C564" s="50"/>
      <c r="D564" s="51"/>
      <c r="E564" s="51"/>
      <c r="F564" s="51"/>
      <c r="G564" s="51"/>
      <c r="H564" s="51"/>
    </row>
    <row r="565" spans="2:8" ht="15.75" hidden="1">
      <c r="B565" s="54"/>
      <c r="C565" s="50"/>
      <c r="D565" s="51"/>
      <c r="E565" s="51"/>
      <c r="F565" s="51"/>
      <c r="G565" s="51"/>
      <c r="H565" s="51"/>
    </row>
    <row r="566" spans="2:8" ht="15.75" hidden="1">
      <c r="B566" s="54"/>
      <c r="C566" s="50"/>
      <c r="D566" s="51"/>
      <c r="E566" s="51"/>
      <c r="F566" s="51"/>
      <c r="G566" s="51"/>
      <c r="H566" s="51"/>
    </row>
    <row r="567" spans="2:8" ht="15.75" hidden="1">
      <c r="B567" s="54"/>
      <c r="C567" s="50"/>
      <c r="D567" s="51"/>
      <c r="E567" s="51"/>
      <c r="F567" s="51"/>
      <c r="G567" s="51"/>
      <c r="H567" s="51"/>
    </row>
    <row r="568" spans="2:8" ht="15.75" hidden="1">
      <c r="B568" s="54"/>
      <c r="C568" s="50"/>
      <c r="D568" s="51"/>
      <c r="E568" s="51"/>
      <c r="F568" s="51"/>
      <c r="G568" s="51"/>
      <c r="H568" s="51"/>
    </row>
    <row r="569" spans="2:8" ht="15.75" hidden="1">
      <c r="B569" s="54"/>
      <c r="C569" s="50"/>
      <c r="D569" s="51"/>
      <c r="E569" s="51"/>
      <c r="F569" s="51"/>
      <c r="G569" s="51"/>
      <c r="H569" s="51"/>
    </row>
    <row r="570" spans="2:8" ht="15.75" hidden="1">
      <c r="B570" s="54"/>
      <c r="C570" s="50"/>
      <c r="D570" s="51"/>
      <c r="E570" s="51"/>
      <c r="F570" s="51"/>
      <c r="G570" s="51"/>
      <c r="H570" s="51"/>
    </row>
    <row r="571" spans="2:8" ht="15.75" hidden="1">
      <c r="B571" s="54"/>
      <c r="C571" s="50"/>
      <c r="D571" s="51"/>
      <c r="E571" s="51"/>
      <c r="F571" s="51"/>
      <c r="G571" s="51"/>
      <c r="H571" s="51"/>
    </row>
    <row r="572" spans="2:8" ht="15.75" hidden="1">
      <c r="B572" s="54"/>
      <c r="C572" s="50"/>
      <c r="D572" s="51"/>
      <c r="E572" s="51"/>
      <c r="F572" s="51"/>
      <c r="G572" s="51"/>
      <c r="H572" s="51"/>
    </row>
    <row r="573" spans="2:8" ht="15.75" hidden="1">
      <c r="B573" s="54"/>
      <c r="C573" s="50"/>
      <c r="D573" s="51"/>
      <c r="E573" s="51"/>
      <c r="F573" s="51"/>
      <c r="G573" s="51"/>
      <c r="H573" s="51"/>
    </row>
    <row r="574" spans="2:8" ht="15.75" hidden="1">
      <c r="B574" s="54"/>
      <c r="C574" s="50"/>
      <c r="D574" s="51"/>
      <c r="E574" s="51"/>
      <c r="F574" s="51"/>
      <c r="G574" s="51"/>
      <c r="H574" s="51"/>
    </row>
    <row r="575" spans="2:8" ht="15.75" hidden="1">
      <c r="B575" s="54"/>
      <c r="C575" s="50"/>
      <c r="D575" s="51"/>
      <c r="E575" s="51"/>
      <c r="F575" s="51"/>
      <c r="G575" s="51"/>
      <c r="H575" s="51"/>
    </row>
    <row r="576" spans="2:8" ht="15.75" hidden="1">
      <c r="B576" s="54"/>
      <c r="C576" s="50"/>
      <c r="D576" s="51"/>
      <c r="E576" s="51"/>
      <c r="F576" s="51"/>
      <c r="G576" s="51"/>
      <c r="H576" s="51"/>
    </row>
    <row r="577" spans="2:8" ht="15.75" hidden="1">
      <c r="B577" s="54"/>
      <c r="C577" s="50"/>
      <c r="D577" s="51"/>
      <c r="E577" s="51"/>
      <c r="F577" s="51"/>
      <c r="G577" s="51"/>
      <c r="H577" s="51"/>
    </row>
    <row r="578" spans="2:8" ht="15.75" hidden="1">
      <c r="B578" s="54"/>
      <c r="C578" s="50"/>
      <c r="D578" s="51"/>
      <c r="E578" s="51"/>
      <c r="F578" s="51"/>
      <c r="G578" s="51"/>
      <c r="H578" s="51"/>
    </row>
    <row r="579" spans="2:8" ht="15.75" hidden="1">
      <c r="B579" s="54"/>
      <c r="C579" s="50"/>
      <c r="D579" s="51"/>
      <c r="E579" s="51"/>
      <c r="F579" s="51"/>
      <c r="G579" s="51"/>
      <c r="H579" s="51"/>
    </row>
    <row r="580" spans="2:8" ht="15.75" hidden="1">
      <c r="B580" s="54"/>
      <c r="C580" s="50"/>
      <c r="D580" s="51"/>
      <c r="E580" s="51"/>
      <c r="F580" s="51"/>
      <c r="G580" s="51"/>
      <c r="H580" s="51"/>
    </row>
    <row r="581" spans="2:8" ht="15.75" hidden="1">
      <c r="B581" s="54"/>
      <c r="C581" s="50"/>
      <c r="D581" s="51"/>
      <c r="E581" s="51"/>
      <c r="F581" s="51"/>
      <c r="G581" s="51"/>
      <c r="H581" s="51"/>
    </row>
    <row r="582" spans="2:8" ht="15.75" hidden="1">
      <c r="B582" s="54"/>
      <c r="C582" s="50"/>
      <c r="D582" s="51"/>
      <c r="E582" s="51"/>
      <c r="F582" s="51"/>
      <c r="G582" s="51"/>
      <c r="H582" s="51"/>
    </row>
    <row r="583" spans="2:8" ht="15.75" hidden="1">
      <c r="B583" s="54"/>
      <c r="C583" s="50"/>
      <c r="D583" s="55"/>
      <c r="E583" s="55"/>
      <c r="F583" s="55"/>
      <c r="G583" s="55"/>
      <c r="H583" s="55"/>
    </row>
    <row r="584" spans="2:8" ht="15.75" hidden="1">
      <c r="B584" s="54"/>
      <c r="C584" s="50"/>
      <c r="D584" s="55"/>
      <c r="E584" s="55"/>
      <c r="F584" s="55"/>
      <c r="G584" s="55"/>
      <c r="H584" s="55"/>
    </row>
    <row r="585" spans="2:8" ht="15.75" hidden="1">
      <c r="B585" s="54"/>
      <c r="C585" s="50"/>
      <c r="D585" s="55"/>
      <c r="E585" s="55"/>
      <c r="F585" s="55"/>
      <c r="G585" s="55"/>
      <c r="H585" s="55"/>
    </row>
    <row r="586" spans="2:8" ht="15.75">
      <c r="B586" s="54"/>
      <c r="C586" s="50"/>
      <c r="D586" s="55"/>
      <c r="E586" s="55"/>
      <c r="F586" s="55"/>
      <c r="G586" s="55"/>
      <c r="H586" s="55"/>
    </row>
    <row r="587" spans="2:8" ht="15.75">
      <c r="B587" s="54"/>
      <c r="C587" s="50"/>
      <c r="D587" s="55"/>
      <c r="E587" s="55"/>
      <c r="F587" s="55"/>
      <c r="G587" s="55"/>
      <c r="H587" s="55"/>
    </row>
    <row r="588" spans="2:8" ht="15.75">
      <c r="B588" s="54"/>
      <c r="C588" s="50"/>
      <c r="D588" s="55"/>
      <c r="E588" s="55"/>
      <c r="F588" s="55"/>
      <c r="G588" s="55"/>
      <c r="H588" s="55"/>
    </row>
    <row r="589" spans="2:8" ht="15.75">
      <c r="B589" s="54"/>
      <c r="C589" s="50"/>
      <c r="D589" s="55"/>
      <c r="E589" s="55"/>
      <c r="F589" s="55"/>
      <c r="G589" s="55"/>
      <c r="H589" s="55"/>
    </row>
    <row r="590" spans="2:8" ht="15.75">
      <c r="B590" s="54"/>
      <c r="C590" s="50"/>
      <c r="D590" s="55"/>
      <c r="E590" s="55"/>
      <c r="F590" s="55"/>
      <c r="G590" s="55"/>
      <c r="H590" s="55"/>
    </row>
    <row r="591" spans="2:8" ht="15.75">
      <c r="B591" s="54"/>
      <c r="C591" s="50"/>
      <c r="D591" s="55"/>
      <c r="E591" s="55"/>
      <c r="F591" s="55"/>
      <c r="G591" s="55"/>
      <c r="H591" s="55"/>
    </row>
    <row r="592" spans="2:8" ht="15.75">
      <c r="B592" s="54"/>
      <c r="C592" s="50"/>
      <c r="D592" s="55"/>
      <c r="E592" s="55"/>
      <c r="F592" s="55"/>
      <c r="G592" s="55"/>
      <c r="H592" s="55"/>
    </row>
    <row r="593" spans="2:8" ht="15.75">
      <c r="B593" s="54"/>
      <c r="C593" s="50"/>
      <c r="D593" s="55"/>
      <c r="E593" s="55"/>
      <c r="F593" s="55"/>
      <c r="G593" s="55"/>
      <c r="H593" s="55"/>
    </row>
    <row r="594" spans="2:8" ht="15.75">
      <c r="B594" s="54"/>
      <c r="C594" s="50"/>
      <c r="D594" s="55"/>
      <c r="E594" s="55"/>
      <c r="F594" s="55"/>
      <c r="G594" s="55"/>
      <c r="H594" s="55"/>
    </row>
    <row r="595" spans="2:8" ht="15.75">
      <c r="B595" s="54"/>
      <c r="C595" s="50"/>
      <c r="D595" s="55"/>
      <c r="E595" s="55"/>
      <c r="F595" s="55"/>
      <c r="G595" s="55"/>
      <c r="H595" s="55"/>
    </row>
    <row r="596" spans="2:8" ht="15.75">
      <c r="B596" s="54"/>
      <c r="C596" s="50"/>
      <c r="D596" s="55"/>
      <c r="E596" s="55"/>
      <c r="F596" s="55"/>
      <c r="G596" s="55"/>
      <c r="H596" s="55"/>
    </row>
    <row r="597" spans="2:8" ht="15.75">
      <c r="B597" s="54"/>
      <c r="C597" s="50"/>
      <c r="D597" s="55"/>
      <c r="E597" s="55"/>
      <c r="F597" s="55"/>
      <c r="G597" s="55"/>
      <c r="H597" s="55"/>
    </row>
    <row r="598" spans="2:8" ht="15.75">
      <c r="B598" s="54"/>
      <c r="C598" s="50"/>
      <c r="D598" s="55"/>
      <c r="E598" s="55"/>
      <c r="F598" s="55"/>
      <c r="G598" s="55"/>
      <c r="H598" s="55"/>
    </row>
    <row r="599" spans="2:8" ht="15.75">
      <c r="B599" s="54"/>
      <c r="C599" s="50"/>
      <c r="D599" s="55"/>
      <c r="E599" s="55"/>
      <c r="F599" s="55"/>
      <c r="G599" s="55"/>
      <c r="H599" s="55"/>
    </row>
    <row r="600" spans="2:8" ht="15.75">
      <c r="B600" s="54"/>
      <c r="C600" s="50"/>
      <c r="D600" s="55"/>
      <c r="E600" s="55"/>
      <c r="F600" s="55"/>
      <c r="G600" s="55"/>
      <c r="H600" s="55"/>
    </row>
    <row r="601" spans="2:8" ht="15.75">
      <c r="B601" s="54"/>
      <c r="C601" s="50"/>
      <c r="D601" s="55"/>
      <c r="E601" s="55"/>
      <c r="F601" s="55"/>
      <c r="G601" s="55"/>
      <c r="H601" s="55"/>
    </row>
    <row r="602" spans="2:8" ht="15.75">
      <c r="B602" s="54"/>
      <c r="C602" s="50"/>
      <c r="D602" s="55"/>
      <c r="E602" s="55"/>
      <c r="F602" s="55"/>
      <c r="G602" s="55"/>
      <c r="H602" s="55"/>
    </row>
    <row r="603" spans="2:8" ht="15.75">
      <c r="B603" s="54"/>
      <c r="C603" s="50"/>
      <c r="D603" s="55"/>
      <c r="E603" s="55"/>
      <c r="F603" s="55"/>
      <c r="G603" s="55"/>
      <c r="H603" s="55"/>
    </row>
    <row r="604" spans="2:8" ht="15.75">
      <c r="B604" s="54"/>
      <c r="C604" s="50"/>
      <c r="D604" s="55"/>
      <c r="E604" s="55"/>
      <c r="F604" s="55"/>
      <c r="G604" s="55"/>
      <c r="H604" s="55"/>
    </row>
    <row r="605" spans="2:8" ht="15.75">
      <c r="B605" s="54"/>
      <c r="C605" s="50"/>
      <c r="D605" s="55"/>
      <c r="E605" s="55"/>
      <c r="F605" s="55"/>
      <c r="G605" s="55"/>
      <c r="H605" s="55"/>
    </row>
    <row r="606" spans="2:8" ht="15.75">
      <c r="B606" s="54"/>
      <c r="C606" s="50"/>
      <c r="D606" s="55"/>
      <c r="E606" s="55"/>
      <c r="F606" s="55"/>
      <c r="G606" s="55"/>
      <c r="H606" s="55"/>
    </row>
    <row r="607" spans="2:8" ht="15.75">
      <c r="B607" s="54"/>
      <c r="C607" s="50"/>
      <c r="D607" s="55"/>
      <c r="E607" s="55"/>
      <c r="F607" s="55"/>
      <c r="G607" s="55"/>
      <c r="H607" s="55"/>
    </row>
    <row r="608" spans="2:8" ht="15.75">
      <c r="B608" s="54"/>
      <c r="C608" s="50"/>
      <c r="D608" s="55"/>
      <c r="E608" s="55"/>
      <c r="F608" s="55"/>
      <c r="G608" s="55"/>
      <c r="H608" s="55"/>
    </row>
    <row r="609" spans="2:8" ht="15.75">
      <c r="B609" s="54"/>
      <c r="C609" s="50"/>
      <c r="D609" s="55"/>
      <c r="E609" s="55"/>
      <c r="F609" s="55"/>
      <c r="G609" s="55"/>
      <c r="H609" s="55"/>
    </row>
    <row r="610" spans="2:8" ht="15.75">
      <c r="B610" s="54"/>
      <c r="C610" s="50"/>
      <c r="D610" s="55"/>
      <c r="E610" s="55"/>
      <c r="F610" s="55"/>
      <c r="G610" s="55"/>
      <c r="H610" s="55"/>
    </row>
    <row r="611" spans="2:8" ht="15.75">
      <c r="B611" s="54"/>
      <c r="C611" s="50"/>
      <c r="D611" s="55"/>
      <c r="E611" s="55"/>
      <c r="F611" s="55"/>
      <c r="G611" s="55"/>
      <c r="H611" s="55"/>
    </row>
    <row r="612" spans="2:8" ht="15.75">
      <c r="B612" s="54"/>
      <c r="C612" s="50"/>
      <c r="D612" s="55"/>
      <c r="E612" s="55"/>
      <c r="F612" s="55"/>
      <c r="G612" s="55"/>
      <c r="H612" s="55"/>
    </row>
    <row r="613" spans="2:8" ht="15.75">
      <c r="B613" s="54"/>
      <c r="C613" s="50"/>
      <c r="D613" s="55"/>
      <c r="E613" s="55"/>
      <c r="F613" s="55"/>
      <c r="G613" s="55"/>
      <c r="H613" s="55"/>
    </row>
    <row r="614" spans="2:8" ht="15.75">
      <c r="B614" s="54"/>
      <c r="C614" s="50"/>
      <c r="D614" s="55"/>
      <c r="E614" s="55"/>
      <c r="F614" s="55"/>
      <c r="G614" s="55"/>
      <c r="H614" s="55"/>
    </row>
    <row r="615" spans="2:8" ht="15.75">
      <c r="B615" s="54"/>
      <c r="C615" s="50"/>
      <c r="D615" s="55"/>
      <c r="E615" s="55"/>
      <c r="F615" s="55"/>
      <c r="G615" s="55"/>
      <c r="H615" s="55"/>
    </row>
    <row r="616" spans="2:8" ht="15.75">
      <c r="B616" s="54"/>
      <c r="C616" s="50"/>
      <c r="D616" s="55"/>
      <c r="E616" s="55"/>
      <c r="F616" s="55"/>
      <c r="G616" s="55"/>
      <c r="H616" s="55"/>
    </row>
    <row r="617" spans="2:8" ht="15.75">
      <c r="B617" s="54"/>
      <c r="C617" s="50"/>
      <c r="D617" s="55"/>
      <c r="E617" s="55"/>
      <c r="F617" s="55"/>
      <c r="G617" s="55"/>
      <c r="H617" s="55"/>
    </row>
    <row r="618" spans="2:8" ht="15.75">
      <c r="B618" s="54"/>
      <c r="C618" s="50"/>
      <c r="D618" s="55"/>
      <c r="E618" s="55"/>
      <c r="F618" s="55"/>
      <c r="G618" s="55"/>
      <c r="H618" s="55"/>
    </row>
    <row r="619" spans="2:8" ht="15.75">
      <c r="B619" s="54"/>
      <c r="C619" s="50"/>
      <c r="D619" s="55"/>
      <c r="E619" s="55"/>
      <c r="F619" s="55"/>
      <c r="G619" s="55"/>
      <c r="H619" s="55"/>
    </row>
    <row r="620" spans="2:8" ht="15.75">
      <c r="B620" s="54"/>
      <c r="C620" s="50"/>
      <c r="D620" s="55"/>
      <c r="E620" s="55"/>
      <c r="F620" s="55"/>
      <c r="G620" s="55"/>
      <c r="H620" s="55"/>
    </row>
    <row r="621" spans="2:8" ht="15.75">
      <c r="B621" s="54"/>
      <c r="C621" s="50"/>
      <c r="D621" s="55"/>
      <c r="E621" s="55"/>
      <c r="F621" s="55"/>
      <c r="G621" s="55"/>
      <c r="H621" s="55"/>
    </row>
    <row r="622" spans="2:8" ht="15.75">
      <c r="B622" s="54"/>
      <c r="C622" s="50"/>
      <c r="D622" s="55"/>
      <c r="E622" s="55"/>
      <c r="F622" s="55"/>
      <c r="G622" s="55"/>
      <c r="H622" s="55"/>
    </row>
    <row r="623" spans="2:8" ht="15.75">
      <c r="B623" s="54"/>
      <c r="C623" s="50"/>
      <c r="D623" s="55"/>
      <c r="E623" s="55"/>
      <c r="F623" s="55"/>
      <c r="G623" s="55"/>
      <c r="H623" s="55"/>
    </row>
    <row r="624" spans="2:8" ht="15.75">
      <c r="B624" s="54"/>
      <c r="C624" s="50"/>
      <c r="D624" s="55"/>
      <c r="E624" s="55"/>
      <c r="F624" s="55"/>
      <c r="G624" s="55"/>
      <c r="H624" s="55"/>
    </row>
    <row r="625" spans="2:8" ht="15.75">
      <c r="B625" s="54"/>
      <c r="C625" s="50"/>
      <c r="D625" s="55"/>
      <c r="E625" s="55"/>
      <c r="F625" s="55"/>
      <c r="G625" s="55"/>
      <c r="H625" s="55"/>
    </row>
    <row r="626" spans="2:8" ht="15.75">
      <c r="B626" s="54"/>
      <c r="C626" s="50"/>
      <c r="D626" s="55"/>
      <c r="E626" s="55"/>
      <c r="F626" s="55"/>
      <c r="G626" s="55"/>
      <c r="H626" s="55"/>
    </row>
    <row r="627" spans="2:8" ht="15.75">
      <c r="B627" s="54"/>
      <c r="C627" s="50"/>
      <c r="D627" s="55"/>
      <c r="E627" s="55"/>
      <c r="F627" s="55"/>
      <c r="G627" s="55"/>
      <c r="H627" s="55"/>
    </row>
    <row r="628" spans="2:8" ht="15.75">
      <c r="B628" s="54"/>
      <c r="C628" s="50"/>
      <c r="D628" s="55"/>
      <c r="E628" s="55"/>
      <c r="F628" s="55"/>
      <c r="G628" s="55"/>
      <c r="H628" s="55"/>
    </row>
    <row r="629" spans="2:8" ht="15.75">
      <c r="B629" s="54"/>
      <c r="C629" s="50"/>
      <c r="D629" s="55"/>
      <c r="E629" s="55"/>
      <c r="F629" s="55"/>
      <c r="G629" s="55"/>
      <c r="H629" s="55"/>
    </row>
    <row r="630" spans="2:8" ht="15.75">
      <c r="B630" s="54"/>
      <c r="C630" s="50"/>
      <c r="D630" s="55"/>
      <c r="E630" s="55"/>
      <c r="F630" s="55"/>
      <c r="G630" s="55"/>
      <c r="H630" s="55"/>
    </row>
    <row r="631" spans="2:8" ht="15.75">
      <c r="B631" s="54"/>
      <c r="C631" s="50"/>
      <c r="D631" s="55"/>
      <c r="E631" s="55"/>
      <c r="F631" s="55"/>
      <c r="G631" s="55"/>
      <c r="H631" s="55"/>
    </row>
    <row r="632" spans="2:8" ht="15.75">
      <c r="B632" s="54"/>
      <c r="C632" s="50"/>
      <c r="D632" s="55"/>
      <c r="E632" s="55"/>
      <c r="F632" s="55"/>
      <c r="G632" s="55"/>
      <c r="H632" s="55"/>
    </row>
    <row r="633" spans="2:8" ht="15.75">
      <c r="B633" s="54"/>
      <c r="C633" s="50"/>
      <c r="D633" s="55"/>
      <c r="E633" s="55"/>
      <c r="F633" s="55"/>
      <c r="G633" s="55"/>
      <c r="H633" s="55"/>
    </row>
    <row r="634" spans="2:8" ht="15.75">
      <c r="B634" s="54"/>
      <c r="C634" s="50"/>
      <c r="D634" s="55"/>
      <c r="E634" s="55"/>
      <c r="F634" s="55"/>
      <c r="G634" s="55"/>
      <c r="H634" s="55"/>
    </row>
    <row r="635" spans="2:8" ht="15.75">
      <c r="B635" s="54"/>
      <c r="C635" s="50"/>
      <c r="D635" s="55"/>
      <c r="E635" s="55"/>
      <c r="F635" s="55"/>
      <c r="G635" s="55"/>
      <c r="H635" s="55"/>
    </row>
    <row r="636" spans="2:8" ht="15.75">
      <c r="B636" s="54"/>
      <c r="C636" s="50"/>
      <c r="D636" s="55"/>
      <c r="E636" s="55"/>
      <c r="F636" s="55"/>
      <c r="G636" s="55"/>
      <c r="H636" s="55"/>
    </row>
    <row r="637" spans="2:8" ht="15.75">
      <c r="B637" s="54"/>
      <c r="C637" s="50"/>
      <c r="D637" s="55"/>
      <c r="E637" s="55"/>
      <c r="F637" s="55"/>
      <c r="G637" s="55"/>
      <c r="H637" s="55"/>
    </row>
    <row r="638" spans="2:8" ht="15.75">
      <c r="B638" s="54"/>
      <c r="C638" s="50"/>
      <c r="D638" s="55"/>
      <c r="E638" s="55"/>
      <c r="F638" s="55"/>
      <c r="G638" s="55"/>
      <c r="H638" s="55"/>
    </row>
    <row r="639" spans="2:8" ht="15.75">
      <c r="B639" s="54"/>
      <c r="C639" s="50"/>
      <c r="D639" s="55"/>
      <c r="E639" s="55"/>
      <c r="F639" s="55"/>
      <c r="G639" s="55"/>
      <c r="H639" s="55"/>
    </row>
    <row r="640" spans="2:8" ht="15.75">
      <c r="B640" s="54"/>
      <c r="C640" s="50"/>
      <c r="D640" s="55"/>
      <c r="E640" s="55"/>
      <c r="F640" s="55"/>
      <c r="G640" s="55"/>
      <c r="H640" s="55"/>
    </row>
    <row r="641" spans="2:8" ht="15.75">
      <c r="B641" s="54"/>
      <c r="C641" s="50"/>
      <c r="D641" s="55"/>
      <c r="E641" s="55"/>
      <c r="F641" s="55"/>
      <c r="G641" s="55"/>
      <c r="H641" s="55"/>
    </row>
    <row r="642" spans="2:8" ht="15.75">
      <c r="B642" s="54"/>
      <c r="C642" s="50"/>
      <c r="D642" s="55"/>
      <c r="E642" s="55"/>
      <c r="F642" s="55"/>
      <c r="G642" s="55"/>
      <c r="H642" s="55"/>
    </row>
    <row r="643" spans="2:8" ht="15.75">
      <c r="B643" s="54"/>
      <c r="C643" s="50"/>
      <c r="D643" s="55"/>
      <c r="E643" s="55"/>
      <c r="F643" s="55"/>
      <c r="G643" s="55"/>
      <c r="H643" s="55"/>
    </row>
    <row r="644" spans="2:8" ht="15.75">
      <c r="B644" s="54"/>
      <c r="C644" s="50"/>
      <c r="D644" s="55"/>
      <c r="E644" s="55"/>
      <c r="F644" s="55"/>
      <c r="G644" s="55"/>
      <c r="H644" s="55"/>
    </row>
    <row r="645" spans="2:8" ht="15.75">
      <c r="B645" s="54"/>
      <c r="C645" s="50"/>
      <c r="D645" s="55"/>
      <c r="E645" s="55"/>
      <c r="F645" s="55"/>
      <c r="G645" s="55"/>
      <c r="H645" s="55"/>
    </row>
    <row r="646" spans="2:8" ht="15.75">
      <c r="B646" s="54"/>
      <c r="C646" s="50"/>
      <c r="D646" s="55"/>
      <c r="E646" s="55"/>
      <c r="F646" s="55"/>
      <c r="G646" s="55"/>
      <c r="H646" s="55"/>
    </row>
    <row r="647" spans="2:8" ht="15.75">
      <c r="B647" s="54"/>
      <c r="C647" s="50"/>
      <c r="D647" s="55"/>
      <c r="E647" s="55"/>
      <c r="F647" s="55"/>
      <c r="G647" s="55"/>
      <c r="H647" s="55"/>
    </row>
    <row r="648" spans="2:8" ht="15.75">
      <c r="B648" s="54"/>
      <c r="C648" s="50"/>
      <c r="D648" s="55"/>
      <c r="E648" s="55"/>
      <c r="F648" s="55"/>
      <c r="G648" s="55"/>
      <c r="H648" s="55"/>
    </row>
    <row r="649" spans="2:8" ht="15.75">
      <c r="B649" s="54"/>
      <c r="C649" s="50"/>
      <c r="D649" s="55"/>
      <c r="E649" s="55"/>
      <c r="F649" s="55"/>
      <c r="G649" s="55"/>
      <c r="H649" s="55"/>
    </row>
    <row r="650" spans="2:8" ht="15.75">
      <c r="B650" s="54"/>
      <c r="C650" s="50"/>
      <c r="D650" s="55"/>
      <c r="E650" s="55"/>
      <c r="F650" s="55"/>
      <c r="G650" s="55"/>
      <c r="H650" s="55"/>
    </row>
    <row r="651" spans="2:8" ht="15.75">
      <c r="B651" s="54"/>
      <c r="C651" s="50"/>
      <c r="D651" s="55"/>
      <c r="E651" s="55"/>
      <c r="F651" s="55"/>
      <c r="G651" s="55"/>
      <c r="H651" s="55"/>
    </row>
    <row r="652" spans="2:8" ht="15.75">
      <c r="B652" s="54"/>
      <c r="C652" s="50"/>
      <c r="D652" s="55"/>
      <c r="E652" s="55"/>
      <c r="F652" s="55"/>
      <c r="G652" s="55"/>
      <c r="H652" s="55"/>
    </row>
    <row r="653" spans="2:8" ht="15.75">
      <c r="B653" s="54"/>
      <c r="C653" s="50"/>
      <c r="D653" s="55"/>
      <c r="E653" s="55"/>
      <c r="F653" s="55"/>
      <c r="G653" s="55"/>
      <c r="H653" s="55"/>
    </row>
    <row r="654" spans="2:8" ht="15.75">
      <c r="B654" s="54"/>
      <c r="C654" s="50"/>
      <c r="D654" s="55"/>
      <c r="E654" s="55"/>
      <c r="F654" s="55"/>
      <c r="G654" s="55"/>
      <c r="H654" s="55"/>
    </row>
    <row r="655" spans="2:8" ht="15.75">
      <c r="B655" s="54"/>
      <c r="C655" s="50"/>
      <c r="D655" s="55"/>
      <c r="E655" s="55"/>
      <c r="F655" s="55"/>
      <c r="G655" s="55"/>
      <c r="H655" s="55"/>
    </row>
    <row r="656" spans="2:8" ht="15.75">
      <c r="B656" s="54"/>
      <c r="C656" s="50"/>
      <c r="D656" s="55"/>
      <c r="E656" s="55"/>
      <c r="F656" s="55"/>
      <c r="G656" s="55"/>
      <c r="H656" s="55"/>
    </row>
    <row r="657" spans="2:8" ht="15.75">
      <c r="B657" s="54"/>
      <c r="C657" s="50"/>
      <c r="D657" s="55"/>
      <c r="E657" s="55"/>
      <c r="F657" s="55"/>
      <c r="G657" s="55"/>
      <c r="H657" s="55"/>
    </row>
    <row r="658" spans="2:8" ht="15.75">
      <c r="B658" s="54"/>
      <c r="C658" s="50"/>
      <c r="D658" s="55"/>
      <c r="E658" s="55"/>
      <c r="F658" s="55"/>
      <c r="G658" s="55"/>
      <c r="H658" s="55"/>
    </row>
    <row r="659" spans="2:8" ht="15.75">
      <c r="B659" s="54"/>
      <c r="C659" s="50"/>
      <c r="D659" s="55"/>
      <c r="E659" s="55"/>
      <c r="F659" s="55"/>
      <c r="G659" s="55"/>
      <c r="H659" s="55"/>
    </row>
    <row r="660" spans="2:8" ht="15.75">
      <c r="B660" s="54"/>
      <c r="C660" s="50"/>
      <c r="D660" s="55"/>
      <c r="E660" s="55"/>
      <c r="F660" s="55"/>
      <c r="G660" s="55"/>
      <c r="H660" s="55"/>
    </row>
    <row r="661" spans="2:8" ht="15.75">
      <c r="B661" s="54"/>
      <c r="C661" s="50"/>
      <c r="D661" s="55"/>
      <c r="E661" s="55"/>
      <c r="F661" s="55"/>
      <c r="G661" s="55"/>
      <c r="H661" s="55"/>
    </row>
    <row r="662" spans="2:8" ht="15.75">
      <c r="B662" s="54"/>
      <c r="C662" s="50"/>
      <c r="D662" s="55"/>
      <c r="E662" s="55"/>
      <c r="F662" s="55"/>
      <c r="G662" s="55"/>
      <c r="H662" s="55"/>
    </row>
    <row r="663" spans="2:8" ht="15.75">
      <c r="B663" s="54"/>
      <c r="C663" s="50"/>
      <c r="D663" s="55"/>
      <c r="E663" s="55"/>
      <c r="F663" s="55"/>
      <c r="G663" s="55"/>
      <c r="H663" s="55"/>
    </row>
    <row r="664" spans="2:8" ht="15.75">
      <c r="B664" s="54"/>
      <c r="C664" s="50"/>
      <c r="D664" s="55"/>
      <c r="E664" s="55"/>
      <c r="F664" s="55"/>
      <c r="G664" s="55"/>
      <c r="H664" s="55"/>
    </row>
    <row r="665" spans="2:8" ht="15.75">
      <c r="B665" s="54"/>
      <c r="C665" s="50"/>
      <c r="D665" s="55"/>
      <c r="E665" s="55"/>
      <c r="F665" s="55"/>
      <c r="G665" s="55"/>
      <c r="H665" s="55"/>
    </row>
    <row r="666" spans="2:8" ht="15.75">
      <c r="B666" s="54"/>
      <c r="C666" s="50"/>
      <c r="D666" s="55"/>
      <c r="E666" s="55"/>
      <c r="F666" s="55"/>
      <c r="G666" s="55"/>
      <c r="H666" s="55"/>
    </row>
    <row r="667" spans="2:8" ht="15.75">
      <c r="B667" s="54"/>
      <c r="C667" s="50"/>
      <c r="D667" s="55"/>
      <c r="E667" s="55"/>
      <c r="F667" s="55"/>
      <c r="G667" s="55"/>
      <c r="H667" s="55"/>
    </row>
    <row r="668" spans="2:8" ht="15.75">
      <c r="B668" s="54"/>
      <c r="C668" s="50"/>
      <c r="D668" s="55"/>
      <c r="E668" s="55"/>
      <c r="F668" s="55"/>
      <c r="G668" s="55"/>
      <c r="H668" s="55"/>
    </row>
    <row r="669" spans="2:8" ht="15.75">
      <c r="B669" s="54"/>
      <c r="C669" s="50"/>
      <c r="D669" s="55"/>
      <c r="E669" s="55"/>
      <c r="F669" s="55"/>
      <c r="G669" s="55"/>
      <c r="H669" s="55"/>
    </row>
    <row r="670" spans="2:8" ht="15.75">
      <c r="B670" s="54"/>
      <c r="C670" s="50"/>
      <c r="D670" s="55"/>
      <c r="E670" s="55"/>
      <c r="F670" s="55"/>
      <c r="G670" s="55"/>
      <c r="H670" s="55"/>
    </row>
    <row r="671" spans="2:8" ht="15.75">
      <c r="B671" s="54"/>
      <c r="C671" s="50"/>
      <c r="D671" s="55"/>
      <c r="E671" s="55"/>
      <c r="F671" s="55"/>
      <c r="G671" s="55"/>
      <c r="H671" s="55"/>
    </row>
    <row r="672" spans="2:8" ht="15.75">
      <c r="B672" s="54"/>
      <c r="C672" s="50"/>
      <c r="D672" s="55"/>
      <c r="E672" s="55"/>
      <c r="F672" s="55"/>
      <c r="G672" s="55"/>
      <c r="H672" s="55"/>
    </row>
    <row r="673" spans="2:8" ht="15.75">
      <c r="B673" s="54"/>
      <c r="C673" s="50"/>
      <c r="D673" s="55"/>
      <c r="E673" s="55"/>
      <c r="F673" s="55"/>
      <c r="G673" s="55"/>
      <c r="H673" s="55"/>
    </row>
    <row r="674" spans="2:8" ht="15.75">
      <c r="B674" s="54"/>
      <c r="C674" s="50"/>
      <c r="D674" s="55"/>
      <c r="E674" s="55"/>
      <c r="F674" s="55"/>
      <c r="G674" s="55"/>
      <c r="H674" s="55"/>
    </row>
    <row r="675" spans="2:8" ht="15.75">
      <c r="B675" s="54"/>
      <c r="C675" s="50"/>
      <c r="D675" s="55"/>
      <c r="E675" s="55"/>
      <c r="F675" s="55"/>
      <c r="G675" s="55"/>
      <c r="H675" s="55"/>
    </row>
    <row r="676" spans="2:8" ht="15.75">
      <c r="B676" s="54"/>
      <c r="C676" s="50"/>
      <c r="D676" s="55"/>
      <c r="E676" s="55"/>
      <c r="F676" s="55"/>
      <c r="G676" s="55"/>
      <c r="H676" s="55"/>
    </row>
    <row r="677" spans="2:8" ht="15.75">
      <c r="B677" s="54"/>
      <c r="C677" s="50"/>
      <c r="D677" s="55"/>
      <c r="E677" s="55"/>
      <c r="F677" s="55"/>
      <c r="G677" s="55"/>
      <c r="H677" s="55"/>
    </row>
    <row r="678" spans="2:8" ht="15.75">
      <c r="B678" s="54"/>
      <c r="C678" s="50"/>
      <c r="D678" s="55"/>
      <c r="E678" s="55"/>
      <c r="F678" s="55"/>
      <c r="G678" s="55"/>
      <c r="H678" s="55"/>
    </row>
    <row r="679" spans="2:8" ht="15.75">
      <c r="B679" s="54"/>
      <c r="C679" s="50"/>
      <c r="D679" s="55"/>
      <c r="E679" s="55"/>
      <c r="F679" s="55"/>
      <c r="G679" s="55"/>
      <c r="H679" s="55"/>
    </row>
    <row r="680" spans="2:8" ht="15.75">
      <c r="B680" s="54"/>
      <c r="C680" s="50"/>
      <c r="D680" s="55"/>
      <c r="E680" s="55"/>
      <c r="F680" s="55"/>
      <c r="G680" s="55"/>
      <c r="H680" s="55"/>
    </row>
    <row r="681" spans="2:8" ht="15.75">
      <c r="B681" s="54"/>
      <c r="C681" s="50"/>
      <c r="D681" s="55"/>
      <c r="E681" s="55"/>
      <c r="F681" s="55"/>
      <c r="G681" s="55"/>
      <c r="H681" s="55"/>
    </row>
    <row r="682" spans="2:8" ht="15.75">
      <c r="B682" s="54"/>
      <c r="C682" s="50"/>
      <c r="D682" s="55"/>
      <c r="E682" s="55"/>
      <c r="F682" s="55"/>
      <c r="G682" s="55"/>
      <c r="H682" s="55"/>
    </row>
    <row r="683" spans="2:8" ht="15.75">
      <c r="B683" s="54"/>
      <c r="C683" s="50"/>
      <c r="D683" s="55"/>
      <c r="E683" s="55"/>
      <c r="F683" s="55"/>
      <c r="G683" s="55"/>
      <c r="H683" s="55"/>
    </row>
    <row r="684" spans="2:8" ht="15.75">
      <c r="B684" s="54"/>
      <c r="C684" s="50"/>
      <c r="D684" s="55"/>
      <c r="E684" s="55"/>
      <c r="F684" s="55"/>
      <c r="G684" s="55"/>
      <c r="H684" s="55"/>
    </row>
    <row r="685" spans="2:8" ht="15.75">
      <c r="B685" s="54"/>
      <c r="C685" s="50"/>
      <c r="D685" s="55"/>
      <c r="E685" s="55"/>
      <c r="F685" s="55"/>
      <c r="G685" s="55"/>
      <c r="H685" s="55"/>
    </row>
    <row r="686" spans="2:8" ht="15.75">
      <c r="B686" s="54"/>
      <c r="C686" s="50"/>
      <c r="D686" s="55"/>
      <c r="E686" s="55"/>
      <c r="F686" s="55"/>
      <c r="G686" s="55"/>
      <c r="H686" s="55"/>
    </row>
    <row r="687" spans="2:8" ht="15.75">
      <c r="B687" s="54"/>
      <c r="C687" s="50"/>
      <c r="D687" s="55"/>
      <c r="E687" s="55"/>
      <c r="F687" s="55"/>
      <c r="G687" s="55"/>
      <c r="H687" s="55"/>
    </row>
    <row r="688" spans="2:8" ht="15.75">
      <c r="B688" s="54"/>
      <c r="C688" s="50"/>
      <c r="D688" s="55"/>
      <c r="E688" s="55"/>
      <c r="F688" s="55"/>
      <c r="G688" s="55"/>
      <c r="H688" s="55"/>
    </row>
    <row r="689" spans="2:8" ht="15.75">
      <c r="B689" s="54"/>
      <c r="C689" s="50"/>
      <c r="D689" s="55"/>
      <c r="E689" s="55"/>
      <c r="F689" s="55"/>
      <c r="G689" s="55"/>
      <c r="H689" s="55"/>
    </row>
    <row r="690" spans="2:8" ht="15.75">
      <c r="B690" s="54"/>
      <c r="C690" s="50"/>
      <c r="D690" s="55"/>
      <c r="E690" s="55"/>
      <c r="F690" s="55"/>
      <c r="G690" s="55"/>
      <c r="H690" s="55"/>
    </row>
    <row r="691" spans="2:8" ht="15.75">
      <c r="B691" s="54"/>
      <c r="C691" s="50"/>
      <c r="D691" s="55"/>
      <c r="E691" s="55"/>
      <c r="F691" s="55"/>
      <c r="G691" s="55"/>
      <c r="H691" s="55"/>
    </row>
    <row r="692" spans="2:8" ht="15.75">
      <c r="B692" s="54"/>
      <c r="C692" s="50"/>
      <c r="D692" s="55"/>
      <c r="E692" s="55"/>
      <c r="F692" s="55"/>
      <c r="G692" s="55"/>
      <c r="H692" s="55"/>
    </row>
    <row r="693" spans="2:8" ht="15.75">
      <c r="B693" s="54"/>
      <c r="C693" s="50"/>
      <c r="D693" s="55"/>
      <c r="E693" s="55"/>
      <c r="F693" s="55"/>
      <c r="G693" s="55"/>
      <c r="H693" s="55"/>
    </row>
    <row r="694" spans="2:8" ht="15.75">
      <c r="B694" s="54"/>
      <c r="C694" s="50"/>
      <c r="D694" s="55"/>
      <c r="E694" s="55"/>
      <c r="F694" s="55"/>
      <c r="G694" s="55"/>
      <c r="H694" s="55"/>
    </row>
    <row r="695" spans="2:8" ht="15.75">
      <c r="B695" s="54"/>
      <c r="C695" s="50"/>
      <c r="D695" s="55"/>
      <c r="E695" s="55"/>
      <c r="F695" s="55"/>
      <c r="G695" s="55"/>
      <c r="H695" s="55"/>
    </row>
    <row r="696" spans="2:8" ht="15.75">
      <c r="B696" s="54"/>
      <c r="C696" s="50"/>
      <c r="D696" s="55"/>
      <c r="E696" s="55"/>
      <c r="F696" s="55"/>
      <c r="G696" s="55"/>
      <c r="H696" s="55"/>
    </row>
    <row r="697" spans="2:8" ht="15.75">
      <c r="B697" s="54"/>
      <c r="C697" s="50"/>
      <c r="D697" s="55"/>
      <c r="E697" s="55"/>
      <c r="F697" s="55"/>
      <c r="G697" s="55"/>
      <c r="H697" s="55"/>
    </row>
    <row r="698" spans="2:8" ht="15.75">
      <c r="B698" s="54"/>
      <c r="C698" s="50"/>
      <c r="D698" s="55"/>
      <c r="E698" s="55"/>
      <c r="F698" s="55"/>
      <c r="G698" s="55"/>
      <c r="H698" s="55"/>
    </row>
    <row r="699" spans="2:8" ht="15.75">
      <c r="B699" s="54"/>
      <c r="C699" s="50"/>
      <c r="D699" s="55"/>
      <c r="E699" s="55"/>
      <c r="F699" s="55"/>
      <c r="G699" s="55"/>
      <c r="H699" s="55"/>
    </row>
    <row r="700" spans="2:8" ht="15.75">
      <c r="B700" s="54"/>
      <c r="C700" s="50"/>
      <c r="D700" s="55"/>
      <c r="E700" s="55"/>
      <c r="F700" s="55"/>
      <c r="G700" s="55"/>
      <c r="H700" s="55"/>
    </row>
    <row r="701" spans="2:8" ht="15.75">
      <c r="B701" s="54"/>
      <c r="C701" s="50"/>
      <c r="D701" s="55"/>
      <c r="E701" s="55"/>
      <c r="F701" s="55"/>
      <c r="G701" s="55"/>
      <c r="H701" s="55"/>
    </row>
    <row r="702" spans="2:8" ht="15.75">
      <c r="B702" s="54"/>
      <c r="C702" s="50"/>
      <c r="D702" s="55"/>
      <c r="E702" s="55"/>
      <c r="F702" s="55"/>
      <c r="G702" s="55"/>
      <c r="H702" s="55"/>
    </row>
    <row r="703" spans="2:8" ht="15.75">
      <c r="B703" s="54"/>
      <c r="C703" s="50"/>
      <c r="D703" s="55"/>
      <c r="E703" s="55"/>
      <c r="F703" s="55"/>
      <c r="G703" s="55"/>
      <c r="H703" s="55"/>
    </row>
    <row r="704" spans="2:8" ht="15.75">
      <c r="B704" s="54"/>
      <c r="C704" s="50"/>
      <c r="D704" s="55"/>
      <c r="E704" s="55"/>
      <c r="F704" s="55"/>
      <c r="G704" s="55"/>
      <c r="H704" s="55"/>
    </row>
    <row r="705" spans="2:8" ht="15.75">
      <c r="B705" s="54"/>
      <c r="C705" s="50"/>
      <c r="D705" s="55"/>
      <c r="E705" s="55"/>
      <c r="F705" s="55"/>
      <c r="G705" s="55"/>
      <c r="H705" s="55"/>
    </row>
    <row r="706" spans="2:8" ht="15.75">
      <c r="B706" s="54"/>
      <c r="C706" s="50"/>
      <c r="D706" s="55"/>
      <c r="E706" s="55"/>
      <c r="F706" s="55"/>
      <c r="G706" s="55"/>
      <c r="H706" s="55"/>
    </row>
    <row r="707" spans="2:8" ht="15.75">
      <c r="B707" s="54"/>
      <c r="C707" s="50"/>
      <c r="D707" s="55"/>
      <c r="E707" s="55"/>
      <c r="F707" s="55"/>
      <c r="G707" s="55"/>
      <c r="H707" s="55"/>
    </row>
    <row r="708" spans="2:8" ht="15.75">
      <c r="B708" s="54"/>
      <c r="C708" s="50"/>
      <c r="D708" s="55"/>
      <c r="E708" s="55"/>
      <c r="F708" s="55"/>
      <c r="G708" s="55"/>
      <c r="H708" s="55"/>
    </row>
    <row r="709" spans="2:8" ht="15.75">
      <c r="B709" s="54"/>
      <c r="C709" s="50"/>
      <c r="D709" s="55"/>
      <c r="E709" s="55"/>
      <c r="F709" s="55"/>
      <c r="G709" s="55"/>
      <c r="H709" s="55"/>
    </row>
    <row r="710" spans="2:8" ht="15.75">
      <c r="B710" s="54"/>
      <c r="C710" s="50"/>
      <c r="D710" s="55"/>
      <c r="E710" s="55"/>
      <c r="F710" s="55"/>
      <c r="G710" s="55"/>
      <c r="H710" s="55"/>
    </row>
    <row r="711" spans="2:8" ht="15.75">
      <c r="B711" s="54"/>
      <c r="C711" s="50"/>
      <c r="D711" s="55"/>
      <c r="E711" s="55"/>
      <c r="F711" s="55"/>
      <c r="G711" s="55"/>
      <c r="H711" s="55"/>
    </row>
    <row r="712" spans="2:8" ht="15.75">
      <c r="B712" s="54"/>
      <c r="C712" s="50"/>
      <c r="D712" s="55"/>
      <c r="E712" s="55"/>
      <c r="F712" s="55"/>
      <c r="G712" s="55"/>
      <c r="H712" s="55"/>
    </row>
  </sheetData>
  <sheetProtection password="CC0D" sheet="1"/>
  <mergeCells count="109">
    <mergeCell ref="N432:N433"/>
    <mergeCell ref="A434:A459"/>
    <mergeCell ref="B434:B499"/>
    <mergeCell ref="A460:A499"/>
    <mergeCell ref="A424:D424"/>
    <mergeCell ref="G432:G433"/>
    <mergeCell ref="H432:H433"/>
    <mergeCell ref="I432:I433"/>
    <mergeCell ref="J432:J433"/>
    <mergeCell ref="K432:K433"/>
    <mergeCell ref="M432:M433"/>
    <mergeCell ref="A432:A433"/>
    <mergeCell ref="B432:B433"/>
    <mergeCell ref="C432:C433"/>
    <mergeCell ref="D432:D433"/>
    <mergeCell ref="E432:E433"/>
    <mergeCell ref="F432:F433"/>
    <mergeCell ref="G428:G429"/>
    <mergeCell ref="H428:H429"/>
    <mergeCell ref="I428:I429"/>
    <mergeCell ref="J428:J429"/>
    <mergeCell ref="K428:K429"/>
    <mergeCell ref="A430:K430"/>
    <mergeCell ref="A425:A426"/>
    <mergeCell ref="B425:B426"/>
    <mergeCell ref="E428:E429"/>
    <mergeCell ref="F428:F429"/>
    <mergeCell ref="A378:A389"/>
    <mergeCell ref="B378:B389"/>
    <mergeCell ref="A390:A405"/>
    <mergeCell ref="B390:B405"/>
    <mergeCell ref="A406:A414"/>
    <mergeCell ref="B406:B414"/>
    <mergeCell ref="A362:A371"/>
    <mergeCell ref="B362:B371"/>
    <mergeCell ref="A372:A373"/>
    <mergeCell ref="B372:B373"/>
    <mergeCell ref="A374:A377"/>
    <mergeCell ref="B374:B377"/>
    <mergeCell ref="A339:A341"/>
    <mergeCell ref="B339:B341"/>
    <mergeCell ref="A342:A349"/>
    <mergeCell ref="B342:B349"/>
    <mergeCell ref="A350:A361"/>
    <mergeCell ref="B350:B361"/>
    <mergeCell ref="A294:A300"/>
    <mergeCell ref="B294:B300"/>
    <mergeCell ref="A301:A321"/>
    <mergeCell ref="B301:B321"/>
    <mergeCell ref="A322:A338"/>
    <mergeCell ref="B322:B338"/>
    <mergeCell ref="A253:A263"/>
    <mergeCell ref="B253:B263"/>
    <mergeCell ref="A264:A278"/>
    <mergeCell ref="B264:B278"/>
    <mergeCell ref="A279:A293"/>
    <mergeCell ref="B279:B293"/>
    <mergeCell ref="A214:A225"/>
    <mergeCell ref="B214:B225"/>
    <mergeCell ref="A226:A240"/>
    <mergeCell ref="B226:B240"/>
    <mergeCell ref="A241:A252"/>
    <mergeCell ref="B241:B252"/>
    <mergeCell ref="A180:A191"/>
    <mergeCell ref="B180:B191"/>
    <mergeCell ref="A192:A201"/>
    <mergeCell ref="B192:B201"/>
    <mergeCell ref="A202:A213"/>
    <mergeCell ref="B202:B213"/>
    <mergeCell ref="A143:A154"/>
    <mergeCell ref="B143:B154"/>
    <mergeCell ref="A155:A166"/>
    <mergeCell ref="B155:B166"/>
    <mergeCell ref="A167:A179"/>
    <mergeCell ref="B167:B179"/>
    <mergeCell ref="A114:A118"/>
    <mergeCell ref="B114:B118"/>
    <mergeCell ref="A119:A130"/>
    <mergeCell ref="B119:B130"/>
    <mergeCell ref="A131:A142"/>
    <mergeCell ref="B131:B142"/>
    <mergeCell ref="A66:A83"/>
    <mergeCell ref="B66:B83"/>
    <mergeCell ref="A84:A100"/>
    <mergeCell ref="B84:B100"/>
    <mergeCell ref="A101:A113"/>
    <mergeCell ref="B101:B113"/>
    <mergeCell ref="A29:A48"/>
    <mergeCell ref="B29:B48"/>
    <mergeCell ref="A49:A61"/>
    <mergeCell ref="B49:B61"/>
    <mergeCell ref="A63:A65"/>
    <mergeCell ref="B63:B65"/>
    <mergeCell ref="J5:J6"/>
    <mergeCell ref="K5:K6"/>
    <mergeCell ref="M5:M6"/>
    <mergeCell ref="N5:N6"/>
    <mergeCell ref="A7:A28"/>
    <mergeCell ref="B7:B28"/>
    <mergeCell ref="A3:K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58" right="0.15748031496062992" top="0.34" bottom="0.2755905511811024" header="0.31496062992125984" footer="0.31496062992125984"/>
  <pageSetup fitToHeight="5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8"/>
  <sheetViews>
    <sheetView tabSelected="1" zoomScale="74" zoomScaleNormal="74" zoomScalePageLayoutView="0" workbookViewId="0" topLeftCell="A1">
      <pane xSplit="4" ySplit="4" topLeftCell="E42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496" sqref="A496:IV623"/>
    </sheetView>
  </sheetViews>
  <sheetFormatPr defaultColWidth="15.25390625" defaultRowHeight="15.75"/>
  <cols>
    <col min="1" max="1" width="6.125" style="1" hidden="1" customWidth="1"/>
    <col min="2" max="2" width="19.50390625" style="4" hidden="1" customWidth="1"/>
    <col min="3" max="3" width="22.50390625" style="5" hidden="1" customWidth="1"/>
    <col min="4" max="4" width="57.375" style="6" customWidth="1"/>
    <col min="5" max="5" width="13.25390625" style="6" customWidth="1"/>
    <col min="6" max="6" width="12.625" style="6" customWidth="1"/>
    <col min="7" max="7" width="12.125" style="6" customWidth="1"/>
    <col min="8" max="8" width="12.625" style="6" customWidth="1"/>
    <col min="9" max="9" width="12.75390625" style="3" customWidth="1"/>
    <col min="10" max="10" width="8.50390625" style="76" customWidth="1"/>
    <col min="11" max="11" width="8.75390625" style="76" customWidth="1"/>
    <col min="12" max="12" width="13.75390625" style="3" hidden="1" customWidth="1"/>
    <col min="13" max="13" width="12.625" style="3" customWidth="1"/>
    <col min="14" max="14" width="11.125" style="3" customWidth="1"/>
    <col min="15" max="16384" width="15.25390625" style="3" customWidth="1"/>
  </cols>
  <sheetData>
    <row r="1" spans="1:11" ht="18" customHeight="1" hidden="1">
      <c r="A1" s="127" t="s">
        <v>216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4:14" ht="20.25" customHeight="1" hidden="1">
      <c r="D2" s="42"/>
      <c r="H2" s="7"/>
      <c r="K2" s="77"/>
      <c r="N2" s="7" t="s">
        <v>0</v>
      </c>
    </row>
    <row r="3" spans="1:14" ht="42.75" customHeight="1" hidden="1">
      <c r="A3" s="92" t="s">
        <v>1</v>
      </c>
      <c r="B3" s="93" t="s">
        <v>2</v>
      </c>
      <c r="C3" s="92" t="s">
        <v>3</v>
      </c>
      <c r="D3" s="93" t="s">
        <v>4</v>
      </c>
      <c r="E3" s="94" t="s">
        <v>217</v>
      </c>
      <c r="F3" s="96" t="s">
        <v>203</v>
      </c>
      <c r="G3" s="96" t="s">
        <v>218</v>
      </c>
      <c r="H3" s="96" t="s">
        <v>219</v>
      </c>
      <c r="I3" s="98" t="s">
        <v>220</v>
      </c>
      <c r="J3" s="100" t="s">
        <v>221</v>
      </c>
      <c r="K3" s="102" t="s">
        <v>5</v>
      </c>
      <c r="M3" s="98" t="s">
        <v>212</v>
      </c>
      <c r="N3" s="93" t="s">
        <v>214</v>
      </c>
    </row>
    <row r="4" spans="1:14" ht="37.5" customHeight="1" hidden="1">
      <c r="A4" s="92"/>
      <c r="B4" s="93"/>
      <c r="C4" s="92"/>
      <c r="D4" s="93"/>
      <c r="E4" s="95"/>
      <c r="F4" s="97"/>
      <c r="G4" s="97"/>
      <c r="H4" s="97"/>
      <c r="I4" s="99"/>
      <c r="J4" s="101"/>
      <c r="K4" s="103"/>
      <c r="M4" s="99"/>
      <c r="N4" s="99"/>
    </row>
    <row r="5" spans="1:14" ht="15.75" customHeight="1" hidden="1">
      <c r="A5" s="104" t="s">
        <v>6</v>
      </c>
      <c r="B5" s="107" t="s">
        <v>7</v>
      </c>
      <c r="C5" s="9" t="s">
        <v>8</v>
      </c>
      <c r="D5" s="10" t="s">
        <v>9</v>
      </c>
      <c r="E5" s="11">
        <v>291</v>
      </c>
      <c r="F5" s="12"/>
      <c r="G5" s="13"/>
      <c r="H5" s="11">
        <v>576.7</v>
      </c>
      <c r="I5" s="11">
        <f>H5-G5</f>
        <v>576.7</v>
      </c>
      <c r="J5" s="78"/>
      <c r="K5" s="78"/>
      <c r="L5" s="11"/>
      <c r="M5" s="11">
        <f>H5-E5</f>
        <v>285.70000000000005</v>
      </c>
      <c r="N5" s="11">
        <f>H5/E5*100</f>
        <v>198.17869415807561</v>
      </c>
    </row>
    <row r="6" spans="1:14" ht="63" customHeight="1" hidden="1">
      <c r="A6" s="105"/>
      <c r="B6" s="105"/>
      <c r="C6" s="19" t="s">
        <v>60</v>
      </c>
      <c r="D6" s="33" t="s">
        <v>61</v>
      </c>
      <c r="E6" s="11"/>
      <c r="F6" s="12"/>
      <c r="G6" s="13"/>
      <c r="H6" s="11">
        <v>3927</v>
      </c>
      <c r="I6" s="11">
        <f aca="true" t="shared" si="0" ref="I6:I69">H6-G6</f>
        <v>3927</v>
      </c>
      <c r="J6" s="78"/>
      <c r="K6" s="78"/>
      <c r="L6" s="11"/>
      <c r="M6" s="11">
        <f aca="true" t="shared" si="1" ref="M6:M69">H6-E6</f>
        <v>3927</v>
      </c>
      <c r="N6" s="11"/>
    </row>
    <row r="7" spans="1:14" ht="15.75" hidden="1">
      <c r="A7" s="105"/>
      <c r="B7" s="105"/>
      <c r="C7" s="16" t="s">
        <v>10</v>
      </c>
      <c r="D7" s="17" t="s">
        <v>11</v>
      </c>
      <c r="E7" s="11">
        <v>429560.6</v>
      </c>
      <c r="F7" s="11">
        <v>352527.3</v>
      </c>
      <c r="G7" s="11">
        <v>309000</v>
      </c>
      <c r="H7" s="11">
        <v>321735.9</v>
      </c>
      <c r="I7" s="11">
        <f t="shared" si="0"/>
        <v>12735.900000000023</v>
      </c>
      <c r="J7" s="78">
        <f aca="true" t="shared" si="2" ref="J7:J69">H7/G7*100</f>
        <v>104.12165048543692</v>
      </c>
      <c r="K7" s="78">
        <f aca="true" t="shared" si="3" ref="K7:K69">H7/F7*100</f>
        <v>91.26552752084733</v>
      </c>
      <c r="L7" s="11"/>
      <c r="M7" s="11">
        <f t="shared" si="1"/>
        <v>-107824.69999999995</v>
      </c>
      <c r="N7" s="11">
        <f aca="true" t="shared" si="4" ref="N7:N69">H7/E7*100</f>
        <v>74.89883848751492</v>
      </c>
    </row>
    <row r="8" spans="1:14" ht="31.5" hidden="1">
      <c r="A8" s="105"/>
      <c r="B8" s="105"/>
      <c r="C8" s="16" t="s">
        <v>12</v>
      </c>
      <c r="D8" s="18" t="s">
        <v>13</v>
      </c>
      <c r="E8" s="11">
        <v>3071.7</v>
      </c>
      <c r="F8" s="11">
        <v>3225.3</v>
      </c>
      <c r="G8" s="11">
        <v>3225.3</v>
      </c>
      <c r="H8" s="11">
        <v>3453.5</v>
      </c>
      <c r="I8" s="11">
        <f t="shared" si="0"/>
        <v>228.19999999999982</v>
      </c>
      <c r="J8" s="78">
        <f t="shared" si="2"/>
        <v>107.07531082379933</v>
      </c>
      <c r="K8" s="78">
        <f t="shared" si="3"/>
        <v>107.07531082379933</v>
      </c>
      <c r="L8" s="11"/>
      <c r="M8" s="11">
        <f t="shared" si="1"/>
        <v>381.8000000000002</v>
      </c>
      <c r="N8" s="11">
        <f t="shared" si="4"/>
        <v>112.42959924471792</v>
      </c>
    </row>
    <row r="9" spans="1:14" ht="31.5" customHeight="1" hidden="1">
      <c r="A9" s="105"/>
      <c r="B9" s="105"/>
      <c r="C9" s="16" t="s">
        <v>14</v>
      </c>
      <c r="D9" s="20" t="s">
        <v>15</v>
      </c>
      <c r="E9" s="11">
        <v>2082.3</v>
      </c>
      <c r="F9" s="11"/>
      <c r="G9" s="11"/>
      <c r="H9" s="11">
        <v>1349.8</v>
      </c>
      <c r="I9" s="11">
        <f t="shared" si="0"/>
        <v>1349.8</v>
      </c>
      <c r="J9" s="78"/>
      <c r="K9" s="78"/>
      <c r="L9" s="11"/>
      <c r="M9" s="11">
        <f t="shared" si="1"/>
        <v>-732.5000000000002</v>
      </c>
      <c r="N9" s="11">
        <f t="shared" si="4"/>
        <v>64.82255198578494</v>
      </c>
    </row>
    <row r="10" spans="1:14" ht="31.5" hidden="1">
      <c r="A10" s="105"/>
      <c r="B10" s="105"/>
      <c r="C10" s="16" t="s">
        <v>16</v>
      </c>
      <c r="D10" s="21" t="s">
        <v>17</v>
      </c>
      <c r="E10" s="11">
        <v>126.5</v>
      </c>
      <c r="F10" s="11"/>
      <c r="G10" s="11"/>
      <c r="H10" s="11">
        <v>65.5</v>
      </c>
      <c r="I10" s="11">
        <f t="shared" si="0"/>
        <v>65.5</v>
      </c>
      <c r="J10" s="78"/>
      <c r="K10" s="78"/>
      <c r="L10" s="11"/>
      <c r="M10" s="11">
        <f t="shared" si="1"/>
        <v>-61</v>
      </c>
      <c r="N10" s="11">
        <f t="shared" si="4"/>
        <v>51.77865612648221</v>
      </c>
    </row>
    <row r="11" spans="1:14" ht="63" customHeight="1" hidden="1">
      <c r="A11" s="105"/>
      <c r="B11" s="105"/>
      <c r="C11" s="19" t="s">
        <v>18</v>
      </c>
      <c r="D11" s="22" t="s">
        <v>19</v>
      </c>
      <c r="E11" s="11"/>
      <c r="F11" s="11"/>
      <c r="G11" s="11"/>
      <c r="H11" s="11"/>
      <c r="I11" s="11">
        <f t="shared" si="0"/>
        <v>0</v>
      </c>
      <c r="J11" s="78" t="e">
        <f t="shared" si="2"/>
        <v>#DIV/0!</v>
      </c>
      <c r="K11" s="78" t="e">
        <f t="shared" si="3"/>
        <v>#DIV/0!</v>
      </c>
      <c r="L11" s="11"/>
      <c r="M11" s="11">
        <f t="shared" si="1"/>
        <v>0</v>
      </c>
      <c r="N11" s="11" t="e">
        <f t="shared" si="4"/>
        <v>#DIV/0!</v>
      </c>
    </row>
    <row r="12" spans="1:14" ht="47.25" customHeight="1" hidden="1">
      <c r="A12" s="105"/>
      <c r="B12" s="105"/>
      <c r="C12" s="19" t="s">
        <v>20</v>
      </c>
      <c r="D12" s="20" t="s">
        <v>21</v>
      </c>
      <c r="E12" s="11">
        <v>136370.7</v>
      </c>
      <c r="F12" s="11">
        <v>337530.7</v>
      </c>
      <c r="G12" s="11">
        <v>337530.7</v>
      </c>
      <c r="H12" s="11">
        <v>367907.9</v>
      </c>
      <c r="I12" s="11">
        <f t="shared" si="0"/>
        <v>30377.20000000001</v>
      </c>
      <c r="J12" s="78">
        <f t="shared" si="2"/>
        <v>108.99983320035777</v>
      </c>
      <c r="K12" s="78">
        <f t="shared" si="3"/>
        <v>108.99983320035777</v>
      </c>
      <c r="L12" s="11"/>
      <c r="M12" s="11">
        <f t="shared" si="1"/>
        <v>231537.2</v>
      </c>
      <c r="N12" s="11">
        <f t="shared" si="4"/>
        <v>269.78515179580364</v>
      </c>
    </row>
    <row r="13" spans="1:14" ht="47.25" customHeight="1" hidden="1">
      <c r="A13" s="105"/>
      <c r="B13" s="105"/>
      <c r="C13" s="19" t="s">
        <v>62</v>
      </c>
      <c r="D13" s="20" t="s">
        <v>63</v>
      </c>
      <c r="E13" s="11"/>
      <c r="F13" s="11">
        <f>1709.2-1709.2</f>
        <v>0</v>
      </c>
      <c r="G13" s="11"/>
      <c r="H13" s="11"/>
      <c r="I13" s="11">
        <f t="shared" si="0"/>
        <v>0</v>
      </c>
      <c r="J13" s="78" t="e">
        <f t="shared" si="2"/>
        <v>#DIV/0!</v>
      </c>
      <c r="K13" s="78" t="e">
        <f t="shared" si="3"/>
        <v>#DIV/0!</v>
      </c>
      <c r="L13" s="11"/>
      <c r="M13" s="11">
        <f t="shared" si="1"/>
        <v>0</v>
      </c>
      <c r="N13" s="11" t="e">
        <f t="shared" si="4"/>
        <v>#DIV/0!</v>
      </c>
    </row>
    <row r="14" spans="1:14" ht="15.75" hidden="1">
      <c r="A14" s="105"/>
      <c r="B14" s="105"/>
      <c r="C14" s="16" t="s">
        <v>22</v>
      </c>
      <c r="D14" s="18" t="s">
        <v>23</v>
      </c>
      <c r="E14" s="11">
        <f>SUM(E15:E16)</f>
        <v>11.2</v>
      </c>
      <c r="F14" s="11">
        <f>SUM(F15:F16)</f>
        <v>0</v>
      </c>
      <c r="G14" s="11">
        <f>SUM(G15:G16)</f>
        <v>0</v>
      </c>
      <c r="H14" s="11">
        <f>SUM(H15:H16)</f>
        <v>6.8</v>
      </c>
      <c r="I14" s="11">
        <f t="shared" si="0"/>
        <v>6.8</v>
      </c>
      <c r="J14" s="78"/>
      <c r="K14" s="78"/>
      <c r="L14" s="11"/>
      <c r="M14" s="11">
        <f t="shared" si="1"/>
        <v>-4.3999999999999995</v>
      </c>
      <c r="N14" s="11">
        <f t="shared" si="4"/>
        <v>60.71428571428572</v>
      </c>
    </row>
    <row r="15" spans="1:14" ht="63" customHeight="1" hidden="1">
      <c r="A15" s="105"/>
      <c r="B15" s="105"/>
      <c r="C15" s="19" t="s">
        <v>195</v>
      </c>
      <c r="D15" s="58" t="s">
        <v>24</v>
      </c>
      <c r="E15" s="11">
        <v>10.7</v>
      </c>
      <c r="F15" s="11"/>
      <c r="G15" s="11"/>
      <c r="H15" s="11"/>
      <c r="I15" s="11">
        <f t="shared" si="0"/>
        <v>0</v>
      </c>
      <c r="J15" s="78"/>
      <c r="K15" s="78"/>
      <c r="L15" s="11"/>
      <c r="M15" s="11">
        <f t="shared" si="1"/>
        <v>-10.7</v>
      </c>
      <c r="N15" s="11">
        <f t="shared" si="4"/>
        <v>0</v>
      </c>
    </row>
    <row r="16" spans="1:14" ht="47.25" customHeight="1" hidden="1">
      <c r="A16" s="105"/>
      <c r="B16" s="105"/>
      <c r="C16" s="19" t="s">
        <v>25</v>
      </c>
      <c r="D16" s="20" t="s">
        <v>26</v>
      </c>
      <c r="E16" s="11">
        <v>0.5</v>
      </c>
      <c r="F16" s="11"/>
      <c r="G16" s="11"/>
      <c r="H16" s="11">
        <v>6.8</v>
      </c>
      <c r="I16" s="11">
        <f t="shared" si="0"/>
        <v>6.8</v>
      </c>
      <c r="J16" s="78"/>
      <c r="K16" s="78"/>
      <c r="L16" s="11"/>
      <c r="M16" s="11">
        <f t="shared" si="1"/>
        <v>6.3</v>
      </c>
      <c r="N16" s="11">
        <f t="shared" si="4"/>
        <v>1360</v>
      </c>
    </row>
    <row r="17" spans="1:14" ht="15.75" hidden="1">
      <c r="A17" s="105"/>
      <c r="B17" s="105"/>
      <c r="C17" s="16" t="s">
        <v>27</v>
      </c>
      <c r="D17" s="18" t="s">
        <v>28</v>
      </c>
      <c r="E17" s="11">
        <v>-21.2</v>
      </c>
      <c r="F17" s="11"/>
      <c r="G17" s="11"/>
      <c r="H17" s="11">
        <v>17</v>
      </c>
      <c r="I17" s="11">
        <f t="shared" si="0"/>
        <v>17</v>
      </c>
      <c r="J17" s="78"/>
      <c r="K17" s="78"/>
      <c r="L17" s="11"/>
      <c r="M17" s="11">
        <f t="shared" si="1"/>
        <v>38.2</v>
      </c>
      <c r="N17" s="11">
        <f t="shared" si="4"/>
        <v>-80.18867924528303</v>
      </c>
    </row>
    <row r="18" spans="1:14" ht="15.75" customHeight="1" hidden="1">
      <c r="A18" s="105"/>
      <c r="B18" s="105"/>
      <c r="C18" s="16" t="s">
        <v>29</v>
      </c>
      <c r="D18" s="18" t="s">
        <v>30</v>
      </c>
      <c r="E18" s="11">
        <v>453.3</v>
      </c>
      <c r="F18" s="11"/>
      <c r="G18" s="11"/>
      <c r="H18" s="11">
        <v>435.8</v>
      </c>
      <c r="I18" s="11">
        <f t="shared" si="0"/>
        <v>435.8</v>
      </c>
      <c r="J18" s="78"/>
      <c r="K18" s="78"/>
      <c r="L18" s="11"/>
      <c r="M18" s="11">
        <f t="shared" si="1"/>
        <v>-17.5</v>
      </c>
      <c r="N18" s="11">
        <f t="shared" si="4"/>
        <v>96.13942201632473</v>
      </c>
    </row>
    <row r="19" spans="1:14" ht="15.75" customHeight="1" hidden="1">
      <c r="A19" s="105"/>
      <c r="B19" s="105"/>
      <c r="C19" s="16" t="s">
        <v>213</v>
      </c>
      <c r="D19" s="18" t="s">
        <v>46</v>
      </c>
      <c r="E19" s="11"/>
      <c r="F19" s="11"/>
      <c r="G19" s="11"/>
      <c r="H19" s="11"/>
      <c r="I19" s="11">
        <f t="shared" si="0"/>
        <v>0</v>
      </c>
      <c r="J19" s="78" t="e">
        <f t="shared" si="2"/>
        <v>#DIV/0!</v>
      </c>
      <c r="K19" s="78" t="e">
        <f t="shared" si="3"/>
        <v>#DIV/0!</v>
      </c>
      <c r="L19" s="11"/>
      <c r="M19" s="11">
        <f t="shared" si="1"/>
        <v>0</v>
      </c>
      <c r="N19" s="11" t="e">
        <f t="shared" si="4"/>
        <v>#DIV/0!</v>
      </c>
    </row>
    <row r="20" spans="1:14" ht="15.75" hidden="1">
      <c r="A20" s="105"/>
      <c r="B20" s="105"/>
      <c r="C20" s="16" t="s">
        <v>49</v>
      </c>
      <c r="D20" s="18" t="s">
        <v>86</v>
      </c>
      <c r="E20" s="11"/>
      <c r="F20" s="11">
        <v>65293.6</v>
      </c>
      <c r="G20" s="11">
        <v>65293.6</v>
      </c>
      <c r="H20" s="11">
        <v>17973.8</v>
      </c>
      <c r="I20" s="11">
        <f t="shared" si="0"/>
        <v>-47319.8</v>
      </c>
      <c r="J20" s="78">
        <f t="shared" si="2"/>
        <v>27.527659678743397</v>
      </c>
      <c r="K20" s="78">
        <f t="shared" si="3"/>
        <v>27.527659678743397</v>
      </c>
      <c r="L20" s="11"/>
      <c r="M20" s="11">
        <f t="shared" si="1"/>
        <v>17973.8</v>
      </c>
      <c r="N20" s="11"/>
    </row>
    <row r="21" spans="1:14" ht="15.75" customHeight="1" hidden="1">
      <c r="A21" s="105"/>
      <c r="B21" s="105"/>
      <c r="C21" s="16" t="s">
        <v>50</v>
      </c>
      <c r="D21" s="18" t="s">
        <v>51</v>
      </c>
      <c r="E21" s="11"/>
      <c r="F21" s="11">
        <v>77.9</v>
      </c>
      <c r="G21" s="11">
        <v>77.9</v>
      </c>
      <c r="H21" s="11">
        <v>77.9</v>
      </c>
      <c r="I21" s="11">
        <f t="shared" si="0"/>
        <v>0</v>
      </c>
      <c r="J21" s="78">
        <f t="shared" si="2"/>
        <v>100</v>
      </c>
      <c r="K21" s="78">
        <f t="shared" si="3"/>
        <v>100</v>
      </c>
      <c r="L21" s="11"/>
      <c r="M21" s="11">
        <f t="shared" si="1"/>
        <v>77.9</v>
      </c>
      <c r="N21" s="11"/>
    </row>
    <row r="22" spans="1:14" s="26" customFormat="1" ht="15.75" hidden="1">
      <c r="A22" s="105"/>
      <c r="B22" s="105"/>
      <c r="C22" s="23"/>
      <c r="D22" s="24" t="s">
        <v>31</v>
      </c>
      <c r="E22" s="25">
        <f>SUM(E5:E14,E17:E21)</f>
        <v>571946.1000000001</v>
      </c>
      <c r="F22" s="25">
        <f>SUM(F5:F14,F17:F21)</f>
        <v>758654.8</v>
      </c>
      <c r="G22" s="25">
        <f>SUM(G5:G14,G17:G21)</f>
        <v>715127.5</v>
      </c>
      <c r="H22" s="25">
        <f>SUM(H5:H14,H17:H21)</f>
        <v>717527.6000000002</v>
      </c>
      <c r="I22" s="25">
        <f t="shared" si="0"/>
        <v>2400.1000000002095</v>
      </c>
      <c r="J22" s="79">
        <f t="shared" si="2"/>
        <v>100.33561847362887</v>
      </c>
      <c r="K22" s="79">
        <f t="shared" si="3"/>
        <v>94.57893102370146</v>
      </c>
      <c r="L22" s="25"/>
      <c r="M22" s="25">
        <f t="shared" si="1"/>
        <v>145581.50000000012</v>
      </c>
      <c r="N22" s="25">
        <f t="shared" si="4"/>
        <v>125.45370971145708</v>
      </c>
    </row>
    <row r="23" spans="1:14" ht="15.75" hidden="1">
      <c r="A23" s="105"/>
      <c r="B23" s="105"/>
      <c r="C23" s="16" t="s">
        <v>32</v>
      </c>
      <c r="D23" s="27" t="s">
        <v>33</v>
      </c>
      <c r="E23" s="11">
        <v>2189637.1</v>
      </c>
      <c r="F23" s="11">
        <v>2667978.6</v>
      </c>
      <c r="G23" s="11">
        <v>2274308.6</v>
      </c>
      <c r="H23" s="11">
        <v>2116345.6</v>
      </c>
      <c r="I23" s="11">
        <f t="shared" si="0"/>
        <v>-157963</v>
      </c>
      <c r="J23" s="78">
        <f t="shared" si="2"/>
        <v>93.05446059518924</v>
      </c>
      <c r="K23" s="78">
        <f t="shared" si="3"/>
        <v>79.32393460727158</v>
      </c>
      <c r="L23" s="11"/>
      <c r="M23" s="11">
        <f t="shared" si="1"/>
        <v>-73291.5</v>
      </c>
      <c r="N23" s="11">
        <f t="shared" si="4"/>
        <v>96.65280150761055</v>
      </c>
    </row>
    <row r="24" spans="1:14" s="26" customFormat="1" ht="15.75" customHeight="1" hidden="1">
      <c r="A24" s="105"/>
      <c r="B24" s="105"/>
      <c r="C24" s="23"/>
      <c r="D24" s="24" t="s">
        <v>34</v>
      </c>
      <c r="E24" s="25">
        <f>SUM(E23)</f>
        <v>2189637.1</v>
      </c>
      <c r="F24" s="25">
        <f>SUM(F23)</f>
        <v>2667978.6</v>
      </c>
      <c r="G24" s="25">
        <f>SUM(G23)</f>
        <v>2274308.6</v>
      </c>
      <c r="H24" s="25">
        <f>SUM(H23)</f>
        <v>2116345.6</v>
      </c>
      <c r="I24" s="25">
        <f t="shared" si="0"/>
        <v>-157963</v>
      </c>
      <c r="J24" s="79">
        <f t="shared" si="2"/>
        <v>93.05446059518924</v>
      </c>
      <c r="K24" s="79">
        <f t="shared" si="3"/>
        <v>79.32393460727158</v>
      </c>
      <c r="L24" s="25"/>
      <c r="M24" s="25">
        <f t="shared" si="1"/>
        <v>-73291.5</v>
      </c>
      <c r="N24" s="25">
        <f t="shared" si="4"/>
        <v>96.65280150761055</v>
      </c>
    </row>
    <row r="25" spans="1:14" s="26" customFormat="1" ht="34.5" customHeight="1" hidden="1">
      <c r="A25" s="105"/>
      <c r="B25" s="105"/>
      <c r="C25" s="23"/>
      <c r="D25" s="24" t="s">
        <v>208</v>
      </c>
      <c r="E25" s="25">
        <f>E26-E19</f>
        <v>2761583.2</v>
      </c>
      <c r="F25" s="25">
        <f>F26-F19</f>
        <v>3426633.4000000004</v>
      </c>
      <c r="G25" s="25">
        <f>G26-G19</f>
        <v>2989436.1</v>
      </c>
      <c r="H25" s="25">
        <f>H26-H19</f>
        <v>2833873.2</v>
      </c>
      <c r="I25" s="25">
        <f t="shared" si="0"/>
        <v>-155562.8999999999</v>
      </c>
      <c r="J25" s="79">
        <f t="shared" si="2"/>
        <v>94.79624602111414</v>
      </c>
      <c r="K25" s="79">
        <f t="shared" si="3"/>
        <v>82.70138264571868</v>
      </c>
      <c r="L25" s="25"/>
      <c r="M25" s="25">
        <f t="shared" si="1"/>
        <v>72290</v>
      </c>
      <c r="N25" s="25">
        <f t="shared" si="4"/>
        <v>102.61770132437074</v>
      </c>
    </row>
    <row r="26" spans="1:14" s="26" customFormat="1" ht="15.75" hidden="1">
      <c r="A26" s="106"/>
      <c r="B26" s="106"/>
      <c r="C26" s="23"/>
      <c r="D26" s="24" t="s">
        <v>222</v>
      </c>
      <c r="E26" s="25">
        <f>E22+E24</f>
        <v>2761583.2</v>
      </c>
      <c r="F26" s="25">
        <f>F22+F24</f>
        <v>3426633.4000000004</v>
      </c>
      <c r="G26" s="25">
        <f>G22+G24</f>
        <v>2989436.1</v>
      </c>
      <c r="H26" s="25">
        <f>H22+H24</f>
        <v>2833873.2</v>
      </c>
      <c r="I26" s="25">
        <f t="shared" si="0"/>
        <v>-155562.8999999999</v>
      </c>
      <c r="J26" s="79">
        <f t="shared" si="2"/>
        <v>94.79624602111414</v>
      </c>
      <c r="K26" s="79">
        <f t="shared" si="3"/>
        <v>82.70138264571868</v>
      </c>
      <c r="L26" s="25"/>
      <c r="M26" s="25">
        <f t="shared" si="1"/>
        <v>72290</v>
      </c>
      <c r="N26" s="25">
        <f t="shared" si="4"/>
        <v>102.61770132437074</v>
      </c>
    </row>
    <row r="27" spans="1:14" ht="31.5" customHeight="1" hidden="1">
      <c r="A27" s="104" t="s">
        <v>36</v>
      </c>
      <c r="B27" s="107" t="s">
        <v>37</v>
      </c>
      <c r="C27" s="16" t="s">
        <v>16</v>
      </c>
      <c r="D27" s="21" t="s">
        <v>17</v>
      </c>
      <c r="E27" s="11">
        <v>0.9</v>
      </c>
      <c r="F27" s="11">
        <v>1800</v>
      </c>
      <c r="G27" s="11">
        <v>1400</v>
      </c>
      <c r="H27" s="11">
        <v>21374.6</v>
      </c>
      <c r="I27" s="11">
        <f t="shared" si="0"/>
        <v>19974.6</v>
      </c>
      <c r="J27" s="78">
        <f t="shared" si="2"/>
        <v>1526.7571428571428</v>
      </c>
      <c r="K27" s="78">
        <f t="shared" si="3"/>
        <v>1187.4777777777776</v>
      </c>
      <c r="L27" s="11"/>
      <c r="M27" s="11">
        <f t="shared" si="1"/>
        <v>21373.699999999997</v>
      </c>
      <c r="N27" s="11">
        <f t="shared" si="4"/>
        <v>2374955.5555555555</v>
      </c>
    </row>
    <row r="28" spans="1:14" ht="15.75" hidden="1">
      <c r="A28" s="108"/>
      <c r="B28" s="110"/>
      <c r="C28" s="16" t="s">
        <v>22</v>
      </c>
      <c r="D28" s="18" t="s">
        <v>23</v>
      </c>
      <c r="E28" s="11">
        <f>SUM(E29:E30)</f>
        <v>2683</v>
      </c>
      <c r="F28" s="11">
        <f>SUM(F29:F30)</f>
        <v>0</v>
      </c>
      <c r="G28" s="11">
        <f>SUM(G29:G30)</f>
        <v>0</v>
      </c>
      <c r="H28" s="11">
        <f>SUM(H29:H30)</f>
        <v>30.2</v>
      </c>
      <c r="I28" s="11">
        <f t="shared" si="0"/>
        <v>30.2</v>
      </c>
      <c r="J28" s="78"/>
      <c r="K28" s="78"/>
      <c r="L28" s="11"/>
      <c r="M28" s="11">
        <f t="shared" si="1"/>
        <v>-2652.8</v>
      </c>
      <c r="N28" s="11">
        <f t="shared" si="4"/>
        <v>1.1256056653000373</v>
      </c>
    </row>
    <row r="29" spans="1:14" ht="31.5" customHeight="1" hidden="1">
      <c r="A29" s="108"/>
      <c r="B29" s="110"/>
      <c r="C29" s="19" t="s">
        <v>40</v>
      </c>
      <c r="D29" s="20" t="s">
        <v>41</v>
      </c>
      <c r="E29" s="11">
        <v>2683</v>
      </c>
      <c r="F29" s="11"/>
      <c r="G29" s="11"/>
      <c r="H29" s="11">
        <v>-0.8</v>
      </c>
      <c r="I29" s="11">
        <f t="shared" si="0"/>
        <v>-0.8</v>
      </c>
      <c r="J29" s="78"/>
      <c r="K29" s="78"/>
      <c r="L29" s="11"/>
      <c r="M29" s="11">
        <f t="shared" si="1"/>
        <v>-2683.8</v>
      </c>
      <c r="N29" s="11">
        <f t="shared" si="4"/>
        <v>-0.029817368617219533</v>
      </c>
    </row>
    <row r="30" spans="1:14" ht="47.25" customHeight="1" hidden="1">
      <c r="A30" s="108"/>
      <c r="B30" s="110"/>
      <c r="C30" s="19" t="s">
        <v>42</v>
      </c>
      <c r="D30" s="58" t="s">
        <v>43</v>
      </c>
      <c r="E30" s="11"/>
      <c r="F30" s="11">
        <f>1800-1800</f>
        <v>0</v>
      </c>
      <c r="G30" s="11"/>
      <c r="H30" s="11">
        <v>31</v>
      </c>
      <c r="I30" s="11">
        <f t="shared" si="0"/>
        <v>31</v>
      </c>
      <c r="J30" s="78"/>
      <c r="K30" s="78"/>
      <c r="L30" s="11"/>
      <c r="M30" s="11">
        <f t="shared" si="1"/>
        <v>31</v>
      </c>
      <c r="N30" s="11" t="e">
        <f t="shared" si="4"/>
        <v>#DIV/0!</v>
      </c>
    </row>
    <row r="31" spans="1:14" ht="15.75" hidden="1">
      <c r="A31" s="108"/>
      <c r="B31" s="110"/>
      <c r="C31" s="16" t="s">
        <v>27</v>
      </c>
      <c r="D31" s="18" t="s">
        <v>28</v>
      </c>
      <c r="E31" s="11">
        <v>995</v>
      </c>
      <c r="F31" s="11"/>
      <c r="G31" s="11"/>
      <c r="H31" s="11">
        <v>891.1</v>
      </c>
      <c r="I31" s="11">
        <f t="shared" si="0"/>
        <v>891.1</v>
      </c>
      <c r="J31" s="78"/>
      <c r="K31" s="78"/>
      <c r="L31" s="11"/>
      <c r="M31" s="11">
        <f t="shared" si="1"/>
        <v>-103.89999999999998</v>
      </c>
      <c r="N31" s="11">
        <f t="shared" si="4"/>
        <v>89.55778894472361</v>
      </c>
    </row>
    <row r="32" spans="1:14" ht="15.75" customHeight="1" hidden="1">
      <c r="A32" s="108"/>
      <c r="B32" s="110"/>
      <c r="C32" s="16" t="s">
        <v>29</v>
      </c>
      <c r="D32" s="18" t="s">
        <v>30</v>
      </c>
      <c r="E32" s="11"/>
      <c r="F32" s="11"/>
      <c r="G32" s="11"/>
      <c r="H32" s="11"/>
      <c r="I32" s="11">
        <f t="shared" si="0"/>
        <v>0</v>
      </c>
      <c r="J32" s="78" t="e">
        <f t="shared" si="2"/>
        <v>#DIV/0!</v>
      </c>
      <c r="K32" s="78" t="e">
        <f t="shared" si="3"/>
        <v>#DIV/0!</v>
      </c>
      <c r="L32" s="11"/>
      <c r="M32" s="11">
        <f t="shared" si="1"/>
        <v>0</v>
      </c>
      <c r="N32" s="11" t="e">
        <f t="shared" si="4"/>
        <v>#DIV/0!</v>
      </c>
    </row>
    <row r="33" spans="1:14" ht="31.5" customHeight="1" hidden="1">
      <c r="A33" s="108"/>
      <c r="B33" s="110"/>
      <c r="C33" s="16" t="s">
        <v>44</v>
      </c>
      <c r="D33" s="18" t="s">
        <v>45</v>
      </c>
      <c r="E33" s="11"/>
      <c r="F33" s="11"/>
      <c r="G33" s="11"/>
      <c r="H33" s="11"/>
      <c r="I33" s="11">
        <f t="shared" si="0"/>
        <v>0</v>
      </c>
      <c r="J33" s="78" t="e">
        <f t="shared" si="2"/>
        <v>#DIV/0!</v>
      </c>
      <c r="K33" s="78" t="e">
        <f t="shared" si="3"/>
        <v>#DIV/0!</v>
      </c>
      <c r="L33" s="11"/>
      <c r="M33" s="11">
        <f t="shared" si="1"/>
        <v>0</v>
      </c>
      <c r="N33" s="11" t="e">
        <f t="shared" si="4"/>
        <v>#DIV/0!</v>
      </c>
    </row>
    <row r="34" spans="1:14" ht="15.75" customHeight="1" hidden="1">
      <c r="A34" s="108"/>
      <c r="B34" s="110"/>
      <c r="C34" s="16" t="s">
        <v>213</v>
      </c>
      <c r="D34" s="18" t="s">
        <v>46</v>
      </c>
      <c r="E34" s="11"/>
      <c r="F34" s="11"/>
      <c r="G34" s="11"/>
      <c r="H34" s="11"/>
      <c r="I34" s="11">
        <f t="shared" si="0"/>
        <v>0</v>
      </c>
      <c r="J34" s="78" t="e">
        <f t="shared" si="2"/>
        <v>#DIV/0!</v>
      </c>
      <c r="K34" s="78" t="e">
        <f t="shared" si="3"/>
        <v>#DIV/0!</v>
      </c>
      <c r="L34" s="11"/>
      <c r="M34" s="11">
        <f t="shared" si="1"/>
        <v>0</v>
      </c>
      <c r="N34" s="11" t="e">
        <f t="shared" si="4"/>
        <v>#DIV/0!</v>
      </c>
    </row>
    <row r="35" spans="1:14" ht="31.5" customHeight="1" hidden="1">
      <c r="A35" s="108"/>
      <c r="B35" s="110"/>
      <c r="C35" s="16" t="s">
        <v>47</v>
      </c>
      <c r="D35" s="18" t="s">
        <v>48</v>
      </c>
      <c r="E35" s="11"/>
      <c r="F35" s="11"/>
      <c r="G35" s="11"/>
      <c r="H35" s="11"/>
      <c r="I35" s="11">
        <f t="shared" si="0"/>
        <v>0</v>
      </c>
      <c r="J35" s="78" t="e">
        <f t="shared" si="2"/>
        <v>#DIV/0!</v>
      </c>
      <c r="K35" s="78" t="e">
        <f t="shared" si="3"/>
        <v>#DIV/0!</v>
      </c>
      <c r="L35" s="11"/>
      <c r="M35" s="11">
        <f t="shared" si="1"/>
        <v>0</v>
      </c>
      <c r="N35" s="11" t="e">
        <f t="shared" si="4"/>
        <v>#DIV/0!</v>
      </c>
    </row>
    <row r="36" spans="1:14" ht="15.75" customHeight="1" hidden="1">
      <c r="A36" s="108"/>
      <c r="B36" s="110"/>
      <c r="C36" s="16" t="s">
        <v>49</v>
      </c>
      <c r="D36" s="18" t="s">
        <v>198</v>
      </c>
      <c r="E36" s="11"/>
      <c r="F36" s="11"/>
      <c r="G36" s="11"/>
      <c r="H36" s="11"/>
      <c r="I36" s="11">
        <f t="shared" si="0"/>
        <v>0</v>
      </c>
      <c r="J36" s="78" t="e">
        <f t="shared" si="2"/>
        <v>#DIV/0!</v>
      </c>
      <c r="K36" s="78" t="e">
        <f t="shared" si="3"/>
        <v>#DIV/0!</v>
      </c>
      <c r="L36" s="11"/>
      <c r="M36" s="11">
        <f t="shared" si="1"/>
        <v>0</v>
      </c>
      <c r="N36" s="11" t="e">
        <f t="shared" si="4"/>
        <v>#DIV/0!</v>
      </c>
    </row>
    <row r="37" spans="1:14" ht="15.75" customHeight="1" hidden="1">
      <c r="A37" s="108"/>
      <c r="B37" s="110"/>
      <c r="C37" s="16" t="s">
        <v>50</v>
      </c>
      <c r="D37" s="18" t="s">
        <v>51</v>
      </c>
      <c r="E37" s="11"/>
      <c r="F37" s="11"/>
      <c r="G37" s="11"/>
      <c r="H37" s="11"/>
      <c r="I37" s="11">
        <f t="shared" si="0"/>
        <v>0</v>
      </c>
      <c r="J37" s="78" t="e">
        <f t="shared" si="2"/>
        <v>#DIV/0!</v>
      </c>
      <c r="K37" s="78" t="e">
        <f t="shared" si="3"/>
        <v>#DIV/0!</v>
      </c>
      <c r="L37" s="11"/>
      <c r="M37" s="11">
        <f t="shared" si="1"/>
        <v>0</v>
      </c>
      <c r="N37" s="11" t="e">
        <f t="shared" si="4"/>
        <v>#DIV/0!</v>
      </c>
    </row>
    <row r="38" spans="1:14" ht="15.75" customHeight="1" hidden="1">
      <c r="A38" s="108"/>
      <c r="B38" s="110"/>
      <c r="C38" s="16" t="s">
        <v>52</v>
      </c>
      <c r="D38" s="20" t="s">
        <v>53</v>
      </c>
      <c r="E38" s="11"/>
      <c r="F38" s="11"/>
      <c r="G38" s="11"/>
      <c r="H38" s="11"/>
      <c r="I38" s="11">
        <f t="shared" si="0"/>
        <v>0</v>
      </c>
      <c r="J38" s="78" t="e">
        <f t="shared" si="2"/>
        <v>#DIV/0!</v>
      </c>
      <c r="K38" s="78" t="e">
        <f t="shared" si="3"/>
        <v>#DIV/0!</v>
      </c>
      <c r="L38" s="11"/>
      <c r="M38" s="11">
        <f t="shared" si="1"/>
        <v>0</v>
      </c>
      <c r="N38" s="11" t="e">
        <f t="shared" si="4"/>
        <v>#DIV/0!</v>
      </c>
    </row>
    <row r="39" spans="1:14" s="26" customFormat="1" ht="15.75" customHeight="1" hidden="1">
      <c r="A39" s="108"/>
      <c r="B39" s="110"/>
      <c r="C39" s="28"/>
      <c r="D39" s="24" t="s">
        <v>31</v>
      </c>
      <c r="E39" s="25">
        <f>SUM(E27:E28,E31:E38)</f>
        <v>3678.9</v>
      </c>
      <c r="F39" s="25">
        <f>SUM(F27:F28,F31:F38)</f>
        <v>1800</v>
      </c>
      <c r="G39" s="25">
        <f>SUM(G27:G28,G31:G38)</f>
        <v>1400</v>
      </c>
      <c r="H39" s="25">
        <f>SUM(H27:H28,H31:H38)</f>
        <v>22295.899999999998</v>
      </c>
      <c r="I39" s="25">
        <f t="shared" si="0"/>
        <v>20895.899999999998</v>
      </c>
      <c r="J39" s="79">
        <f t="shared" si="2"/>
        <v>1592.5642857142857</v>
      </c>
      <c r="K39" s="79">
        <f t="shared" si="3"/>
        <v>1238.661111111111</v>
      </c>
      <c r="L39" s="25"/>
      <c r="M39" s="25">
        <f t="shared" si="1"/>
        <v>18616.999999999996</v>
      </c>
      <c r="N39" s="25">
        <f t="shared" si="4"/>
        <v>606.0480034793007</v>
      </c>
    </row>
    <row r="40" spans="1:14" ht="120" customHeight="1" hidden="1">
      <c r="A40" s="108"/>
      <c r="B40" s="110"/>
      <c r="C40" s="29" t="s">
        <v>201</v>
      </c>
      <c r="D40" s="30" t="s">
        <v>202</v>
      </c>
      <c r="E40" s="11">
        <v>441.9</v>
      </c>
      <c r="F40" s="11">
        <f>220+265</f>
        <v>485</v>
      </c>
      <c r="G40" s="11">
        <v>400.9</v>
      </c>
      <c r="H40" s="11">
        <v>817.6</v>
      </c>
      <c r="I40" s="11">
        <f t="shared" si="0"/>
        <v>416.70000000000005</v>
      </c>
      <c r="J40" s="78">
        <f t="shared" si="2"/>
        <v>203.94113245198304</v>
      </c>
      <c r="K40" s="78">
        <f t="shared" si="3"/>
        <v>168.57731958762886</v>
      </c>
      <c r="L40" s="11"/>
      <c r="M40" s="11">
        <f t="shared" si="1"/>
        <v>375.70000000000005</v>
      </c>
      <c r="N40" s="11">
        <f t="shared" si="4"/>
        <v>185.01923512106814</v>
      </c>
    </row>
    <row r="41" spans="1:14" ht="15.75" customHeight="1" hidden="1">
      <c r="A41" s="108"/>
      <c r="B41" s="110"/>
      <c r="C41" s="16" t="s">
        <v>164</v>
      </c>
      <c r="D41" s="27" t="s">
        <v>165</v>
      </c>
      <c r="E41" s="34">
        <v>463.7</v>
      </c>
      <c r="F41" s="37"/>
      <c r="G41" s="37"/>
      <c r="H41" s="34">
        <v>437.2</v>
      </c>
      <c r="I41" s="34">
        <f t="shared" si="0"/>
        <v>437.2</v>
      </c>
      <c r="J41" s="80"/>
      <c r="K41" s="80"/>
      <c r="L41" s="34"/>
      <c r="M41" s="34">
        <f t="shared" si="1"/>
        <v>-26.5</v>
      </c>
      <c r="N41" s="34">
        <f t="shared" si="4"/>
        <v>94.28509812378692</v>
      </c>
    </row>
    <row r="42" spans="1:14" ht="15.75" customHeight="1" hidden="1">
      <c r="A42" s="108"/>
      <c r="B42" s="110"/>
      <c r="C42" s="16" t="s">
        <v>22</v>
      </c>
      <c r="D42" s="18" t="s">
        <v>23</v>
      </c>
      <c r="E42" s="11">
        <f>SUM(E43:E43)</f>
        <v>40</v>
      </c>
      <c r="F42" s="11">
        <f>SUM(F43:F43)</f>
        <v>0</v>
      </c>
      <c r="G42" s="11">
        <f>SUM(G43:G43)</f>
        <v>0</v>
      </c>
      <c r="H42" s="11">
        <f>SUM(H43:H43)</f>
        <v>92.3</v>
      </c>
      <c r="I42" s="11">
        <f t="shared" si="0"/>
        <v>92.3</v>
      </c>
      <c r="J42" s="78"/>
      <c r="K42" s="78"/>
      <c r="L42" s="11"/>
      <c r="M42" s="11">
        <f t="shared" si="1"/>
        <v>52.3</v>
      </c>
      <c r="N42" s="11">
        <f t="shared" si="4"/>
        <v>230.75</v>
      </c>
    </row>
    <row r="43" spans="1:14" ht="15.75" customHeight="1" hidden="1">
      <c r="A43" s="108"/>
      <c r="B43" s="110"/>
      <c r="C43" s="16" t="s">
        <v>174</v>
      </c>
      <c r="D43" s="58" t="s">
        <v>175</v>
      </c>
      <c r="E43" s="11">
        <v>40</v>
      </c>
      <c r="F43" s="11"/>
      <c r="G43" s="11"/>
      <c r="H43" s="11">
        <v>92.3</v>
      </c>
      <c r="I43" s="11">
        <f t="shared" si="0"/>
        <v>92.3</v>
      </c>
      <c r="J43" s="78" t="e">
        <f t="shared" si="2"/>
        <v>#DIV/0!</v>
      </c>
      <c r="K43" s="78" t="e">
        <f t="shared" si="3"/>
        <v>#DIV/0!</v>
      </c>
      <c r="L43" s="11"/>
      <c r="M43" s="11">
        <f t="shared" si="1"/>
        <v>52.3</v>
      </c>
      <c r="N43" s="11">
        <f t="shared" si="4"/>
        <v>230.75</v>
      </c>
    </row>
    <row r="44" spans="1:14" ht="15.75" customHeight="1" hidden="1">
      <c r="A44" s="108"/>
      <c r="B44" s="110"/>
      <c r="C44" s="16" t="s">
        <v>49</v>
      </c>
      <c r="D44" s="18" t="s">
        <v>86</v>
      </c>
      <c r="E44" s="11"/>
      <c r="F44" s="11"/>
      <c r="G44" s="11"/>
      <c r="H44" s="11"/>
      <c r="I44" s="11">
        <f t="shared" si="0"/>
        <v>0</v>
      </c>
      <c r="J44" s="78" t="e">
        <f t="shared" si="2"/>
        <v>#DIV/0!</v>
      </c>
      <c r="K44" s="78" t="e">
        <f t="shared" si="3"/>
        <v>#DIV/0!</v>
      </c>
      <c r="L44" s="11"/>
      <c r="M44" s="11">
        <f t="shared" si="1"/>
        <v>0</v>
      </c>
      <c r="N44" s="11" t="e">
        <f t="shared" si="4"/>
        <v>#DIV/0!</v>
      </c>
    </row>
    <row r="45" spans="1:14" s="26" customFormat="1" ht="15.75" customHeight="1" hidden="1">
      <c r="A45" s="108"/>
      <c r="B45" s="110"/>
      <c r="C45" s="28"/>
      <c r="D45" s="24" t="s">
        <v>34</v>
      </c>
      <c r="E45" s="37">
        <f>SUM(E40:E42,E44)</f>
        <v>945.5999999999999</v>
      </c>
      <c r="F45" s="37">
        <f>SUM(F40:F42,F44)</f>
        <v>485</v>
      </c>
      <c r="G45" s="37">
        <f>SUM(G40:G42,G44)</f>
        <v>400.9</v>
      </c>
      <c r="H45" s="37">
        <f>SUM(H40:H42,H44)</f>
        <v>1347.1</v>
      </c>
      <c r="I45" s="37">
        <f t="shared" si="0"/>
        <v>946.1999999999999</v>
      </c>
      <c r="J45" s="81">
        <f t="shared" si="2"/>
        <v>336.01895734597156</v>
      </c>
      <c r="K45" s="81">
        <f t="shared" si="3"/>
        <v>277.7525773195876</v>
      </c>
      <c r="L45" s="37"/>
      <c r="M45" s="37">
        <f t="shared" si="1"/>
        <v>401.5</v>
      </c>
      <c r="N45" s="37">
        <f t="shared" si="4"/>
        <v>142.4598138747885</v>
      </c>
    </row>
    <row r="46" spans="1:14" s="26" customFormat="1" ht="15.75" hidden="1">
      <c r="A46" s="109"/>
      <c r="B46" s="111"/>
      <c r="C46" s="28"/>
      <c r="D46" s="24" t="s">
        <v>35</v>
      </c>
      <c r="E46" s="25">
        <f>E39+E45</f>
        <v>4624.5</v>
      </c>
      <c r="F46" s="25">
        <f>F39+F45</f>
        <v>2285</v>
      </c>
      <c r="G46" s="25">
        <f>G39+G45</f>
        <v>1800.9</v>
      </c>
      <c r="H46" s="25">
        <f>H39+H45</f>
        <v>23642.999999999996</v>
      </c>
      <c r="I46" s="25">
        <f t="shared" si="0"/>
        <v>21842.099999999995</v>
      </c>
      <c r="J46" s="79">
        <f t="shared" si="2"/>
        <v>1312.8435782108943</v>
      </c>
      <c r="K46" s="79">
        <f t="shared" si="3"/>
        <v>1034.7045951859955</v>
      </c>
      <c r="L46" s="25"/>
      <c r="M46" s="25">
        <f t="shared" si="1"/>
        <v>19018.499999999996</v>
      </c>
      <c r="N46" s="25">
        <f t="shared" si="4"/>
        <v>511.25527084009076</v>
      </c>
    </row>
    <row r="47" spans="1:14" ht="63" hidden="1">
      <c r="A47" s="104" t="s">
        <v>58</v>
      </c>
      <c r="B47" s="107" t="s">
        <v>59</v>
      </c>
      <c r="C47" s="19" t="s">
        <v>60</v>
      </c>
      <c r="D47" s="33" t="s">
        <v>61</v>
      </c>
      <c r="E47" s="34">
        <v>-1180</v>
      </c>
      <c r="F47" s="11"/>
      <c r="G47" s="34"/>
      <c r="H47" s="34"/>
      <c r="I47" s="34">
        <f t="shared" si="0"/>
        <v>0</v>
      </c>
      <c r="J47" s="80"/>
      <c r="K47" s="80"/>
      <c r="L47" s="34"/>
      <c r="M47" s="34">
        <f t="shared" si="1"/>
        <v>1180</v>
      </c>
      <c r="N47" s="34">
        <f t="shared" si="4"/>
        <v>0</v>
      </c>
    </row>
    <row r="48" spans="1:14" ht="31.5" customHeight="1" hidden="1">
      <c r="A48" s="108"/>
      <c r="B48" s="110"/>
      <c r="C48" s="16" t="s">
        <v>16</v>
      </c>
      <c r="D48" s="21" t="s">
        <v>17</v>
      </c>
      <c r="E48" s="34"/>
      <c r="F48" s="34">
        <v>180</v>
      </c>
      <c r="G48" s="34">
        <v>148</v>
      </c>
      <c r="H48" s="34">
        <v>2705.4</v>
      </c>
      <c r="I48" s="34">
        <f t="shared" si="0"/>
        <v>2557.4</v>
      </c>
      <c r="J48" s="80">
        <f t="shared" si="2"/>
        <v>1827.9729729729731</v>
      </c>
      <c r="K48" s="80">
        <f t="shared" si="3"/>
        <v>1503</v>
      </c>
      <c r="L48" s="34"/>
      <c r="M48" s="34">
        <f t="shared" si="1"/>
        <v>2705.4</v>
      </c>
      <c r="N48" s="34"/>
    </row>
    <row r="49" spans="1:14" ht="47.25" hidden="1">
      <c r="A49" s="108"/>
      <c r="B49" s="110"/>
      <c r="C49" s="19" t="s">
        <v>62</v>
      </c>
      <c r="D49" s="20" t="s">
        <v>63</v>
      </c>
      <c r="E49" s="34">
        <v>7740.8</v>
      </c>
      <c r="F49" s="34"/>
      <c r="G49" s="34"/>
      <c r="H49" s="34">
        <v>-0.3</v>
      </c>
      <c r="I49" s="34">
        <f t="shared" si="0"/>
        <v>-0.3</v>
      </c>
      <c r="J49" s="80"/>
      <c r="K49" s="80"/>
      <c r="L49" s="34"/>
      <c r="M49" s="34">
        <f t="shared" si="1"/>
        <v>-7741.1</v>
      </c>
      <c r="N49" s="34">
        <f t="shared" si="4"/>
        <v>-0.003875568416701116</v>
      </c>
    </row>
    <row r="50" spans="1:14" ht="31.5" customHeight="1" hidden="1">
      <c r="A50" s="108"/>
      <c r="B50" s="110"/>
      <c r="C50" s="16" t="s">
        <v>22</v>
      </c>
      <c r="D50" s="18" t="s">
        <v>23</v>
      </c>
      <c r="E50" s="11">
        <f>E51</f>
        <v>212.8</v>
      </c>
      <c r="F50" s="11">
        <f>F51</f>
        <v>0</v>
      </c>
      <c r="G50" s="11">
        <f>G51</f>
        <v>0</v>
      </c>
      <c r="H50" s="11">
        <f>H51</f>
        <v>81.2</v>
      </c>
      <c r="I50" s="11">
        <f t="shared" si="0"/>
        <v>81.2</v>
      </c>
      <c r="J50" s="78"/>
      <c r="K50" s="78"/>
      <c r="L50" s="11"/>
      <c r="M50" s="11">
        <f t="shared" si="1"/>
        <v>-131.60000000000002</v>
      </c>
      <c r="N50" s="11">
        <f t="shared" si="4"/>
        <v>38.15789473684211</v>
      </c>
    </row>
    <row r="51" spans="1:14" ht="31.5" customHeight="1" hidden="1">
      <c r="A51" s="108"/>
      <c r="B51" s="110"/>
      <c r="C51" s="19" t="s">
        <v>25</v>
      </c>
      <c r="D51" s="20" t="s">
        <v>26</v>
      </c>
      <c r="E51" s="11">
        <v>212.8</v>
      </c>
      <c r="F51" s="11"/>
      <c r="G51" s="11"/>
      <c r="H51" s="11">
        <v>81.2</v>
      </c>
      <c r="I51" s="11">
        <f t="shared" si="0"/>
        <v>81.2</v>
      </c>
      <c r="J51" s="78"/>
      <c r="K51" s="78"/>
      <c r="L51" s="11"/>
      <c r="M51" s="11">
        <f t="shared" si="1"/>
        <v>-131.60000000000002</v>
      </c>
      <c r="N51" s="11">
        <f t="shared" si="4"/>
        <v>38.15789473684211</v>
      </c>
    </row>
    <row r="52" spans="1:14" ht="15.75" customHeight="1" hidden="1">
      <c r="A52" s="108"/>
      <c r="B52" s="110"/>
      <c r="C52" s="16" t="s">
        <v>27</v>
      </c>
      <c r="D52" s="18" t="s">
        <v>28</v>
      </c>
      <c r="E52" s="34"/>
      <c r="F52" s="34"/>
      <c r="G52" s="34"/>
      <c r="H52" s="34">
        <v>0.1</v>
      </c>
      <c r="I52" s="34">
        <f t="shared" si="0"/>
        <v>0.1</v>
      </c>
      <c r="J52" s="80"/>
      <c r="K52" s="80"/>
      <c r="L52" s="34"/>
      <c r="M52" s="34">
        <f t="shared" si="1"/>
        <v>0.1</v>
      </c>
      <c r="N52" s="34"/>
    </row>
    <row r="53" spans="1:14" ht="15.75" customHeight="1" hidden="1">
      <c r="A53" s="108"/>
      <c r="B53" s="110"/>
      <c r="C53" s="16" t="s">
        <v>213</v>
      </c>
      <c r="D53" s="18" t="s">
        <v>46</v>
      </c>
      <c r="E53" s="34"/>
      <c r="F53" s="34"/>
      <c r="G53" s="34"/>
      <c r="H53" s="34">
        <v>-2605.7</v>
      </c>
      <c r="I53" s="34">
        <f t="shared" si="0"/>
        <v>-2605.7</v>
      </c>
      <c r="J53" s="80"/>
      <c r="K53" s="80"/>
      <c r="L53" s="34"/>
      <c r="M53" s="34">
        <f t="shared" si="1"/>
        <v>-2605.7</v>
      </c>
      <c r="N53" s="34"/>
    </row>
    <row r="54" spans="1:14" ht="15.75" customHeight="1" hidden="1">
      <c r="A54" s="108"/>
      <c r="B54" s="110"/>
      <c r="C54" s="16" t="s">
        <v>50</v>
      </c>
      <c r="D54" s="18" t="s">
        <v>51</v>
      </c>
      <c r="E54" s="34"/>
      <c r="F54" s="34">
        <v>16.7</v>
      </c>
      <c r="G54" s="34">
        <v>16.7</v>
      </c>
      <c r="H54" s="34">
        <v>16.7</v>
      </c>
      <c r="I54" s="34">
        <f t="shared" si="0"/>
        <v>0</v>
      </c>
      <c r="J54" s="80">
        <f t="shared" si="2"/>
        <v>100</v>
      </c>
      <c r="K54" s="80">
        <f t="shared" si="3"/>
        <v>100</v>
      </c>
      <c r="L54" s="34"/>
      <c r="M54" s="34">
        <f t="shared" si="1"/>
        <v>16.7</v>
      </c>
      <c r="N54" s="34"/>
    </row>
    <row r="55" spans="1:14" ht="15.75" customHeight="1" hidden="1">
      <c r="A55" s="108"/>
      <c r="B55" s="110"/>
      <c r="C55" s="16" t="s">
        <v>64</v>
      </c>
      <c r="D55" s="18" t="s">
        <v>65</v>
      </c>
      <c r="E55" s="11"/>
      <c r="F55" s="34"/>
      <c r="G55" s="11"/>
      <c r="H55" s="11"/>
      <c r="I55" s="11">
        <f t="shared" si="0"/>
        <v>0</v>
      </c>
      <c r="J55" s="78" t="e">
        <f t="shared" si="2"/>
        <v>#DIV/0!</v>
      </c>
      <c r="K55" s="78" t="e">
        <f t="shared" si="3"/>
        <v>#DIV/0!</v>
      </c>
      <c r="L55" s="11"/>
      <c r="M55" s="11">
        <f t="shared" si="1"/>
        <v>0</v>
      </c>
      <c r="N55" s="11" t="e">
        <f t="shared" si="4"/>
        <v>#DIV/0!</v>
      </c>
    </row>
    <row r="56" spans="1:14" s="26" customFormat="1" ht="15.75" hidden="1">
      <c r="A56" s="108"/>
      <c r="B56" s="110"/>
      <c r="C56" s="23"/>
      <c r="D56" s="24" t="s">
        <v>31</v>
      </c>
      <c r="E56" s="25">
        <f>SUM(E47:E50,E52:E55)</f>
        <v>6773.6</v>
      </c>
      <c r="F56" s="25">
        <f>SUM(F47:F50,F52:F55)</f>
        <v>196.7</v>
      </c>
      <c r="G56" s="25">
        <f>SUM(G47:G50,G52:G55)</f>
        <v>164.7</v>
      </c>
      <c r="H56" s="25">
        <f>SUM(H47:H50,H52:H55)</f>
        <v>197.3999999999998</v>
      </c>
      <c r="I56" s="25">
        <f t="shared" si="0"/>
        <v>32.69999999999982</v>
      </c>
      <c r="J56" s="79">
        <f t="shared" si="2"/>
        <v>119.8542805100181</v>
      </c>
      <c r="K56" s="79">
        <f t="shared" si="3"/>
        <v>100.3558718861209</v>
      </c>
      <c r="L56" s="25"/>
      <c r="M56" s="25">
        <f t="shared" si="1"/>
        <v>-6576.200000000001</v>
      </c>
      <c r="N56" s="25">
        <f t="shared" si="4"/>
        <v>2.914255344277781</v>
      </c>
    </row>
    <row r="57" spans="1:14" ht="31.5" customHeight="1" hidden="1">
      <c r="A57" s="108"/>
      <c r="B57" s="110"/>
      <c r="C57" s="16" t="s">
        <v>22</v>
      </c>
      <c r="D57" s="18" t="s">
        <v>23</v>
      </c>
      <c r="E57" s="11">
        <f>E58</f>
        <v>1075.3</v>
      </c>
      <c r="F57" s="11">
        <f>F58</f>
        <v>1500</v>
      </c>
      <c r="G57" s="11">
        <f>G58</f>
        <v>1250</v>
      </c>
      <c r="H57" s="11">
        <f>H58</f>
        <v>3067</v>
      </c>
      <c r="I57" s="11">
        <f t="shared" si="0"/>
        <v>1817</v>
      </c>
      <c r="J57" s="78">
        <f t="shared" si="2"/>
        <v>245.35999999999999</v>
      </c>
      <c r="K57" s="78">
        <f t="shared" si="3"/>
        <v>204.46666666666667</v>
      </c>
      <c r="L57" s="11"/>
      <c r="M57" s="11">
        <f t="shared" si="1"/>
        <v>1991.7</v>
      </c>
      <c r="N57" s="11">
        <f t="shared" si="4"/>
        <v>285.22272854087237</v>
      </c>
    </row>
    <row r="58" spans="1:14" ht="31.5" customHeight="1" hidden="1">
      <c r="A58" s="108"/>
      <c r="B58" s="110"/>
      <c r="C58" s="19" t="s">
        <v>25</v>
      </c>
      <c r="D58" s="20" t="s">
        <v>26</v>
      </c>
      <c r="E58" s="11">
        <v>1075.3</v>
      </c>
      <c r="F58" s="11">
        <v>1500</v>
      </c>
      <c r="G58" s="11">
        <v>1250</v>
      </c>
      <c r="H58" s="11">
        <v>3067</v>
      </c>
      <c r="I58" s="11">
        <f t="shared" si="0"/>
        <v>1817</v>
      </c>
      <c r="J58" s="78">
        <f t="shared" si="2"/>
        <v>245.35999999999999</v>
      </c>
      <c r="K58" s="78">
        <f t="shared" si="3"/>
        <v>204.46666666666667</v>
      </c>
      <c r="L58" s="11"/>
      <c r="M58" s="11">
        <f t="shared" si="1"/>
        <v>1991.7</v>
      </c>
      <c r="N58" s="11">
        <f t="shared" si="4"/>
        <v>285.22272854087237</v>
      </c>
    </row>
    <row r="59" spans="1:14" s="26" customFormat="1" ht="15.75" hidden="1">
      <c r="A59" s="108"/>
      <c r="B59" s="110"/>
      <c r="C59" s="23"/>
      <c r="D59" s="24" t="s">
        <v>34</v>
      </c>
      <c r="E59" s="25">
        <f>SUM(E57)</f>
        <v>1075.3</v>
      </c>
      <c r="F59" s="25">
        <f>SUM(F57)</f>
        <v>1500</v>
      </c>
      <c r="G59" s="25">
        <f>SUM(G57)</f>
        <v>1250</v>
      </c>
      <c r="H59" s="25">
        <f>SUM(H57)</f>
        <v>3067</v>
      </c>
      <c r="I59" s="25">
        <f t="shared" si="0"/>
        <v>1817</v>
      </c>
      <c r="J59" s="79">
        <f t="shared" si="2"/>
        <v>245.35999999999999</v>
      </c>
      <c r="K59" s="79">
        <f t="shared" si="3"/>
        <v>204.46666666666667</v>
      </c>
      <c r="L59" s="25"/>
      <c r="M59" s="25">
        <f t="shared" si="1"/>
        <v>1991.7</v>
      </c>
      <c r="N59" s="25">
        <f t="shared" si="4"/>
        <v>285.22272854087237</v>
      </c>
    </row>
    <row r="60" spans="1:14" s="26" customFormat="1" ht="15.75" customHeight="1" hidden="1">
      <c r="A60" s="60"/>
      <c r="B60" s="60"/>
      <c r="C60" s="23"/>
      <c r="D60" s="24" t="s">
        <v>35</v>
      </c>
      <c r="E60" s="25">
        <f>E56+E59</f>
        <v>7848.900000000001</v>
      </c>
      <c r="F60" s="25">
        <f>F56+F59</f>
        <v>1696.7</v>
      </c>
      <c r="G60" s="25">
        <f>G56+G59</f>
        <v>1414.7</v>
      </c>
      <c r="H60" s="25">
        <f>H56+H59</f>
        <v>3264.3999999999996</v>
      </c>
      <c r="I60" s="25">
        <f t="shared" si="0"/>
        <v>1849.6999999999996</v>
      </c>
      <c r="J60" s="79">
        <f t="shared" si="2"/>
        <v>230.7485686011168</v>
      </c>
      <c r="K60" s="79">
        <f t="shared" si="3"/>
        <v>192.39700595273175</v>
      </c>
      <c r="L60" s="25"/>
      <c r="M60" s="25">
        <f t="shared" si="1"/>
        <v>-4584.500000000001</v>
      </c>
      <c r="N60" s="25">
        <f t="shared" si="4"/>
        <v>41.59054134974327</v>
      </c>
    </row>
    <row r="61" spans="1:14" s="26" customFormat="1" ht="15.75" customHeight="1" hidden="1">
      <c r="A61" s="107">
        <v>905</v>
      </c>
      <c r="B61" s="107" t="s">
        <v>215</v>
      </c>
      <c r="C61" s="16" t="s">
        <v>27</v>
      </c>
      <c r="D61" s="18" t="s">
        <v>28</v>
      </c>
      <c r="E61" s="34"/>
      <c r="F61" s="34"/>
      <c r="G61" s="34"/>
      <c r="H61" s="34">
        <v>21</v>
      </c>
      <c r="I61" s="34">
        <f t="shared" si="0"/>
        <v>21</v>
      </c>
      <c r="J61" s="80"/>
      <c r="K61" s="80"/>
      <c r="L61" s="34"/>
      <c r="M61" s="34">
        <f t="shared" si="1"/>
        <v>21</v>
      </c>
      <c r="N61" s="34"/>
    </row>
    <row r="62" spans="1:14" s="26" customFormat="1" ht="15.75" hidden="1">
      <c r="A62" s="110"/>
      <c r="B62" s="110"/>
      <c r="C62" s="16" t="s">
        <v>50</v>
      </c>
      <c r="D62" s="18" t="s">
        <v>51</v>
      </c>
      <c r="E62" s="34"/>
      <c r="F62" s="34">
        <v>5.6</v>
      </c>
      <c r="G62" s="34">
        <v>5.6</v>
      </c>
      <c r="H62" s="34">
        <v>5.6</v>
      </c>
      <c r="I62" s="34">
        <f t="shared" si="0"/>
        <v>0</v>
      </c>
      <c r="J62" s="80">
        <f t="shared" si="2"/>
        <v>100</v>
      </c>
      <c r="K62" s="80">
        <f t="shared" si="3"/>
        <v>100</v>
      </c>
      <c r="L62" s="34"/>
      <c r="M62" s="34">
        <f t="shared" si="1"/>
        <v>5.6</v>
      </c>
      <c r="N62" s="34"/>
    </row>
    <row r="63" spans="1:14" s="26" customFormat="1" ht="15.75" customHeight="1" hidden="1">
      <c r="A63" s="111"/>
      <c r="B63" s="111"/>
      <c r="C63" s="23"/>
      <c r="D63" s="24" t="s">
        <v>35</v>
      </c>
      <c r="E63" s="37">
        <f>E61+E62</f>
        <v>0</v>
      </c>
      <c r="F63" s="37">
        <f>F61+F62</f>
        <v>5.6</v>
      </c>
      <c r="G63" s="37">
        <f>G61+G62</f>
        <v>5.6</v>
      </c>
      <c r="H63" s="37">
        <f>H61+H62</f>
        <v>26.6</v>
      </c>
      <c r="I63" s="37">
        <f t="shared" si="0"/>
        <v>21</v>
      </c>
      <c r="J63" s="81">
        <f t="shared" si="2"/>
        <v>475.0000000000001</v>
      </c>
      <c r="K63" s="81">
        <f t="shared" si="3"/>
        <v>475.0000000000001</v>
      </c>
      <c r="L63" s="37"/>
      <c r="M63" s="37">
        <f t="shared" si="1"/>
        <v>26.6</v>
      </c>
      <c r="N63" s="37"/>
    </row>
    <row r="64" spans="1:14" ht="31.5" customHeight="1" hidden="1">
      <c r="A64" s="104" t="s">
        <v>66</v>
      </c>
      <c r="B64" s="107" t="s">
        <v>67</v>
      </c>
      <c r="C64" s="16" t="s">
        <v>16</v>
      </c>
      <c r="D64" s="21" t="s">
        <v>17</v>
      </c>
      <c r="E64" s="11"/>
      <c r="F64" s="11"/>
      <c r="G64" s="11"/>
      <c r="H64" s="11">
        <v>0.4</v>
      </c>
      <c r="I64" s="11">
        <f t="shared" si="0"/>
        <v>0.4</v>
      </c>
      <c r="J64" s="78"/>
      <c r="K64" s="78"/>
      <c r="L64" s="11"/>
      <c r="M64" s="11">
        <f t="shared" si="1"/>
        <v>0.4</v>
      </c>
      <c r="N64" s="11"/>
    </row>
    <row r="65" spans="1:14" ht="15.75" customHeight="1" hidden="1">
      <c r="A65" s="108"/>
      <c r="B65" s="110"/>
      <c r="C65" s="16" t="s">
        <v>22</v>
      </c>
      <c r="D65" s="18" t="s">
        <v>23</v>
      </c>
      <c r="E65" s="11">
        <f>E66</f>
        <v>0</v>
      </c>
      <c r="F65" s="11">
        <f>F66</f>
        <v>0</v>
      </c>
      <c r="G65" s="11">
        <f>G66</f>
        <v>0</v>
      </c>
      <c r="H65" s="11">
        <f>H66</f>
        <v>0</v>
      </c>
      <c r="I65" s="11">
        <f t="shared" si="0"/>
        <v>0</v>
      </c>
      <c r="J65" s="78"/>
      <c r="K65" s="78"/>
      <c r="L65" s="11"/>
      <c r="M65" s="11">
        <f t="shared" si="1"/>
        <v>0</v>
      </c>
      <c r="N65" s="11" t="e">
        <f t="shared" si="4"/>
        <v>#DIV/0!</v>
      </c>
    </row>
    <row r="66" spans="1:14" ht="47.25" customHeight="1" hidden="1">
      <c r="A66" s="108"/>
      <c r="B66" s="110"/>
      <c r="C66" s="19" t="s">
        <v>25</v>
      </c>
      <c r="D66" s="20" t="s">
        <v>26</v>
      </c>
      <c r="E66" s="11"/>
      <c r="F66" s="11"/>
      <c r="G66" s="11"/>
      <c r="H66" s="11"/>
      <c r="I66" s="11">
        <f t="shared" si="0"/>
        <v>0</v>
      </c>
      <c r="J66" s="78"/>
      <c r="K66" s="78"/>
      <c r="L66" s="11"/>
      <c r="M66" s="11">
        <f t="shared" si="1"/>
        <v>0</v>
      </c>
      <c r="N66" s="11" t="e">
        <f t="shared" si="4"/>
        <v>#DIV/0!</v>
      </c>
    </row>
    <row r="67" spans="1:14" ht="15.75" customHeight="1" hidden="1">
      <c r="A67" s="108"/>
      <c r="B67" s="110"/>
      <c r="C67" s="16" t="s">
        <v>27</v>
      </c>
      <c r="D67" s="18" t="s">
        <v>28</v>
      </c>
      <c r="E67" s="11">
        <v>0.9</v>
      </c>
      <c r="F67" s="11"/>
      <c r="G67" s="11"/>
      <c r="H67" s="11"/>
      <c r="I67" s="11">
        <f t="shared" si="0"/>
        <v>0</v>
      </c>
      <c r="J67" s="78"/>
      <c r="K67" s="78"/>
      <c r="L67" s="11"/>
      <c r="M67" s="11">
        <f t="shared" si="1"/>
        <v>-0.9</v>
      </c>
      <c r="N67" s="11">
        <f t="shared" si="4"/>
        <v>0</v>
      </c>
    </row>
    <row r="68" spans="1:14" ht="15.75" customHeight="1" hidden="1">
      <c r="A68" s="108"/>
      <c r="B68" s="110"/>
      <c r="C68" s="16" t="s">
        <v>50</v>
      </c>
      <c r="D68" s="18" t="s">
        <v>51</v>
      </c>
      <c r="E68" s="11"/>
      <c r="F68" s="11">
        <v>22.3</v>
      </c>
      <c r="G68" s="11">
        <v>22.3</v>
      </c>
      <c r="H68" s="11">
        <v>22.3</v>
      </c>
      <c r="I68" s="11">
        <f t="shared" si="0"/>
        <v>0</v>
      </c>
      <c r="J68" s="78">
        <f t="shared" si="2"/>
        <v>100</v>
      </c>
      <c r="K68" s="78">
        <f t="shared" si="3"/>
        <v>100</v>
      </c>
      <c r="L68" s="11"/>
      <c r="M68" s="11">
        <f t="shared" si="1"/>
        <v>22.3</v>
      </c>
      <c r="N68" s="11"/>
    </row>
    <row r="69" spans="1:14" s="26" customFormat="1" ht="15.75" customHeight="1" hidden="1">
      <c r="A69" s="108"/>
      <c r="B69" s="110"/>
      <c r="C69" s="8"/>
      <c r="D69" s="24" t="s">
        <v>31</v>
      </c>
      <c r="E69" s="25">
        <f>SUM(E64:E65,E67:E68)</f>
        <v>0.9</v>
      </c>
      <c r="F69" s="25">
        <f>SUM(F64:F65,F67:F68)</f>
        <v>22.3</v>
      </c>
      <c r="G69" s="25">
        <f>SUM(G64:G65,G67:G68)</f>
        <v>22.3</v>
      </c>
      <c r="H69" s="25">
        <f>SUM(H64:H65,H67:H68)</f>
        <v>22.7</v>
      </c>
      <c r="I69" s="25">
        <f t="shared" si="0"/>
        <v>0.3999999999999986</v>
      </c>
      <c r="J69" s="79">
        <f t="shared" si="2"/>
        <v>101.79372197309415</v>
      </c>
      <c r="K69" s="79">
        <f t="shared" si="3"/>
        <v>101.79372197309415</v>
      </c>
      <c r="L69" s="25"/>
      <c r="M69" s="25">
        <f t="shared" si="1"/>
        <v>21.8</v>
      </c>
      <c r="N69" s="25">
        <f t="shared" si="4"/>
        <v>2522.222222222222</v>
      </c>
    </row>
    <row r="70" spans="1:14" ht="15.75" hidden="1">
      <c r="A70" s="108"/>
      <c r="B70" s="110"/>
      <c r="C70" s="16" t="s">
        <v>68</v>
      </c>
      <c r="D70" s="18" t="s">
        <v>69</v>
      </c>
      <c r="E70" s="11">
        <v>13558.4</v>
      </c>
      <c r="F70" s="11">
        <v>13174.1</v>
      </c>
      <c r="G70" s="11">
        <v>11532.5</v>
      </c>
      <c r="H70" s="11">
        <v>9893.4</v>
      </c>
      <c r="I70" s="11">
        <f aca="true" t="shared" si="5" ref="I70:I132">H70-G70</f>
        <v>-1639.1000000000004</v>
      </c>
      <c r="J70" s="78">
        <f aca="true" t="shared" si="6" ref="J70:J128">H70/G70*100</f>
        <v>85.78712334706265</v>
      </c>
      <c r="K70" s="78">
        <f aca="true" t="shared" si="7" ref="K70:K128">H70/F70*100</f>
        <v>75.09735010361238</v>
      </c>
      <c r="L70" s="11"/>
      <c r="M70" s="11">
        <f aca="true" t="shared" si="8" ref="M70:M132">H70-E70</f>
        <v>-3665</v>
      </c>
      <c r="N70" s="11">
        <f aca="true" t="shared" si="9" ref="N70:N132">H70/E70*100</f>
        <v>72.96878687750767</v>
      </c>
    </row>
    <row r="71" spans="1:14" ht="15.75" hidden="1">
      <c r="A71" s="108"/>
      <c r="B71" s="110"/>
      <c r="C71" s="16" t="s">
        <v>22</v>
      </c>
      <c r="D71" s="18" t="s">
        <v>23</v>
      </c>
      <c r="E71" s="11">
        <f>SUM(E72:E79)</f>
        <v>5953.5</v>
      </c>
      <c r="F71" s="11">
        <f>SUM(F72:F79)</f>
        <v>6091.4</v>
      </c>
      <c r="G71" s="11">
        <f>SUM(G72:G79)</f>
        <v>5239.2</v>
      </c>
      <c r="H71" s="11">
        <f>SUM(H72:H79)</f>
        <v>9140.8</v>
      </c>
      <c r="I71" s="11">
        <f t="shared" si="5"/>
        <v>3901.5999999999995</v>
      </c>
      <c r="J71" s="78">
        <f t="shared" si="6"/>
        <v>174.46938463887616</v>
      </c>
      <c r="K71" s="78">
        <f t="shared" si="7"/>
        <v>150.06074137308337</v>
      </c>
      <c r="L71" s="11"/>
      <c r="M71" s="11">
        <f t="shared" si="8"/>
        <v>3187.2999999999993</v>
      </c>
      <c r="N71" s="11">
        <f t="shared" si="9"/>
        <v>153.5365751238767</v>
      </c>
    </row>
    <row r="72" spans="1:14" s="26" customFormat="1" ht="31.5" customHeight="1" hidden="1">
      <c r="A72" s="108"/>
      <c r="B72" s="110"/>
      <c r="C72" s="19" t="s">
        <v>70</v>
      </c>
      <c r="D72" s="20" t="s">
        <v>71</v>
      </c>
      <c r="E72" s="11">
        <v>1603.1</v>
      </c>
      <c r="F72" s="11">
        <v>1100</v>
      </c>
      <c r="G72" s="11">
        <v>1025.2</v>
      </c>
      <c r="H72" s="11">
        <v>950</v>
      </c>
      <c r="I72" s="11">
        <f t="shared" si="5"/>
        <v>-75.20000000000005</v>
      </c>
      <c r="J72" s="78">
        <f t="shared" si="6"/>
        <v>92.66484588373</v>
      </c>
      <c r="K72" s="78">
        <f t="shared" si="7"/>
        <v>86.36363636363636</v>
      </c>
      <c r="L72" s="11"/>
      <c r="M72" s="11">
        <f t="shared" si="8"/>
        <v>-653.0999999999999</v>
      </c>
      <c r="N72" s="11">
        <f t="shared" si="9"/>
        <v>59.26018339467283</v>
      </c>
    </row>
    <row r="73" spans="1:14" s="26" customFormat="1" ht="31.5" customHeight="1" hidden="1">
      <c r="A73" s="108"/>
      <c r="B73" s="110"/>
      <c r="C73" s="19" t="s">
        <v>72</v>
      </c>
      <c r="D73" s="20" t="s">
        <v>73</v>
      </c>
      <c r="E73" s="11"/>
      <c r="F73" s="11"/>
      <c r="G73" s="11"/>
      <c r="H73" s="11"/>
      <c r="I73" s="11">
        <f t="shared" si="5"/>
        <v>0</v>
      </c>
      <c r="J73" s="78" t="e">
        <f t="shared" si="6"/>
        <v>#DIV/0!</v>
      </c>
      <c r="K73" s="78" t="e">
        <f t="shared" si="7"/>
        <v>#DIV/0!</v>
      </c>
      <c r="L73" s="11"/>
      <c r="M73" s="11">
        <f t="shared" si="8"/>
        <v>0</v>
      </c>
      <c r="N73" s="11" t="e">
        <f t="shared" si="9"/>
        <v>#DIV/0!</v>
      </c>
    </row>
    <row r="74" spans="1:14" s="26" customFormat="1" ht="31.5" customHeight="1" hidden="1">
      <c r="A74" s="108"/>
      <c r="B74" s="110"/>
      <c r="C74" s="19" t="s">
        <v>74</v>
      </c>
      <c r="D74" s="20" t="s">
        <v>75</v>
      </c>
      <c r="E74" s="11">
        <v>142.7</v>
      </c>
      <c r="F74" s="11"/>
      <c r="G74" s="11"/>
      <c r="H74" s="11">
        <v>2355.5</v>
      </c>
      <c r="I74" s="11">
        <f t="shared" si="5"/>
        <v>2355.5</v>
      </c>
      <c r="J74" s="78" t="e">
        <f t="shared" si="6"/>
        <v>#DIV/0!</v>
      </c>
      <c r="K74" s="78" t="e">
        <f t="shared" si="7"/>
        <v>#DIV/0!</v>
      </c>
      <c r="L74" s="11"/>
      <c r="M74" s="11">
        <f t="shared" si="8"/>
        <v>2212.8</v>
      </c>
      <c r="N74" s="11">
        <f t="shared" si="9"/>
        <v>1650.665732305536</v>
      </c>
    </row>
    <row r="75" spans="1:14" s="26" customFormat="1" ht="31.5" customHeight="1" hidden="1">
      <c r="A75" s="108"/>
      <c r="B75" s="110"/>
      <c r="C75" s="19" t="s">
        <v>76</v>
      </c>
      <c r="D75" s="20" t="s">
        <v>77</v>
      </c>
      <c r="E75" s="11"/>
      <c r="F75" s="11"/>
      <c r="G75" s="11"/>
      <c r="H75" s="11"/>
      <c r="I75" s="11">
        <f t="shared" si="5"/>
        <v>0</v>
      </c>
      <c r="J75" s="78" t="e">
        <f t="shared" si="6"/>
        <v>#DIV/0!</v>
      </c>
      <c r="K75" s="78" t="e">
        <f t="shared" si="7"/>
        <v>#DIV/0!</v>
      </c>
      <c r="L75" s="11"/>
      <c r="M75" s="11">
        <f t="shared" si="8"/>
        <v>0</v>
      </c>
      <c r="N75" s="11" t="e">
        <f t="shared" si="9"/>
        <v>#DIV/0!</v>
      </c>
    </row>
    <row r="76" spans="1:14" s="26" customFormat="1" ht="31.5" customHeight="1" hidden="1">
      <c r="A76" s="108"/>
      <c r="B76" s="110"/>
      <c r="C76" s="19" t="s">
        <v>78</v>
      </c>
      <c r="D76" s="20" t="s">
        <v>79</v>
      </c>
      <c r="E76" s="11">
        <v>535</v>
      </c>
      <c r="F76" s="11">
        <v>1200</v>
      </c>
      <c r="G76" s="11">
        <v>1054</v>
      </c>
      <c r="H76" s="11">
        <v>3302.8</v>
      </c>
      <c r="I76" s="11">
        <f t="shared" si="5"/>
        <v>2248.8</v>
      </c>
      <c r="J76" s="78">
        <f t="shared" si="6"/>
        <v>313.3586337760911</v>
      </c>
      <c r="K76" s="78">
        <f t="shared" si="7"/>
        <v>275.23333333333335</v>
      </c>
      <c r="L76" s="11"/>
      <c r="M76" s="11">
        <f t="shared" si="8"/>
        <v>2767.8</v>
      </c>
      <c r="N76" s="11">
        <f t="shared" si="9"/>
        <v>617.3457943925234</v>
      </c>
    </row>
    <row r="77" spans="1:14" s="26" customFormat="1" ht="31.5" customHeight="1" hidden="1">
      <c r="A77" s="108"/>
      <c r="B77" s="110"/>
      <c r="C77" s="19" t="s">
        <v>80</v>
      </c>
      <c r="D77" s="20" t="s">
        <v>81</v>
      </c>
      <c r="E77" s="11"/>
      <c r="F77" s="11"/>
      <c r="G77" s="11"/>
      <c r="H77" s="11"/>
      <c r="I77" s="11">
        <f t="shared" si="5"/>
        <v>0</v>
      </c>
      <c r="J77" s="78" t="e">
        <f t="shared" si="6"/>
        <v>#DIV/0!</v>
      </c>
      <c r="K77" s="78" t="e">
        <f t="shared" si="7"/>
        <v>#DIV/0!</v>
      </c>
      <c r="L77" s="11"/>
      <c r="M77" s="11">
        <f t="shared" si="8"/>
        <v>0</v>
      </c>
      <c r="N77" s="11" t="e">
        <f t="shared" si="9"/>
        <v>#DIV/0!</v>
      </c>
    </row>
    <row r="78" spans="1:14" s="26" customFormat="1" ht="31.5" customHeight="1" hidden="1">
      <c r="A78" s="108"/>
      <c r="B78" s="110"/>
      <c r="C78" s="19" t="s">
        <v>82</v>
      </c>
      <c r="D78" s="20" t="s">
        <v>83</v>
      </c>
      <c r="E78" s="11"/>
      <c r="F78" s="11"/>
      <c r="G78" s="11"/>
      <c r="H78" s="11"/>
      <c r="I78" s="11">
        <f t="shared" si="5"/>
        <v>0</v>
      </c>
      <c r="J78" s="78" t="e">
        <f t="shared" si="6"/>
        <v>#DIV/0!</v>
      </c>
      <c r="K78" s="78" t="e">
        <f t="shared" si="7"/>
        <v>#DIV/0!</v>
      </c>
      <c r="L78" s="11"/>
      <c r="M78" s="11">
        <f t="shared" si="8"/>
        <v>0</v>
      </c>
      <c r="N78" s="11" t="e">
        <f t="shared" si="9"/>
        <v>#DIV/0!</v>
      </c>
    </row>
    <row r="79" spans="1:14" ht="47.25" customHeight="1" hidden="1">
      <c r="A79" s="108"/>
      <c r="B79" s="110"/>
      <c r="C79" s="19" t="s">
        <v>25</v>
      </c>
      <c r="D79" s="20" t="s">
        <v>26</v>
      </c>
      <c r="E79" s="11">
        <v>3672.7</v>
      </c>
      <c r="F79" s="11">
        <v>3791.4</v>
      </c>
      <c r="G79" s="11">
        <v>3160</v>
      </c>
      <c r="H79" s="11">
        <v>2532.5</v>
      </c>
      <c r="I79" s="11">
        <f t="shared" si="5"/>
        <v>-627.5</v>
      </c>
      <c r="J79" s="78">
        <f t="shared" si="6"/>
        <v>80.14240506329115</v>
      </c>
      <c r="K79" s="78">
        <f t="shared" si="7"/>
        <v>66.79590652529409</v>
      </c>
      <c r="L79" s="11"/>
      <c r="M79" s="11">
        <f t="shared" si="8"/>
        <v>-1140.1999999999998</v>
      </c>
      <c r="N79" s="11">
        <f t="shared" si="9"/>
        <v>68.95471996079179</v>
      </c>
    </row>
    <row r="80" spans="1:14" s="26" customFormat="1" ht="15.75" hidden="1">
      <c r="A80" s="108"/>
      <c r="B80" s="110"/>
      <c r="C80" s="28"/>
      <c r="D80" s="24" t="s">
        <v>34</v>
      </c>
      <c r="E80" s="25">
        <f>SUM(E70:E71)</f>
        <v>19511.9</v>
      </c>
      <c r="F80" s="25">
        <f>SUM(F70:F71)</f>
        <v>19265.5</v>
      </c>
      <c r="G80" s="25">
        <f>SUM(G70:G71)</f>
        <v>16771.7</v>
      </c>
      <c r="H80" s="25">
        <f>SUM(H70:H71)</f>
        <v>19034.199999999997</v>
      </c>
      <c r="I80" s="25">
        <f t="shared" si="5"/>
        <v>2262.4999999999964</v>
      </c>
      <c r="J80" s="79">
        <f t="shared" si="6"/>
        <v>113.4899861075502</v>
      </c>
      <c r="K80" s="79">
        <f t="shared" si="7"/>
        <v>98.79940826866678</v>
      </c>
      <c r="L80" s="25"/>
      <c r="M80" s="25">
        <f t="shared" si="8"/>
        <v>-477.70000000000437</v>
      </c>
      <c r="N80" s="25">
        <f t="shared" si="9"/>
        <v>97.55175047022584</v>
      </c>
    </row>
    <row r="81" spans="1:14" s="26" customFormat="1" ht="15.75" customHeight="1" hidden="1">
      <c r="A81" s="109"/>
      <c r="B81" s="111"/>
      <c r="C81" s="28"/>
      <c r="D81" s="24" t="s">
        <v>35</v>
      </c>
      <c r="E81" s="25">
        <f>E69+E80</f>
        <v>19512.800000000003</v>
      </c>
      <c r="F81" s="25">
        <f>F69+F80</f>
        <v>19287.8</v>
      </c>
      <c r="G81" s="25">
        <f>G69+G80</f>
        <v>16794</v>
      </c>
      <c r="H81" s="25">
        <f>H69+H80</f>
        <v>19056.899999999998</v>
      </c>
      <c r="I81" s="25">
        <f t="shared" si="5"/>
        <v>2262.899999999998</v>
      </c>
      <c r="J81" s="79">
        <f t="shared" si="6"/>
        <v>113.47445516255806</v>
      </c>
      <c r="K81" s="79">
        <f t="shared" si="7"/>
        <v>98.80287020811082</v>
      </c>
      <c r="L81" s="25"/>
      <c r="M81" s="25">
        <f t="shared" si="8"/>
        <v>-455.9000000000051</v>
      </c>
      <c r="N81" s="25">
        <f t="shared" si="9"/>
        <v>97.66358492886718</v>
      </c>
    </row>
    <row r="82" spans="1:14" ht="15.75" hidden="1">
      <c r="A82" s="104" t="s">
        <v>84</v>
      </c>
      <c r="B82" s="107" t="s">
        <v>85</v>
      </c>
      <c r="C82" s="16" t="s">
        <v>10</v>
      </c>
      <c r="D82" s="17" t="s">
        <v>11</v>
      </c>
      <c r="E82" s="34"/>
      <c r="F82" s="34"/>
      <c r="G82" s="34"/>
      <c r="H82" s="34">
        <v>30.7</v>
      </c>
      <c r="I82" s="34">
        <f t="shared" si="5"/>
        <v>30.7</v>
      </c>
      <c r="J82" s="80"/>
      <c r="K82" s="80"/>
      <c r="L82" s="34"/>
      <c r="M82" s="34">
        <f t="shared" si="8"/>
        <v>30.7</v>
      </c>
      <c r="N82" s="34"/>
    </row>
    <row r="83" spans="1:14" ht="31.5" hidden="1">
      <c r="A83" s="108"/>
      <c r="B83" s="110"/>
      <c r="C83" s="16" t="s">
        <v>16</v>
      </c>
      <c r="D83" s="21" t="s">
        <v>17</v>
      </c>
      <c r="E83" s="34">
        <v>1037</v>
      </c>
      <c r="F83" s="34"/>
      <c r="G83" s="34"/>
      <c r="H83" s="34">
        <v>462.2</v>
      </c>
      <c r="I83" s="34">
        <f t="shared" si="5"/>
        <v>462.2</v>
      </c>
      <c r="J83" s="80"/>
      <c r="K83" s="80"/>
      <c r="L83" s="34"/>
      <c r="M83" s="34">
        <f t="shared" si="8"/>
        <v>-574.8</v>
      </c>
      <c r="N83" s="34">
        <f t="shared" si="9"/>
        <v>44.5708775313404</v>
      </c>
    </row>
    <row r="84" spans="1:14" ht="78.75" hidden="1">
      <c r="A84" s="108"/>
      <c r="B84" s="110"/>
      <c r="C84" s="19" t="s">
        <v>18</v>
      </c>
      <c r="D84" s="22" t="s">
        <v>19</v>
      </c>
      <c r="E84" s="34">
        <v>333.4</v>
      </c>
      <c r="F84" s="34"/>
      <c r="G84" s="34"/>
      <c r="H84" s="34">
        <v>50.6</v>
      </c>
      <c r="I84" s="34">
        <f t="shared" si="5"/>
        <v>50.6</v>
      </c>
      <c r="J84" s="80"/>
      <c r="K84" s="80"/>
      <c r="L84" s="34"/>
      <c r="M84" s="34">
        <f t="shared" si="8"/>
        <v>-282.79999999999995</v>
      </c>
      <c r="N84" s="34">
        <f t="shared" si="9"/>
        <v>15.176964607078586</v>
      </c>
    </row>
    <row r="85" spans="1:14" ht="15.75" hidden="1">
      <c r="A85" s="108"/>
      <c r="B85" s="110"/>
      <c r="C85" s="16" t="s">
        <v>22</v>
      </c>
      <c r="D85" s="18" t="s">
        <v>23</v>
      </c>
      <c r="E85" s="11">
        <f>E86</f>
        <v>673</v>
      </c>
      <c r="F85" s="11">
        <f>F86</f>
        <v>0</v>
      </c>
      <c r="G85" s="11">
        <f>G86</f>
        <v>0</v>
      </c>
      <c r="H85" s="11">
        <f>H86</f>
        <v>1007.1</v>
      </c>
      <c r="I85" s="11">
        <f t="shared" si="5"/>
        <v>1007.1</v>
      </c>
      <c r="J85" s="78"/>
      <c r="K85" s="78"/>
      <c r="L85" s="11"/>
      <c r="M85" s="11">
        <f t="shared" si="8"/>
        <v>334.1</v>
      </c>
      <c r="N85" s="11">
        <f t="shared" si="9"/>
        <v>149.64338781575037</v>
      </c>
    </row>
    <row r="86" spans="1:14" ht="47.25" customHeight="1" hidden="1">
      <c r="A86" s="108"/>
      <c r="B86" s="110"/>
      <c r="C86" s="19" t="s">
        <v>25</v>
      </c>
      <c r="D86" s="20" t="s">
        <v>26</v>
      </c>
      <c r="E86" s="11">
        <v>673</v>
      </c>
      <c r="F86" s="11"/>
      <c r="G86" s="11"/>
      <c r="H86" s="11">
        <v>1007.1</v>
      </c>
      <c r="I86" s="11">
        <f t="shared" si="5"/>
        <v>1007.1</v>
      </c>
      <c r="J86" s="78"/>
      <c r="K86" s="78"/>
      <c r="L86" s="11"/>
      <c r="M86" s="11">
        <f t="shared" si="8"/>
        <v>334.1</v>
      </c>
      <c r="N86" s="11">
        <f t="shared" si="9"/>
        <v>149.64338781575037</v>
      </c>
    </row>
    <row r="87" spans="1:14" ht="15.75" customHeight="1" hidden="1">
      <c r="A87" s="108"/>
      <c r="B87" s="110"/>
      <c r="C87" s="16" t="s">
        <v>27</v>
      </c>
      <c r="D87" s="18" t="s">
        <v>28</v>
      </c>
      <c r="E87" s="34">
        <v>-20</v>
      </c>
      <c r="F87" s="34"/>
      <c r="G87" s="34"/>
      <c r="H87" s="34">
        <v>49.2</v>
      </c>
      <c r="I87" s="34">
        <f t="shared" si="5"/>
        <v>49.2</v>
      </c>
      <c r="J87" s="80"/>
      <c r="K87" s="80"/>
      <c r="L87" s="34"/>
      <c r="M87" s="34">
        <f t="shared" si="8"/>
        <v>69.2</v>
      </c>
      <c r="N87" s="34">
        <f t="shared" si="9"/>
        <v>-246</v>
      </c>
    </row>
    <row r="88" spans="1:14" ht="15.75" customHeight="1" hidden="1">
      <c r="A88" s="108"/>
      <c r="B88" s="110"/>
      <c r="C88" s="16" t="s">
        <v>29</v>
      </c>
      <c r="D88" s="18" t="s">
        <v>30</v>
      </c>
      <c r="E88" s="34">
        <v>559.3</v>
      </c>
      <c r="F88" s="34"/>
      <c r="G88" s="34"/>
      <c r="H88" s="34">
        <v>1008.5</v>
      </c>
      <c r="I88" s="34">
        <f t="shared" si="5"/>
        <v>1008.5</v>
      </c>
      <c r="J88" s="80"/>
      <c r="K88" s="80"/>
      <c r="L88" s="34"/>
      <c r="M88" s="34">
        <f t="shared" si="8"/>
        <v>449.20000000000005</v>
      </c>
      <c r="N88" s="34">
        <f t="shared" si="9"/>
        <v>180.31467906311462</v>
      </c>
    </row>
    <row r="89" spans="1:14" ht="15.75" customHeight="1" hidden="1">
      <c r="A89" s="108"/>
      <c r="B89" s="110"/>
      <c r="C89" s="16" t="s">
        <v>213</v>
      </c>
      <c r="D89" s="18" t="s">
        <v>46</v>
      </c>
      <c r="E89" s="34"/>
      <c r="F89" s="34"/>
      <c r="G89" s="34"/>
      <c r="H89" s="34">
        <v>-50.4</v>
      </c>
      <c r="I89" s="34">
        <f t="shared" si="5"/>
        <v>-50.4</v>
      </c>
      <c r="J89" s="80"/>
      <c r="K89" s="80"/>
      <c r="L89" s="34"/>
      <c r="M89" s="34">
        <f t="shared" si="8"/>
        <v>-50.4</v>
      </c>
      <c r="N89" s="34"/>
    </row>
    <row r="90" spans="1:14" ht="15.75" customHeight="1" hidden="1">
      <c r="A90" s="108"/>
      <c r="B90" s="110"/>
      <c r="C90" s="16" t="s">
        <v>49</v>
      </c>
      <c r="D90" s="18" t="s">
        <v>86</v>
      </c>
      <c r="E90" s="34">
        <v>106181.6</v>
      </c>
      <c r="F90" s="34">
        <v>512907.2</v>
      </c>
      <c r="G90" s="34">
        <v>106271.1</v>
      </c>
      <c r="H90" s="34">
        <v>63111.8</v>
      </c>
      <c r="I90" s="34">
        <f t="shared" si="5"/>
        <v>-43159.3</v>
      </c>
      <c r="J90" s="80">
        <f t="shared" si="6"/>
        <v>59.38754750821249</v>
      </c>
      <c r="K90" s="80">
        <f t="shared" si="7"/>
        <v>12.304721009960476</v>
      </c>
      <c r="L90" s="34"/>
      <c r="M90" s="34">
        <f t="shared" si="8"/>
        <v>-43069.8</v>
      </c>
      <c r="N90" s="34">
        <f t="shared" si="9"/>
        <v>59.43760500877742</v>
      </c>
    </row>
    <row r="91" spans="1:14" ht="15.75" hidden="1">
      <c r="A91" s="108"/>
      <c r="B91" s="110"/>
      <c r="C91" s="16" t="s">
        <v>50</v>
      </c>
      <c r="D91" s="18" t="s">
        <v>87</v>
      </c>
      <c r="E91" s="34">
        <v>94636.7</v>
      </c>
      <c r="F91" s="34">
        <v>103195.7</v>
      </c>
      <c r="G91" s="34">
        <v>103107.6</v>
      </c>
      <c r="H91" s="34">
        <v>84541.7</v>
      </c>
      <c r="I91" s="34">
        <f t="shared" si="5"/>
        <v>-18565.90000000001</v>
      </c>
      <c r="J91" s="80">
        <f t="shared" si="6"/>
        <v>81.9936648704848</v>
      </c>
      <c r="K91" s="80">
        <f t="shared" si="7"/>
        <v>81.92366542404383</v>
      </c>
      <c r="L91" s="34"/>
      <c r="M91" s="34">
        <f t="shared" si="8"/>
        <v>-10095</v>
      </c>
      <c r="N91" s="34">
        <f t="shared" si="9"/>
        <v>89.33289093977284</v>
      </c>
    </row>
    <row r="92" spans="1:14" ht="15.75" customHeight="1" hidden="1">
      <c r="A92" s="108"/>
      <c r="B92" s="110"/>
      <c r="C92" s="16" t="s">
        <v>64</v>
      </c>
      <c r="D92" s="18" t="s">
        <v>88</v>
      </c>
      <c r="E92" s="34"/>
      <c r="F92" s="34"/>
      <c r="G92" s="34"/>
      <c r="H92" s="34"/>
      <c r="I92" s="34">
        <f t="shared" si="5"/>
        <v>0</v>
      </c>
      <c r="J92" s="80" t="e">
        <f t="shared" si="6"/>
        <v>#DIV/0!</v>
      </c>
      <c r="K92" s="80" t="e">
        <f t="shared" si="7"/>
        <v>#DIV/0!</v>
      </c>
      <c r="L92" s="34"/>
      <c r="M92" s="34">
        <f t="shared" si="8"/>
        <v>0</v>
      </c>
      <c r="N92" s="34" t="e">
        <f t="shared" si="9"/>
        <v>#DIV/0!</v>
      </c>
    </row>
    <row r="93" spans="1:14" s="26" customFormat="1" ht="15.75" customHeight="1" hidden="1">
      <c r="A93" s="108"/>
      <c r="B93" s="110"/>
      <c r="C93" s="23"/>
      <c r="D93" s="24" t="s">
        <v>31</v>
      </c>
      <c r="E93" s="25">
        <f>SUM(E82:E85,E87:E92)</f>
        <v>203401</v>
      </c>
      <c r="F93" s="25">
        <f>SUM(F82:F85,F87:F92)</f>
        <v>616102.9</v>
      </c>
      <c r="G93" s="25">
        <f>SUM(G82:G85,G87:G92)</f>
        <v>209378.7</v>
      </c>
      <c r="H93" s="25">
        <f>SUM(H82:H85,H87:H92)</f>
        <v>150211.4</v>
      </c>
      <c r="I93" s="25">
        <f t="shared" si="5"/>
        <v>-59167.30000000002</v>
      </c>
      <c r="J93" s="79">
        <f t="shared" si="6"/>
        <v>71.74149041903497</v>
      </c>
      <c r="K93" s="79">
        <f t="shared" si="7"/>
        <v>24.380894814810965</v>
      </c>
      <c r="L93" s="25"/>
      <c r="M93" s="25">
        <f t="shared" si="8"/>
        <v>-53189.600000000006</v>
      </c>
      <c r="N93" s="25">
        <f t="shared" si="9"/>
        <v>73.8498827439393</v>
      </c>
    </row>
    <row r="94" spans="1:14" ht="15.75" hidden="1">
      <c r="A94" s="112"/>
      <c r="B94" s="112"/>
      <c r="C94" s="16" t="s">
        <v>22</v>
      </c>
      <c r="D94" s="18" t="s">
        <v>23</v>
      </c>
      <c r="E94" s="11">
        <f>E95</f>
        <v>475.3</v>
      </c>
      <c r="F94" s="11">
        <f>F95</f>
        <v>500</v>
      </c>
      <c r="G94" s="11">
        <f>G95</f>
        <v>400</v>
      </c>
      <c r="H94" s="11">
        <f>H95</f>
        <v>321</v>
      </c>
      <c r="I94" s="11">
        <f t="shared" si="5"/>
        <v>-79</v>
      </c>
      <c r="J94" s="78">
        <f t="shared" si="6"/>
        <v>80.25</v>
      </c>
      <c r="K94" s="78">
        <f t="shared" si="7"/>
        <v>64.2</v>
      </c>
      <c r="L94" s="11"/>
      <c r="M94" s="11">
        <f t="shared" si="8"/>
        <v>-154.3</v>
      </c>
      <c r="N94" s="11">
        <f t="shared" si="9"/>
        <v>67.53629286766252</v>
      </c>
    </row>
    <row r="95" spans="1:14" ht="47.25" customHeight="1" hidden="1">
      <c r="A95" s="112"/>
      <c r="B95" s="112"/>
      <c r="C95" s="19" t="s">
        <v>25</v>
      </c>
      <c r="D95" s="20" t="s">
        <v>26</v>
      </c>
      <c r="E95" s="11">
        <v>475.3</v>
      </c>
      <c r="F95" s="11">
        <v>500</v>
      </c>
      <c r="G95" s="11">
        <v>400</v>
      </c>
      <c r="H95" s="11">
        <v>321</v>
      </c>
      <c r="I95" s="11">
        <f t="shared" si="5"/>
        <v>-79</v>
      </c>
      <c r="J95" s="78">
        <f t="shared" si="6"/>
        <v>80.25</v>
      </c>
      <c r="K95" s="78">
        <f t="shared" si="7"/>
        <v>64.2</v>
      </c>
      <c r="L95" s="11"/>
      <c r="M95" s="11">
        <f t="shared" si="8"/>
        <v>-154.3</v>
      </c>
      <c r="N95" s="11">
        <f t="shared" si="9"/>
        <v>67.53629286766252</v>
      </c>
    </row>
    <row r="96" spans="1:14" s="26" customFormat="1" ht="15.75" customHeight="1" hidden="1">
      <c r="A96" s="112"/>
      <c r="B96" s="112"/>
      <c r="C96" s="23"/>
      <c r="D96" s="24" t="s">
        <v>34</v>
      </c>
      <c r="E96" s="25">
        <f>SUM(E94)</f>
        <v>475.3</v>
      </c>
      <c r="F96" s="25">
        <f>SUM(F94)</f>
        <v>500</v>
      </c>
      <c r="G96" s="25">
        <f>SUM(G94)</f>
        <v>400</v>
      </c>
      <c r="H96" s="25">
        <f>SUM(H94)</f>
        <v>321</v>
      </c>
      <c r="I96" s="25">
        <f t="shared" si="5"/>
        <v>-79</v>
      </c>
      <c r="J96" s="79">
        <f t="shared" si="6"/>
        <v>80.25</v>
      </c>
      <c r="K96" s="79">
        <f t="shared" si="7"/>
        <v>64.2</v>
      </c>
      <c r="L96" s="25"/>
      <c r="M96" s="25">
        <f t="shared" si="8"/>
        <v>-154.3</v>
      </c>
      <c r="N96" s="25">
        <f t="shared" si="9"/>
        <v>67.53629286766252</v>
      </c>
    </row>
    <row r="97" spans="1:14" s="26" customFormat="1" ht="31.5" hidden="1">
      <c r="A97" s="112"/>
      <c r="B97" s="112"/>
      <c r="C97" s="23"/>
      <c r="D97" s="24" t="s">
        <v>208</v>
      </c>
      <c r="E97" s="25">
        <f>E98-E89</f>
        <v>203876.3</v>
      </c>
      <c r="F97" s="25">
        <f>F98-F89</f>
        <v>616602.9</v>
      </c>
      <c r="G97" s="25">
        <f>G98-G89</f>
        <v>209778.7</v>
      </c>
      <c r="H97" s="25">
        <f>H98-H89</f>
        <v>150582.8</v>
      </c>
      <c r="I97" s="25">
        <f t="shared" si="5"/>
        <v>-59195.90000000002</v>
      </c>
      <c r="J97" s="79">
        <f t="shared" si="6"/>
        <v>71.78173951883579</v>
      </c>
      <c r="K97" s="79">
        <f t="shared" si="7"/>
        <v>24.421357732829343</v>
      </c>
      <c r="L97" s="25"/>
      <c r="M97" s="25">
        <f t="shared" si="8"/>
        <v>-53293.5</v>
      </c>
      <c r="N97" s="25">
        <f t="shared" si="9"/>
        <v>73.85988464573862</v>
      </c>
    </row>
    <row r="98" spans="1:14" s="26" customFormat="1" ht="15.75" hidden="1">
      <c r="A98" s="113"/>
      <c r="B98" s="113"/>
      <c r="C98" s="23"/>
      <c r="D98" s="24" t="s">
        <v>35</v>
      </c>
      <c r="E98" s="25">
        <f>E93+E96</f>
        <v>203876.3</v>
      </c>
      <c r="F98" s="25">
        <f>F93+F96</f>
        <v>616602.9</v>
      </c>
      <c r="G98" s="25">
        <f>G93+G96</f>
        <v>209778.7</v>
      </c>
      <c r="H98" s="25">
        <f>H93+H96</f>
        <v>150532.4</v>
      </c>
      <c r="I98" s="25">
        <f t="shared" si="5"/>
        <v>-59246.30000000002</v>
      </c>
      <c r="J98" s="79">
        <f t="shared" si="6"/>
        <v>71.75771420072677</v>
      </c>
      <c r="K98" s="79">
        <f t="shared" si="7"/>
        <v>24.41318391463939</v>
      </c>
      <c r="L98" s="25"/>
      <c r="M98" s="25">
        <f t="shared" si="8"/>
        <v>-53343.899999999994</v>
      </c>
      <c r="N98" s="25">
        <f t="shared" si="9"/>
        <v>73.83516377332727</v>
      </c>
    </row>
    <row r="99" spans="1:14" s="26" customFormat="1" ht="31.5" customHeight="1" hidden="1">
      <c r="A99" s="104" t="s">
        <v>89</v>
      </c>
      <c r="B99" s="107" t="s">
        <v>90</v>
      </c>
      <c r="C99" s="16" t="s">
        <v>16</v>
      </c>
      <c r="D99" s="21" t="s">
        <v>17</v>
      </c>
      <c r="E99" s="11">
        <v>223.9</v>
      </c>
      <c r="F99" s="25"/>
      <c r="G99" s="25"/>
      <c r="H99" s="11">
        <v>2251.6</v>
      </c>
      <c r="I99" s="11">
        <f t="shared" si="5"/>
        <v>2251.6</v>
      </c>
      <c r="J99" s="78"/>
      <c r="K99" s="78"/>
      <c r="L99" s="11"/>
      <c r="M99" s="11">
        <f t="shared" si="8"/>
        <v>2027.6999999999998</v>
      </c>
      <c r="N99" s="11">
        <f t="shared" si="9"/>
        <v>1005.6275122822689</v>
      </c>
    </row>
    <row r="100" spans="1:14" s="26" customFormat="1" ht="78.75" customHeight="1" hidden="1">
      <c r="A100" s="108"/>
      <c r="B100" s="110"/>
      <c r="C100" s="19" t="s">
        <v>18</v>
      </c>
      <c r="D100" s="22" t="s">
        <v>19</v>
      </c>
      <c r="E100" s="11">
        <v>0.5</v>
      </c>
      <c r="F100" s="25"/>
      <c r="G100" s="25"/>
      <c r="H100" s="11">
        <v>9.3</v>
      </c>
      <c r="I100" s="11">
        <f t="shared" si="5"/>
        <v>9.3</v>
      </c>
      <c r="J100" s="78"/>
      <c r="K100" s="78"/>
      <c r="L100" s="11"/>
      <c r="M100" s="11">
        <f t="shared" si="8"/>
        <v>8.8</v>
      </c>
      <c r="N100" s="11">
        <f t="shared" si="9"/>
        <v>1860.0000000000002</v>
      </c>
    </row>
    <row r="101" spans="1:14" ht="15.75" customHeight="1" hidden="1">
      <c r="A101" s="112"/>
      <c r="B101" s="112"/>
      <c r="C101" s="16" t="s">
        <v>22</v>
      </c>
      <c r="D101" s="18" t="s">
        <v>23</v>
      </c>
      <c r="E101" s="11">
        <f>SUM(E102:E103)</f>
        <v>16.1</v>
      </c>
      <c r="F101" s="11">
        <f>SUM(F102:F103)</f>
        <v>0</v>
      </c>
      <c r="G101" s="11">
        <f>SUM(G102:G103)</f>
        <v>0</v>
      </c>
      <c r="H101" s="11">
        <f>SUM(H102:H103)</f>
        <v>0</v>
      </c>
      <c r="I101" s="11">
        <f t="shared" si="5"/>
        <v>0</v>
      </c>
      <c r="J101" s="78"/>
      <c r="K101" s="78"/>
      <c r="L101" s="11"/>
      <c r="M101" s="11">
        <f t="shared" si="8"/>
        <v>-16.1</v>
      </c>
      <c r="N101" s="11">
        <f t="shared" si="9"/>
        <v>0</v>
      </c>
    </row>
    <row r="102" spans="1:14" ht="15.75" customHeight="1" hidden="1">
      <c r="A102" s="112"/>
      <c r="B102" s="112"/>
      <c r="C102" s="19" t="s">
        <v>40</v>
      </c>
      <c r="D102" s="20" t="s">
        <v>41</v>
      </c>
      <c r="E102" s="11"/>
      <c r="F102" s="11"/>
      <c r="G102" s="11"/>
      <c r="H102" s="11"/>
      <c r="I102" s="11">
        <f t="shared" si="5"/>
        <v>0</v>
      </c>
      <c r="J102" s="78"/>
      <c r="K102" s="78"/>
      <c r="L102" s="11"/>
      <c r="M102" s="11">
        <f t="shared" si="8"/>
        <v>0</v>
      </c>
      <c r="N102" s="11" t="e">
        <f t="shared" si="9"/>
        <v>#DIV/0!</v>
      </c>
    </row>
    <row r="103" spans="1:14" ht="47.25" customHeight="1" hidden="1">
      <c r="A103" s="112"/>
      <c r="B103" s="112"/>
      <c r="C103" s="19" t="s">
        <v>25</v>
      </c>
      <c r="D103" s="20" t="s">
        <v>26</v>
      </c>
      <c r="E103" s="11">
        <v>16.1</v>
      </c>
      <c r="F103" s="11"/>
      <c r="G103" s="11"/>
      <c r="H103" s="11"/>
      <c r="I103" s="11">
        <f t="shared" si="5"/>
        <v>0</v>
      </c>
      <c r="J103" s="78"/>
      <c r="K103" s="78"/>
      <c r="L103" s="11"/>
      <c r="M103" s="11">
        <f t="shared" si="8"/>
        <v>-16.1</v>
      </c>
      <c r="N103" s="11">
        <f t="shared" si="9"/>
        <v>0</v>
      </c>
    </row>
    <row r="104" spans="1:14" ht="15.75" hidden="1">
      <c r="A104" s="112"/>
      <c r="B104" s="112"/>
      <c r="C104" s="16" t="s">
        <v>27</v>
      </c>
      <c r="D104" s="18" t="s">
        <v>28</v>
      </c>
      <c r="E104" s="11">
        <v>80.2</v>
      </c>
      <c r="F104" s="11"/>
      <c r="G104" s="11"/>
      <c r="H104" s="11">
        <v>40</v>
      </c>
      <c r="I104" s="11">
        <f t="shared" si="5"/>
        <v>40</v>
      </c>
      <c r="J104" s="78"/>
      <c r="K104" s="78"/>
      <c r="L104" s="11"/>
      <c r="M104" s="11">
        <f t="shared" si="8"/>
        <v>-40.2</v>
      </c>
      <c r="N104" s="11">
        <f t="shared" si="9"/>
        <v>49.87531172069825</v>
      </c>
    </row>
    <row r="105" spans="1:14" ht="15.75" customHeight="1" hidden="1">
      <c r="A105" s="112"/>
      <c r="B105" s="112"/>
      <c r="C105" s="16" t="s">
        <v>29</v>
      </c>
      <c r="D105" s="18" t="s">
        <v>30</v>
      </c>
      <c r="E105" s="11"/>
      <c r="F105" s="11"/>
      <c r="G105" s="11"/>
      <c r="H105" s="11"/>
      <c r="I105" s="11">
        <f t="shared" si="5"/>
        <v>0</v>
      </c>
      <c r="J105" s="78"/>
      <c r="K105" s="78"/>
      <c r="L105" s="11"/>
      <c r="M105" s="11">
        <f t="shared" si="8"/>
        <v>0</v>
      </c>
      <c r="N105" s="11" t="e">
        <f t="shared" si="9"/>
        <v>#DIV/0!</v>
      </c>
    </row>
    <row r="106" spans="1:14" ht="15.75" customHeight="1" hidden="1">
      <c r="A106" s="112"/>
      <c r="B106" s="112"/>
      <c r="C106" s="16" t="s">
        <v>213</v>
      </c>
      <c r="D106" s="18" t="s">
        <v>46</v>
      </c>
      <c r="E106" s="11"/>
      <c r="F106" s="11"/>
      <c r="G106" s="11"/>
      <c r="H106" s="11">
        <v>-2</v>
      </c>
      <c r="I106" s="11">
        <f t="shared" si="5"/>
        <v>-2</v>
      </c>
      <c r="J106" s="78"/>
      <c r="K106" s="78"/>
      <c r="L106" s="11"/>
      <c r="M106" s="11">
        <f t="shared" si="8"/>
        <v>-2</v>
      </c>
      <c r="N106" s="11"/>
    </row>
    <row r="107" spans="1:14" ht="15.75" hidden="1">
      <c r="A107" s="112"/>
      <c r="B107" s="112"/>
      <c r="C107" s="16" t="s">
        <v>49</v>
      </c>
      <c r="D107" s="18" t="s">
        <v>86</v>
      </c>
      <c r="E107" s="11">
        <v>52458.4</v>
      </c>
      <c r="F107" s="11">
        <v>45794.8</v>
      </c>
      <c r="G107" s="11">
        <v>448.3</v>
      </c>
      <c r="H107" s="11">
        <v>448.3</v>
      </c>
      <c r="I107" s="11">
        <f t="shared" si="5"/>
        <v>0</v>
      </c>
      <c r="J107" s="78">
        <f t="shared" si="6"/>
        <v>100</v>
      </c>
      <c r="K107" s="78">
        <f t="shared" si="7"/>
        <v>0.9789321058286093</v>
      </c>
      <c r="L107" s="11"/>
      <c r="M107" s="11">
        <f t="shared" si="8"/>
        <v>-52010.1</v>
      </c>
      <c r="N107" s="11">
        <f t="shared" si="9"/>
        <v>0.8545819163375169</v>
      </c>
    </row>
    <row r="108" spans="1:14" ht="15.75" customHeight="1" hidden="1">
      <c r="A108" s="112"/>
      <c r="B108" s="112"/>
      <c r="C108" s="16" t="s">
        <v>50</v>
      </c>
      <c r="D108" s="18" t="s">
        <v>87</v>
      </c>
      <c r="E108" s="11"/>
      <c r="F108" s="11">
        <v>283.8</v>
      </c>
      <c r="G108" s="11">
        <v>283.8</v>
      </c>
      <c r="H108" s="11">
        <v>283.8</v>
      </c>
      <c r="I108" s="11">
        <f t="shared" si="5"/>
        <v>0</v>
      </c>
      <c r="J108" s="78">
        <f t="shared" si="6"/>
        <v>100</v>
      </c>
      <c r="K108" s="78">
        <f t="shared" si="7"/>
        <v>100</v>
      </c>
      <c r="L108" s="11"/>
      <c r="M108" s="11">
        <f t="shared" si="8"/>
        <v>283.8</v>
      </c>
      <c r="N108" s="11"/>
    </row>
    <row r="109" spans="1:14" ht="15.75" customHeight="1" hidden="1">
      <c r="A109" s="112"/>
      <c r="B109" s="112"/>
      <c r="C109" s="16" t="s">
        <v>52</v>
      </c>
      <c r="D109" s="20" t="s">
        <v>53</v>
      </c>
      <c r="E109" s="11"/>
      <c r="F109" s="11">
        <v>2779</v>
      </c>
      <c r="G109" s="11">
        <v>2779</v>
      </c>
      <c r="H109" s="11">
        <v>2779</v>
      </c>
      <c r="I109" s="11">
        <f t="shared" si="5"/>
        <v>0</v>
      </c>
      <c r="J109" s="78">
        <f t="shared" si="6"/>
        <v>100</v>
      </c>
      <c r="K109" s="78">
        <f t="shared" si="7"/>
        <v>100</v>
      </c>
      <c r="L109" s="11"/>
      <c r="M109" s="11">
        <f t="shared" si="8"/>
        <v>2779</v>
      </c>
      <c r="N109" s="11"/>
    </row>
    <row r="110" spans="1:14" s="26" customFormat="1" ht="31.5" hidden="1">
      <c r="A110" s="112"/>
      <c r="B110" s="112"/>
      <c r="C110" s="28"/>
      <c r="D110" s="24" t="s">
        <v>208</v>
      </c>
      <c r="E110" s="25">
        <f>E111-E106</f>
        <v>52779.1</v>
      </c>
      <c r="F110" s="25">
        <f>F111-F106</f>
        <v>48857.600000000006</v>
      </c>
      <c r="G110" s="25">
        <f>G111-G106</f>
        <v>3511.1</v>
      </c>
      <c r="H110" s="25">
        <f>H111-H106</f>
        <v>5812</v>
      </c>
      <c r="I110" s="25">
        <f t="shared" si="5"/>
        <v>2300.9</v>
      </c>
      <c r="J110" s="79">
        <f t="shared" si="6"/>
        <v>165.53216940559938</v>
      </c>
      <c r="K110" s="79">
        <f t="shared" si="7"/>
        <v>11.895795127063137</v>
      </c>
      <c r="L110" s="25"/>
      <c r="M110" s="25">
        <f t="shared" si="8"/>
        <v>-46967.1</v>
      </c>
      <c r="N110" s="25">
        <f t="shared" si="9"/>
        <v>11.011934648374073</v>
      </c>
    </row>
    <row r="111" spans="1:14" s="26" customFormat="1" ht="15.75" hidden="1">
      <c r="A111" s="113"/>
      <c r="B111" s="113"/>
      <c r="C111" s="8"/>
      <c r="D111" s="24" t="s">
        <v>35</v>
      </c>
      <c r="E111" s="25">
        <f>SUM(E99:E101,E104:E109)</f>
        <v>52779.1</v>
      </c>
      <c r="F111" s="25">
        <f>SUM(F99:F101,F104:F109)</f>
        <v>48857.600000000006</v>
      </c>
      <c r="G111" s="25">
        <f>SUM(G99:G101,G104:G109)</f>
        <v>3511.1</v>
      </c>
      <c r="H111" s="25">
        <f>SUM(H99:H101,H104:H109)</f>
        <v>5810</v>
      </c>
      <c r="I111" s="25">
        <f t="shared" si="5"/>
        <v>2298.9</v>
      </c>
      <c r="J111" s="79">
        <f t="shared" si="6"/>
        <v>165.4752072000228</v>
      </c>
      <c r="K111" s="79">
        <f t="shared" si="7"/>
        <v>11.8917015981137</v>
      </c>
      <c r="L111" s="25"/>
      <c r="M111" s="25">
        <f t="shared" si="8"/>
        <v>-46969.1</v>
      </c>
      <c r="N111" s="25">
        <f t="shared" si="9"/>
        <v>11.008145269623771</v>
      </c>
    </row>
    <row r="112" spans="1:14" s="26" customFormat="1" ht="31.5" hidden="1">
      <c r="A112" s="107">
        <v>926</v>
      </c>
      <c r="B112" s="107" t="s">
        <v>91</v>
      </c>
      <c r="C112" s="16" t="s">
        <v>16</v>
      </c>
      <c r="D112" s="21" t="s">
        <v>17</v>
      </c>
      <c r="E112" s="11">
        <v>999</v>
      </c>
      <c r="F112" s="11"/>
      <c r="G112" s="11"/>
      <c r="H112" s="11">
        <v>27.3</v>
      </c>
      <c r="I112" s="11">
        <f t="shared" si="5"/>
        <v>27.3</v>
      </c>
      <c r="J112" s="78"/>
      <c r="K112" s="78"/>
      <c r="L112" s="11"/>
      <c r="M112" s="11">
        <f t="shared" si="8"/>
        <v>-971.7</v>
      </c>
      <c r="N112" s="11">
        <f t="shared" si="9"/>
        <v>2.7327327327327327</v>
      </c>
    </row>
    <row r="113" spans="1:14" s="26" customFormat="1" ht="15.75" hidden="1">
      <c r="A113" s="110"/>
      <c r="B113" s="110"/>
      <c r="C113" s="16" t="s">
        <v>27</v>
      </c>
      <c r="D113" s="18" t="s">
        <v>28</v>
      </c>
      <c r="E113" s="11">
        <v>216.4</v>
      </c>
      <c r="F113" s="11"/>
      <c r="G113" s="11"/>
      <c r="H113" s="11">
        <v>-0.8</v>
      </c>
      <c r="I113" s="11">
        <f t="shared" si="5"/>
        <v>-0.8</v>
      </c>
      <c r="J113" s="78"/>
      <c r="K113" s="78"/>
      <c r="L113" s="11"/>
      <c r="M113" s="11">
        <f t="shared" si="8"/>
        <v>-217.20000000000002</v>
      </c>
      <c r="N113" s="11">
        <f t="shared" si="9"/>
        <v>-0.36968576709796674</v>
      </c>
    </row>
    <row r="114" spans="1:14" s="26" customFormat="1" ht="15.75" customHeight="1" hidden="1">
      <c r="A114" s="110"/>
      <c r="B114" s="110"/>
      <c r="C114" s="16" t="s">
        <v>49</v>
      </c>
      <c r="D114" s="18" t="s">
        <v>86</v>
      </c>
      <c r="E114" s="11"/>
      <c r="F114" s="11"/>
      <c r="G114" s="11"/>
      <c r="H114" s="11"/>
      <c r="I114" s="11">
        <f t="shared" si="5"/>
        <v>0</v>
      </c>
      <c r="J114" s="78" t="e">
        <f t="shared" si="6"/>
        <v>#DIV/0!</v>
      </c>
      <c r="K114" s="78" t="e">
        <f t="shared" si="7"/>
        <v>#DIV/0!</v>
      </c>
      <c r="L114" s="11"/>
      <c r="M114" s="11">
        <f t="shared" si="8"/>
        <v>0</v>
      </c>
      <c r="N114" s="11" t="e">
        <f t="shared" si="9"/>
        <v>#DIV/0!</v>
      </c>
    </row>
    <row r="115" spans="1:14" s="26" customFormat="1" ht="15.75" hidden="1">
      <c r="A115" s="110"/>
      <c r="B115" s="110"/>
      <c r="C115" s="16" t="s">
        <v>50</v>
      </c>
      <c r="D115" s="18" t="s">
        <v>87</v>
      </c>
      <c r="E115" s="11"/>
      <c r="F115" s="11">
        <v>16.7</v>
      </c>
      <c r="G115" s="11">
        <v>16.7</v>
      </c>
      <c r="H115" s="11">
        <v>11.1</v>
      </c>
      <c r="I115" s="11">
        <f t="shared" si="5"/>
        <v>-5.6</v>
      </c>
      <c r="J115" s="78">
        <f t="shared" si="6"/>
        <v>66.46706586826348</v>
      </c>
      <c r="K115" s="78">
        <f t="shared" si="7"/>
        <v>66.46706586826348</v>
      </c>
      <c r="L115" s="11"/>
      <c r="M115" s="11">
        <f t="shared" si="8"/>
        <v>11.1</v>
      </c>
      <c r="N115" s="11"/>
    </row>
    <row r="116" spans="1:14" s="26" customFormat="1" ht="15.75" hidden="1">
      <c r="A116" s="111"/>
      <c r="B116" s="111"/>
      <c r="C116" s="8"/>
      <c r="D116" s="24" t="s">
        <v>35</v>
      </c>
      <c r="E116" s="25">
        <f>SUM(E112:E115)</f>
        <v>1215.4</v>
      </c>
      <c r="F116" s="25">
        <f>SUM(F112:F115)</f>
        <v>16.7</v>
      </c>
      <c r="G116" s="25">
        <f>SUM(G112:G115)</f>
        <v>16.7</v>
      </c>
      <c r="H116" s="25">
        <f>SUM(H112:H115)</f>
        <v>37.6</v>
      </c>
      <c r="I116" s="25">
        <f t="shared" si="5"/>
        <v>20.900000000000002</v>
      </c>
      <c r="J116" s="79">
        <f t="shared" si="6"/>
        <v>225.14970059880238</v>
      </c>
      <c r="K116" s="79">
        <f t="shared" si="7"/>
        <v>225.14970059880238</v>
      </c>
      <c r="L116" s="25"/>
      <c r="M116" s="25">
        <f t="shared" si="8"/>
        <v>-1177.8000000000002</v>
      </c>
      <c r="N116" s="25">
        <f t="shared" si="9"/>
        <v>3.093631726180681</v>
      </c>
    </row>
    <row r="117" spans="1:14" ht="31.5" customHeight="1" hidden="1">
      <c r="A117" s="114" t="s">
        <v>92</v>
      </c>
      <c r="B117" s="115" t="s">
        <v>93</v>
      </c>
      <c r="C117" s="16" t="s">
        <v>16</v>
      </c>
      <c r="D117" s="21" t="s">
        <v>17</v>
      </c>
      <c r="E117" s="34">
        <v>6582.5</v>
      </c>
      <c r="F117" s="34"/>
      <c r="G117" s="34"/>
      <c r="H117" s="34">
        <v>6706.9</v>
      </c>
      <c r="I117" s="34">
        <f t="shared" si="5"/>
        <v>6706.9</v>
      </c>
      <c r="J117" s="80"/>
      <c r="K117" s="80"/>
      <c r="L117" s="34"/>
      <c r="M117" s="34">
        <f t="shared" si="8"/>
        <v>124.39999999999964</v>
      </c>
      <c r="N117" s="34">
        <f t="shared" si="9"/>
        <v>101.88985947588303</v>
      </c>
    </row>
    <row r="118" spans="1:14" ht="15.75" customHeight="1" hidden="1">
      <c r="A118" s="114"/>
      <c r="B118" s="115"/>
      <c r="C118" s="16" t="s">
        <v>22</v>
      </c>
      <c r="D118" s="18" t="s">
        <v>23</v>
      </c>
      <c r="E118" s="34">
        <f>E119</f>
        <v>17.9</v>
      </c>
      <c r="F118" s="34">
        <f>F119</f>
        <v>0</v>
      </c>
      <c r="G118" s="34">
        <f>G119</f>
        <v>0</v>
      </c>
      <c r="H118" s="34">
        <f>H119</f>
        <v>1385.1</v>
      </c>
      <c r="I118" s="34">
        <f t="shared" si="5"/>
        <v>1385.1</v>
      </c>
      <c r="J118" s="80"/>
      <c r="K118" s="80"/>
      <c r="L118" s="34"/>
      <c r="M118" s="34">
        <f t="shared" si="8"/>
        <v>1367.1999999999998</v>
      </c>
      <c r="N118" s="34">
        <f t="shared" si="9"/>
        <v>7737.988826815642</v>
      </c>
    </row>
    <row r="119" spans="1:14" ht="15.75" customHeight="1" hidden="1">
      <c r="A119" s="114"/>
      <c r="B119" s="115"/>
      <c r="C119" s="19" t="s">
        <v>25</v>
      </c>
      <c r="D119" s="20" t="s">
        <v>26</v>
      </c>
      <c r="E119" s="34">
        <v>17.9</v>
      </c>
      <c r="F119" s="34"/>
      <c r="G119" s="34"/>
      <c r="H119" s="34">
        <v>1385.1</v>
      </c>
      <c r="I119" s="34">
        <f t="shared" si="5"/>
        <v>1385.1</v>
      </c>
      <c r="J119" s="80"/>
      <c r="K119" s="80"/>
      <c r="L119" s="34"/>
      <c r="M119" s="34">
        <f t="shared" si="8"/>
        <v>1367.1999999999998</v>
      </c>
      <c r="N119" s="34">
        <f t="shared" si="9"/>
        <v>7737.988826815642</v>
      </c>
    </row>
    <row r="120" spans="1:14" ht="15.75" customHeight="1" hidden="1">
      <c r="A120" s="114"/>
      <c r="B120" s="115"/>
      <c r="C120" s="16" t="s">
        <v>27</v>
      </c>
      <c r="D120" s="18" t="s">
        <v>28</v>
      </c>
      <c r="E120" s="34">
        <v>650</v>
      </c>
      <c r="F120" s="34"/>
      <c r="G120" s="34"/>
      <c r="H120" s="34">
        <v>2.2</v>
      </c>
      <c r="I120" s="34">
        <f t="shared" si="5"/>
        <v>2.2</v>
      </c>
      <c r="J120" s="80"/>
      <c r="K120" s="80"/>
      <c r="L120" s="34"/>
      <c r="M120" s="34">
        <f t="shared" si="8"/>
        <v>-647.8</v>
      </c>
      <c r="N120" s="34">
        <f t="shared" si="9"/>
        <v>0.3384615384615385</v>
      </c>
    </row>
    <row r="121" spans="1:14" ht="15.75" customHeight="1" hidden="1">
      <c r="A121" s="114"/>
      <c r="B121" s="115"/>
      <c r="C121" s="16" t="s">
        <v>29</v>
      </c>
      <c r="D121" s="18" t="s">
        <v>30</v>
      </c>
      <c r="E121" s="34"/>
      <c r="F121" s="34"/>
      <c r="G121" s="34"/>
      <c r="H121" s="34"/>
      <c r="I121" s="34">
        <f t="shared" si="5"/>
        <v>0</v>
      </c>
      <c r="J121" s="80"/>
      <c r="K121" s="80"/>
      <c r="L121" s="34"/>
      <c r="M121" s="34">
        <f t="shared" si="8"/>
        <v>0</v>
      </c>
      <c r="N121" s="34" t="e">
        <f t="shared" si="9"/>
        <v>#DIV/0!</v>
      </c>
    </row>
    <row r="122" spans="1:14" ht="15.75" hidden="1">
      <c r="A122" s="114"/>
      <c r="B122" s="115"/>
      <c r="C122" s="16" t="s">
        <v>213</v>
      </c>
      <c r="D122" s="18" t="s">
        <v>46</v>
      </c>
      <c r="E122" s="34">
        <v>-22961.5</v>
      </c>
      <c r="F122" s="34"/>
      <c r="G122" s="34"/>
      <c r="H122" s="34">
        <v>-56940.9</v>
      </c>
      <c r="I122" s="34">
        <f t="shared" si="5"/>
        <v>-56940.9</v>
      </c>
      <c r="J122" s="80"/>
      <c r="K122" s="80"/>
      <c r="L122" s="34"/>
      <c r="M122" s="34">
        <f t="shared" si="8"/>
        <v>-33979.4</v>
      </c>
      <c r="N122" s="34">
        <f t="shared" si="9"/>
        <v>247.98423447945473</v>
      </c>
    </row>
    <row r="123" spans="1:14" ht="15.75" customHeight="1" hidden="1">
      <c r="A123" s="114"/>
      <c r="B123" s="115"/>
      <c r="C123" s="16" t="s">
        <v>49</v>
      </c>
      <c r="D123" s="18" t="s">
        <v>86</v>
      </c>
      <c r="E123" s="34">
        <v>277188.9</v>
      </c>
      <c r="F123" s="34">
        <f>303358-20550.2-5604.1</f>
        <v>277203.7</v>
      </c>
      <c r="G123" s="34">
        <v>30364.4</v>
      </c>
      <c r="H123" s="34">
        <v>92908.3</v>
      </c>
      <c r="I123" s="34">
        <f t="shared" si="5"/>
        <v>62543.9</v>
      </c>
      <c r="J123" s="80">
        <f t="shared" si="6"/>
        <v>305.9777239135303</v>
      </c>
      <c r="K123" s="80">
        <f t="shared" si="7"/>
        <v>33.5162553746577</v>
      </c>
      <c r="L123" s="34"/>
      <c r="M123" s="34">
        <f t="shared" si="8"/>
        <v>-184280.60000000003</v>
      </c>
      <c r="N123" s="34">
        <f t="shared" si="9"/>
        <v>33.51804491449693</v>
      </c>
    </row>
    <row r="124" spans="1:14" ht="15.75" hidden="1">
      <c r="A124" s="114"/>
      <c r="B124" s="115"/>
      <c r="C124" s="16" t="s">
        <v>50</v>
      </c>
      <c r="D124" s="18" t="s">
        <v>87</v>
      </c>
      <c r="E124" s="34">
        <v>1767632.4</v>
      </c>
      <c r="F124" s="34">
        <v>2013392.4</v>
      </c>
      <c r="G124" s="34">
        <v>2013392.4</v>
      </c>
      <c r="H124" s="34">
        <v>1733551.7</v>
      </c>
      <c r="I124" s="34">
        <f t="shared" si="5"/>
        <v>-279840.69999999995</v>
      </c>
      <c r="J124" s="80">
        <f t="shared" si="6"/>
        <v>86.10103524777386</v>
      </c>
      <c r="K124" s="80">
        <f t="shared" si="7"/>
        <v>86.10103524777386</v>
      </c>
      <c r="L124" s="34"/>
      <c r="M124" s="34">
        <f t="shared" si="8"/>
        <v>-34080.69999999995</v>
      </c>
      <c r="N124" s="34">
        <f t="shared" si="9"/>
        <v>98.07195772152627</v>
      </c>
    </row>
    <row r="125" spans="1:14" ht="15.75" hidden="1">
      <c r="A125" s="114"/>
      <c r="B125" s="115"/>
      <c r="C125" s="16" t="s">
        <v>52</v>
      </c>
      <c r="D125" s="20" t="s">
        <v>53</v>
      </c>
      <c r="E125" s="34">
        <v>41239.8</v>
      </c>
      <c r="F125" s="34">
        <f>9878.9+400+67690.1</f>
        <v>77969</v>
      </c>
      <c r="G125" s="34">
        <f>9878.9+400+67690.1</f>
        <v>77969</v>
      </c>
      <c r="H125" s="34">
        <v>77569</v>
      </c>
      <c r="I125" s="34">
        <f t="shared" si="5"/>
        <v>-400</v>
      </c>
      <c r="J125" s="80">
        <f t="shared" si="6"/>
        <v>99.48697559286384</v>
      </c>
      <c r="K125" s="80">
        <f t="shared" si="7"/>
        <v>99.48697559286384</v>
      </c>
      <c r="L125" s="34"/>
      <c r="M125" s="34">
        <f t="shared" si="8"/>
        <v>36329.2</v>
      </c>
      <c r="N125" s="34">
        <f t="shared" si="9"/>
        <v>188.09257076901437</v>
      </c>
    </row>
    <row r="126" spans="1:14" ht="15.75" customHeight="1" hidden="1">
      <c r="A126" s="114"/>
      <c r="B126" s="115"/>
      <c r="C126" s="16" t="s">
        <v>64</v>
      </c>
      <c r="D126" s="18" t="s">
        <v>94</v>
      </c>
      <c r="E126" s="34"/>
      <c r="F126" s="34"/>
      <c r="G126" s="34"/>
      <c r="H126" s="34"/>
      <c r="I126" s="34">
        <f t="shared" si="5"/>
        <v>0</v>
      </c>
      <c r="J126" s="80" t="e">
        <f t="shared" si="6"/>
        <v>#DIV/0!</v>
      </c>
      <c r="K126" s="80" t="e">
        <f t="shared" si="7"/>
        <v>#DIV/0!</v>
      </c>
      <c r="L126" s="34"/>
      <c r="M126" s="34">
        <f t="shared" si="8"/>
        <v>0</v>
      </c>
      <c r="N126" s="34" t="e">
        <f t="shared" si="9"/>
        <v>#DIV/0!</v>
      </c>
    </row>
    <row r="127" spans="1:14" s="26" customFormat="1" ht="31.5" hidden="1">
      <c r="A127" s="114"/>
      <c r="B127" s="115"/>
      <c r="C127" s="28"/>
      <c r="D127" s="24" t="s">
        <v>208</v>
      </c>
      <c r="E127" s="37">
        <f>E128-E122</f>
        <v>2093311.5</v>
      </c>
      <c r="F127" s="37">
        <f>F128-F122</f>
        <v>2368565.1</v>
      </c>
      <c r="G127" s="37">
        <f>G128-G122</f>
        <v>2121725.8</v>
      </c>
      <c r="H127" s="37">
        <f>H128-H122</f>
        <v>1912123.2</v>
      </c>
      <c r="I127" s="37">
        <f t="shared" si="5"/>
        <v>-209602.59999999986</v>
      </c>
      <c r="J127" s="81">
        <f t="shared" si="6"/>
        <v>90.12112686757168</v>
      </c>
      <c r="K127" s="81">
        <f t="shared" si="7"/>
        <v>80.7291807178954</v>
      </c>
      <c r="L127" s="37"/>
      <c r="M127" s="37">
        <f t="shared" si="8"/>
        <v>-181188.30000000005</v>
      </c>
      <c r="N127" s="37">
        <f t="shared" si="9"/>
        <v>91.3444176846112</v>
      </c>
    </row>
    <row r="128" spans="1:14" s="26" customFormat="1" ht="15.75" hidden="1">
      <c r="A128" s="114"/>
      <c r="B128" s="115"/>
      <c r="C128" s="8"/>
      <c r="D128" s="24" t="s">
        <v>35</v>
      </c>
      <c r="E128" s="25">
        <f>SUM(E117:E118,E120:E126)</f>
        <v>2070350</v>
      </c>
      <c r="F128" s="25">
        <f>SUM(F117:F118,F120:F126)</f>
        <v>2368565.1</v>
      </c>
      <c r="G128" s="25">
        <f>SUM(G117:G118,G120:G126)</f>
        <v>2121725.8</v>
      </c>
      <c r="H128" s="25">
        <f>SUM(H117:H118,H120:H126)</f>
        <v>1855182.3</v>
      </c>
      <c r="I128" s="25">
        <f t="shared" si="5"/>
        <v>-266543.49999999977</v>
      </c>
      <c r="J128" s="79">
        <f t="shared" si="6"/>
        <v>87.43742004739727</v>
      </c>
      <c r="K128" s="79">
        <f t="shared" si="7"/>
        <v>78.3251555973699</v>
      </c>
      <c r="L128" s="25"/>
      <c r="M128" s="25">
        <f t="shared" si="8"/>
        <v>-215167.69999999995</v>
      </c>
      <c r="N128" s="25">
        <f t="shared" si="9"/>
        <v>89.60718236047045</v>
      </c>
    </row>
    <row r="129" spans="1:14" s="26" customFormat="1" ht="31.5" customHeight="1" hidden="1">
      <c r="A129" s="104" t="s">
        <v>95</v>
      </c>
      <c r="B129" s="107" t="s">
        <v>96</v>
      </c>
      <c r="C129" s="16" t="s">
        <v>16</v>
      </c>
      <c r="D129" s="21" t="s">
        <v>17</v>
      </c>
      <c r="E129" s="11">
        <v>59.3</v>
      </c>
      <c r="F129" s="25"/>
      <c r="G129" s="25"/>
      <c r="H129" s="11"/>
      <c r="I129" s="11">
        <f t="shared" si="5"/>
        <v>0</v>
      </c>
      <c r="J129" s="78"/>
      <c r="K129" s="78"/>
      <c r="L129" s="11"/>
      <c r="M129" s="11">
        <f t="shared" si="8"/>
        <v>-59.3</v>
      </c>
      <c r="N129" s="11">
        <f t="shared" si="9"/>
        <v>0</v>
      </c>
    </row>
    <row r="130" spans="1:14" ht="15.75" customHeight="1" hidden="1">
      <c r="A130" s="112"/>
      <c r="B130" s="116"/>
      <c r="C130" s="16" t="s">
        <v>22</v>
      </c>
      <c r="D130" s="18" t="s">
        <v>23</v>
      </c>
      <c r="E130" s="11">
        <f>E132+E131</f>
        <v>49.4</v>
      </c>
      <c r="F130" s="11">
        <f>F132+F131</f>
        <v>0</v>
      </c>
      <c r="G130" s="11">
        <f>G132+G131</f>
        <v>0</v>
      </c>
      <c r="H130" s="11">
        <f>H132+H131</f>
        <v>18.1</v>
      </c>
      <c r="I130" s="11">
        <f t="shared" si="5"/>
        <v>18.1</v>
      </c>
      <c r="J130" s="78"/>
      <c r="K130" s="78"/>
      <c r="L130" s="11"/>
      <c r="M130" s="11">
        <f t="shared" si="8"/>
        <v>-31.299999999999997</v>
      </c>
      <c r="N130" s="11">
        <f t="shared" si="9"/>
        <v>36.63967611336032</v>
      </c>
    </row>
    <row r="131" spans="1:14" ht="15.75" customHeight="1" hidden="1">
      <c r="A131" s="112"/>
      <c r="B131" s="116"/>
      <c r="C131" s="19" t="s">
        <v>195</v>
      </c>
      <c r="D131" s="58" t="s">
        <v>24</v>
      </c>
      <c r="E131" s="11">
        <v>44.1</v>
      </c>
      <c r="F131" s="11"/>
      <c r="G131" s="11"/>
      <c r="H131" s="11"/>
      <c r="I131" s="11">
        <f t="shared" si="5"/>
        <v>0</v>
      </c>
      <c r="J131" s="78"/>
      <c r="K131" s="78"/>
      <c r="L131" s="11"/>
      <c r="M131" s="11">
        <f t="shared" si="8"/>
        <v>-44.1</v>
      </c>
      <c r="N131" s="11">
        <f t="shared" si="9"/>
        <v>0</v>
      </c>
    </row>
    <row r="132" spans="1:14" ht="47.25" customHeight="1" hidden="1">
      <c r="A132" s="112"/>
      <c r="B132" s="116"/>
      <c r="C132" s="19" t="s">
        <v>25</v>
      </c>
      <c r="D132" s="20" t="s">
        <v>26</v>
      </c>
      <c r="E132" s="11">
        <v>5.3</v>
      </c>
      <c r="F132" s="11"/>
      <c r="G132" s="11"/>
      <c r="H132" s="11">
        <v>18.1</v>
      </c>
      <c r="I132" s="11">
        <f t="shared" si="5"/>
        <v>18.1</v>
      </c>
      <c r="J132" s="78"/>
      <c r="K132" s="78"/>
      <c r="L132" s="11"/>
      <c r="M132" s="11">
        <f t="shared" si="8"/>
        <v>12.8</v>
      </c>
      <c r="N132" s="11">
        <f t="shared" si="9"/>
        <v>341.5094339622642</v>
      </c>
    </row>
    <row r="133" spans="1:14" ht="15.75" customHeight="1" hidden="1">
      <c r="A133" s="112"/>
      <c r="B133" s="116"/>
      <c r="C133" s="16" t="s">
        <v>27</v>
      </c>
      <c r="D133" s="18" t="s">
        <v>28</v>
      </c>
      <c r="E133" s="11">
        <v>-4.3</v>
      </c>
      <c r="F133" s="11"/>
      <c r="G133" s="11"/>
      <c r="H133" s="11"/>
      <c r="I133" s="11">
        <f aca="true" t="shared" si="10" ref="I133:I192">H133-G133</f>
        <v>0</v>
      </c>
      <c r="J133" s="78"/>
      <c r="K133" s="78"/>
      <c r="L133" s="11"/>
      <c r="M133" s="11">
        <f aca="true" t="shared" si="11" ref="M133:M192">H133-E133</f>
        <v>4.3</v>
      </c>
      <c r="N133" s="11">
        <f aca="true" t="shared" si="12" ref="N133:N192">H133/E133*100</f>
        <v>0</v>
      </c>
    </row>
    <row r="134" spans="1:14" ht="15.75" customHeight="1" hidden="1">
      <c r="A134" s="112"/>
      <c r="B134" s="116"/>
      <c r="C134" s="16" t="s">
        <v>29</v>
      </c>
      <c r="D134" s="18" t="s">
        <v>30</v>
      </c>
      <c r="E134" s="11">
        <v>2258.2</v>
      </c>
      <c r="F134" s="35">
        <v>1487.2</v>
      </c>
      <c r="G134" s="35">
        <v>1487.2</v>
      </c>
      <c r="H134" s="11">
        <v>1299.5</v>
      </c>
      <c r="I134" s="11">
        <f t="shared" si="10"/>
        <v>-187.70000000000005</v>
      </c>
      <c r="J134" s="78">
        <f aca="true" t="shared" si="13" ref="J134:J192">H134/G134*100</f>
        <v>87.3789671866595</v>
      </c>
      <c r="K134" s="78">
        <f aca="true" t="shared" si="14" ref="K134:K192">H134/F134*100</f>
        <v>87.3789671866595</v>
      </c>
      <c r="L134" s="11"/>
      <c r="M134" s="11">
        <f t="shared" si="11"/>
        <v>-958.6999999999998</v>
      </c>
      <c r="N134" s="11">
        <f t="shared" si="12"/>
        <v>57.54583296430786</v>
      </c>
    </row>
    <row r="135" spans="1:14" ht="15.75" hidden="1">
      <c r="A135" s="112"/>
      <c r="B135" s="116"/>
      <c r="C135" s="16" t="s">
        <v>213</v>
      </c>
      <c r="D135" s="18" t="s">
        <v>46</v>
      </c>
      <c r="E135" s="11"/>
      <c r="F135" s="35"/>
      <c r="G135" s="35"/>
      <c r="H135" s="11">
        <v>-659.7</v>
      </c>
      <c r="I135" s="11">
        <f t="shared" si="10"/>
        <v>-659.7</v>
      </c>
      <c r="J135" s="78"/>
      <c r="K135" s="78"/>
      <c r="L135" s="11"/>
      <c r="M135" s="11">
        <f t="shared" si="11"/>
        <v>-659.7</v>
      </c>
      <c r="N135" s="11"/>
    </row>
    <row r="136" spans="1:14" ht="15.75" customHeight="1" hidden="1">
      <c r="A136" s="112"/>
      <c r="B136" s="116"/>
      <c r="C136" s="16" t="s">
        <v>49</v>
      </c>
      <c r="D136" s="18" t="s">
        <v>86</v>
      </c>
      <c r="E136" s="62"/>
      <c r="F136" s="11"/>
      <c r="G136" s="11"/>
      <c r="H136" s="11"/>
      <c r="I136" s="11">
        <f t="shared" si="10"/>
        <v>0</v>
      </c>
      <c r="J136" s="78" t="e">
        <f t="shared" si="13"/>
        <v>#DIV/0!</v>
      </c>
      <c r="K136" s="78" t="e">
        <f t="shared" si="14"/>
        <v>#DIV/0!</v>
      </c>
      <c r="L136" s="11"/>
      <c r="M136" s="11">
        <f t="shared" si="11"/>
        <v>0</v>
      </c>
      <c r="N136" s="11" t="e">
        <f t="shared" si="12"/>
        <v>#DIV/0!</v>
      </c>
    </row>
    <row r="137" spans="1:14" ht="15.75" customHeight="1" hidden="1">
      <c r="A137" s="112"/>
      <c r="B137" s="116"/>
      <c r="C137" s="16" t="s">
        <v>50</v>
      </c>
      <c r="D137" s="18" t="s">
        <v>87</v>
      </c>
      <c r="E137" s="11">
        <v>7925.4</v>
      </c>
      <c r="F137" s="11">
        <v>3601.4</v>
      </c>
      <c r="G137" s="11">
        <v>3601.4</v>
      </c>
      <c r="H137" s="11">
        <v>3601.4</v>
      </c>
      <c r="I137" s="11">
        <f t="shared" si="10"/>
        <v>0</v>
      </c>
      <c r="J137" s="78">
        <f t="shared" si="13"/>
        <v>100</v>
      </c>
      <c r="K137" s="78">
        <f t="shared" si="14"/>
        <v>100</v>
      </c>
      <c r="L137" s="11"/>
      <c r="M137" s="11">
        <f t="shared" si="11"/>
        <v>-4324</v>
      </c>
      <c r="N137" s="11">
        <f t="shared" si="12"/>
        <v>45.44123955888662</v>
      </c>
    </row>
    <row r="138" spans="1:14" ht="15.75" hidden="1">
      <c r="A138" s="112"/>
      <c r="B138" s="116"/>
      <c r="C138" s="16" t="s">
        <v>52</v>
      </c>
      <c r="D138" s="20" t="s">
        <v>53</v>
      </c>
      <c r="E138" s="11">
        <v>6015.8</v>
      </c>
      <c r="F138" s="11">
        <v>7152.5</v>
      </c>
      <c r="G138" s="11">
        <v>7152.5</v>
      </c>
      <c r="H138" s="11">
        <v>7152.5</v>
      </c>
      <c r="I138" s="11">
        <f t="shared" si="10"/>
        <v>0</v>
      </c>
      <c r="J138" s="78">
        <f t="shared" si="13"/>
        <v>100</v>
      </c>
      <c r="K138" s="78">
        <f t="shared" si="14"/>
        <v>100</v>
      </c>
      <c r="L138" s="11"/>
      <c r="M138" s="11">
        <f t="shared" si="11"/>
        <v>1136.6999999999998</v>
      </c>
      <c r="N138" s="11">
        <f t="shared" si="12"/>
        <v>118.89524252800958</v>
      </c>
    </row>
    <row r="139" spans="1:14" s="26" customFormat="1" ht="31.5" hidden="1">
      <c r="A139" s="112"/>
      <c r="B139" s="116"/>
      <c r="C139" s="28"/>
      <c r="D139" s="24" t="s">
        <v>208</v>
      </c>
      <c r="E139" s="25">
        <f>E140-E135</f>
        <v>16303.8</v>
      </c>
      <c r="F139" s="25">
        <f>F140-F135</f>
        <v>12241.1</v>
      </c>
      <c r="G139" s="25">
        <f>G140-G135</f>
        <v>12241.1</v>
      </c>
      <c r="H139" s="25">
        <f>H140-H135</f>
        <v>12071.5</v>
      </c>
      <c r="I139" s="25">
        <f t="shared" si="10"/>
        <v>-169.60000000000036</v>
      </c>
      <c r="J139" s="79">
        <f t="shared" si="13"/>
        <v>98.6145035985328</v>
      </c>
      <c r="K139" s="79">
        <f t="shared" si="14"/>
        <v>98.6145035985328</v>
      </c>
      <c r="L139" s="25"/>
      <c r="M139" s="25">
        <f t="shared" si="11"/>
        <v>-4232.299999999999</v>
      </c>
      <c r="N139" s="25">
        <f t="shared" si="12"/>
        <v>74.04102111164269</v>
      </c>
    </row>
    <row r="140" spans="1:14" s="26" customFormat="1" ht="15.75" hidden="1">
      <c r="A140" s="113"/>
      <c r="B140" s="117"/>
      <c r="C140" s="36"/>
      <c r="D140" s="24" t="s">
        <v>35</v>
      </c>
      <c r="E140" s="37">
        <f>SUM(E129:E130,E133:E138)</f>
        <v>16303.8</v>
      </c>
      <c r="F140" s="37">
        <f>SUM(F129:F130,F133:F138)</f>
        <v>12241.1</v>
      </c>
      <c r="G140" s="37">
        <f>SUM(G129:G130,G133:G138)</f>
        <v>12241.1</v>
      </c>
      <c r="H140" s="37">
        <f>SUM(H129:H130,H133:H138)</f>
        <v>11411.8</v>
      </c>
      <c r="I140" s="37">
        <f t="shared" si="10"/>
        <v>-829.3000000000011</v>
      </c>
      <c r="J140" s="81">
        <f t="shared" si="13"/>
        <v>93.22528204164658</v>
      </c>
      <c r="K140" s="81">
        <f t="shared" si="14"/>
        <v>93.22528204164658</v>
      </c>
      <c r="L140" s="37"/>
      <c r="M140" s="37">
        <f t="shared" si="11"/>
        <v>-4892</v>
      </c>
      <c r="N140" s="37">
        <f t="shared" si="12"/>
        <v>69.99472515609858</v>
      </c>
    </row>
    <row r="141" spans="1:14" ht="31.5" customHeight="1" hidden="1">
      <c r="A141" s="114" t="s">
        <v>97</v>
      </c>
      <c r="B141" s="115" t="s">
        <v>98</v>
      </c>
      <c r="C141" s="16" t="s">
        <v>16</v>
      </c>
      <c r="D141" s="21" t="s">
        <v>17</v>
      </c>
      <c r="E141" s="11">
        <v>143.2</v>
      </c>
      <c r="F141" s="11"/>
      <c r="G141" s="11"/>
      <c r="H141" s="11">
        <v>45.9</v>
      </c>
      <c r="I141" s="11">
        <f t="shared" si="10"/>
        <v>45.9</v>
      </c>
      <c r="J141" s="78"/>
      <c r="K141" s="78"/>
      <c r="L141" s="11"/>
      <c r="M141" s="11">
        <f t="shared" si="11"/>
        <v>-97.29999999999998</v>
      </c>
      <c r="N141" s="11">
        <f t="shared" si="12"/>
        <v>32.05307262569833</v>
      </c>
    </row>
    <row r="142" spans="1:14" ht="15.75" customHeight="1" hidden="1">
      <c r="A142" s="114"/>
      <c r="B142" s="115"/>
      <c r="C142" s="16" t="s">
        <v>99</v>
      </c>
      <c r="D142" s="18" t="s">
        <v>100</v>
      </c>
      <c r="E142" s="11"/>
      <c r="F142" s="11"/>
      <c r="G142" s="11"/>
      <c r="H142" s="11"/>
      <c r="I142" s="11">
        <f t="shared" si="10"/>
        <v>0</v>
      </c>
      <c r="J142" s="78"/>
      <c r="K142" s="78"/>
      <c r="L142" s="11"/>
      <c r="M142" s="11">
        <f t="shared" si="11"/>
        <v>0</v>
      </c>
      <c r="N142" s="11" t="e">
        <f t="shared" si="12"/>
        <v>#DIV/0!</v>
      </c>
    </row>
    <row r="143" spans="1:14" ht="15.75" hidden="1">
      <c r="A143" s="118"/>
      <c r="B143" s="119"/>
      <c r="C143" s="16" t="s">
        <v>22</v>
      </c>
      <c r="D143" s="18" t="s">
        <v>23</v>
      </c>
      <c r="E143" s="11">
        <f>E144</f>
        <v>12.8</v>
      </c>
      <c r="F143" s="11">
        <f>F144</f>
        <v>0</v>
      </c>
      <c r="G143" s="11">
        <f>G144</f>
        <v>0</v>
      </c>
      <c r="H143" s="11">
        <f>H144</f>
        <v>2</v>
      </c>
      <c r="I143" s="11">
        <f t="shared" si="10"/>
        <v>2</v>
      </c>
      <c r="J143" s="78"/>
      <c r="K143" s="78"/>
      <c r="L143" s="11"/>
      <c r="M143" s="11">
        <f t="shared" si="11"/>
        <v>-10.8</v>
      </c>
      <c r="N143" s="11">
        <f t="shared" si="12"/>
        <v>15.625</v>
      </c>
    </row>
    <row r="144" spans="1:14" ht="47.25" customHeight="1" hidden="1">
      <c r="A144" s="118"/>
      <c r="B144" s="119"/>
      <c r="C144" s="19" t="s">
        <v>25</v>
      </c>
      <c r="D144" s="20" t="s">
        <v>26</v>
      </c>
      <c r="E144" s="11">
        <v>12.8</v>
      </c>
      <c r="F144" s="11"/>
      <c r="G144" s="11"/>
      <c r="H144" s="11">
        <v>2</v>
      </c>
      <c r="I144" s="11">
        <f t="shared" si="10"/>
        <v>2</v>
      </c>
      <c r="J144" s="78"/>
      <c r="K144" s="78"/>
      <c r="L144" s="11"/>
      <c r="M144" s="11">
        <f t="shared" si="11"/>
        <v>-10.8</v>
      </c>
      <c r="N144" s="11">
        <f t="shared" si="12"/>
        <v>15.625</v>
      </c>
    </row>
    <row r="145" spans="1:14" ht="15.75" customHeight="1" hidden="1">
      <c r="A145" s="118"/>
      <c r="B145" s="119"/>
      <c r="C145" s="16" t="s">
        <v>27</v>
      </c>
      <c r="D145" s="18" t="s">
        <v>28</v>
      </c>
      <c r="E145" s="11"/>
      <c r="F145" s="11"/>
      <c r="G145" s="11"/>
      <c r="H145" s="11">
        <v>-2</v>
      </c>
      <c r="I145" s="11">
        <f t="shared" si="10"/>
        <v>-2</v>
      </c>
      <c r="J145" s="78"/>
      <c r="K145" s="78"/>
      <c r="L145" s="11"/>
      <c r="M145" s="11">
        <f t="shared" si="11"/>
        <v>-2</v>
      </c>
      <c r="N145" s="11"/>
    </row>
    <row r="146" spans="1:14" ht="15.75" hidden="1">
      <c r="A146" s="118"/>
      <c r="B146" s="119"/>
      <c r="C146" s="16" t="s">
        <v>29</v>
      </c>
      <c r="D146" s="18" t="s">
        <v>30</v>
      </c>
      <c r="E146" s="11">
        <v>1537.3</v>
      </c>
      <c r="F146" s="11">
        <v>734.1</v>
      </c>
      <c r="G146" s="11">
        <v>719.1</v>
      </c>
      <c r="H146" s="11">
        <v>866.1</v>
      </c>
      <c r="I146" s="11">
        <f t="shared" si="10"/>
        <v>147</v>
      </c>
      <c r="J146" s="78">
        <f t="shared" si="13"/>
        <v>120.44221944096788</v>
      </c>
      <c r="K146" s="78">
        <f t="shared" si="14"/>
        <v>117.9812014711892</v>
      </c>
      <c r="L146" s="11"/>
      <c r="M146" s="11">
        <f t="shared" si="11"/>
        <v>-671.1999999999999</v>
      </c>
      <c r="N146" s="11">
        <f t="shared" si="12"/>
        <v>56.33903597215898</v>
      </c>
    </row>
    <row r="147" spans="1:14" ht="15.75" hidden="1">
      <c r="A147" s="118"/>
      <c r="B147" s="119"/>
      <c r="C147" s="16" t="s">
        <v>213</v>
      </c>
      <c r="D147" s="18" t="s">
        <v>46</v>
      </c>
      <c r="E147" s="11">
        <v>-10.7</v>
      </c>
      <c r="F147" s="11"/>
      <c r="G147" s="11"/>
      <c r="H147" s="11">
        <v>-679.5</v>
      </c>
      <c r="I147" s="11">
        <f t="shared" si="10"/>
        <v>-679.5</v>
      </c>
      <c r="J147" s="78"/>
      <c r="K147" s="78"/>
      <c r="L147" s="11"/>
      <c r="M147" s="11">
        <f t="shared" si="11"/>
        <v>-668.8</v>
      </c>
      <c r="N147" s="11">
        <f t="shared" si="12"/>
        <v>6350.467289719627</v>
      </c>
    </row>
    <row r="148" spans="1:14" ht="15.75" customHeight="1" hidden="1">
      <c r="A148" s="118"/>
      <c r="B148" s="119"/>
      <c r="C148" s="16" t="s">
        <v>49</v>
      </c>
      <c r="D148" s="18" t="s">
        <v>86</v>
      </c>
      <c r="E148" s="11"/>
      <c r="F148" s="11"/>
      <c r="G148" s="11"/>
      <c r="H148" s="11"/>
      <c r="I148" s="11">
        <f t="shared" si="10"/>
        <v>0</v>
      </c>
      <c r="J148" s="78" t="e">
        <f t="shared" si="13"/>
        <v>#DIV/0!</v>
      </c>
      <c r="K148" s="78" t="e">
        <f t="shared" si="14"/>
        <v>#DIV/0!</v>
      </c>
      <c r="L148" s="11"/>
      <c r="M148" s="11">
        <f t="shared" si="11"/>
        <v>0</v>
      </c>
      <c r="N148" s="11" t="e">
        <f t="shared" si="12"/>
        <v>#DIV/0!</v>
      </c>
    </row>
    <row r="149" spans="1:14" ht="15.75" hidden="1">
      <c r="A149" s="118"/>
      <c r="B149" s="119"/>
      <c r="C149" s="16" t="s">
        <v>50</v>
      </c>
      <c r="D149" s="18" t="s">
        <v>87</v>
      </c>
      <c r="E149" s="11">
        <v>20466.6</v>
      </c>
      <c r="F149" s="11">
        <v>6669.1</v>
      </c>
      <c r="G149" s="11">
        <v>6669.1</v>
      </c>
      <c r="H149" s="11">
        <v>6669.1</v>
      </c>
      <c r="I149" s="11">
        <f t="shared" si="10"/>
        <v>0</v>
      </c>
      <c r="J149" s="78">
        <f t="shared" si="13"/>
        <v>100</v>
      </c>
      <c r="K149" s="78">
        <f t="shared" si="14"/>
        <v>100</v>
      </c>
      <c r="L149" s="11"/>
      <c r="M149" s="11">
        <f t="shared" si="11"/>
        <v>-13797.499999999998</v>
      </c>
      <c r="N149" s="11">
        <f t="shared" si="12"/>
        <v>32.58528529408891</v>
      </c>
    </row>
    <row r="150" spans="1:14" ht="15.75" hidden="1">
      <c r="A150" s="118"/>
      <c r="B150" s="119"/>
      <c r="C150" s="16" t="s">
        <v>52</v>
      </c>
      <c r="D150" s="20" t="s">
        <v>53</v>
      </c>
      <c r="E150" s="11">
        <v>23849.7</v>
      </c>
      <c r="F150" s="11">
        <v>27815.2</v>
      </c>
      <c r="G150" s="11">
        <v>27815.2</v>
      </c>
      <c r="H150" s="11">
        <v>27815.2</v>
      </c>
      <c r="I150" s="11">
        <f t="shared" si="10"/>
        <v>0</v>
      </c>
      <c r="J150" s="78">
        <f t="shared" si="13"/>
        <v>100</v>
      </c>
      <c r="K150" s="78">
        <f t="shared" si="14"/>
        <v>100</v>
      </c>
      <c r="L150" s="11"/>
      <c r="M150" s="11">
        <f t="shared" si="11"/>
        <v>3965.5</v>
      </c>
      <c r="N150" s="11">
        <f t="shared" si="12"/>
        <v>116.62704352675294</v>
      </c>
    </row>
    <row r="151" spans="1:14" s="26" customFormat="1" ht="31.5" customHeight="1" hidden="1">
      <c r="A151" s="118"/>
      <c r="B151" s="119"/>
      <c r="C151" s="28"/>
      <c r="D151" s="24" t="s">
        <v>208</v>
      </c>
      <c r="E151" s="25">
        <f>E152-E147</f>
        <v>46009.59999999999</v>
      </c>
      <c r="F151" s="25">
        <f>F152-F147</f>
        <v>35218.4</v>
      </c>
      <c r="G151" s="25">
        <f>G152-G147</f>
        <v>35203.4</v>
      </c>
      <c r="H151" s="25">
        <f>H152-H147</f>
        <v>35396.3</v>
      </c>
      <c r="I151" s="25">
        <f t="shared" si="10"/>
        <v>192.90000000000146</v>
      </c>
      <c r="J151" s="79">
        <f t="shared" si="13"/>
        <v>100.54795843583291</v>
      </c>
      <c r="K151" s="79">
        <f t="shared" si="14"/>
        <v>100.50513368012174</v>
      </c>
      <c r="L151" s="25"/>
      <c r="M151" s="25">
        <f t="shared" si="11"/>
        <v>-10613.299999999988</v>
      </c>
      <c r="N151" s="25">
        <f t="shared" si="12"/>
        <v>76.9324227987203</v>
      </c>
    </row>
    <row r="152" spans="1:14" s="26" customFormat="1" ht="15.75" hidden="1">
      <c r="A152" s="118"/>
      <c r="B152" s="119"/>
      <c r="C152" s="36"/>
      <c r="D152" s="24" t="s">
        <v>35</v>
      </c>
      <c r="E152" s="37">
        <f>SUM(E141:E143,E145:E150)</f>
        <v>45998.899999999994</v>
      </c>
      <c r="F152" s="37">
        <f>SUM(F141:F143,F145:F150)</f>
        <v>35218.4</v>
      </c>
      <c r="G152" s="37">
        <f>SUM(G141:G143,G145:G150)</f>
        <v>35203.4</v>
      </c>
      <c r="H152" s="37">
        <f>SUM(H141:H143,H145:H150)</f>
        <v>34716.8</v>
      </c>
      <c r="I152" s="37">
        <f t="shared" si="10"/>
        <v>-486.59999999999854</v>
      </c>
      <c r="J152" s="81">
        <f t="shared" si="13"/>
        <v>98.61774714942307</v>
      </c>
      <c r="K152" s="81">
        <f t="shared" si="14"/>
        <v>98.57574449719465</v>
      </c>
      <c r="L152" s="37"/>
      <c r="M152" s="37">
        <f t="shared" si="11"/>
        <v>-11282.099999999991</v>
      </c>
      <c r="N152" s="37">
        <f t="shared" si="12"/>
        <v>75.47310913956639</v>
      </c>
    </row>
    <row r="153" spans="1:14" ht="31.5" customHeight="1" hidden="1">
      <c r="A153" s="114" t="s">
        <v>101</v>
      </c>
      <c r="B153" s="115" t="s">
        <v>102</v>
      </c>
      <c r="C153" s="16" t="s">
        <v>16</v>
      </c>
      <c r="D153" s="21" t="s">
        <v>17</v>
      </c>
      <c r="E153" s="11">
        <v>4.7</v>
      </c>
      <c r="F153" s="11"/>
      <c r="G153" s="11"/>
      <c r="H153" s="11">
        <v>508.7</v>
      </c>
      <c r="I153" s="11">
        <f t="shared" si="10"/>
        <v>508.7</v>
      </c>
      <c r="J153" s="78"/>
      <c r="K153" s="78"/>
      <c r="L153" s="11"/>
      <c r="M153" s="11">
        <f t="shared" si="11"/>
        <v>504</v>
      </c>
      <c r="N153" s="11">
        <f t="shared" si="12"/>
        <v>10823.404255319148</v>
      </c>
    </row>
    <row r="154" spans="1:14" ht="15.75" customHeight="1" hidden="1">
      <c r="A154" s="114"/>
      <c r="B154" s="115"/>
      <c r="C154" s="16" t="s">
        <v>99</v>
      </c>
      <c r="D154" s="18" t="s">
        <v>100</v>
      </c>
      <c r="E154" s="11"/>
      <c r="F154" s="11"/>
      <c r="G154" s="11"/>
      <c r="H154" s="11"/>
      <c r="I154" s="11">
        <f t="shared" si="10"/>
        <v>0</v>
      </c>
      <c r="J154" s="78"/>
      <c r="K154" s="78"/>
      <c r="L154" s="11"/>
      <c r="M154" s="11">
        <f t="shared" si="11"/>
        <v>0</v>
      </c>
      <c r="N154" s="11" t="e">
        <f t="shared" si="12"/>
        <v>#DIV/0!</v>
      </c>
    </row>
    <row r="155" spans="1:14" ht="15.75" hidden="1">
      <c r="A155" s="118"/>
      <c r="B155" s="119"/>
      <c r="C155" s="16" t="s">
        <v>22</v>
      </c>
      <c r="D155" s="18" t="s">
        <v>23</v>
      </c>
      <c r="E155" s="11">
        <f>E156</f>
        <v>2.4</v>
      </c>
      <c r="F155" s="11">
        <f>F156</f>
        <v>0</v>
      </c>
      <c r="G155" s="11">
        <f>G156</f>
        <v>0</v>
      </c>
      <c r="H155" s="11">
        <f>H156</f>
        <v>417.8</v>
      </c>
      <c r="I155" s="11">
        <f t="shared" si="10"/>
        <v>417.8</v>
      </c>
      <c r="J155" s="78"/>
      <c r="K155" s="78"/>
      <c r="L155" s="11"/>
      <c r="M155" s="11">
        <f t="shared" si="11"/>
        <v>415.40000000000003</v>
      </c>
      <c r="N155" s="11">
        <f t="shared" si="12"/>
        <v>17408.333333333336</v>
      </c>
    </row>
    <row r="156" spans="1:14" ht="47.25" customHeight="1" hidden="1">
      <c r="A156" s="118"/>
      <c r="B156" s="119"/>
      <c r="C156" s="19" t="s">
        <v>25</v>
      </c>
      <c r="D156" s="20" t="s">
        <v>26</v>
      </c>
      <c r="E156" s="11">
        <v>2.4</v>
      </c>
      <c r="F156" s="11"/>
      <c r="G156" s="11"/>
      <c r="H156" s="11">
        <v>417.8</v>
      </c>
      <c r="I156" s="11">
        <f t="shared" si="10"/>
        <v>417.8</v>
      </c>
      <c r="J156" s="78"/>
      <c r="K156" s="78"/>
      <c r="L156" s="11"/>
      <c r="M156" s="11">
        <f t="shared" si="11"/>
        <v>415.40000000000003</v>
      </c>
      <c r="N156" s="11">
        <f t="shared" si="12"/>
        <v>17408.333333333336</v>
      </c>
    </row>
    <row r="157" spans="1:14" ht="15.75" hidden="1">
      <c r="A157" s="118"/>
      <c r="B157" s="119"/>
      <c r="C157" s="16" t="s">
        <v>27</v>
      </c>
      <c r="D157" s="18" t="s">
        <v>28</v>
      </c>
      <c r="E157" s="11">
        <v>9</v>
      </c>
      <c r="F157" s="11"/>
      <c r="G157" s="11"/>
      <c r="H157" s="11">
        <v>70.2</v>
      </c>
      <c r="I157" s="11">
        <f t="shared" si="10"/>
        <v>70.2</v>
      </c>
      <c r="J157" s="78"/>
      <c r="K157" s="78"/>
      <c r="L157" s="11"/>
      <c r="M157" s="11">
        <f t="shared" si="11"/>
        <v>61.2</v>
      </c>
      <c r="N157" s="11">
        <f t="shared" si="12"/>
        <v>780.0000000000001</v>
      </c>
    </row>
    <row r="158" spans="1:14" ht="15.75" hidden="1">
      <c r="A158" s="118"/>
      <c r="B158" s="119"/>
      <c r="C158" s="16" t="s">
        <v>29</v>
      </c>
      <c r="D158" s="18" t="s">
        <v>30</v>
      </c>
      <c r="E158" s="11">
        <v>876.7</v>
      </c>
      <c r="F158" s="11">
        <v>237.9</v>
      </c>
      <c r="G158" s="11">
        <v>237.9</v>
      </c>
      <c r="H158" s="11">
        <v>669.3</v>
      </c>
      <c r="I158" s="11">
        <f t="shared" si="10"/>
        <v>431.4</v>
      </c>
      <c r="J158" s="78">
        <f t="shared" si="13"/>
        <v>281.3366960907944</v>
      </c>
      <c r="K158" s="78">
        <f t="shared" si="14"/>
        <v>281.3366960907944</v>
      </c>
      <c r="L158" s="11"/>
      <c r="M158" s="11">
        <f t="shared" si="11"/>
        <v>-207.4000000000001</v>
      </c>
      <c r="N158" s="11">
        <f t="shared" si="12"/>
        <v>76.34310482491159</v>
      </c>
    </row>
    <row r="159" spans="1:14" ht="15.75" customHeight="1" hidden="1">
      <c r="A159" s="118"/>
      <c r="B159" s="119"/>
      <c r="C159" s="16" t="s">
        <v>213</v>
      </c>
      <c r="D159" s="18" t="s">
        <v>46</v>
      </c>
      <c r="E159" s="11">
        <v>-6.6</v>
      </c>
      <c r="F159" s="11"/>
      <c r="G159" s="11"/>
      <c r="H159" s="11">
        <v>-1007.6</v>
      </c>
      <c r="I159" s="11">
        <f t="shared" si="10"/>
        <v>-1007.6</v>
      </c>
      <c r="J159" s="78"/>
      <c r="K159" s="78"/>
      <c r="L159" s="11"/>
      <c r="M159" s="11">
        <f t="shared" si="11"/>
        <v>-1001</v>
      </c>
      <c r="N159" s="11">
        <f t="shared" si="12"/>
        <v>15266.666666666668</v>
      </c>
    </row>
    <row r="160" spans="1:14" ht="15.75" customHeight="1" hidden="1">
      <c r="A160" s="118"/>
      <c r="B160" s="119"/>
      <c r="C160" s="16" t="s">
        <v>49</v>
      </c>
      <c r="D160" s="18" t="s">
        <v>86</v>
      </c>
      <c r="E160" s="11"/>
      <c r="F160" s="11"/>
      <c r="G160" s="11"/>
      <c r="H160" s="11"/>
      <c r="I160" s="11">
        <f t="shared" si="10"/>
        <v>0</v>
      </c>
      <c r="J160" s="78" t="e">
        <f t="shared" si="13"/>
        <v>#DIV/0!</v>
      </c>
      <c r="K160" s="78" t="e">
        <f t="shared" si="14"/>
        <v>#DIV/0!</v>
      </c>
      <c r="L160" s="11"/>
      <c r="M160" s="11">
        <f t="shared" si="11"/>
        <v>0</v>
      </c>
      <c r="N160" s="11" t="e">
        <f t="shared" si="12"/>
        <v>#DIV/0!</v>
      </c>
    </row>
    <row r="161" spans="1:14" ht="15.75" hidden="1">
      <c r="A161" s="118"/>
      <c r="B161" s="119"/>
      <c r="C161" s="16" t="s">
        <v>50</v>
      </c>
      <c r="D161" s="18" t="s">
        <v>87</v>
      </c>
      <c r="E161" s="11">
        <v>20454.4</v>
      </c>
      <c r="F161" s="11">
        <v>6217.4</v>
      </c>
      <c r="G161" s="11">
        <v>6217.4</v>
      </c>
      <c r="H161" s="11">
        <v>6217.4</v>
      </c>
      <c r="I161" s="11">
        <f t="shared" si="10"/>
        <v>0</v>
      </c>
      <c r="J161" s="78">
        <f t="shared" si="13"/>
        <v>100</v>
      </c>
      <c r="K161" s="78">
        <f t="shared" si="14"/>
        <v>100</v>
      </c>
      <c r="L161" s="11"/>
      <c r="M161" s="11">
        <f t="shared" si="11"/>
        <v>-14237.000000000002</v>
      </c>
      <c r="N161" s="11">
        <f t="shared" si="12"/>
        <v>30.396393929912385</v>
      </c>
    </row>
    <row r="162" spans="1:14" ht="15.75" customHeight="1" hidden="1">
      <c r="A162" s="118"/>
      <c r="B162" s="119"/>
      <c r="C162" s="16" t="s">
        <v>52</v>
      </c>
      <c r="D162" s="20" t="s">
        <v>53</v>
      </c>
      <c r="E162" s="11">
        <v>21251.1</v>
      </c>
      <c r="F162" s="11">
        <v>24857.2</v>
      </c>
      <c r="G162" s="11">
        <v>24857.2</v>
      </c>
      <c r="H162" s="11">
        <v>24857.2</v>
      </c>
      <c r="I162" s="11">
        <f t="shared" si="10"/>
        <v>0</v>
      </c>
      <c r="J162" s="78">
        <f t="shared" si="13"/>
        <v>100</v>
      </c>
      <c r="K162" s="78">
        <f t="shared" si="14"/>
        <v>100</v>
      </c>
      <c r="L162" s="11"/>
      <c r="M162" s="11">
        <f t="shared" si="11"/>
        <v>3606.100000000002</v>
      </c>
      <c r="N162" s="11">
        <f t="shared" si="12"/>
        <v>116.96900395744221</v>
      </c>
    </row>
    <row r="163" spans="1:14" s="26" customFormat="1" ht="31.5" hidden="1">
      <c r="A163" s="118"/>
      <c r="B163" s="119"/>
      <c r="C163" s="28"/>
      <c r="D163" s="24" t="s">
        <v>208</v>
      </c>
      <c r="E163" s="25">
        <f>E164-E159</f>
        <v>42598.299999999996</v>
      </c>
      <c r="F163" s="25">
        <f>F164-F159</f>
        <v>31312.5</v>
      </c>
      <c r="G163" s="25">
        <f>G164-G159</f>
        <v>31312.5</v>
      </c>
      <c r="H163" s="25">
        <f>H164-H159</f>
        <v>32740.6</v>
      </c>
      <c r="I163" s="25">
        <f t="shared" si="10"/>
        <v>1428.0999999999985</v>
      </c>
      <c r="J163" s="79">
        <f t="shared" si="13"/>
        <v>104.56079840319362</v>
      </c>
      <c r="K163" s="79">
        <f t="shared" si="14"/>
        <v>104.56079840319362</v>
      </c>
      <c r="L163" s="25"/>
      <c r="M163" s="25">
        <f t="shared" si="11"/>
        <v>-9857.699999999997</v>
      </c>
      <c r="N163" s="25">
        <f t="shared" si="12"/>
        <v>76.85893568522688</v>
      </c>
    </row>
    <row r="164" spans="1:14" s="26" customFormat="1" ht="15.75" hidden="1">
      <c r="A164" s="118"/>
      <c r="B164" s="119"/>
      <c r="C164" s="36"/>
      <c r="D164" s="24" t="s">
        <v>35</v>
      </c>
      <c r="E164" s="37">
        <f>SUM(E153:E155,E157:E162)</f>
        <v>42591.7</v>
      </c>
      <c r="F164" s="37">
        <f>SUM(F153:F155,F157:F162)</f>
        <v>31312.5</v>
      </c>
      <c r="G164" s="37">
        <f>SUM(G153:G155,G157:G162)</f>
        <v>31312.5</v>
      </c>
      <c r="H164" s="37">
        <f>SUM(H153:H155,H157:H162)</f>
        <v>31733</v>
      </c>
      <c r="I164" s="37">
        <f t="shared" si="10"/>
        <v>420.5</v>
      </c>
      <c r="J164" s="81">
        <f t="shared" si="13"/>
        <v>101.34291417165669</v>
      </c>
      <c r="K164" s="81">
        <f t="shared" si="14"/>
        <v>101.34291417165669</v>
      </c>
      <c r="L164" s="37"/>
      <c r="M164" s="37">
        <f t="shared" si="11"/>
        <v>-10858.699999999997</v>
      </c>
      <c r="N164" s="37">
        <f t="shared" si="12"/>
        <v>74.50512658569627</v>
      </c>
    </row>
    <row r="165" spans="1:14" ht="31.5" customHeight="1" hidden="1">
      <c r="A165" s="114" t="s">
        <v>103</v>
      </c>
      <c r="B165" s="115" t="s">
        <v>104</v>
      </c>
      <c r="C165" s="16" t="s">
        <v>16</v>
      </c>
      <c r="D165" s="21" t="s">
        <v>17</v>
      </c>
      <c r="E165" s="11">
        <v>56.2</v>
      </c>
      <c r="F165" s="11"/>
      <c r="G165" s="11"/>
      <c r="H165" s="11">
        <v>88.7</v>
      </c>
      <c r="I165" s="11">
        <f t="shared" si="10"/>
        <v>88.7</v>
      </c>
      <c r="J165" s="78"/>
      <c r="K165" s="78"/>
      <c r="L165" s="11"/>
      <c r="M165" s="11">
        <f t="shared" si="11"/>
        <v>32.5</v>
      </c>
      <c r="N165" s="11">
        <f t="shared" si="12"/>
        <v>157.82918149466192</v>
      </c>
    </row>
    <row r="166" spans="1:14" ht="15.75" customHeight="1" hidden="1">
      <c r="A166" s="114"/>
      <c r="B166" s="115"/>
      <c r="C166" s="16" t="s">
        <v>99</v>
      </c>
      <c r="D166" s="18" t="s">
        <v>100</v>
      </c>
      <c r="E166" s="11"/>
      <c r="F166" s="11"/>
      <c r="G166" s="11"/>
      <c r="H166" s="11"/>
      <c r="I166" s="11">
        <f t="shared" si="10"/>
        <v>0</v>
      </c>
      <c r="J166" s="78"/>
      <c r="K166" s="78"/>
      <c r="L166" s="11"/>
      <c r="M166" s="11">
        <f t="shared" si="11"/>
        <v>0</v>
      </c>
      <c r="N166" s="11" t="e">
        <f t="shared" si="12"/>
        <v>#DIV/0!</v>
      </c>
    </row>
    <row r="167" spans="1:14" ht="15.75" customHeight="1" hidden="1">
      <c r="A167" s="118"/>
      <c r="B167" s="119"/>
      <c r="C167" s="16" t="s">
        <v>22</v>
      </c>
      <c r="D167" s="18" t="s">
        <v>23</v>
      </c>
      <c r="E167" s="11">
        <f>SUM(E168:E169)</f>
        <v>121.8</v>
      </c>
      <c r="F167" s="11">
        <f>SUM(F168:F169)</f>
        <v>0</v>
      </c>
      <c r="G167" s="11">
        <f>SUM(G168:G169)</f>
        <v>0</v>
      </c>
      <c r="H167" s="11">
        <f>SUM(H168:H169)</f>
        <v>100.4</v>
      </c>
      <c r="I167" s="11">
        <f t="shared" si="10"/>
        <v>100.4</v>
      </c>
      <c r="J167" s="78"/>
      <c r="K167" s="78"/>
      <c r="L167" s="11"/>
      <c r="M167" s="11">
        <f t="shared" si="11"/>
        <v>-21.39999999999999</v>
      </c>
      <c r="N167" s="11">
        <f t="shared" si="12"/>
        <v>82.43021346469624</v>
      </c>
    </row>
    <row r="168" spans="1:14" ht="63" customHeight="1" hidden="1">
      <c r="A168" s="118"/>
      <c r="B168" s="119"/>
      <c r="C168" s="19" t="s">
        <v>195</v>
      </c>
      <c r="D168" s="58" t="s">
        <v>24</v>
      </c>
      <c r="E168" s="11">
        <v>117.3</v>
      </c>
      <c r="F168" s="11"/>
      <c r="G168" s="11"/>
      <c r="H168" s="11"/>
      <c r="I168" s="11">
        <f t="shared" si="10"/>
        <v>0</v>
      </c>
      <c r="J168" s="78"/>
      <c r="K168" s="78"/>
      <c r="L168" s="11"/>
      <c r="M168" s="11">
        <f t="shared" si="11"/>
        <v>-117.3</v>
      </c>
      <c r="N168" s="11">
        <f t="shared" si="12"/>
        <v>0</v>
      </c>
    </row>
    <row r="169" spans="1:14" ht="47.25" customHeight="1" hidden="1">
      <c r="A169" s="118"/>
      <c r="B169" s="119"/>
      <c r="C169" s="19" t="s">
        <v>25</v>
      </c>
      <c r="D169" s="20" t="s">
        <v>26</v>
      </c>
      <c r="E169" s="11">
        <v>4.5</v>
      </c>
      <c r="F169" s="11"/>
      <c r="G169" s="11"/>
      <c r="H169" s="11">
        <v>100.4</v>
      </c>
      <c r="I169" s="11">
        <f t="shared" si="10"/>
        <v>100.4</v>
      </c>
      <c r="J169" s="78"/>
      <c r="K169" s="78"/>
      <c r="L169" s="11"/>
      <c r="M169" s="11">
        <f t="shared" si="11"/>
        <v>95.9</v>
      </c>
      <c r="N169" s="11">
        <f t="shared" si="12"/>
        <v>2231.1111111111113</v>
      </c>
    </row>
    <row r="170" spans="1:14" ht="15.75" customHeight="1" hidden="1">
      <c r="A170" s="118"/>
      <c r="B170" s="119"/>
      <c r="C170" s="16" t="s">
        <v>27</v>
      </c>
      <c r="D170" s="18" t="s">
        <v>28</v>
      </c>
      <c r="E170" s="11"/>
      <c r="F170" s="11"/>
      <c r="G170" s="11"/>
      <c r="H170" s="11">
        <v>-2</v>
      </c>
      <c r="I170" s="11">
        <f t="shared" si="10"/>
        <v>-2</v>
      </c>
      <c r="J170" s="78"/>
      <c r="K170" s="78"/>
      <c r="L170" s="11"/>
      <c r="M170" s="11">
        <f t="shared" si="11"/>
        <v>-2</v>
      </c>
      <c r="N170" s="11"/>
    </row>
    <row r="171" spans="1:14" ht="15.75" hidden="1">
      <c r="A171" s="118"/>
      <c r="B171" s="119"/>
      <c r="C171" s="16" t="s">
        <v>29</v>
      </c>
      <c r="D171" s="18" t="s">
        <v>30</v>
      </c>
      <c r="E171" s="11">
        <v>872.7</v>
      </c>
      <c r="F171" s="11">
        <v>114.1</v>
      </c>
      <c r="G171" s="11">
        <v>114.1</v>
      </c>
      <c r="H171" s="11">
        <v>1141.2</v>
      </c>
      <c r="I171" s="11">
        <f t="shared" si="10"/>
        <v>1027.1000000000001</v>
      </c>
      <c r="J171" s="78">
        <f t="shared" si="13"/>
        <v>1000.1752848378617</v>
      </c>
      <c r="K171" s="78">
        <f t="shared" si="14"/>
        <v>1000.1752848378617</v>
      </c>
      <c r="L171" s="11"/>
      <c r="M171" s="11">
        <f t="shared" si="11"/>
        <v>268.5</v>
      </c>
      <c r="N171" s="11">
        <f t="shared" si="12"/>
        <v>130.76658645582674</v>
      </c>
    </row>
    <row r="172" spans="1:14" ht="15.75" hidden="1">
      <c r="A172" s="118"/>
      <c r="B172" s="119"/>
      <c r="C172" s="16" t="s">
        <v>213</v>
      </c>
      <c r="D172" s="18" t="s">
        <v>46</v>
      </c>
      <c r="E172" s="11">
        <v>-26.7</v>
      </c>
      <c r="F172" s="62"/>
      <c r="G172" s="11"/>
      <c r="H172" s="11">
        <v>-454.8</v>
      </c>
      <c r="I172" s="11">
        <f t="shared" si="10"/>
        <v>-454.8</v>
      </c>
      <c r="J172" s="78"/>
      <c r="K172" s="78"/>
      <c r="L172" s="11"/>
      <c r="M172" s="11">
        <f t="shared" si="11"/>
        <v>-428.1</v>
      </c>
      <c r="N172" s="11">
        <f t="shared" si="12"/>
        <v>1703.3707865168542</v>
      </c>
    </row>
    <row r="173" spans="1:14" ht="15.75" customHeight="1" hidden="1">
      <c r="A173" s="118"/>
      <c r="B173" s="119"/>
      <c r="C173" s="16" t="s">
        <v>49</v>
      </c>
      <c r="D173" s="18" t="s">
        <v>86</v>
      </c>
      <c r="E173" s="11"/>
      <c r="F173" s="11"/>
      <c r="G173" s="11"/>
      <c r="H173" s="11"/>
      <c r="I173" s="11">
        <f t="shared" si="10"/>
        <v>0</v>
      </c>
      <c r="J173" s="78" t="e">
        <f t="shared" si="13"/>
        <v>#DIV/0!</v>
      </c>
      <c r="K173" s="78" t="e">
        <f t="shared" si="14"/>
        <v>#DIV/0!</v>
      </c>
      <c r="L173" s="11"/>
      <c r="M173" s="11">
        <f t="shared" si="11"/>
        <v>0</v>
      </c>
      <c r="N173" s="11" t="e">
        <f t="shared" si="12"/>
        <v>#DIV/0!</v>
      </c>
    </row>
    <row r="174" spans="1:14" ht="15.75" hidden="1">
      <c r="A174" s="118"/>
      <c r="B174" s="119"/>
      <c r="C174" s="16" t="s">
        <v>50</v>
      </c>
      <c r="D174" s="18" t="s">
        <v>87</v>
      </c>
      <c r="E174" s="11">
        <v>16792.6</v>
      </c>
      <c r="F174" s="11">
        <v>4733.4</v>
      </c>
      <c r="G174" s="11">
        <v>4733.4</v>
      </c>
      <c r="H174" s="11">
        <v>4733.4</v>
      </c>
      <c r="I174" s="11">
        <f t="shared" si="10"/>
        <v>0</v>
      </c>
      <c r="J174" s="78">
        <f t="shared" si="13"/>
        <v>100</v>
      </c>
      <c r="K174" s="78">
        <f t="shared" si="14"/>
        <v>100</v>
      </c>
      <c r="L174" s="11"/>
      <c r="M174" s="11">
        <f t="shared" si="11"/>
        <v>-12059.199999999999</v>
      </c>
      <c r="N174" s="11">
        <f t="shared" si="12"/>
        <v>28.187415885568644</v>
      </c>
    </row>
    <row r="175" spans="1:14" ht="15.75" hidden="1">
      <c r="A175" s="118"/>
      <c r="B175" s="119"/>
      <c r="C175" s="16" t="s">
        <v>52</v>
      </c>
      <c r="D175" s="20" t="s">
        <v>53</v>
      </c>
      <c r="E175" s="11">
        <v>16896.4</v>
      </c>
      <c r="F175" s="11">
        <v>21104.5</v>
      </c>
      <c r="G175" s="11">
        <v>21104.5</v>
      </c>
      <c r="H175" s="11">
        <v>21104.5</v>
      </c>
      <c r="I175" s="11">
        <f t="shared" si="10"/>
        <v>0</v>
      </c>
      <c r="J175" s="78">
        <f t="shared" si="13"/>
        <v>100</v>
      </c>
      <c r="K175" s="78">
        <f t="shared" si="14"/>
        <v>100</v>
      </c>
      <c r="L175" s="11"/>
      <c r="M175" s="11">
        <f t="shared" si="11"/>
        <v>4208.0999999999985</v>
      </c>
      <c r="N175" s="11">
        <f t="shared" si="12"/>
        <v>124.90530527212896</v>
      </c>
    </row>
    <row r="176" spans="1:14" s="26" customFormat="1" ht="31.5" customHeight="1" hidden="1">
      <c r="A176" s="118"/>
      <c r="B176" s="119"/>
      <c r="C176" s="28"/>
      <c r="D176" s="24" t="s">
        <v>208</v>
      </c>
      <c r="E176" s="25">
        <f>E177-E172</f>
        <v>34739.7</v>
      </c>
      <c r="F176" s="25">
        <f>F177-F172</f>
        <v>25952</v>
      </c>
      <c r="G176" s="25">
        <f>G177-G172</f>
        <v>25952</v>
      </c>
      <c r="H176" s="25">
        <f>H177-H172</f>
        <v>27166.2</v>
      </c>
      <c r="I176" s="25">
        <f t="shared" si="10"/>
        <v>1214.2000000000007</v>
      </c>
      <c r="J176" s="79">
        <f t="shared" si="13"/>
        <v>104.67863748458693</v>
      </c>
      <c r="K176" s="79">
        <f t="shared" si="14"/>
        <v>104.67863748458693</v>
      </c>
      <c r="L176" s="25"/>
      <c r="M176" s="25">
        <f t="shared" si="11"/>
        <v>-7573.499999999996</v>
      </c>
      <c r="N176" s="25">
        <f t="shared" si="12"/>
        <v>78.19929360357172</v>
      </c>
    </row>
    <row r="177" spans="1:14" s="26" customFormat="1" ht="15.75" hidden="1">
      <c r="A177" s="118"/>
      <c r="B177" s="119"/>
      <c r="C177" s="36"/>
      <c r="D177" s="24" t="s">
        <v>35</v>
      </c>
      <c r="E177" s="37">
        <f>SUM(E165:E167,E170:E175)</f>
        <v>34713</v>
      </c>
      <c r="F177" s="37">
        <f>SUM(F165:F167,F170:F175)</f>
        <v>25952</v>
      </c>
      <c r="G177" s="37">
        <f>SUM(G165:G167,G170:G175)</f>
        <v>25952</v>
      </c>
      <c r="H177" s="37">
        <f>SUM(H165:H167,H170:H175)</f>
        <v>26711.4</v>
      </c>
      <c r="I177" s="37">
        <f t="shared" si="10"/>
        <v>759.4000000000015</v>
      </c>
      <c r="J177" s="81">
        <f t="shared" si="13"/>
        <v>102.92617139334158</v>
      </c>
      <c r="K177" s="81">
        <f t="shared" si="14"/>
        <v>102.92617139334158</v>
      </c>
      <c r="L177" s="37"/>
      <c r="M177" s="37">
        <f t="shared" si="11"/>
        <v>-8001.5999999999985</v>
      </c>
      <c r="N177" s="37">
        <f t="shared" si="12"/>
        <v>76.94926972603923</v>
      </c>
    </row>
    <row r="178" spans="1:14" ht="31.5" customHeight="1" hidden="1">
      <c r="A178" s="114" t="s">
        <v>105</v>
      </c>
      <c r="B178" s="115" t="s">
        <v>106</v>
      </c>
      <c r="C178" s="16" t="s">
        <v>16</v>
      </c>
      <c r="D178" s="21" t="s">
        <v>17</v>
      </c>
      <c r="E178" s="11">
        <v>48.6</v>
      </c>
      <c r="F178" s="11"/>
      <c r="G178" s="11"/>
      <c r="H178" s="11">
        <v>0.2</v>
      </c>
      <c r="I178" s="11">
        <f t="shared" si="10"/>
        <v>0.2</v>
      </c>
      <c r="J178" s="78"/>
      <c r="K178" s="78"/>
      <c r="L178" s="11"/>
      <c r="M178" s="11">
        <f t="shared" si="11"/>
        <v>-48.4</v>
      </c>
      <c r="N178" s="11">
        <f t="shared" si="12"/>
        <v>0.411522633744856</v>
      </c>
    </row>
    <row r="179" spans="1:14" ht="15.75" customHeight="1" hidden="1">
      <c r="A179" s="114"/>
      <c r="B179" s="115"/>
      <c r="C179" s="16" t="s">
        <v>99</v>
      </c>
      <c r="D179" s="18" t="s">
        <v>100</v>
      </c>
      <c r="E179" s="11"/>
      <c r="F179" s="11"/>
      <c r="G179" s="11"/>
      <c r="H179" s="11"/>
      <c r="I179" s="11">
        <f t="shared" si="10"/>
        <v>0</v>
      </c>
      <c r="J179" s="78"/>
      <c r="K179" s="78"/>
      <c r="L179" s="11"/>
      <c r="M179" s="11">
        <f t="shared" si="11"/>
        <v>0</v>
      </c>
      <c r="N179" s="11" t="e">
        <f t="shared" si="12"/>
        <v>#DIV/0!</v>
      </c>
    </row>
    <row r="180" spans="1:14" ht="15.75" hidden="1">
      <c r="A180" s="118"/>
      <c r="B180" s="119"/>
      <c r="C180" s="16" t="s">
        <v>22</v>
      </c>
      <c r="D180" s="18" t="s">
        <v>23</v>
      </c>
      <c r="E180" s="11">
        <f>E181</f>
        <v>0</v>
      </c>
      <c r="F180" s="11">
        <f>F181</f>
        <v>0</v>
      </c>
      <c r="G180" s="11">
        <f>G181</f>
        <v>0</v>
      </c>
      <c r="H180" s="11">
        <f>H181</f>
        <v>0</v>
      </c>
      <c r="I180" s="11">
        <f t="shared" si="10"/>
        <v>0</v>
      </c>
      <c r="J180" s="78"/>
      <c r="K180" s="78"/>
      <c r="L180" s="11"/>
      <c r="M180" s="11">
        <f t="shared" si="11"/>
        <v>0</v>
      </c>
      <c r="N180" s="11"/>
    </row>
    <row r="181" spans="1:14" ht="47.25" customHeight="1" hidden="1">
      <c r="A181" s="118"/>
      <c r="B181" s="119"/>
      <c r="C181" s="19" t="s">
        <v>25</v>
      </c>
      <c r="D181" s="20" t="s">
        <v>26</v>
      </c>
      <c r="E181" s="11"/>
      <c r="F181" s="11"/>
      <c r="G181" s="11"/>
      <c r="H181" s="11"/>
      <c r="I181" s="11">
        <f t="shared" si="10"/>
        <v>0</v>
      </c>
      <c r="J181" s="78" t="e">
        <f t="shared" si="13"/>
        <v>#DIV/0!</v>
      </c>
      <c r="K181" s="78" t="e">
        <f t="shared" si="14"/>
        <v>#DIV/0!</v>
      </c>
      <c r="L181" s="11"/>
      <c r="M181" s="11">
        <f t="shared" si="11"/>
        <v>0</v>
      </c>
      <c r="N181" s="11" t="e">
        <f t="shared" si="12"/>
        <v>#DIV/0!</v>
      </c>
    </row>
    <row r="182" spans="1:14" ht="15.75" hidden="1">
      <c r="A182" s="118"/>
      <c r="B182" s="119"/>
      <c r="C182" s="16" t="s">
        <v>27</v>
      </c>
      <c r="D182" s="18" t="s">
        <v>28</v>
      </c>
      <c r="E182" s="11"/>
      <c r="F182" s="11"/>
      <c r="G182" s="11"/>
      <c r="H182" s="11"/>
      <c r="I182" s="11">
        <f t="shared" si="10"/>
        <v>0</v>
      </c>
      <c r="J182" s="78" t="e">
        <f t="shared" si="13"/>
        <v>#DIV/0!</v>
      </c>
      <c r="K182" s="78" t="e">
        <f t="shared" si="14"/>
        <v>#DIV/0!</v>
      </c>
      <c r="L182" s="11"/>
      <c r="M182" s="11">
        <f t="shared" si="11"/>
        <v>0</v>
      </c>
      <c r="N182" s="11" t="e">
        <f t="shared" si="12"/>
        <v>#DIV/0!</v>
      </c>
    </row>
    <row r="183" spans="1:14" ht="15.75" hidden="1">
      <c r="A183" s="118"/>
      <c r="B183" s="119"/>
      <c r="C183" s="16" t="s">
        <v>29</v>
      </c>
      <c r="D183" s="18" t="s">
        <v>30</v>
      </c>
      <c r="E183" s="11">
        <v>482.6</v>
      </c>
      <c r="F183" s="11">
        <v>322.5</v>
      </c>
      <c r="G183" s="11">
        <v>322.5</v>
      </c>
      <c r="H183" s="11">
        <v>518.4</v>
      </c>
      <c r="I183" s="11">
        <f t="shared" si="10"/>
        <v>195.89999999999998</v>
      </c>
      <c r="J183" s="78">
        <f t="shared" si="13"/>
        <v>160.74418604651163</v>
      </c>
      <c r="K183" s="78">
        <f t="shared" si="14"/>
        <v>160.74418604651163</v>
      </c>
      <c r="L183" s="11"/>
      <c r="M183" s="11">
        <f t="shared" si="11"/>
        <v>35.799999999999955</v>
      </c>
      <c r="N183" s="11">
        <f t="shared" si="12"/>
        <v>107.4181516784086</v>
      </c>
    </row>
    <row r="184" spans="1:14" ht="15.75" customHeight="1" hidden="1">
      <c r="A184" s="118"/>
      <c r="B184" s="119"/>
      <c r="C184" s="16" t="s">
        <v>213</v>
      </c>
      <c r="D184" s="18" t="s">
        <v>46</v>
      </c>
      <c r="E184" s="11"/>
      <c r="F184" s="11"/>
      <c r="G184" s="11"/>
      <c r="H184" s="11">
        <v>-731.7</v>
      </c>
      <c r="I184" s="11">
        <f t="shared" si="10"/>
        <v>-731.7</v>
      </c>
      <c r="J184" s="78"/>
      <c r="K184" s="78"/>
      <c r="L184" s="11"/>
      <c r="M184" s="11">
        <f t="shared" si="11"/>
        <v>-731.7</v>
      </c>
      <c r="N184" s="11"/>
    </row>
    <row r="185" spans="1:14" ht="15.75" customHeight="1" hidden="1">
      <c r="A185" s="118"/>
      <c r="B185" s="119"/>
      <c r="C185" s="16" t="s">
        <v>49</v>
      </c>
      <c r="D185" s="18" t="s">
        <v>86</v>
      </c>
      <c r="E185" s="11"/>
      <c r="F185" s="11"/>
      <c r="G185" s="11"/>
      <c r="H185" s="11"/>
      <c r="I185" s="11">
        <f t="shared" si="10"/>
        <v>0</v>
      </c>
      <c r="J185" s="78" t="e">
        <f t="shared" si="13"/>
        <v>#DIV/0!</v>
      </c>
      <c r="K185" s="78" t="e">
        <f t="shared" si="14"/>
        <v>#DIV/0!</v>
      </c>
      <c r="L185" s="11"/>
      <c r="M185" s="11">
        <f t="shared" si="11"/>
        <v>0</v>
      </c>
      <c r="N185" s="11" t="e">
        <f t="shared" si="12"/>
        <v>#DIV/0!</v>
      </c>
    </row>
    <row r="186" spans="1:14" ht="15.75" hidden="1">
      <c r="A186" s="118"/>
      <c r="B186" s="119"/>
      <c r="C186" s="16" t="s">
        <v>50</v>
      </c>
      <c r="D186" s="18" t="s">
        <v>87</v>
      </c>
      <c r="E186" s="11">
        <v>17941.6</v>
      </c>
      <c r="F186" s="11">
        <v>4842.7</v>
      </c>
      <c r="G186" s="11">
        <v>4842.7</v>
      </c>
      <c r="H186" s="11">
        <v>4842.7</v>
      </c>
      <c r="I186" s="11">
        <f t="shared" si="10"/>
        <v>0</v>
      </c>
      <c r="J186" s="78">
        <f t="shared" si="13"/>
        <v>100</v>
      </c>
      <c r="K186" s="78">
        <f t="shared" si="14"/>
        <v>100</v>
      </c>
      <c r="L186" s="11"/>
      <c r="M186" s="11">
        <f t="shared" si="11"/>
        <v>-13098.899999999998</v>
      </c>
      <c r="N186" s="11">
        <f t="shared" si="12"/>
        <v>26.99146118517858</v>
      </c>
    </row>
    <row r="187" spans="1:14" ht="15.75" customHeight="1" hidden="1">
      <c r="A187" s="118"/>
      <c r="B187" s="119"/>
      <c r="C187" s="16" t="s">
        <v>52</v>
      </c>
      <c r="D187" s="20" t="s">
        <v>53</v>
      </c>
      <c r="E187" s="11">
        <v>19032.3</v>
      </c>
      <c r="F187" s="11">
        <v>22541.4</v>
      </c>
      <c r="G187" s="11">
        <v>22541.4</v>
      </c>
      <c r="H187" s="11">
        <v>22541.4</v>
      </c>
      <c r="I187" s="11">
        <f t="shared" si="10"/>
        <v>0</v>
      </c>
      <c r="J187" s="78">
        <f t="shared" si="13"/>
        <v>100</v>
      </c>
      <c r="K187" s="78">
        <f t="shared" si="14"/>
        <v>100</v>
      </c>
      <c r="L187" s="11"/>
      <c r="M187" s="11">
        <f t="shared" si="11"/>
        <v>3509.100000000002</v>
      </c>
      <c r="N187" s="11">
        <f t="shared" si="12"/>
        <v>118.4376034425687</v>
      </c>
    </row>
    <row r="188" spans="1:14" s="26" customFormat="1" ht="31.5" hidden="1">
      <c r="A188" s="118"/>
      <c r="B188" s="119"/>
      <c r="C188" s="28"/>
      <c r="D188" s="24" t="s">
        <v>208</v>
      </c>
      <c r="E188" s="25">
        <f>E189-E184</f>
        <v>37505.1</v>
      </c>
      <c r="F188" s="25">
        <f>F189-F184</f>
        <v>27706.600000000002</v>
      </c>
      <c r="G188" s="25">
        <f>G189-G184</f>
        <v>27706.600000000002</v>
      </c>
      <c r="H188" s="25">
        <f>H189-H184</f>
        <v>27902.7</v>
      </c>
      <c r="I188" s="25">
        <f t="shared" si="10"/>
        <v>196.09999999999854</v>
      </c>
      <c r="J188" s="79">
        <f t="shared" si="13"/>
        <v>100.70777359907026</v>
      </c>
      <c r="K188" s="79">
        <f t="shared" si="14"/>
        <v>100.70777359907026</v>
      </c>
      <c r="L188" s="25"/>
      <c r="M188" s="25">
        <f t="shared" si="11"/>
        <v>-9602.399999999998</v>
      </c>
      <c r="N188" s="25">
        <f t="shared" si="12"/>
        <v>74.39708199684844</v>
      </c>
    </row>
    <row r="189" spans="1:14" s="26" customFormat="1" ht="15.75" hidden="1">
      <c r="A189" s="118"/>
      <c r="B189" s="119"/>
      <c r="C189" s="36"/>
      <c r="D189" s="24" t="s">
        <v>35</v>
      </c>
      <c r="E189" s="37">
        <f>SUM(E178:E180,E182:E187)</f>
        <v>37505.1</v>
      </c>
      <c r="F189" s="37">
        <f>SUM(F178:F180,F182:F187)</f>
        <v>27706.600000000002</v>
      </c>
      <c r="G189" s="37">
        <f>SUM(G178:G180,G182:G187)</f>
        <v>27706.600000000002</v>
      </c>
      <c r="H189" s="37">
        <f>SUM(H178:H180,H182:H187)</f>
        <v>27171</v>
      </c>
      <c r="I189" s="37">
        <f t="shared" si="10"/>
        <v>-535.6000000000022</v>
      </c>
      <c r="J189" s="81">
        <f t="shared" si="13"/>
        <v>98.06688659019872</v>
      </c>
      <c r="K189" s="81">
        <f t="shared" si="14"/>
        <v>98.06688659019872</v>
      </c>
      <c r="L189" s="37"/>
      <c r="M189" s="37">
        <f t="shared" si="11"/>
        <v>-10334.099999999999</v>
      </c>
      <c r="N189" s="37">
        <f t="shared" si="12"/>
        <v>72.44614732396394</v>
      </c>
    </row>
    <row r="190" spans="1:14" s="26" customFormat="1" ht="15.75" customHeight="1" hidden="1">
      <c r="A190" s="107">
        <v>936</v>
      </c>
      <c r="B190" s="107" t="s">
        <v>107</v>
      </c>
      <c r="C190" s="16" t="s">
        <v>22</v>
      </c>
      <c r="D190" s="18" t="s">
        <v>23</v>
      </c>
      <c r="E190" s="11">
        <f>E191</f>
        <v>0</v>
      </c>
      <c r="F190" s="11">
        <f>F191</f>
        <v>0</v>
      </c>
      <c r="G190" s="11">
        <f>G191</f>
        <v>0</v>
      </c>
      <c r="H190" s="11">
        <f>H191</f>
        <v>277.9</v>
      </c>
      <c r="I190" s="11">
        <f t="shared" si="10"/>
        <v>277.9</v>
      </c>
      <c r="J190" s="78"/>
      <c r="K190" s="78"/>
      <c r="L190" s="11"/>
      <c r="M190" s="11">
        <f t="shared" si="11"/>
        <v>277.9</v>
      </c>
      <c r="N190" s="11"/>
    </row>
    <row r="191" spans="1:14" s="26" customFormat="1" ht="47.25" customHeight="1" hidden="1">
      <c r="A191" s="112"/>
      <c r="B191" s="116"/>
      <c r="C191" s="19" t="s">
        <v>25</v>
      </c>
      <c r="D191" s="20" t="s">
        <v>26</v>
      </c>
      <c r="E191" s="11"/>
      <c r="F191" s="11"/>
      <c r="G191" s="11"/>
      <c r="H191" s="11">
        <v>277.9</v>
      </c>
      <c r="I191" s="11">
        <f t="shared" si="10"/>
        <v>277.9</v>
      </c>
      <c r="J191" s="78" t="e">
        <f t="shared" si="13"/>
        <v>#DIV/0!</v>
      </c>
      <c r="K191" s="78" t="e">
        <f t="shared" si="14"/>
        <v>#DIV/0!</v>
      </c>
      <c r="L191" s="11"/>
      <c r="M191" s="11">
        <f t="shared" si="11"/>
        <v>277.9</v>
      </c>
      <c r="N191" s="11" t="e">
        <f t="shared" si="12"/>
        <v>#DIV/0!</v>
      </c>
    </row>
    <row r="192" spans="1:14" ht="15.75" customHeight="1" hidden="1">
      <c r="A192" s="112"/>
      <c r="B192" s="116"/>
      <c r="C192" s="16" t="s">
        <v>27</v>
      </c>
      <c r="D192" s="18" t="s">
        <v>28</v>
      </c>
      <c r="E192" s="11"/>
      <c r="F192" s="11"/>
      <c r="G192" s="11"/>
      <c r="H192" s="11"/>
      <c r="I192" s="11">
        <f t="shared" si="10"/>
        <v>0</v>
      </c>
      <c r="J192" s="78" t="e">
        <f t="shared" si="13"/>
        <v>#DIV/0!</v>
      </c>
      <c r="K192" s="78" t="e">
        <f t="shared" si="14"/>
        <v>#DIV/0!</v>
      </c>
      <c r="L192" s="11"/>
      <c r="M192" s="11">
        <f t="shared" si="11"/>
        <v>0</v>
      </c>
      <c r="N192" s="11" t="e">
        <f t="shared" si="12"/>
        <v>#DIV/0!</v>
      </c>
    </row>
    <row r="193" spans="1:14" ht="15.75" customHeight="1" hidden="1">
      <c r="A193" s="112"/>
      <c r="B193" s="116"/>
      <c r="C193" s="16" t="s">
        <v>29</v>
      </c>
      <c r="D193" s="18" t="s">
        <v>30</v>
      </c>
      <c r="E193" s="11">
        <v>179.1</v>
      </c>
      <c r="F193" s="11">
        <v>50</v>
      </c>
      <c r="G193" s="11">
        <v>50</v>
      </c>
      <c r="H193" s="11">
        <v>189.3</v>
      </c>
      <c r="I193" s="11">
        <f aca="true" t="shared" si="15" ref="I193:I254">H193-G193</f>
        <v>139.3</v>
      </c>
      <c r="J193" s="78">
        <f aca="true" t="shared" si="16" ref="J193:J250">H193/G193*100</f>
        <v>378.6</v>
      </c>
      <c r="K193" s="78">
        <f aca="true" t="shared" si="17" ref="K193:K250">H193/F193*100</f>
        <v>378.6</v>
      </c>
      <c r="L193" s="11"/>
      <c r="M193" s="11">
        <f aca="true" t="shared" si="18" ref="M193:M254">H193-E193</f>
        <v>10.200000000000017</v>
      </c>
      <c r="N193" s="11">
        <f aca="true" t="shared" si="19" ref="N193:N254">H193/E193*100</f>
        <v>105.69514237855948</v>
      </c>
    </row>
    <row r="194" spans="1:14" ht="15.75" hidden="1">
      <c r="A194" s="112"/>
      <c r="B194" s="116"/>
      <c r="C194" s="16" t="s">
        <v>213</v>
      </c>
      <c r="D194" s="18" t="s">
        <v>46</v>
      </c>
      <c r="E194" s="11">
        <v>-16.2</v>
      </c>
      <c r="F194" s="11"/>
      <c r="G194" s="11"/>
      <c r="H194" s="11">
        <v>-658.3</v>
      </c>
      <c r="I194" s="11">
        <f t="shared" si="15"/>
        <v>-658.3</v>
      </c>
      <c r="J194" s="78"/>
      <c r="K194" s="78"/>
      <c r="L194" s="11"/>
      <c r="M194" s="11">
        <f t="shared" si="18"/>
        <v>-642.0999999999999</v>
      </c>
      <c r="N194" s="11">
        <f t="shared" si="19"/>
        <v>4063.5802469135806</v>
      </c>
    </row>
    <row r="195" spans="1:14" ht="15.75" hidden="1">
      <c r="A195" s="112"/>
      <c r="B195" s="116"/>
      <c r="C195" s="16" t="s">
        <v>49</v>
      </c>
      <c r="D195" s="18" t="s">
        <v>86</v>
      </c>
      <c r="E195" s="11">
        <v>24210.2</v>
      </c>
      <c r="F195" s="11">
        <v>3000</v>
      </c>
      <c r="G195" s="11"/>
      <c r="H195" s="11"/>
      <c r="I195" s="11">
        <f t="shared" si="15"/>
        <v>0</v>
      </c>
      <c r="J195" s="78"/>
      <c r="K195" s="78">
        <f t="shared" si="17"/>
        <v>0</v>
      </c>
      <c r="L195" s="11"/>
      <c r="M195" s="11">
        <f t="shared" si="18"/>
        <v>-24210.2</v>
      </c>
      <c r="N195" s="11">
        <f t="shared" si="19"/>
        <v>0</v>
      </c>
    </row>
    <row r="196" spans="1:14" ht="15.75" customHeight="1" hidden="1">
      <c r="A196" s="112"/>
      <c r="B196" s="116"/>
      <c r="C196" s="16" t="s">
        <v>50</v>
      </c>
      <c r="D196" s="18" t="s">
        <v>87</v>
      </c>
      <c r="E196" s="11">
        <v>17792.1</v>
      </c>
      <c r="F196" s="11">
        <v>4566.4</v>
      </c>
      <c r="G196" s="11">
        <v>4566.4</v>
      </c>
      <c r="H196" s="11">
        <v>4566.4</v>
      </c>
      <c r="I196" s="11">
        <f t="shared" si="15"/>
        <v>0</v>
      </c>
      <c r="J196" s="78">
        <f t="shared" si="16"/>
        <v>100</v>
      </c>
      <c r="K196" s="78">
        <f t="shared" si="17"/>
        <v>100</v>
      </c>
      <c r="L196" s="11"/>
      <c r="M196" s="11">
        <f t="shared" si="18"/>
        <v>-13225.699999999999</v>
      </c>
      <c r="N196" s="11">
        <f t="shared" si="19"/>
        <v>25.665323373856936</v>
      </c>
    </row>
    <row r="197" spans="1:14" ht="15.75" hidden="1">
      <c r="A197" s="112"/>
      <c r="B197" s="116"/>
      <c r="C197" s="16" t="s">
        <v>52</v>
      </c>
      <c r="D197" s="20" t="s">
        <v>53</v>
      </c>
      <c r="E197" s="11">
        <v>14606.4</v>
      </c>
      <c r="F197" s="11">
        <v>19727.4</v>
      </c>
      <c r="G197" s="11">
        <v>19727.4</v>
      </c>
      <c r="H197" s="11">
        <v>19727.4</v>
      </c>
      <c r="I197" s="11">
        <f t="shared" si="15"/>
        <v>0</v>
      </c>
      <c r="J197" s="78">
        <f t="shared" si="16"/>
        <v>100</v>
      </c>
      <c r="K197" s="78">
        <f t="shared" si="17"/>
        <v>100</v>
      </c>
      <c r="L197" s="11"/>
      <c r="M197" s="11">
        <f t="shared" si="18"/>
        <v>5121.000000000002</v>
      </c>
      <c r="N197" s="11">
        <f t="shared" si="19"/>
        <v>135.05997371015445</v>
      </c>
    </row>
    <row r="198" spans="1:14" s="26" customFormat="1" ht="31.5" hidden="1">
      <c r="A198" s="112"/>
      <c r="B198" s="116"/>
      <c r="C198" s="28"/>
      <c r="D198" s="24" t="s">
        <v>208</v>
      </c>
      <c r="E198" s="25">
        <f>E199-E194</f>
        <v>56787.799999999996</v>
      </c>
      <c r="F198" s="25">
        <f>F199-F194</f>
        <v>27343.800000000003</v>
      </c>
      <c r="G198" s="25">
        <f>G199-G194</f>
        <v>24343.800000000003</v>
      </c>
      <c r="H198" s="25">
        <f>H199-H194</f>
        <v>24761</v>
      </c>
      <c r="I198" s="25">
        <f t="shared" si="15"/>
        <v>417.1999999999971</v>
      </c>
      <c r="J198" s="79">
        <f t="shared" si="16"/>
        <v>101.71378338632422</v>
      </c>
      <c r="K198" s="79">
        <f t="shared" si="17"/>
        <v>90.55434870061951</v>
      </c>
      <c r="L198" s="25"/>
      <c r="M198" s="25">
        <f t="shared" si="18"/>
        <v>-32026.799999999996</v>
      </c>
      <c r="N198" s="25">
        <f t="shared" si="19"/>
        <v>43.60267522249497</v>
      </c>
    </row>
    <row r="199" spans="1:14" s="26" customFormat="1" ht="15.75" hidden="1">
      <c r="A199" s="113"/>
      <c r="B199" s="117"/>
      <c r="C199" s="36"/>
      <c r="D199" s="24" t="s">
        <v>35</v>
      </c>
      <c r="E199" s="37">
        <f>SUM(E190,E192:E197)</f>
        <v>56771.6</v>
      </c>
      <c r="F199" s="37">
        <f>SUM(F190,F192:F197)</f>
        <v>27343.800000000003</v>
      </c>
      <c r="G199" s="37">
        <f>SUM(G190,G192:G197)</f>
        <v>24343.800000000003</v>
      </c>
      <c r="H199" s="37">
        <f>SUM(H190,H192:H197)</f>
        <v>24102.7</v>
      </c>
      <c r="I199" s="37">
        <f t="shared" si="15"/>
        <v>-241.10000000000218</v>
      </c>
      <c r="J199" s="81">
        <f t="shared" si="16"/>
        <v>99.00960408810457</v>
      </c>
      <c r="K199" s="81">
        <f t="shared" si="17"/>
        <v>88.14685596003481</v>
      </c>
      <c r="L199" s="37"/>
      <c r="M199" s="37">
        <f t="shared" si="18"/>
        <v>-32668.899999999998</v>
      </c>
      <c r="N199" s="37">
        <f t="shared" si="19"/>
        <v>42.45555876529814</v>
      </c>
    </row>
    <row r="200" spans="1:14" ht="31.5" customHeight="1" hidden="1">
      <c r="A200" s="114" t="s">
        <v>108</v>
      </c>
      <c r="B200" s="115" t="s">
        <v>109</v>
      </c>
      <c r="C200" s="16" t="s">
        <v>16</v>
      </c>
      <c r="D200" s="21" t="s">
        <v>17</v>
      </c>
      <c r="E200" s="11">
        <v>10.7</v>
      </c>
      <c r="F200" s="11"/>
      <c r="G200" s="11"/>
      <c r="H200" s="11">
        <v>81.1</v>
      </c>
      <c r="I200" s="11">
        <f t="shared" si="15"/>
        <v>81.1</v>
      </c>
      <c r="J200" s="78"/>
      <c r="K200" s="78"/>
      <c r="L200" s="11"/>
      <c r="M200" s="11">
        <f t="shared" si="18"/>
        <v>70.39999999999999</v>
      </c>
      <c r="N200" s="11">
        <f t="shared" si="19"/>
        <v>757.9439252336448</v>
      </c>
    </row>
    <row r="201" spans="1:14" ht="15.75" customHeight="1" hidden="1">
      <c r="A201" s="114"/>
      <c r="B201" s="115"/>
      <c r="C201" s="16" t="s">
        <v>99</v>
      </c>
      <c r="D201" s="18" t="s">
        <v>100</v>
      </c>
      <c r="E201" s="11"/>
      <c r="F201" s="11"/>
      <c r="G201" s="11"/>
      <c r="H201" s="11"/>
      <c r="I201" s="11">
        <f t="shared" si="15"/>
        <v>0</v>
      </c>
      <c r="J201" s="78"/>
      <c r="K201" s="78"/>
      <c r="L201" s="11"/>
      <c r="M201" s="11">
        <f t="shared" si="18"/>
        <v>0</v>
      </c>
      <c r="N201" s="11" t="e">
        <f t="shared" si="19"/>
        <v>#DIV/0!</v>
      </c>
    </row>
    <row r="202" spans="1:14" ht="15.75" hidden="1">
      <c r="A202" s="118"/>
      <c r="B202" s="119"/>
      <c r="C202" s="16" t="s">
        <v>22</v>
      </c>
      <c r="D202" s="18" t="s">
        <v>23</v>
      </c>
      <c r="E202" s="11">
        <f>E203</f>
        <v>1.7</v>
      </c>
      <c r="F202" s="11">
        <f>F203</f>
        <v>0</v>
      </c>
      <c r="G202" s="11">
        <f>G203</f>
        <v>0</v>
      </c>
      <c r="H202" s="11">
        <f>H203</f>
        <v>63.4</v>
      </c>
      <c r="I202" s="11">
        <f t="shared" si="15"/>
        <v>63.4</v>
      </c>
      <c r="J202" s="78"/>
      <c r="K202" s="78"/>
      <c r="L202" s="11"/>
      <c r="M202" s="11">
        <f t="shared" si="18"/>
        <v>61.699999999999996</v>
      </c>
      <c r="N202" s="11">
        <f t="shared" si="19"/>
        <v>3729.4117647058824</v>
      </c>
    </row>
    <row r="203" spans="1:14" ht="47.25" customHeight="1" hidden="1">
      <c r="A203" s="118"/>
      <c r="B203" s="119"/>
      <c r="C203" s="19" t="s">
        <v>25</v>
      </c>
      <c r="D203" s="20" t="s">
        <v>26</v>
      </c>
      <c r="E203" s="11">
        <v>1.7</v>
      </c>
      <c r="F203" s="11"/>
      <c r="G203" s="11"/>
      <c r="H203" s="11">
        <v>63.4</v>
      </c>
      <c r="I203" s="11">
        <f t="shared" si="15"/>
        <v>63.4</v>
      </c>
      <c r="J203" s="78"/>
      <c r="K203" s="78"/>
      <c r="L203" s="11"/>
      <c r="M203" s="11">
        <f t="shared" si="18"/>
        <v>61.699999999999996</v>
      </c>
      <c r="N203" s="11">
        <f t="shared" si="19"/>
        <v>3729.4117647058824</v>
      </c>
    </row>
    <row r="204" spans="1:14" ht="15.75" customHeight="1" hidden="1">
      <c r="A204" s="118"/>
      <c r="B204" s="119"/>
      <c r="C204" s="16" t="s">
        <v>27</v>
      </c>
      <c r="D204" s="18" t="s">
        <v>28</v>
      </c>
      <c r="E204" s="11"/>
      <c r="F204" s="11"/>
      <c r="G204" s="11"/>
      <c r="H204" s="11"/>
      <c r="I204" s="11">
        <f t="shared" si="15"/>
        <v>0</v>
      </c>
      <c r="J204" s="78"/>
      <c r="K204" s="78"/>
      <c r="L204" s="11"/>
      <c r="M204" s="11">
        <f t="shared" si="18"/>
        <v>0</v>
      </c>
      <c r="N204" s="11"/>
    </row>
    <row r="205" spans="1:14" ht="15.75" hidden="1">
      <c r="A205" s="118"/>
      <c r="B205" s="119"/>
      <c r="C205" s="16" t="s">
        <v>29</v>
      </c>
      <c r="D205" s="18" t="s">
        <v>30</v>
      </c>
      <c r="E205" s="11">
        <v>434</v>
      </c>
      <c r="F205" s="11">
        <v>120</v>
      </c>
      <c r="G205" s="11">
        <v>120</v>
      </c>
      <c r="H205" s="11">
        <v>663.2</v>
      </c>
      <c r="I205" s="11">
        <f t="shared" si="15"/>
        <v>543.2</v>
      </c>
      <c r="J205" s="78">
        <f t="shared" si="16"/>
        <v>552.6666666666667</v>
      </c>
      <c r="K205" s="78">
        <f t="shared" si="17"/>
        <v>552.6666666666667</v>
      </c>
      <c r="L205" s="11"/>
      <c r="M205" s="11">
        <f t="shared" si="18"/>
        <v>229.20000000000005</v>
      </c>
      <c r="N205" s="11">
        <f t="shared" si="19"/>
        <v>152.8110599078341</v>
      </c>
    </row>
    <row r="206" spans="1:14" ht="15.75" hidden="1">
      <c r="A206" s="118"/>
      <c r="B206" s="119"/>
      <c r="C206" s="16" t="s">
        <v>213</v>
      </c>
      <c r="D206" s="18" t="s">
        <v>46</v>
      </c>
      <c r="E206" s="11"/>
      <c r="F206" s="11"/>
      <c r="G206" s="11"/>
      <c r="H206" s="11">
        <v>-331</v>
      </c>
      <c r="I206" s="11">
        <f t="shared" si="15"/>
        <v>-331</v>
      </c>
      <c r="J206" s="78"/>
      <c r="K206" s="78"/>
      <c r="L206" s="11"/>
      <c r="M206" s="11">
        <f t="shared" si="18"/>
        <v>-331</v>
      </c>
      <c r="N206" s="11"/>
    </row>
    <row r="207" spans="1:14" ht="15.75" customHeight="1" hidden="1">
      <c r="A207" s="118"/>
      <c r="B207" s="119"/>
      <c r="C207" s="16" t="s">
        <v>49</v>
      </c>
      <c r="D207" s="18" t="s">
        <v>86</v>
      </c>
      <c r="E207" s="11"/>
      <c r="F207" s="11"/>
      <c r="G207" s="11"/>
      <c r="H207" s="11"/>
      <c r="I207" s="11">
        <f t="shared" si="15"/>
        <v>0</v>
      </c>
      <c r="J207" s="78" t="e">
        <f t="shared" si="16"/>
        <v>#DIV/0!</v>
      </c>
      <c r="K207" s="78" t="e">
        <f t="shared" si="17"/>
        <v>#DIV/0!</v>
      </c>
      <c r="L207" s="11"/>
      <c r="M207" s="11">
        <f t="shared" si="18"/>
        <v>0</v>
      </c>
      <c r="N207" s="11" t="e">
        <f t="shared" si="19"/>
        <v>#DIV/0!</v>
      </c>
    </row>
    <row r="208" spans="1:14" ht="15.75" hidden="1">
      <c r="A208" s="118"/>
      <c r="B208" s="119"/>
      <c r="C208" s="16" t="s">
        <v>50</v>
      </c>
      <c r="D208" s="18" t="s">
        <v>87</v>
      </c>
      <c r="E208" s="11">
        <v>15507.9</v>
      </c>
      <c r="F208" s="11">
        <v>4263.8</v>
      </c>
      <c r="G208" s="11">
        <v>4263.8</v>
      </c>
      <c r="H208" s="11">
        <v>4263.8</v>
      </c>
      <c r="I208" s="11">
        <f t="shared" si="15"/>
        <v>0</v>
      </c>
      <c r="J208" s="78">
        <f t="shared" si="16"/>
        <v>100</v>
      </c>
      <c r="K208" s="78">
        <f t="shared" si="17"/>
        <v>100</v>
      </c>
      <c r="L208" s="11"/>
      <c r="M208" s="11">
        <f t="shared" si="18"/>
        <v>-11244.099999999999</v>
      </c>
      <c r="N208" s="11">
        <f t="shared" si="19"/>
        <v>27.49437383527106</v>
      </c>
    </row>
    <row r="209" spans="1:14" ht="15.75" hidden="1">
      <c r="A209" s="118"/>
      <c r="B209" s="119"/>
      <c r="C209" s="16" t="s">
        <v>52</v>
      </c>
      <c r="D209" s="20" t="s">
        <v>53</v>
      </c>
      <c r="E209" s="11">
        <v>13325</v>
      </c>
      <c r="F209" s="11">
        <v>15565.4</v>
      </c>
      <c r="G209" s="11">
        <v>15565.4</v>
      </c>
      <c r="H209" s="11">
        <v>15565.4</v>
      </c>
      <c r="I209" s="11">
        <f t="shared" si="15"/>
        <v>0</v>
      </c>
      <c r="J209" s="78">
        <f t="shared" si="16"/>
        <v>100</v>
      </c>
      <c r="K209" s="78">
        <f t="shared" si="17"/>
        <v>100</v>
      </c>
      <c r="L209" s="11"/>
      <c r="M209" s="11">
        <f t="shared" si="18"/>
        <v>2240.3999999999996</v>
      </c>
      <c r="N209" s="11">
        <f t="shared" si="19"/>
        <v>116.81350844277674</v>
      </c>
    </row>
    <row r="210" spans="1:14" s="26" customFormat="1" ht="31.5" customHeight="1" hidden="1">
      <c r="A210" s="118"/>
      <c r="B210" s="119"/>
      <c r="C210" s="28"/>
      <c r="D210" s="24" t="s">
        <v>208</v>
      </c>
      <c r="E210" s="25">
        <f>E211-E206</f>
        <v>29279.3</v>
      </c>
      <c r="F210" s="25">
        <f>F211-F206</f>
        <v>19949.2</v>
      </c>
      <c r="G210" s="25">
        <f>G211-G206</f>
        <v>19949.2</v>
      </c>
      <c r="H210" s="25">
        <f>H211-H206</f>
        <v>20636.9</v>
      </c>
      <c r="I210" s="25">
        <f t="shared" si="15"/>
        <v>687.7000000000007</v>
      </c>
      <c r="J210" s="79">
        <f t="shared" si="16"/>
        <v>103.44725603031702</v>
      </c>
      <c r="K210" s="79">
        <f t="shared" si="17"/>
        <v>103.44725603031702</v>
      </c>
      <c r="L210" s="25"/>
      <c r="M210" s="25">
        <f t="shared" si="18"/>
        <v>-8642.399999999998</v>
      </c>
      <c r="N210" s="25">
        <f t="shared" si="19"/>
        <v>70.482900889024</v>
      </c>
    </row>
    <row r="211" spans="1:14" s="26" customFormat="1" ht="15.75" hidden="1">
      <c r="A211" s="118"/>
      <c r="B211" s="119"/>
      <c r="C211" s="36"/>
      <c r="D211" s="24" t="s">
        <v>35</v>
      </c>
      <c r="E211" s="37">
        <f>SUM(E200:E202,E204:E209)</f>
        <v>29279.3</v>
      </c>
      <c r="F211" s="37">
        <f>SUM(F200:F202,F204:F209)</f>
        <v>19949.2</v>
      </c>
      <c r="G211" s="37">
        <f>SUM(G200:G202,G204:G209)</f>
        <v>19949.2</v>
      </c>
      <c r="H211" s="37">
        <f>SUM(H200:H202,H204:H209)</f>
        <v>20305.9</v>
      </c>
      <c r="I211" s="37">
        <f t="shared" si="15"/>
        <v>356.7000000000007</v>
      </c>
      <c r="J211" s="81">
        <f t="shared" si="16"/>
        <v>101.78804162572936</v>
      </c>
      <c r="K211" s="81">
        <f t="shared" si="17"/>
        <v>101.78804162572936</v>
      </c>
      <c r="L211" s="37"/>
      <c r="M211" s="37">
        <f t="shared" si="18"/>
        <v>-8973.399999999998</v>
      </c>
      <c r="N211" s="37">
        <f t="shared" si="19"/>
        <v>69.35240938137183</v>
      </c>
    </row>
    <row r="212" spans="1:14" ht="31.5" customHeight="1" hidden="1">
      <c r="A212" s="114" t="s">
        <v>110</v>
      </c>
      <c r="B212" s="107" t="s">
        <v>111</v>
      </c>
      <c r="C212" s="16" t="s">
        <v>16</v>
      </c>
      <c r="D212" s="21" t="s">
        <v>17</v>
      </c>
      <c r="E212" s="11">
        <v>11.9</v>
      </c>
      <c r="F212" s="11"/>
      <c r="G212" s="11"/>
      <c r="H212" s="11">
        <v>50.6</v>
      </c>
      <c r="I212" s="11">
        <f t="shared" si="15"/>
        <v>50.6</v>
      </c>
      <c r="J212" s="78"/>
      <c r="K212" s="78"/>
      <c r="L212" s="11"/>
      <c r="M212" s="11">
        <f t="shared" si="18"/>
        <v>38.7</v>
      </c>
      <c r="N212" s="11">
        <f t="shared" si="19"/>
        <v>425.21008403361344</v>
      </c>
    </row>
    <row r="213" spans="1:14" ht="15.75" customHeight="1" hidden="1">
      <c r="A213" s="114"/>
      <c r="B213" s="116"/>
      <c r="C213" s="16" t="s">
        <v>99</v>
      </c>
      <c r="D213" s="18" t="s">
        <v>100</v>
      </c>
      <c r="E213" s="11"/>
      <c r="F213" s="11"/>
      <c r="G213" s="11"/>
      <c r="H213" s="11"/>
      <c r="I213" s="11">
        <f t="shared" si="15"/>
        <v>0</v>
      </c>
      <c r="J213" s="78"/>
      <c r="K213" s="78"/>
      <c r="L213" s="11"/>
      <c r="M213" s="11">
        <f t="shared" si="18"/>
        <v>0</v>
      </c>
      <c r="N213" s="11" t="e">
        <f t="shared" si="19"/>
        <v>#DIV/0!</v>
      </c>
    </row>
    <row r="214" spans="1:14" ht="15.75" customHeight="1" hidden="1">
      <c r="A214" s="118"/>
      <c r="B214" s="116"/>
      <c r="C214" s="16" t="s">
        <v>22</v>
      </c>
      <c r="D214" s="18" t="s">
        <v>23</v>
      </c>
      <c r="E214" s="11">
        <f>E215</f>
        <v>0</v>
      </c>
      <c r="F214" s="11">
        <f>F215</f>
        <v>0</v>
      </c>
      <c r="G214" s="11">
        <f>G215</f>
        <v>0</v>
      </c>
      <c r="H214" s="11">
        <f>H215</f>
        <v>0</v>
      </c>
      <c r="I214" s="11">
        <f t="shared" si="15"/>
        <v>0</v>
      </c>
      <c r="J214" s="78"/>
      <c r="K214" s="78"/>
      <c r="L214" s="11"/>
      <c r="M214" s="11">
        <f t="shared" si="18"/>
        <v>0</v>
      </c>
      <c r="N214" s="11"/>
    </row>
    <row r="215" spans="1:14" ht="47.25" customHeight="1" hidden="1">
      <c r="A215" s="118"/>
      <c r="B215" s="116"/>
      <c r="C215" s="19" t="s">
        <v>25</v>
      </c>
      <c r="D215" s="20" t="s">
        <v>26</v>
      </c>
      <c r="E215" s="11"/>
      <c r="F215" s="11"/>
      <c r="G215" s="11"/>
      <c r="H215" s="11"/>
      <c r="I215" s="11">
        <f t="shared" si="15"/>
        <v>0</v>
      </c>
      <c r="J215" s="78"/>
      <c r="K215" s="78"/>
      <c r="L215" s="11"/>
      <c r="M215" s="11">
        <f t="shared" si="18"/>
        <v>0</v>
      </c>
      <c r="N215" s="11" t="e">
        <f t="shared" si="19"/>
        <v>#DIV/0!</v>
      </c>
    </row>
    <row r="216" spans="1:14" ht="15.75" hidden="1">
      <c r="A216" s="118"/>
      <c r="B216" s="116"/>
      <c r="C216" s="16" t="s">
        <v>27</v>
      </c>
      <c r="D216" s="18" t="s">
        <v>28</v>
      </c>
      <c r="E216" s="62">
        <v>0.5</v>
      </c>
      <c r="F216" s="11"/>
      <c r="G216" s="11"/>
      <c r="H216" s="11">
        <v>-0.2</v>
      </c>
      <c r="I216" s="11">
        <f t="shared" si="15"/>
        <v>-0.2</v>
      </c>
      <c r="J216" s="78"/>
      <c r="K216" s="78"/>
      <c r="L216" s="11"/>
      <c r="M216" s="11">
        <f t="shared" si="18"/>
        <v>-0.7</v>
      </c>
      <c r="N216" s="11">
        <f t="shared" si="19"/>
        <v>-40</v>
      </c>
    </row>
    <row r="217" spans="1:14" ht="15.75" hidden="1">
      <c r="A217" s="118"/>
      <c r="B217" s="116"/>
      <c r="C217" s="16" t="s">
        <v>29</v>
      </c>
      <c r="D217" s="18" t="s">
        <v>30</v>
      </c>
      <c r="E217" s="11">
        <v>8.4</v>
      </c>
      <c r="F217" s="11"/>
      <c r="G217" s="11"/>
      <c r="H217" s="11">
        <v>44</v>
      </c>
      <c r="I217" s="11">
        <f t="shared" si="15"/>
        <v>44</v>
      </c>
      <c r="J217" s="78"/>
      <c r="K217" s="78"/>
      <c r="L217" s="11"/>
      <c r="M217" s="11">
        <f t="shared" si="18"/>
        <v>35.6</v>
      </c>
      <c r="N217" s="11">
        <f t="shared" si="19"/>
        <v>523.8095238095239</v>
      </c>
    </row>
    <row r="218" spans="1:14" ht="15.75" customHeight="1" hidden="1">
      <c r="A218" s="118"/>
      <c r="B218" s="116"/>
      <c r="C218" s="16" t="s">
        <v>213</v>
      </c>
      <c r="D218" s="18" t="s">
        <v>46</v>
      </c>
      <c r="E218" s="11"/>
      <c r="F218" s="11"/>
      <c r="G218" s="11"/>
      <c r="H218" s="11">
        <v>-1</v>
      </c>
      <c r="I218" s="11">
        <f t="shared" si="15"/>
        <v>-1</v>
      </c>
      <c r="J218" s="78"/>
      <c r="K218" s="78"/>
      <c r="L218" s="11"/>
      <c r="M218" s="11">
        <f t="shared" si="18"/>
        <v>-1</v>
      </c>
      <c r="N218" s="11"/>
    </row>
    <row r="219" spans="1:14" ht="15.75" customHeight="1" hidden="1">
      <c r="A219" s="118"/>
      <c r="B219" s="116"/>
      <c r="C219" s="16" t="s">
        <v>49</v>
      </c>
      <c r="D219" s="18" t="s">
        <v>86</v>
      </c>
      <c r="E219" s="11"/>
      <c r="F219" s="11"/>
      <c r="G219" s="11"/>
      <c r="H219" s="11"/>
      <c r="I219" s="11">
        <f t="shared" si="15"/>
        <v>0</v>
      </c>
      <c r="J219" s="78" t="e">
        <f t="shared" si="16"/>
        <v>#DIV/0!</v>
      </c>
      <c r="K219" s="78" t="e">
        <f t="shared" si="17"/>
        <v>#DIV/0!</v>
      </c>
      <c r="L219" s="11"/>
      <c r="M219" s="11">
        <f t="shared" si="18"/>
        <v>0</v>
      </c>
      <c r="N219" s="11" t="e">
        <f t="shared" si="19"/>
        <v>#DIV/0!</v>
      </c>
    </row>
    <row r="220" spans="1:14" ht="15.75" hidden="1">
      <c r="A220" s="118"/>
      <c r="B220" s="116"/>
      <c r="C220" s="16" t="s">
        <v>50</v>
      </c>
      <c r="D220" s="18" t="s">
        <v>87</v>
      </c>
      <c r="E220" s="11">
        <v>797.5</v>
      </c>
      <c r="F220" s="11">
        <v>845.6</v>
      </c>
      <c r="G220" s="11">
        <v>845.6</v>
      </c>
      <c r="H220" s="11">
        <v>845.7</v>
      </c>
      <c r="I220" s="11">
        <f t="shared" si="15"/>
        <v>0.10000000000002274</v>
      </c>
      <c r="J220" s="78">
        <f t="shared" si="16"/>
        <v>100.01182592242195</v>
      </c>
      <c r="K220" s="78">
        <f t="shared" si="17"/>
        <v>100.01182592242195</v>
      </c>
      <c r="L220" s="11"/>
      <c r="M220" s="11">
        <f t="shared" si="18"/>
        <v>48.200000000000045</v>
      </c>
      <c r="N220" s="11">
        <f t="shared" si="19"/>
        <v>106.04388714733544</v>
      </c>
    </row>
    <row r="221" spans="1:14" ht="15.75" customHeight="1" hidden="1">
      <c r="A221" s="118"/>
      <c r="B221" s="116"/>
      <c r="C221" s="16" t="s">
        <v>52</v>
      </c>
      <c r="D221" s="20" t="s">
        <v>53</v>
      </c>
      <c r="E221" s="11">
        <v>2005.4</v>
      </c>
      <c r="F221" s="11">
        <v>1402.7</v>
      </c>
      <c r="G221" s="11">
        <v>1402.7</v>
      </c>
      <c r="H221" s="11">
        <v>1402.7</v>
      </c>
      <c r="I221" s="11">
        <f t="shared" si="15"/>
        <v>0</v>
      </c>
      <c r="J221" s="78">
        <f t="shared" si="16"/>
        <v>100</v>
      </c>
      <c r="K221" s="78">
        <f t="shared" si="17"/>
        <v>100</v>
      </c>
      <c r="L221" s="11"/>
      <c r="M221" s="11">
        <f t="shared" si="18"/>
        <v>-602.7</v>
      </c>
      <c r="N221" s="11">
        <f t="shared" si="19"/>
        <v>69.94614540740002</v>
      </c>
    </row>
    <row r="222" spans="1:14" s="26" customFormat="1" ht="31.5" hidden="1">
      <c r="A222" s="118"/>
      <c r="B222" s="116"/>
      <c r="C222" s="28"/>
      <c r="D222" s="24" t="s">
        <v>208</v>
      </c>
      <c r="E222" s="25">
        <f>E223-E218</f>
        <v>2823.7</v>
      </c>
      <c r="F222" s="25">
        <f>F223-F218</f>
        <v>2248.3</v>
      </c>
      <c r="G222" s="25">
        <f>G223-G218</f>
        <v>2248.3</v>
      </c>
      <c r="H222" s="25">
        <f>H223-H218</f>
        <v>2342.8</v>
      </c>
      <c r="I222" s="25">
        <f t="shared" si="15"/>
        <v>94.5</v>
      </c>
      <c r="J222" s="79">
        <f t="shared" si="16"/>
        <v>104.20317573277586</v>
      </c>
      <c r="K222" s="79">
        <f t="shared" si="17"/>
        <v>104.20317573277586</v>
      </c>
      <c r="L222" s="25"/>
      <c r="M222" s="25">
        <f t="shared" si="18"/>
        <v>-480.89999999999964</v>
      </c>
      <c r="N222" s="25">
        <f t="shared" si="19"/>
        <v>82.96915394694905</v>
      </c>
    </row>
    <row r="223" spans="1:14" s="26" customFormat="1" ht="15.75" hidden="1">
      <c r="A223" s="118"/>
      <c r="B223" s="116"/>
      <c r="C223" s="36"/>
      <c r="D223" s="24" t="s">
        <v>35</v>
      </c>
      <c r="E223" s="37">
        <f>SUM(E212:E214,E216:E221)</f>
        <v>2823.7</v>
      </c>
      <c r="F223" s="37">
        <f>SUM(F212:F214,F216:F221)</f>
        <v>2248.3</v>
      </c>
      <c r="G223" s="37">
        <f>SUM(G212:G214,G216:G221)</f>
        <v>2248.3</v>
      </c>
      <c r="H223" s="37">
        <f>SUM(H212:H214,H216:H221)</f>
        <v>2341.8</v>
      </c>
      <c r="I223" s="37">
        <f t="shared" si="15"/>
        <v>93.5</v>
      </c>
      <c r="J223" s="81">
        <f t="shared" si="16"/>
        <v>104.15869768269359</v>
      </c>
      <c r="K223" s="81">
        <f t="shared" si="17"/>
        <v>104.15869768269359</v>
      </c>
      <c r="L223" s="37"/>
      <c r="M223" s="37">
        <f t="shared" si="18"/>
        <v>-481.89999999999964</v>
      </c>
      <c r="N223" s="37">
        <f t="shared" si="19"/>
        <v>82.93373941991005</v>
      </c>
    </row>
    <row r="224" spans="1:14" ht="78.75" hidden="1">
      <c r="A224" s="104" t="s">
        <v>112</v>
      </c>
      <c r="B224" s="107" t="s">
        <v>113</v>
      </c>
      <c r="C224" s="19" t="s">
        <v>14</v>
      </c>
      <c r="D224" s="20" t="s">
        <v>114</v>
      </c>
      <c r="E224" s="11">
        <v>23757.2</v>
      </c>
      <c r="F224" s="11">
        <v>5183</v>
      </c>
      <c r="G224" s="11">
        <v>4279</v>
      </c>
      <c r="H224" s="11">
        <v>3896.2</v>
      </c>
      <c r="I224" s="11">
        <f t="shared" si="15"/>
        <v>-382.8000000000002</v>
      </c>
      <c r="J224" s="78">
        <f t="shared" si="16"/>
        <v>91.05398457583547</v>
      </c>
      <c r="K224" s="78">
        <f t="shared" si="17"/>
        <v>75.17267991510708</v>
      </c>
      <c r="L224" s="11"/>
      <c r="M224" s="11">
        <f t="shared" si="18"/>
        <v>-19861</v>
      </c>
      <c r="N224" s="11">
        <f t="shared" si="19"/>
        <v>16.400080817604767</v>
      </c>
    </row>
    <row r="225" spans="1:14" ht="31.5" customHeight="1" hidden="1">
      <c r="A225" s="112"/>
      <c r="B225" s="110"/>
      <c r="C225" s="16" t="s">
        <v>16</v>
      </c>
      <c r="D225" s="21" t="s">
        <v>17</v>
      </c>
      <c r="E225" s="34">
        <v>1242.9</v>
      </c>
      <c r="F225" s="11"/>
      <c r="G225" s="11"/>
      <c r="H225" s="34">
        <v>3537.1</v>
      </c>
      <c r="I225" s="34">
        <f t="shared" si="15"/>
        <v>3537.1</v>
      </c>
      <c r="J225" s="80"/>
      <c r="K225" s="80"/>
      <c r="L225" s="34"/>
      <c r="M225" s="34">
        <f t="shared" si="18"/>
        <v>2294.2</v>
      </c>
      <c r="N225" s="34">
        <f t="shared" si="19"/>
        <v>284.5844396170247</v>
      </c>
    </row>
    <row r="226" spans="1:14" ht="15.75" customHeight="1" hidden="1">
      <c r="A226" s="112"/>
      <c r="B226" s="110"/>
      <c r="C226" s="16" t="s">
        <v>22</v>
      </c>
      <c r="D226" s="18" t="s">
        <v>23</v>
      </c>
      <c r="E226" s="11">
        <f>SUM(E227:E228)</f>
        <v>0</v>
      </c>
      <c r="F226" s="11">
        <f>SUM(F227:F228)</f>
        <v>0</v>
      </c>
      <c r="G226" s="11">
        <f>SUM(G227:G228)</f>
        <v>0</v>
      </c>
      <c r="H226" s="11">
        <f>SUM(H227:H228)</f>
        <v>945.2</v>
      </c>
      <c r="I226" s="11">
        <f t="shared" si="15"/>
        <v>945.2</v>
      </c>
      <c r="J226" s="78"/>
      <c r="K226" s="78"/>
      <c r="L226" s="11"/>
      <c r="M226" s="11">
        <f t="shared" si="18"/>
        <v>945.2</v>
      </c>
      <c r="N226" s="11"/>
    </row>
    <row r="227" spans="1:14" ht="63" customHeight="1" hidden="1">
      <c r="A227" s="112"/>
      <c r="B227" s="110"/>
      <c r="C227" s="19" t="s">
        <v>195</v>
      </c>
      <c r="D227" s="58" t="s">
        <v>24</v>
      </c>
      <c r="E227" s="11"/>
      <c r="F227" s="11"/>
      <c r="G227" s="11"/>
      <c r="H227" s="11">
        <v>358.3</v>
      </c>
      <c r="I227" s="11">
        <f t="shared" si="15"/>
        <v>358.3</v>
      </c>
      <c r="J227" s="78"/>
      <c r="K227" s="78"/>
      <c r="L227" s="11"/>
      <c r="M227" s="11">
        <f t="shared" si="18"/>
        <v>358.3</v>
      </c>
      <c r="N227" s="11" t="e">
        <f t="shared" si="19"/>
        <v>#DIV/0!</v>
      </c>
    </row>
    <row r="228" spans="1:14" ht="47.25" customHeight="1" hidden="1">
      <c r="A228" s="112"/>
      <c r="B228" s="110"/>
      <c r="C228" s="19" t="s">
        <v>25</v>
      </c>
      <c r="D228" s="20" t="s">
        <v>26</v>
      </c>
      <c r="E228" s="11"/>
      <c r="F228" s="11"/>
      <c r="G228" s="11"/>
      <c r="H228" s="11">
        <v>586.9</v>
      </c>
      <c r="I228" s="11">
        <f t="shared" si="15"/>
        <v>586.9</v>
      </c>
      <c r="J228" s="78"/>
      <c r="K228" s="78"/>
      <c r="L228" s="11"/>
      <c r="M228" s="11">
        <f t="shared" si="18"/>
        <v>586.9</v>
      </c>
      <c r="N228" s="11" t="e">
        <f t="shared" si="19"/>
        <v>#DIV/0!</v>
      </c>
    </row>
    <row r="229" spans="1:14" ht="15.75" hidden="1">
      <c r="A229" s="112"/>
      <c r="B229" s="110"/>
      <c r="C229" s="16" t="s">
        <v>27</v>
      </c>
      <c r="D229" s="18" t="s">
        <v>28</v>
      </c>
      <c r="E229" s="11">
        <v>-2.3</v>
      </c>
      <c r="F229" s="11"/>
      <c r="G229" s="11"/>
      <c r="H229" s="11">
        <v>-213.6</v>
      </c>
      <c r="I229" s="11">
        <f t="shared" si="15"/>
        <v>-213.6</v>
      </c>
      <c r="J229" s="78"/>
      <c r="K229" s="78"/>
      <c r="L229" s="11"/>
      <c r="M229" s="11">
        <f t="shared" si="18"/>
        <v>-211.29999999999998</v>
      </c>
      <c r="N229" s="11">
        <f t="shared" si="19"/>
        <v>9286.956521739132</v>
      </c>
    </row>
    <row r="230" spans="1:14" ht="15.75" customHeight="1" hidden="1">
      <c r="A230" s="112"/>
      <c r="B230" s="110"/>
      <c r="C230" s="16" t="s">
        <v>213</v>
      </c>
      <c r="D230" s="18" t="s">
        <v>46</v>
      </c>
      <c r="E230" s="11">
        <v>-21942.2</v>
      </c>
      <c r="F230" s="11"/>
      <c r="G230" s="11"/>
      <c r="H230" s="11">
        <v>-63962.9</v>
      </c>
      <c r="I230" s="11">
        <f t="shared" si="15"/>
        <v>-63962.9</v>
      </c>
      <c r="J230" s="78"/>
      <c r="K230" s="78"/>
      <c r="L230" s="11"/>
      <c r="M230" s="11">
        <f t="shared" si="18"/>
        <v>-42020.7</v>
      </c>
      <c r="N230" s="11">
        <f t="shared" si="19"/>
        <v>291.506321152847</v>
      </c>
    </row>
    <row r="231" spans="1:14" ht="15.75" hidden="1">
      <c r="A231" s="112"/>
      <c r="B231" s="110"/>
      <c r="C231" s="16" t="s">
        <v>49</v>
      </c>
      <c r="D231" s="18" t="s">
        <v>86</v>
      </c>
      <c r="E231" s="11">
        <v>734704.5</v>
      </c>
      <c r="F231" s="34">
        <v>495038.6</v>
      </c>
      <c r="G231" s="34">
        <v>495038.6</v>
      </c>
      <c r="H231" s="11">
        <v>495038.6</v>
      </c>
      <c r="I231" s="11">
        <f t="shared" si="15"/>
        <v>0</v>
      </c>
      <c r="J231" s="78">
        <f t="shared" si="16"/>
        <v>100</v>
      </c>
      <c r="K231" s="78">
        <f t="shared" si="17"/>
        <v>100</v>
      </c>
      <c r="L231" s="11"/>
      <c r="M231" s="11">
        <f t="shared" si="18"/>
        <v>-239665.90000000002</v>
      </c>
      <c r="N231" s="11">
        <f t="shared" si="19"/>
        <v>67.37927969680328</v>
      </c>
    </row>
    <row r="232" spans="1:14" ht="15.75" hidden="1">
      <c r="A232" s="112"/>
      <c r="B232" s="110"/>
      <c r="C232" s="16" t="s">
        <v>50</v>
      </c>
      <c r="D232" s="18" t="s">
        <v>87</v>
      </c>
      <c r="E232" s="11"/>
      <c r="F232" s="34">
        <v>94.6</v>
      </c>
      <c r="G232" s="34">
        <v>94.6</v>
      </c>
      <c r="H232" s="11">
        <v>94.6</v>
      </c>
      <c r="I232" s="11">
        <f t="shared" si="15"/>
        <v>0</v>
      </c>
      <c r="J232" s="78">
        <f t="shared" si="16"/>
        <v>100</v>
      </c>
      <c r="K232" s="78">
        <f t="shared" si="17"/>
        <v>100</v>
      </c>
      <c r="L232" s="11"/>
      <c r="M232" s="11">
        <f t="shared" si="18"/>
        <v>94.6</v>
      </c>
      <c r="N232" s="11"/>
    </row>
    <row r="233" spans="1:14" s="26" customFormat="1" ht="15.75" customHeight="1" hidden="1">
      <c r="A233" s="112"/>
      <c r="B233" s="110"/>
      <c r="C233" s="23"/>
      <c r="D233" s="24" t="s">
        <v>31</v>
      </c>
      <c r="E233" s="37">
        <f>SUM(E224:E226,E229:E232)</f>
        <v>737760.1</v>
      </c>
      <c r="F233" s="37">
        <f>SUM(F224:F226,F229:F232)</f>
        <v>500316.19999999995</v>
      </c>
      <c r="G233" s="37">
        <f>SUM(G224:G226,G229:G232)</f>
        <v>499412.19999999995</v>
      </c>
      <c r="H233" s="37">
        <f>SUM(H224:H226,H229:H232)</f>
        <v>439335.19999999995</v>
      </c>
      <c r="I233" s="37">
        <f t="shared" si="15"/>
        <v>-60077</v>
      </c>
      <c r="J233" s="81">
        <f t="shared" si="16"/>
        <v>87.97045807050769</v>
      </c>
      <c r="K233" s="81">
        <f t="shared" si="17"/>
        <v>87.81150800233932</v>
      </c>
      <c r="L233" s="37"/>
      <c r="M233" s="37">
        <f t="shared" si="18"/>
        <v>-298424.9</v>
      </c>
      <c r="N233" s="37">
        <f t="shared" si="19"/>
        <v>59.54987264830396</v>
      </c>
    </row>
    <row r="234" spans="1:14" ht="15.75" hidden="1">
      <c r="A234" s="112"/>
      <c r="B234" s="110"/>
      <c r="C234" s="16" t="s">
        <v>22</v>
      </c>
      <c r="D234" s="18" t="s">
        <v>23</v>
      </c>
      <c r="E234" s="11">
        <f>E235</f>
        <v>3173</v>
      </c>
      <c r="F234" s="11">
        <f>F235</f>
        <v>6990</v>
      </c>
      <c r="G234" s="11">
        <f>G235</f>
        <v>5434</v>
      </c>
      <c r="H234" s="11">
        <f>H235</f>
        <v>6860.4</v>
      </c>
      <c r="I234" s="11">
        <f t="shared" si="15"/>
        <v>1426.3999999999996</v>
      </c>
      <c r="J234" s="78">
        <f t="shared" si="16"/>
        <v>126.24953993375046</v>
      </c>
      <c r="K234" s="78">
        <f t="shared" si="17"/>
        <v>98.14592274678111</v>
      </c>
      <c r="L234" s="11"/>
      <c r="M234" s="11">
        <f t="shared" si="18"/>
        <v>3687.3999999999996</v>
      </c>
      <c r="N234" s="11">
        <f t="shared" si="19"/>
        <v>216.21178695241093</v>
      </c>
    </row>
    <row r="235" spans="1:14" ht="47.25" hidden="1">
      <c r="A235" s="112"/>
      <c r="B235" s="110"/>
      <c r="C235" s="19" t="s">
        <v>25</v>
      </c>
      <c r="D235" s="20" t="s">
        <v>26</v>
      </c>
      <c r="E235" s="11">
        <v>3173</v>
      </c>
      <c r="F235" s="11">
        <v>6990</v>
      </c>
      <c r="G235" s="11">
        <v>5434</v>
      </c>
      <c r="H235" s="11">
        <v>6860.4</v>
      </c>
      <c r="I235" s="11">
        <f t="shared" si="15"/>
        <v>1426.3999999999996</v>
      </c>
      <c r="J235" s="78">
        <f t="shared" si="16"/>
        <v>126.24953993375046</v>
      </c>
      <c r="K235" s="78">
        <f t="shared" si="17"/>
        <v>98.14592274678111</v>
      </c>
      <c r="L235" s="11"/>
      <c r="M235" s="11">
        <f t="shared" si="18"/>
        <v>3687.3999999999996</v>
      </c>
      <c r="N235" s="11">
        <f t="shared" si="19"/>
        <v>216.21178695241093</v>
      </c>
    </row>
    <row r="236" spans="1:14" s="26" customFormat="1" ht="15.75" customHeight="1" hidden="1">
      <c r="A236" s="112"/>
      <c r="B236" s="110"/>
      <c r="C236" s="23"/>
      <c r="D236" s="24" t="s">
        <v>34</v>
      </c>
      <c r="E236" s="37">
        <f>E234</f>
        <v>3173</v>
      </c>
      <c r="F236" s="37">
        <f>F234</f>
        <v>6990</v>
      </c>
      <c r="G236" s="37">
        <f>G234</f>
        <v>5434</v>
      </c>
      <c r="H236" s="37">
        <f>H234</f>
        <v>6860.4</v>
      </c>
      <c r="I236" s="37">
        <f t="shared" si="15"/>
        <v>1426.3999999999996</v>
      </c>
      <c r="J236" s="81">
        <f t="shared" si="16"/>
        <v>126.24953993375046</v>
      </c>
      <c r="K236" s="81">
        <f t="shared" si="17"/>
        <v>98.14592274678111</v>
      </c>
      <c r="L236" s="37"/>
      <c r="M236" s="37">
        <f t="shared" si="18"/>
        <v>3687.3999999999996</v>
      </c>
      <c r="N236" s="37">
        <f t="shared" si="19"/>
        <v>216.21178695241093</v>
      </c>
    </row>
    <row r="237" spans="1:14" s="26" customFormat="1" ht="31.5" hidden="1">
      <c r="A237" s="112"/>
      <c r="B237" s="110"/>
      <c r="C237" s="23"/>
      <c r="D237" s="24" t="s">
        <v>208</v>
      </c>
      <c r="E237" s="37">
        <f>E238-E230</f>
        <v>762875.2999999999</v>
      </c>
      <c r="F237" s="37">
        <f>F238-F230</f>
        <v>507306.19999999995</v>
      </c>
      <c r="G237" s="37">
        <f>G238-G230</f>
        <v>504846.19999999995</v>
      </c>
      <c r="H237" s="37">
        <f>H238-H230</f>
        <v>510158.5</v>
      </c>
      <c r="I237" s="37">
        <f t="shared" si="15"/>
        <v>5312.300000000047</v>
      </c>
      <c r="J237" s="81">
        <f t="shared" si="16"/>
        <v>101.052261064855</v>
      </c>
      <c r="K237" s="81">
        <f t="shared" si="17"/>
        <v>100.56224426194673</v>
      </c>
      <c r="L237" s="37"/>
      <c r="M237" s="37">
        <f t="shared" si="18"/>
        <v>-252716.79999999993</v>
      </c>
      <c r="N237" s="37">
        <f t="shared" si="19"/>
        <v>66.87311805743352</v>
      </c>
    </row>
    <row r="238" spans="1:14" s="26" customFormat="1" ht="15.75" hidden="1">
      <c r="A238" s="113"/>
      <c r="B238" s="111"/>
      <c r="C238" s="23"/>
      <c r="D238" s="24" t="s">
        <v>35</v>
      </c>
      <c r="E238" s="37">
        <f>E233+E236</f>
        <v>740933.1</v>
      </c>
      <c r="F238" s="37">
        <f>F233+F236</f>
        <v>507306.19999999995</v>
      </c>
      <c r="G238" s="37">
        <f>G233+G236</f>
        <v>504846.19999999995</v>
      </c>
      <c r="H238" s="37">
        <f>H233+H236</f>
        <v>446195.6</v>
      </c>
      <c r="I238" s="37">
        <f t="shared" si="15"/>
        <v>-58650.59999999998</v>
      </c>
      <c r="J238" s="81">
        <f t="shared" si="16"/>
        <v>88.38248163500091</v>
      </c>
      <c r="K238" s="81">
        <f t="shared" si="17"/>
        <v>87.95390239661964</v>
      </c>
      <c r="L238" s="37"/>
      <c r="M238" s="37">
        <f t="shared" si="18"/>
        <v>-294737.5</v>
      </c>
      <c r="N238" s="37">
        <f t="shared" si="19"/>
        <v>60.22076756997359</v>
      </c>
    </row>
    <row r="239" spans="1:14" s="26" customFormat="1" ht="31.5" customHeight="1" hidden="1">
      <c r="A239" s="107">
        <v>943</v>
      </c>
      <c r="B239" s="107" t="s">
        <v>115</v>
      </c>
      <c r="C239" s="16" t="s">
        <v>16</v>
      </c>
      <c r="D239" s="21" t="s">
        <v>17</v>
      </c>
      <c r="E239" s="34">
        <v>24.2</v>
      </c>
      <c r="F239" s="37"/>
      <c r="G239" s="37"/>
      <c r="H239" s="34">
        <v>667.5</v>
      </c>
      <c r="I239" s="34">
        <f t="shared" si="15"/>
        <v>667.5</v>
      </c>
      <c r="J239" s="80"/>
      <c r="K239" s="80"/>
      <c r="L239" s="34"/>
      <c r="M239" s="34">
        <f t="shared" si="18"/>
        <v>643.3</v>
      </c>
      <c r="N239" s="34">
        <f t="shared" si="19"/>
        <v>2758.2644628099174</v>
      </c>
    </row>
    <row r="240" spans="1:14" s="26" customFormat="1" ht="78.75" hidden="1">
      <c r="A240" s="112"/>
      <c r="B240" s="116"/>
      <c r="C240" s="19" t="s">
        <v>18</v>
      </c>
      <c r="D240" s="22" t="s">
        <v>19</v>
      </c>
      <c r="E240" s="34">
        <v>69.6</v>
      </c>
      <c r="F240" s="37"/>
      <c r="G240" s="37"/>
      <c r="H240" s="34">
        <v>59.4</v>
      </c>
      <c r="I240" s="34">
        <f t="shared" si="15"/>
        <v>59.4</v>
      </c>
      <c r="J240" s="80"/>
      <c r="K240" s="80"/>
      <c r="L240" s="34"/>
      <c r="M240" s="34">
        <f t="shared" si="18"/>
        <v>-10.199999999999996</v>
      </c>
      <c r="N240" s="34">
        <f t="shared" si="19"/>
        <v>85.3448275862069</v>
      </c>
    </row>
    <row r="241" spans="1:14" s="26" customFormat="1" ht="15.75" customHeight="1" hidden="1">
      <c r="A241" s="112"/>
      <c r="B241" s="116"/>
      <c r="C241" s="16" t="s">
        <v>22</v>
      </c>
      <c r="D241" s="18" t="s">
        <v>23</v>
      </c>
      <c r="E241" s="11">
        <f>SUM(E242:E243)</f>
        <v>9</v>
      </c>
      <c r="F241" s="11">
        <f>SUM(F242:F243)</f>
        <v>0</v>
      </c>
      <c r="G241" s="11">
        <f>SUM(G242:G243)</f>
        <v>0</v>
      </c>
      <c r="H241" s="11">
        <f>SUM(H242:H243)</f>
        <v>0</v>
      </c>
      <c r="I241" s="11">
        <f t="shared" si="15"/>
        <v>0</v>
      </c>
      <c r="J241" s="78"/>
      <c r="K241" s="78"/>
      <c r="L241" s="11"/>
      <c r="M241" s="11">
        <f t="shared" si="18"/>
        <v>-9</v>
      </c>
      <c r="N241" s="11">
        <f t="shared" si="19"/>
        <v>0</v>
      </c>
    </row>
    <row r="242" spans="1:14" s="26" customFormat="1" ht="56.25" customHeight="1" hidden="1">
      <c r="A242" s="112"/>
      <c r="B242" s="116"/>
      <c r="C242" s="19" t="s">
        <v>195</v>
      </c>
      <c r="D242" s="58" t="s">
        <v>24</v>
      </c>
      <c r="E242" s="11">
        <v>4.9</v>
      </c>
      <c r="F242" s="11"/>
      <c r="G242" s="11"/>
      <c r="H242" s="11"/>
      <c r="I242" s="11">
        <f t="shared" si="15"/>
        <v>0</v>
      </c>
      <c r="J242" s="78" t="e">
        <f t="shared" si="16"/>
        <v>#DIV/0!</v>
      </c>
      <c r="K242" s="78" t="e">
        <f t="shared" si="17"/>
        <v>#DIV/0!</v>
      </c>
      <c r="L242" s="11"/>
      <c r="M242" s="11">
        <f t="shared" si="18"/>
        <v>-4.9</v>
      </c>
      <c r="N242" s="11">
        <f t="shared" si="19"/>
        <v>0</v>
      </c>
    </row>
    <row r="243" spans="1:14" s="26" customFormat="1" ht="47.25" customHeight="1" hidden="1">
      <c r="A243" s="112"/>
      <c r="B243" s="116"/>
      <c r="C243" s="19" t="s">
        <v>25</v>
      </c>
      <c r="D243" s="20" t="s">
        <v>26</v>
      </c>
      <c r="E243" s="11">
        <v>4.1</v>
      </c>
      <c r="F243" s="11"/>
      <c r="G243" s="11"/>
      <c r="H243" s="11"/>
      <c r="I243" s="11">
        <f t="shared" si="15"/>
        <v>0</v>
      </c>
      <c r="J243" s="78" t="e">
        <f t="shared" si="16"/>
        <v>#DIV/0!</v>
      </c>
      <c r="K243" s="78" t="e">
        <f t="shared" si="17"/>
        <v>#DIV/0!</v>
      </c>
      <c r="L243" s="11"/>
      <c r="M243" s="11">
        <f t="shared" si="18"/>
        <v>-4.1</v>
      </c>
      <c r="N243" s="11">
        <f t="shared" si="19"/>
        <v>0</v>
      </c>
    </row>
    <row r="244" spans="1:14" s="26" customFormat="1" ht="15.75" customHeight="1" hidden="1">
      <c r="A244" s="112"/>
      <c r="B244" s="116"/>
      <c r="C244" s="16" t="s">
        <v>27</v>
      </c>
      <c r="D244" s="18" t="s">
        <v>28</v>
      </c>
      <c r="E244" s="34"/>
      <c r="F244" s="37"/>
      <c r="G244" s="37"/>
      <c r="H244" s="34"/>
      <c r="I244" s="34">
        <f t="shared" si="15"/>
        <v>0</v>
      </c>
      <c r="J244" s="80" t="e">
        <f t="shared" si="16"/>
        <v>#DIV/0!</v>
      </c>
      <c r="K244" s="80" t="e">
        <f t="shared" si="17"/>
        <v>#DIV/0!</v>
      </c>
      <c r="L244" s="34"/>
      <c r="M244" s="34">
        <f t="shared" si="18"/>
        <v>0</v>
      </c>
      <c r="N244" s="34" t="e">
        <f t="shared" si="19"/>
        <v>#DIV/0!</v>
      </c>
    </row>
    <row r="245" spans="1:14" s="26" customFormat="1" ht="15.75" customHeight="1" hidden="1">
      <c r="A245" s="112"/>
      <c r="B245" s="116"/>
      <c r="C245" s="16" t="s">
        <v>213</v>
      </c>
      <c r="D245" s="18" t="s">
        <v>46</v>
      </c>
      <c r="E245" s="37"/>
      <c r="F245" s="37"/>
      <c r="G245" s="37"/>
      <c r="H245" s="34"/>
      <c r="I245" s="34">
        <f t="shared" si="15"/>
        <v>0</v>
      </c>
      <c r="J245" s="80" t="e">
        <f t="shared" si="16"/>
        <v>#DIV/0!</v>
      </c>
      <c r="K245" s="80" t="e">
        <f t="shared" si="17"/>
        <v>#DIV/0!</v>
      </c>
      <c r="L245" s="34"/>
      <c r="M245" s="34">
        <f t="shared" si="18"/>
        <v>0</v>
      </c>
      <c r="N245" s="34" t="e">
        <f t="shared" si="19"/>
        <v>#DIV/0!</v>
      </c>
    </row>
    <row r="246" spans="1:14" s="26" customFormat="1" ht="16.5" customHeight="1" hidden="1">
      <c r="A246" s="112"/>
      <c r="B246" s="116"/>
      <c r="C246" s="16" t="s">
        <v>49</v>
      </c>
      <c r="D246" s="18" t="s">
        <v>86</v>
      </c>
      <c r="E246" s="34">
        <v>47547</v>
      </c>
      <c r="F246" s="34">
        <v>73099.4</v>
      </c>
      <c r="G246" s="34">
        <v>73099.4</v>
      </c>
      <c r="H246" s="34">
        <v>53054.4</v>
      </c>
      <c r="I246" s="34">
        <f t="shared" si="15"/>
        <v>-20044.999999999993</v>
      </c>
      <c r="J246" s="80">
        <f t="shared" si="16"/>
        <v>72.57843429631434</v>
      </c>
      <c r="K246" s="80">
        <f t="shared" si="17"/>
        <v>72.57843429631434</v>
      </c>
      <c r="L246" s="34"/>
      <c r="M246" s="34">
        <f t="shared" si="18"/>
        <v>5507.4000000000015</v>
      </c>
      <c r="N246" s="34">
        <f t="shared" si="19"/>
        <v>111.58306517761373</v>
      </c>
    </row>
    <row r="247" spans="1:14" s="26" customFormat="1" ht="16.5" customHeight="1" hidden="1">
      <c r="A247" s="112"/>
      <c r="B247" s="116"/>
      <c r="C247" s="16" t="s">
        <v>50</v>
      </c>
      <c r="D247" s="18" t="s">
        <v>87</v>
      </c>
      <c r="E247" s="34"/>
      <c r="F247" s="34">
        <v>72.3</v>
      </c>
      <c r="G247" s="34">
        <v>72.3</v>
      </c>
      <c r="H247" s="34">
        <v>72.3</v>
      </c>
      <c r="I247" s="34">
        <f t="shared" si="15"/>
        <v>0</v>
      </c>
      <c r="J247" s="80">
        <f t="shared" si="16"/>
        <v>100</v>
      </c>
      <c r="K247" s="80">
        <f t="shared" si="17"/>
        <v>100</v>
      </c>
      <c r="L247" s="34"/>
      <c r="M247" s="34">
        <f t="shared" si="18"/>
        <v>72.3</v>
      </c>
      <c r="N247" s="34" t="e">
        <f t="shared" si="19"/>
        <v>#DIV/0!</v>
      </c>
    </row>
    <row r="248" spans="1:14" s="26" customFormat="1" ht="16.5" customHeight="1" hidden="1">
      <c r="A248" s="112"/>
      <c r="B248" s="116"/>
      <c r="C248" s="16" t="s">
        <v>52</v>
      </c>
      <c r="D248" s="20" t="s">
        <v>53</v>
      </c>
      <c r="E248" s="37"/>
      <c r="F248" s="34"/>
      <c r="G248" s="34"/>
      <c r="H248" s="34"/>
      <c r="I248" s="34">
        <f t="shared" si="15"/>
        <v>0</v>
      </c>
      <c r="J248" s="80" t="e">
        <f t="shared" si="16"/>
        <v>#DIV/0!</v>
      </c>
      <c r="K248" s="80" t="e">
        <f t="shared" si="17"/>
        <v>#DIV/0!</v>
      </c>
      <c r="L248" s="34"/>
      <c r="M248" s="34">
        <f t="shared" si="18"/>
        <v>0</v>
      </c>
      <c r="N248" s="34" t="e">
        <f t="shared" si="19"/>
        <v>#DIV/0!</v>
      </c>
    </row>
    <row r="249" spans="1:14" s="26" customFormat="1" ht="31.5" hidden="1">
      <c r="A249" s="112"/>
      <c r="B249" s="116"/>
      <c r="C249" s="28"/>
      <c r="D249" s="24" t="s">
        <v>208</v>
      </c>
      <c r="E249" s="37">
        <f>E250-E245</f>
        <v>47649.8</v>
      </c>
      <c r="F249" s="37">
        <f>F250-F245</f>
        <v>73171.7</v>
      </c>
      <c r="G249" s="37">
        <f>G250-G245</f>
        <v>73171.7</v>
      </c>
      <c r="H249" s="37">
        <f>H250-H245</f>
        <v>53853.600000000006</v>
      </c>
      <c r="I249" s="37">
        <f t="shared" si="15"/>
        <v>-19318.09999999999</v>
      </c>
      <c r="J249" s="81">
        <f t="shared" si="16"/>
        <v>73.59894604061408</v>
      </c>
      <c r="K249" s="81">
        <f t="shared" si="17"/>
        <v>73.59894604061408</v>
      </c>
      <c r="L249" s="37"/>
      <c r="M249" s="37">
        <f t="shared" si="18"/>
        <v>6203.800000000003</v>
      </c>
      <c r="N249" s="37">
        <f t="shared" si="19"/>
        <v>113.01957196042795</v>
      </c>
    </row>
    <row r="250" spans="1:14" s="26" customFormat="1" ht="15.75" hidden="1">
      <c r="A250" s="113"/>
      <c r="B250" s="117"/>
      <c r="C250" s="23"/>
      <c r="D250" s="24" t="s">
        <v>35</v>
      </c>
      <c r="E250" s="37">
        <f>SUM(E239:E241,E244:E248)</f>
        <v>47649.8</v>
      </c>
      <c r="F250" s="37">
        <f>SUM(F239:F241,F244:F248)</f>
        <v>73171.7</v>
      </c>
      <c r="G250" s="37">
        <f>SUM(G239:G241,G244:G248)</f>
        <v>73171.7</v>
      </c>
      <c r="H250" s="37">
        <f>SUM(H239:H241,H244:H248)</f>
        <v>53853.600000000006</v>
      </c>
      <c r="I250" s="37">
        <f t="shared" si="15"/>
        <v>-19318.09999999999</v>
      </c>
      <c r="J250" s="81">
        <f t="shared" si="16"/>
        <v>73.59894604061408</v>
      </c>
      <c r="K250" s="81">
        <f t="shared" si="17"/>
        <v>73.59894604061408</v>
      </c>
      <c r="L250" s="37"/>
      <c r="M250" s="37">
        <f t="shared" si="18"/>
        <v>6203.800000000003</v>
      </c>
      <c r="N250" s="37">
        <f t="shared" si="19"/>
        <v>113.01957196042795</v>
      </c>
    </row>
    <row r="251" spans="1:14" ht="31.5" customHeight="1" hidden="1">
      <c r="A251" s="104" t="s">
        <v>116</v>
      </c>
      <c r="B251" s="107" t="s">
        <v>117</v>
      </c>
      <c r="C251" s="16" t="s">
        <v>16</v>
      </c>
      <c r="D251" s="21" t="s">
        <v>17</v>
      </c>
      <c r="E251" s="11"/>
      <c r="F251" s="11"/>
      <c r="G251" s="11"/>
      <c r="H251" s="11">
        <v>1698.1</v>
      </c>
      <c r="I251" s="11">
        <f t="shared" si="15"/>
        <v>1698.1</v>
      </c>
      <c r="J251" s="78"/>
      <c r="K251" s="78"/>
      <c r="L251" s="11"/>
      <c r="M251" s="11">
        <f t="shared" si="18"/>
        <v>1698.1</v>
      </c>
      <c r="N251" s="11"/>
    </row>
    <row r="252" spans="1:14" ht="15.75" hidden="1">
      <c r="A252" s="108"/>
      <c r="B252" s="110"/>
      <c r="C252" s="16" t="s">
        <v>22</v>
      </c>
      <c r="D252" s="18" t="s">
        <v>23</v>
      </c>
      <c r="E252" s="11">
        <f>SUM(E253:E254)</f>
        <v>4338</v>
      </c>
      <c r="F252" s="11">
        <f>SUM(F253:F254)</f>
        <v>0</v>
      </c>
      <c r="G252" s="11">
        <f>SUM(G253:G254)</f>
        <v>0</v>
      </c>
      <c r="H252" s="11">
        <f>SUM(H253:H254)</f>
        <v>310.3</v>
      </c>
      <c r="I252" s="11">
        <f t="shared" si="15"/>
        <v>310.3</v>
      </c>
      <c r="J252" s="78"/>
      <c r="K252" s="78"/>
      <c r="L252" s="11"/>
      <c r="M252" s="11">
        <f t="shared" si="18"/>
        <v>-4027.7</v>
      </c>
      <c r="N252" s="11">
        <f t="shared" si="19"/>
        <v>7.15306592899954</v>
      </c>
    </row>
    <row r="253" spans="1:14" ht="31.5" customHeight="1" hidden="1">
      <c r="A253" s="108"/>
      <c r="B253" s="110"/>
      <c r="C253" s="19" t="s">
        <v>40</v>
      </c>
      <c r="D253" s="20" t="s">
        <v>41</v>
      </c>
      <c r="E253" s="11">
        <v>0.6</v>
      </c>
      <c r="F253" s="11"/>
      <c r="G253" s="11"/>
      <c r="H253" s="11"/>
      <c r="I253" s="11">
        <f t="shared" si="15"/>
        <v>0</v>
      </c>
      <c r="J253" s="78"/>
      <c r="K253" s="78"/>
      <c r="L253" s="11"/>
      <c r="M253" s="11">
        <f t="shared" si="18"/>
        <v>-0.6</v>
      </c>
      <c r="N253" s="11">
        <f t="shared" si="19"/>
        <v>0</v>
      </c>
    </row>
    <row r="254" spans="1:14" ht="47.25" customHeight="1" hidden="1">
      <c r="A254" s="108"/>
      <c r="B254" s="110"/>
      <c r="C254" s="19" t="s">
        <v>25</v>
      </c>
      <c r="D254" s="20" t="s">
        <v>26</v>
      </c>
      <c r="E254" s="11">
        <v>4337.4</v>
      </c>
      <c r="F254" s="11">
        <f>2050.9-2050.9</f>
        <v>0</v>
      </c>
      <c r="G254" s="11"/>
      <c r="H254" s="11">
        <v>310.3</v>
      </c>
      <c r="I254" s="11">
        <f t="shared" si="15"/>
        <v>310.3</v>
      </c>
      <c r="J254" s="78"/>
      <c r="K254" s="78"/>
      <c r="L254" s="11"/>
      <c r="M254" s="11">
        <f t="shared" si="18"/>
        <v>-4027.0999999999995</v>
      </c>
      <c r="N254" s="11">
        <f t="shared" si="19"/>
        <v>7.1540554249089325</v>
      </c>
    </row>
    <row r="255" spans="1:14" ht="15.75" customHeight="1" hidden="1">
      <c r="A255" s="108"/>
      <c r="B255" s="110"/>
      <c r="C255" s="16" t="s">
        <v>27</v>
      </c>
      <c r="D255" s="18" t="s">
        <v>28</v>
      </c>
      <c r="E255" s="11"/>
      <c r="F255" s="11"/>
      <c r="G255" s="11"/>
      <c r="H255" s="11"/>
      <c r="I255" s="11">
        <f aca="true" t="shared" si="20" ref="I255:I318">H255-G255</f>
        <v>0</v>
      </c>
      <c r="J255" s="78"/>
      <c r="K255" s="78"/>
      <c r="L255" s="11"/>
      <c r="M255" s="11">
        <f aca="true" t="shared" si="21" ref="M255:M318">H255-E255</f>
        <v>0</v>
      </c>
      <c r="N255" s="11" t="e">
        <f aca="true" t="shared" si="22" ref="N255:N318">H255/E255*100</f>
        <v>#DIV/0!</v>
      </c>
    </row>
    <row r="256" spans="1:14" ht="15.75" customHeight="1" hidden="1">
      <c r="A256" s="108"/>
      <c r="B256" s="110"/>
      <c r="C256" s="16" t="s">
        <v>29</v>
      </c>
      <c r="D256" s="18" t="s">
        <v>30</v>
      </c>
      <c r="E256" s="11"/>
      <c r="F256" s="11"/>
      <c r="G256" s="11"/>
      <c r="H256" s="11"/>
      <c r="I256" s="11">
        <f t="shared" si="20"/>
        <v>0</v>
      </c>
      <c r="J256" s="78"/>
      <c r="K256" s="78"/>
      <c r="L256" s="11"/>
      <c r="M256" s="11">
        <f t="shared" si="21"/>
        <v>0</v>
      </c>
      <c r="N256" s="11" t="e">
        <f t="shared" si="22"/>
        <v>#DIV/0!</v>
      </c>
    </row>
    <row r="257" spans="1:14" ht="15.75" customHeight="1" hidden="1">
      <c r="A257" s="108"/>
      <c r="B257" s="110"/>
      <c r="C257" s="16" t="s">
        <v>213</v>
      </c>
      <c r="D257" s="18" t="s">
        <v>46</v>
      </c>
      <c r="E257" s="11"/>
      <c r="F257" s="11"/>
      <c r="G257" s="11"/>
      <c r="H257" s="11">
        <v>-799.6</v>
      </c>
      <c r="I257" s="11">
        <f t="shared" si="20"/>
        <v>-799.6</v>
      </c>
      <c r="J257" s="78"/>
      <c r="K257" s="78"/>
      <c r="L257" s="11"/>
      <c r="M257" s="11">
        <f t="shared" si="21"/>
        <v>-799.6</v>
      </c>
      <c r="N257" s="11"/>
    </row>
    <row r="258" spans="1:14" ht="15.75" hidden="1">
      <c r="A258" s="108"/>
      <c r="B258" s="110"/>
      <c r="C258" s="16" t="s">
        <v>49</v>
      </c>
      <c r="D258" s="18" t="s">
        <v>118</v>
      </c>
      <c r="E258" s="11">
        <v>319981.7</v>
      </c>
      <c r="F258" s="11">
        <v>801878.4</v>
      </c>
      <c r="G258" s="11">
        <v>320823.4</v>
      </c>
      <c r="H258" s="11">
        <v>128519.5</v>
      </c>
      <c r="I258" s="11">
        <f t="shared" si="20"/>
        <v>-192303.90000000002</v>
      </c>
      <c r="J258" s="78">
        <f aca="true" t="shared" si="23" ref="J258:J318">H258/G258*100</f>
        <v>40.0592662505291</v>
      </c>
      <c r="K258" s="78">
        <f aca="true" t="shared" si="24" ref="K258:K318">H258/F258*100</f>
        <v>16.027305386951436</v>
      </c>
      <c r="L258" s="11"/>
      <c r="M258" s="11">
        <f t="shared" si="21"/>
        <v>-191462.2</v>
      </c>
      <c r="N258" s="11">
        <f t="shared" si="22"/>
        <v>40.16464066538805</v>
      </c>
    </row>
    <row r="259" spans="1:14" ht="15.75" hidden="1">
      <c r="A259" s="108"/>
      <c r="B259" s="110"/>
      <c r="C259" s="16" t="s">
        <v>50</v>
      </c>
      <c r="D259" s="18" t="s">
        <v>87</v>
      </c>
      <c r="E259" s="11"/>
      <c r="F259" s="11">
        <v>16.7</v>
      </c>
      <c r="G259" s="11">
        <v>16.7</v>
      </c>
      <c r="H259" s="11">
        <v>16.7</v>
      </c>
      <c r="I259" s="11">
        <f t="shared" si="20"/>
        <v>0</v>
      </c>
      <c r="J259" s="78">
        <f t="shared" si="23"/>
        <v>100</v>
      </c>
      <c r="K259" s="78">
        <f t="shared" si="24"/>
        <v>100</v>
      </c>
      <c r="L259" s="11"/>
      <c r="M259" s="11">
        <f t="shared" si="21"/>
        <v>16.7</v>
      </c>
      <c r="N259" s="11"/>
    </row>
    <row r="260" spans="1:14" s="26" customFormat="1" ht="31.5" customHeight="1" hidden="1">
      <c r="A260" s="108"/>
      <c r="B260" s="110"/>
      <c r="C260" s="28"/>
      <c r="D260" s="24" t="s">
        <v>208</v>
      </c>
      <c r="E260" s="25">
        <f>E261-E257</f>
        <v>324319.7</v>
      </c>
      <c r="F260" s="25">
        <f>F261-F257</f>
        <v>801895.1</v>
      </c>
      <c r="G260" s="25">
        <f>G261-G257</f>
        <v>320840.10000000003</v>
      </c>
      <c r="H260" s="25">
        <f>H261-H257</f>
        <v>130544.6</v>
      </c>
      <c r="I260" s="25">
        <f t="shared" si="20"/>
        <v>-190295.50000000003</v>
      </c>
      <c r="J260" s="79">
        <f t="shared" si="23"/>
        <v>40.688367819359236</v>
      </c>
      <c r="K260" s="79">
        <f t="shared" si="24"/>
        <v>16.279510873679115</v>
      </c>
      <c r="L260" s="25"/>
      <c r="M260" s="25">
        <f t="shared" si="21"/>
        <v>-193775.1</v>
      </c>
      <c r="N260" s="25">
        <f t="shared" si="22"/>
        <v>40.25182559061321</v>
      </c>
    </row>
    <row r="261" spans="1:14" s="26" customFormat="1" ht="15.75" hidden="1">
      <c r="A261" s="109"/>
      <c r="B261" s="111"/>
      <c r="C261" s="28"/>
      <c r="D261" s="24" t="s">
        <v>35</v>
      </c>
      <c r="E261" s="25">
        <f>SUM(E251:E252,E255:E259)</f>
        <v>324319.7</v>
      </c>
      <c r="F261" s="25">
        <f>SUM(F251:F252,F255:F259)</f>
        <v>801895.1</v>
      </c>
      <c r="G261" s="25">
        <f>SUM(G251:G252,G255:G259)</f>
        <v>320840.10000000003</v>
      </c>
      <c r="H261" s="25">
        <f>SUM(H251:H252,H255:H259)</f>
        <v>129745</v>
      </c>
      <c r="I261" s="25">
        <f t="shared" si="20"/>
        <v>-191095.10000000003</v>
      </c>
      <c r="J261" s="79">
        <f t="shared" si="23"/>
        <v>40.43914710162476</v>
      </c>
      <c r="K261" s="79">
        <f t="shared" si="24"/>
        <v>16.17979708318457</v>
      </c>
      <c r="L261" s="25"/>
      <c r="M261" s="25">
        <f t="shared" si="21"/>
        <v>-194574.7</v>
      </c>
      <c r="N261" s="25">
        <f t="shared" si="22"/>
        <v>40.00527874193273</v>
      </c>
    </row>
    <row r="262" spans="1:14" s="26" customFormat="1" ht="15.75" customHeight="1" hidden="1">
      <c r="A262" s="104" t="s">
        <v>121</v>
      </c>
      <c r="B262" s="107" t="s">
        <v>122</v>
      </c>
      <c r="C262" s="16" t="s">
        <v>16</v>
      </c>
      <c r="D262" s="21" t="s">
        <v>17</v>
      </c>
      <c r="E262" s="11">
        <v>-61.7</v>
      </c>
      <c r="F262" s="11"/>
      <c r="G262" s="11"/>
      <c r="H262" s="11">
        <v>14005.3</v>
      </c>
      <c r="I262" s="11">
        <f t="shared" si="20"/>
        <v>14005.3</v>
      </c>
      <c r="J262" s="78"/>
      <c r="K262" s="78"/>
      <c r="L262" s="11"/>
      <c r="M262" s="11">
        <f t="shared" si="21"/>
        <v>14067</v>
      </c>
      <c r="N262" s="11">
        <f t="shared" si="22"/>
        <v>-22699.027552674226</v>
      </c>
    </row>
    <row r="263" spans="1:14" s="26" customFormat="1" ht="15.75" customHeight="1" hidden="1">
      <c r="A263" s="108"/>
      <c r="B263" s="110"/>
      <c r="C263" s="16" t="s">
        <v>27</v>
      </c>
      <c r="D263" s="18" t="s">
        <v>28</v>
      </c>
      <c r="E263" s="25"/>
      <c r="F263" s="11"/>
      <c r="G263" s="11"/>
      <c r="H263" s="11">
        <v>-833.8</v>
      </c>
      <c r="I263" s="11">
        <f t="shared" si="20"/>
        <v>-833.8</v>
      </c>
      <c r="J263" s="78"/>
      <c r="K263" s="78"/>
      <c r="L263" s="11"/>
      <c r="M263" s="11">
        <f t="shared" si="21"/>
        <v>-833.8</v>
      </c>
      <c r="N263" s="11"/>
    </row>
    <row r="264" spans="1:14" s="26" customFormat="1" ht="63" customHeight="1" hidden="1">
      <c r="A264" s="112"/>
      <c r="B264" s="112"/>
      <c r="C264" s="16" t="s">
        <v>29</v>
      </c>
      <c r="D264" s="18" t="s">
        <v>200</v>
      </c>
      <c r="E264" s="11">
        <v>1183.7</v>
      </c>
      <c r="F264" s="11">
        <v>268501.4</v>
      </c>
      <c r="G264" s="11">
        <v>223750</v>
      </c>
      <c r="H264" s="11">
        <v>112704.4</v>
      </c>
      <c r="I264" s="11">
        <f t="shared" si="20"/>
        <v>-111045.6</v>
      </c>
      <c r="J264" s="78">
        <f t="shared" si="23"/>
        <v>50.370681564245814</v>
      </c>
      <c r="K264" s="78">
        <f t="shared" si="24"/>
        <v>41.97534910432496</v>
      </c>
      <c r="L264" s="11"/>
      <c r="M264" s="11">
        <f t="shared" si="21"/>
        <v>111520.7</v>
      </c>
      <c r="N264" s="11">
        <f t="shared" si="22"/>
        <v>9521.365210779757</v>
      </c>
    </row>
    <row r="265" spans="1:14" s="26" customFormat="1" ht="15.75" hidden="1">
      <c r="A265" s="112"/>
      <c r="B265" s="112"/>
      <c r="C265" s="16" t="s">
        <v>213</v>
      </c>
      <c r="D265" s="18" t="s">
        <v>46</v>
      </c>
      <c r="E265" s="25"/>
      <c r="F265" s="11"/>
      <c r="G265" s="11"/>
      <c r="H265" s="11">
        <v>-591.6</v>
      </c>
      <c r="I265" s="11">
        <f t="shared" si="20"/>
        <v>-591.6</v>
      </c>
      <c r="J265" s="78"/>
      <c r="K265" s="78"/>
      <c r="L265" s="11"/>
      <c r="M265" s="11">
        <f t="shared" si="21"/>
        <v>-591.6</v>
      </c>
      <c r="N265" s="11"/>
    </row>
    <row r="266" spans="1:14" s="26" customFormat="1" ht="15.75" customHeight="1" hidden="1">
      <c r="A266" s="112"/>
      <c r="B266" s="112"/>
      <c r="C266" s="16" t="s">
        <v>50</v>
      </c>
      <c r="D266" s="18" t="s">
        <v>87</v>
      </c>
      <c r="E266" s="11">
        <v>23.6</v>
      </c>
      <c r="F266" s="11">
        <v>23.5</v>
      </c>
      <c r="G266" s="11">
        <v>23.5</v>
      </c>
      <c r="H266" s="11">
        <v>23.5</v>
      </c>
      <c r="I266" s="11">
        <f t="shared" si="20"/>
        <v>0</v>
      </c>
      <c r="J266" s="78">
        <f t="shared" si="23"/>
        <v>100</v>
      </c>
      <c r="K266" s="78">
        <f t="shared" si="24"/>
        <v>100</v>
      </c>
      <c r="L266" s="11"/>
      <c r="M266" s="11">
        <f t="shared" si="21"/>
        <v>-0.10000000000000142</v>
      </c>
      <c r="N266" s="11">
        <f t="shared" si="22"/>
        <v>99.57627118644066</v>
      </c>
    </row>
    <row r="267" spans="1:14" s="26" customFormat="1" ht="15.75" customHeight="1" hidden="1">
      <c r="A267" s="112"/>
      <c r="B267" s="112"/>
      <c r="C267" s="16" t="s">
        <v>52</v>
      </c>
      <c r="D267" s="20" t="s">
        <v>53</v>
      </c>
      <c r="E267" s="11"/>
      <c r="F267" s="11">
        <v>49766.8</v>
      </c>
      <c r="G267" s="11">
        <v>49766.8</v>
      </c>
      <c r="H267" s="11">
        <v>37573.3</v>
      </c>
      <c r="I267" s="11">
        <f t="shared" si="20"/>
        <v>-12193.5</v>
      </c>
      <c r="J267" s="78">
        <f t="shared" si="23"/>
        <v>75.49872605833609</v>
      </c>
      <c r="K267" s="78">
        <f t="shared" si="24"/>
        <v>75.49872605833609</v>
      </c>
      <c r="L267" s="11"/>
      <c r="M267" s="11">
        <f t="shared" si="21"/>
        <v>37573.3</v>
      </c>
      <c r="N267" s="11"/>
    </row>
    <row r="268" spans="1:14" s="26" customFormat="1" ht="15.75" customHeight="1" hidden="1">
      <c r="A268" s="112"/>
      <c r="B268" s="112"/>
      <c r="C268" s="28"/>
      <c r="D268" s="24" t="s">
        <v>31</v>
      </c>
      <c r="E268" s="25">
        <f>SUM(E262:E267)</f>
        <v>1145.6</v>
      </c>
      <c r="F268" s="25">
        <f>SUM(F262:F267)</f>
        <v>318291.7</v>
      </c>
      <c r="G268" s="25">
        <f>SUM(G262:G267)</f>
        <v>273540.3</v>
      </c>
      <c r="H268" s="25">
        <f>SUM(H262:H267)</f>
        <v>162881.09999999998</v>
      </c>
      <c r="I268" s="25">
        <f t="shared" si="20"/>
        <v>-110659.20000000001</v>
      </c>
      <c r="J268" s="79">
        <f t="shared" si="23"/>
        <v>59.54555873485552</v>
      </c>
      <c r="K268" s="79">
        <f t="shared" si="24"/>
        <v>51.17353044392925</v>
      </c>
      <c r="L268" s="25"/>
      <c r="M268" s="25">
        <f t="shared" si="21"/>
        <v>161735.49999999997</v>
      </c>
      <c r="N268" s="25">
        <f t="shared" si="22"/>
        <v>14217.973114525139</v>
      </c>
    </row>
    <row r="269" spans="1:14" ht="15.75" customHeight="1" hidden="1">
      <c r="A269" s="112"/>
      <c r="B269" s="112"/>
      <c r="C269" s="16" t="s">
        <v>123</v>
      </c>
      <c r="D269" s="27" t="s">
        <v>124</v>
      </c>
      <c r="E269" s="11">
        <v>364385.9</v>
      </c>
      <c r="F269" s="11">
        <v>556607.6</v>
      </c>
      <c r="G269" s="11">
        <v>497600.2</v>
      </c>
      <c r="H269" s="11">
        <v>472688.9</v>
      </c>
      <c r="I269" s="11">
        <f t="shared" si="20"/>
        <v>-24911.29999999999</v>
      </c>
      <c r="J269" s="78">
        <f t="shared" si="23"/>
        <v>94.99371181924766</v>
      </c>
      <c r="K269" s="78">
        <f t="shared" si="24"/>
        <v>84.92318466366612</v>
      </c>
      <c r="L269" s="11"/>
      <c r="M269" s="11">
        <f t="shared" si="21"/>
        <v>108303</v>
      </c>
      <c r="N269" s="11">
        <f t="shared" si="22"/>
        <v>129.7220611445174</v>
      </c>
    </row>
    <row r="270" spans="1:14" ht="15.75" hidden="1">
      <c r="A270" s="112"/>
      <c r="B270" s="112"/>
      <c r="C270" s="16" t="s">
        <v>119</v>
      </c>
      <c r="D270" s="18" t="s">
        <v>120</v>
      </c>
      <c r="E270" s="11">
        <v>54109.7</v>
      </c>
      <c r="F270" s="11">
        <v>162783.8</v>
      </c>
      <c r="G270" s="11">
        <v>136281.5</v>
      </c>
      <c r="H270" s="11">
        <v>149653.5</v>
      </c>
      <c r="I270" s="11">
        <f t="shared" si="20"/>
        <v>13372</v>
      </c>
      <c r="J270" s="78">
        <f t="shared" si="23"/>
        <v>109.8120434541739</v>
      </c>
      <c r="K270" s="78">
        <f t="shared" si="24"/>
        <v>91.9339025136408</v>
      </c>
      <c r="L270" s="11"/>
      <c r="M270" s="11">
        <f t="shared" si="21"/>
        <v>95543.8</v>
      </c>
      <c r="N270" s="11">
        <f t="shared" si="22"/>
        <v>276.5742556325391</v>
      </c>
    </row>
    <row r="271" spans="1:14" ht="15.75" hidden="1">
      <c r="A271" s="112"/>
      <c r="B271" s="112"/>
      <c r="C271" s="16" t="s">
        <v>22</v>
      </c>
      <c r="D271" s="18" t="s">
        <v>23</v>
      </c>
      <c r="E271" s="11">
        <f>E272+E273</f>
        <v>66592.5</v>
      </c>
      <c r="F271" s="11">
        <f>F272+F273</f>
        <v>81131.59999999999</v>
      </c>
      <c r="G271" s="11">
        <f>G272+G273</f>
        <v>64751.799999999996</v>
      </c>
      <c r="H271" s="11">
        <f>H272+H273</f>
        <v>56248.7</v>
      </c>
      <c r="I271" s="11">
        <f t="shared" si="20"/>
        <v>-8503.099999999999</v>
      </c>
      <c r="J271" s="78">
        <f t="shared" si="23"/>
        <v>86.86816428269177</v>
      </c>
      <c r="K271" s="78">
        <f t="shared" si="24"/>
        <v>69.33019933047049</v>
      </c>
      <c r="L271" s="11"/>
      <c r="M271" s="11">
        <f t="shared" si="21"/>
        <v>-10343.800000000003</v>
      </c>
      <c r="N271" s="11">
        <f t="shared" si="22"/>
        <v>84.46701955925967</v>
      </c>
    </row>
    <row r="272" spans="1:14" s="26" customFormat="1" ht="31.5" customHeight="1" hidden="1">
      <c r="A272" s="112"/>
      <c r="B272" s="112"/>
      <c r="C272" s="19" t="s">
        <v>125</v>
      </c>
      <c r="D272" s="20" t="s">
        <v>126</v>
      </c>
      <c r="E272" s="11">
        <v>66357.6</v>
      </c>
      <c r="F272" s="11">
        <f>6+81034.2</f>
        <v>81040.2</v>
      </c>
      <c r="G272" s="11">
        <v>64675.7</v>
      </c>
      <c r="H272" s="11">
        <v>56144</v>
      </c>
      <c r="I272" s="11">
        <f t="shared" si="20"/>
        <v>-8531.699999999997</v>
      </c>
      <c r="J272" s="78">
        <f t="shared" si="23"/>
        <v>86.80849221577812</v>
      </c>
      <c r="K272" s="78">
        <f t="shared" si="24"/>
        <v>69.27919723791402</v>
      </c>
      <c r="L272" s="11"/>
      <c r="M272" s="11">
        <f t="shared" si="21"/>
        <v>-10213.600000000006</v>
      </c>
      <c r="N272" s="11">
        <f t="shared" si="22"/>
        <v>84.60824381834182</v>
      </c>
    </row>
    <row r="273" spans="1:14" s="26" customFormat="1" ht="31.5" customHeight="1" hidden="1">
      <c r="A273" s="112"/>
      <c r="B273" s="112"/>
      <c r="C273" s="19" t="s">
        <v>25</v>
      </c>
      <c r="D273" s="20" t="s">
        <v>26</v>
      </c>
      <c r="E273" s="11">
        <v>234.9</v>
      </c>
      <c r="F273" s="11">
        <v>91.4</v>
      </c>
      <c r="G273" s="11">
        <v>76.1</v>
      </c>
      <c r="H273" s="11">
        <v>104.7</v>
      </c>
      <c r="I273" s="11">
        <f t="shared" si="20"/>
        <v>28.60000000000001</v>
      </c>
      <c r="J273" s="78">
        <f t="shared" si="23"/>
        <v>137.5821287779238</v>
      </c>
      <c r="K273" s="78">
        <f t="shared" si="24"/>
        <v>114.55142231947484</v>
      </c>
      <c r="L273" s="11"/>
      <c r="M273" s="11">
        <f t="shared" si="21"/>
        <v>-130.2</v>
      </c>
      <c r="N273" s="11">
        <f t="shared" si="22"/>
        <v>44.572158365261814</v>
      </c>
    </row>
    <row r="274" spans="1:14" s="26" customFormat="1" ht="15.75" customHeight="1" hidden="1">
      <c r="A274" s="112"/>
      <c r="B274" s="112"/>
      <c r="C274" s="28"/>
      <c r="D274" s="24" t="s">
        <v>34</v>
      </c>
      <c r="E274" s="25">
        <f>SUM(E269:E271)</f>
        <v>485088.10000000003</v>
      </c>
      <c r="F274" s="25">
        <f>SUM(F269:F271)</f>
        <v>800522.9999999999</v>
      </c>
      <c r="G274" s="25">
        <f>SUM(G269:G271)</f>
        <v>698633.5</v>
      </c>
      <c r="H274" s="25">
        <f>SUM(H269:H271)</f>
        <v>678591.1</v>
      </c>
      <c r="I274" s="25">
        <f t="shared" si="20"/>
        <v>-20042.400000000023</v>
      </c>
      <c r="J274" s="79">
        <f t="shared" si="23"/>
        <v>97.13119969197011</v>
      </c>
      <c r="K274" s="79">
        <f t="shared" si="24"/>
        <v>84.76847011266385</v>
      </c>
      <c r="L274" s="25"/>
      <c r="M274" s="25">
        <f t="shared" si="21"/>
        <v>193502.99999999994</v>
      </c>
      <c r="N274" s="25">
        <f t="shared" si="22"/>
        <v>139.89027972444592</v>
      </c>
    </row>
    <row r="275" spans="1:14" s="26" customFormat="1" ht="31.5" customHeight="1" hidden="1">
      <c r="A275" s="112"/>
      <c r="B275" s="112"/>
      <c r="C275" s="28"/>
      <c r="D275" s="24" t="s">
        <v>208</v>
      </c>
      <c r="E275" s="25">
        <f>E276-E265</f>
        <v>486233.7</v>
      </c>
      <c r="F275" s="25">
        <f>F276-F265</f>
        <v>1118814.7</v>
      </c>
      <c r="G275" s="25">
        <f>G276-G265</f>
        <v>972173.8</v>
      </c>
      <c r="H275" s="25">
        <f>H276-H265</f>
        <v>842063.7999999999</v>
      </c>
      <c r="I275" s="25">
        <f t="shared" si="20"/>
        <v>-130110.00000000012</v>
      </c>
      <c r="J275" s="79">
        <f t="shared" si="23"/>
        <v>86.61659057259102</v>
      </c>
      <c r="K275" s="79">
        <f t="shared" si="24"/>
        <v>75.26391993240703</v>
      </c>
      <c r="L275" s="25"/>
      <c r="M275" s="25">
        <f t="shared" si="21"/>
        <v>355830.0999999999</v>
      </c>
      <c r="N275" s="25">
        <f t="shared" si="22"/>
        <v>173.180879893763</v>
      </c>
    </row>
    <row r="276" spans="1:14" s="26" customFormat="1" ht="15.75" hidden="1">
      <c r="A276" s="113"/>
      <c r="B276" s="113"/>
      <c r="C276" s="28"/>
      <c r="D276" s="24" t="s">
        <v>35</v>
      </c>
      <c r="E276" s="25">
        <f>E268+E274</f>
        <v>486233.7</v>
      </c>
      <c r="F276" s="25">
        <f>F268+F274</f>
        <v>1118814.7</v>
      </c>
      <c r="G276" s="25">
        <f>G268+G274</f>
        <v>972173.8</v>
      </c>
      <c r="H276" s="25">
        <f>H268+H274</f>
        <v>841472.2</v>
      </c>
      <c r="I276" s="25">
        <f t="shared" si="20"/>
        <v>-130701.6000000001</v>
      </c>
      <c r="J276" s="79">
        <f t="shared" si="23"/>
        <v>86.55573725603384</v>
      </c>
      <c r="K276" s="79">
        <f t="shared" si="24"/>
        <v>75.2110425435061</v>
      </c>
      <c r="L276" s="25"/>
      <c r="M276" s="25">
        <f t="shared" si="21"/>
        <v>355238.49999999994</v>
      </c>
      <c r="N276" s="25">
        <f t="shared" si="22"/>
        <v>173.0592100053945</v>
      </c>
    </row>
    <row r="277" spans="1:14" s="26" customFormat="1" ht="15.75" customHeight="1" hidden="1">
      <c r="A277" s="104" t="s">
        <v>127</v>
      </c>
      <c r="B277" s="107" t="s">
        <v>128</v>
      </c>
      <c r="C277" s="16" t="s">
        <v>16</v>
      </c>
      <c r="D277" s="21" t="s">
        <v>17</v>
      </c>
      <c r="E277" s="11">
        <v>9.2</v>
      </c>
      <c r="F277" s="25"/>
      <c r="G277" s="25"/>
      <c r="H277" s="11">
        <v>15.3</v>
      </c>
      <c r="I277" s="11">
        <f t="shared" si="20"/>
        <v>15.3</v>
      </c>
      <c r="J277" s="78"/>
      <c r="K277" s="78"/>
      <c r="L277" s="11"/>
      <c r="M277" s="11">
        <f t="shared" si="21"/>
        <v>6.100000000000001</v>
      </c>
      <c r="N277" s="11">
        <f t="shared" si="22"/>
        <v>166.304347826087</v>
      </c>
    </row>
    <row r="278" spans="1:14" s="26" customFormat="1" ht="15.75" customHeight="1" hidden="1">
      <c r="A278" s="108"/>
      <c r="B278" s="110"/>
      <c r="C278" s="16" t="s">
        <v>27</v>
      </c>
      <c r="D278" s="18" t="s">
        <v>28</v>
      </c>
      <c r="E278" s="11"/>
      <c r="F278" s="25"/>
      <c r="G278" s="25"/>
      <c r="H278" s="11">
        <v>2866.4</v>
      </c>
      <c r="I278" s="11">
        <f t="shared" si="20"/>
        <v>2866.4</v>
      </c>
      <c r="J278" s="78"/>
      <c r="K278" s="78"/>
      <c r="L278" s="11"/>
      <c r="M278" s="11">
        <f t="shared" si="21"/>
        <v>2866.4</v>
      </c>
      <c r="N278" s="11"/>
    </row>
    <row r="279" spans="1:14" s="26" customFormat="1" ht="15.75" customHeight="1" hidden="1">
      <c r="A279" s="108"/>
      <c r="B279" s="110"/>
      <c r="C279" s="16" t="s">
        <v>213</v>
      </c>
      <c r="D279" s="18" t="s">
        <v>46</v>
      </c>
      <c r="E279" s="11"/>
      <c r="F279" s="11"/>
      <c r="G279" s="11"/>
      <c r="H279" s="11"/>
      <c r="I279" s="11">
        <f t="shared" si="20"/>
        <v>0</v>
      </c>
      <c r="J279" s="78" t="e">
        <f t="shared" si="23"/>
        <v>#DIV/0!</v>
      </c>
      <c r="K279" s="78" t="e">
        <f t="shared" si="24"/>
        <v>#DIV/0!</v>
      </c>
      <c r="L279" s="11"/>
      <c r="M279" s="11">
        <f t="shared" si="21"/>
        <v>0</v>
      </c>
      <c r="N279" s="11" t="e">
        <f t="shared" si="22"/>
        <v>#DIV/0!</v>
      </c>
    </row>
    <row r="280" spans="1:14" s="26" customFormat="1" ht="15.75" customHeight="1" hidden="1">
      <c r="A280" s="108"/>
      <c r="B280" s="110"/>
      <c r="C280" s="16" t="s">
        <v>52</v>
      </c>
      <c r="D280" s="20" t="s">
        <v>53</v>
      </c>
      <c r="E280" s="11">
        <v>674.2</v>
      </c>
      <c r="F280" s="11">
        <v>8922.8</v>
      </c>
      <c r="G280" s="11">
        <v>8922.8</v>
      </c>
      <c r="H280" s="11"/>
      <c r="I280" s="11">
        <f t="shared" si="20"/>
        <v>-8922.8</v>
      </c>
      <c r="J280" s="78">
        <f t="shared" si="23"/>
        <v>0</v>
      </c>
      <c r="K280" s="78">
        <f t="shared" si="24"/>
        <v>0</v>
      </c>
      <c r="L280" s="11"/>
      <c r="M280" s="11">
        <f t="shared" si="21"/>
        <v>-674.2</v>
      </c>
      <c r="N280" s="11">
        <f t="shared" si="22"/>
        <v>0</v>
      </c>
    </row>
    <row r="281" spans="1:14" s="26" customFormat="1" ht="15.75" customHeight="1" hidden="1">
      <c r="A281" s="112"/>
      <c r="B281" s="112"/>
      <c r="C281" s="28"/>
      <c r="D281" s="24" t="s">
        <v>31</v>
      </c>
      <c r="E281" s="25">
        <f>E277+E279+E280</f>
        <v>683.4000000000001</v>
      </c>
      <c r="F281" s="25">
        <f>F277+F279+F280</f>
        <v>8922.8</v>
      </c>
      <c r="G281" s="25">
        <f>G277+G279+G280</f>
        <v>8922.8</v>
      </c>
      <c r="H281" s="25">
        <f>H277+H279+H280+H278</f>
        <v>2881.7000000000003</v>
      </c>
      <c r="I281" s="25">
        <f t="shared" si="20"/>
        <v>-6041.0999999999985</v>
      </c>
      <c r="J281" s="79">
        <f t="shared" si="23"/>
        <v>32.29591608015422</v>
      </c>
      <c r="K281" s="79">
        <f t="shared" si="24"/>
        <v>32.29591608015422</v>
      </c>
      <c r="L281" s="25"/>
      <c r="M281" s="25">
        <f t="shared" si="21"/>
        <v>2198.3</v>
      </c>
      <c r="N281" s="25">
        <f t="shared" si="22"/>
        <v>421.6710564822944</v>
      </c>
    </row>
    <row r="282" spans="1:14" ht="15.75" customHeight="1" hidden="1">
      <c r="A282" s="112"/>
      <c r="B282" s="112"/>
      <c r="C282" s="16" t="s">
        <v>129</v>
      </c>
      <c r="D282" s="18" t="s">
        <v>130</v>
      </c>
      <c r="E282" s="11">
        <v>4658761.3</v>
      </c>
      <c r="F282" s="14">
        <v>6073603.7</v>
      </c>
      <c r="G282" s="11">
        <v>4758922.3</v>
      </c>
      <c r="H282" s="11">
        <v>4998065.9</v>
      </c>
      <c r="I282" s="11">
        <f t="shared" si="20"/>
        <v>239143.60000000056</v>
      </c>
      <c r="J282" s="78">
        <f t="shared" si="23"/>
        <v>105.02516294498024</v>
      </c>
      <c r="K282" s="78">
        <f t="shared" si="24"/>
        <v>82.29160391218808</v>
      </c>
      <c r="L282" s="11"/>
      <c r="M282" s="11">
        <f t="shared" si="21"/>
        <v>339304.60000000056</v>
      </c>
      <c r="N282" s="11">
        <f t="shared" si="22"/>
        <v>107.28315056622455</v>
      </c>
    </row>
    <row r="283" spans="1:14" ht="15.75" hidden="1">
      <c r="A283" s="112"/>
      <c r="B283" s="112"/>
      <c r="C283" s="16" t="s">
        <v>131</v>
      </c>
      <c r="D283" s="18" t="s">
        <v>132</v>
      </c>
      <c r="E283" s="11">
        <v>401543.9</v>
      </c>
      <c r="F283" s="11">
        <v>432143.8</v>
      </c>
      <c r="G283" s="11">
        <v>416657.8</v>
      </c>
      <c r="H283" s="11">
        <v>420796.7</v>
      </c>
      <c r="I283" s="11">
        <f t="shared" si="20"/>
        <v>4138.900000000023</v>
      </c>
      <c r="J283" s="78">
        <f t="shared" si="23"/>
        <v>100.99335713863991</v>
      </c>
      <c r="K283" s="78">
        <f t="shared" si="24"/>
        <v>97.37423052234003</v>
      </c>
      <c r="L283" s="11"/>
      <c r="M283" s="11">
        <f t="shared" si="21"/>
        <v>19252.79999999999</v>
      </c>
      <c r="N283" s="11">
        <f t="shared" si="22"/>
        <v>104.79469368106452</v>
      </c>
    </row>
    <row r="284" spans="1:14" ht="31.5" customHeight="1" hidden="1">
      <c r="A284" s="112"/>
      <c r="B284" s="112"/>
      <c r="C284" s="16" t="s">
        <v>16</v>
      </c>
      <c r="D284" s="21" t="s">
        <v>17</v>
      </c>
      <c r="E284" s="11"/>
      <c r="F284" s="11"/>
      <c r="G284" s="11"/>
      <c r="H284" s="11"/>
      <c r="I284" s="11">
        <f t="shared" si="20"/>
        <v>0</v>
      </c>
      <c r="J284" s="78" t="e">
        <f t="shared" si="23"/>
        <v>#DIV/0!</v>
      </c>
      <c r="K284" s="78" t="e">
        <f t="shared" si="24"/>
        <v>#DIV/0!</v>
      </c>
      <c r="L284" s="11"/>
      <c r="M284" s="11">
        <f t="shared" si="21"/>
        <v>0</v>
      </c>
      <c r="N284" s="11" t="e">
        <f t="shared" si="22"/>
        <v>#DIV/0!</v>
      </c>
    </row>
    <row r="285" spans="1:14" ht="15.75" customHeight="1" hidden="1">
      <c r="A285" s="112"/>
      <c r="B285" s="112"/>
      <c r="C285" s="16" t="s">
        <v>22</v>
      </c>
      <c r="D285" s="18" t="s">
        <v>23</v>
      </c>
      <c r="E285" s="11">
        <f>E286+E287+E288</f>
        <v>9659.199999999999</v>
      </c>
      <c r="F285" s="11">
        <f>F286+F287+F288</f>
        <v>15126</v>
      </c>
      <c r="G285" s="11">
        <f>G286+G287+G288</f>
        <v>13062.4</v>
      </c>
      <c r="H285" s="11">
        <f>H286+H287+H288</f>
        <v>4137</v>
      </c>
      <c r="I285" s="11">
        <f t="shared" si="20"/>
        <v>-8925.4</v>
      </c>
      <c r="J285" s="78">
        <f t="shared" si="23"/>
        <v>31.67105585497305</v>
      </c>
      <c r="K285" s="78">
        <f t="shared" si="24"/>
        <v>27.35025783419278</v>
      </c>
      <c r="L285" s="11"/>
      <c r="M285" s="11">
        <f t="shared" si="21"/>
        <v>-5522.199999999999</v>
      </c>
      <c r="N285" s="11">
        <f t="shared" si="22"/>
        <v>42.829633924134505</v>
      </c>
    </row>
    <row r="286" spans="1:14" ht="78.75" customHeight="1" hidden="1">
      <c r="A286" s="112"/>
      <c r="B286" s="112"/>
      <c r="C286" s="19" t="s">
        <v>133</v>
      </c>
      <c r="D286" s="20" t="s">
        <v>134</v>
      </c>
      <c r="E286" s="11">
        <v>2299</v>
      </c>
      <c r="F286" s="11">
        <v>2072</v>
      </c>
      <c r="G286" s="11">
        <v>1697.9</v>
      </c>
      <c r="H286" s="11">
        <v>1802.2</v>
      </c>
      <c r="I286" s="11">
        <f t="shared" si="20"/>
        <v>104.29999999999995</v>
      </c>
      <c r="J286" s="78">
        <f t="shared" si="23"/>
        <v>106.14288238412155</v>
      </c>
      <c r="K286" s="78">
        <f t="shared" si="24"/>
        <v>86.97876447876448</v>
      </c>
      <c r="L286" s="11"/>
      <c r="M286" s="11">
        <f t="shared" si="21"/>
        <v>-496.79999999999995</v>
      </c>
      <c r="N286" s="11">
        <f t="shared" si="22"/>
        <v>78.39060461070031</v>
      </c>
    </row>
    <row r="287" spans="1:14" ht="63" customHeight="1" hidden="1">
      <c r="A287" s="112"/>
      <c r="B287" s="112"/>
      <c r="C287" s="19" t="s">
        <v>135</v>
      </c>
      <c r="D287" s="20" t="s">
        <v>136</v>
      </c>
      <c r="E287" s="11">
        <v>5907.8</v>
      </c>
      <c r="F287" s="11">
        <f>11654.7+335.4</f>
        <v>11990.1</v>
      </c>
      <c r="G287" s="11">
        <v>10514.5</v>
      </c>
      <c r="H287" s="11">
        <v>961.4</v>
      </c>
      <c r="I287" s="11">
        <f t="shared" si="20"/>
        <v>-9553.1</v>
      </c>
      <c r="J287" s="78">
        <f t="shared" si="23"/>
        <v>9.143563650197347</v>
      </c>
      <c r="K287" s="78">
        <f t="shared" si="24"/>
        <v>8.018281749109683</v>
      </c>
      <c r="L287" s="11"/>
      <c r="M287" s="11">
        <f t="shared" si="21"/>
        <v>-4946.400000000001</v>
      </c>
      <c r="N287" s="11">
        <f t="shared" si="22"/>
        <v>16.273401266122754</v>
      </c>
    </row>
    <row r="288" spans="1:14" ht="47.25" customHeight="1" hidden="1">
      <c r="A288" s="112"/>
      <c r="B288" s="112"/>
      <c r="C288" s="19" t="s">
        <v>25</v>
      </c>
      <c r="D288" s="20" t="s">
        <v>26</v>
      </c>
      <c r="E288" s="11">
        <v>1452.4</v>
      </c>
      <c r="F288" s="11">
        <f>1000+63.9</f>
        <v>1063.9</v>
      </c>
      <c r="G288" s="11">
        <v>850</v>
      </c>
      <c r="H288" s="11">
        <v>1373.4</v>
      </c>
      <c r="I288" s="11">
        <f t="shared" si="20"/>
        <v>523.4000000000001</v>
      </c>
      <c r="J288" s="78">
        <f t="shared" si="23"/>
        <v>161.5764705882353</v>
      </c>
      <c r="K288" s="78">
        <f t="shared" si="24"/>
        <v>129.09107998872074</v>
      </c>
      <c r="L288" s="11"/>
      <c r="M288" s="11">
        <f t="shared" si="21"/>
        <v>-79</v>
      </c>
      <c r="N288" s="11">
        <f t="shared" si="22"/>
        <v>94.56072707243183</v>
      </c>
    </row>
    <row r="289" spans="1:14" s="26" customFormat="1" ht="15.75" hidden="1">
      <c r="A289" s="112"/>
      <c r="B289" s="112"/>
      <c r="C289" s="38"/>
      <c r="D289" s="24" t="s">
        <v>34</v>
      </c>
      <c r="E289" s="25">
        <f>E282+E283+E284+E285</f>
        <v>5069964.4</v>
      </c>
      <c r="F289" s="25">
        <f>F282+F283+F284+F285</f>
        <v>6520873.5</v>
      </c>
      <c r="G289" s="25">
        <f>G282+G283+G284+G285</f>
        <v>5188642.5</v>
      </c>
      <c r="H289" s="25">
        <f>H282+H283+H284+H285</f>
        <v>5422999.600000001</v>
      </c>
      <c r="I289" s="25">
        <f t="shared" si="20"/>
        <v>234357.10000000056</v>
      </c>
      <c r="J289" s="79">
        <f t="shared" si="23"/>
        <v>104.51673245940533</v>
      </c>
      <c r="K289" s="79">
        <f t="shared" si="24"/>
        <v>83.16369885108185</v>
      </c>
      <c r="L289" s="25"/>
      <c r="M289" s="25">
        <f t="shared" si="21"/>
        <v>353035.2000000002</v>
      </c>
      <c r="N289" s="25">
        <f t="shared" si="22"/>
        <v>106.96326782886287</v>
      </c>
    </row>
    <row r="290" spans="1:14" s="26" customFormat="1" ht="31.5" hidden="1">
      <c r="A290" s="112"/>
      <c r="B290" s="112"/>
      <c r="C290" s="38"/>
      <c r="D290" s="24" t="s">
        <v>208</v>
      </c>
      <c r="E290" s="25">
        <f>E281+E289-E279</f>
        <v>5070647.800000001</v>
      </c>
      <c r="F290" s="25">
        <f>F281+F289-F279</f>
        <v>6529796.3</v>
      </c>
      <c r="G290" s="25">
        <f>G281+G289-G279</f>
        <v>5197565.3</v>
      </c>
      <c r="H290" s="25">
        <f>H281+H289-H279</f>
        <v>5425881.300000001</v>
      </c>
      <c r="I290" s="25">
        <f t="shared" si="20"/>
        <v>228316.00000000093</v>
      </c>
      <c r="J290" s="79">
        <f t="shared" si="23"/>
        <v>104.39274904348007</v>
      </c>
      <c r="K290" s="79">
        <f t="shared" si="24"/>
        <v>83.09418932409883</v>
      </c>
      <c r="L290" s="25"/>
      <c r="M290" s="25">
        <f t="shared" si="21"/>
        <v>355233.5</v>
      </c>
      <c r="N290" s="25">
        <f t="shared" si="22"/>
        <v>107.00568278475188</v>
      </c>
    </row>
    <row r="291" spans="1:14" s="26" customFormat="1" ht="15.75" hidden="1">
      <c r="A291" s="113"/>
      <c r="B291" s="113"/>
      <c r="C291" s="28"/>
      <c r="D291" s="24" t="s">
        <v>35</v>
      </c>
      <c r="E291" s="25">
        <f>E281+E289</f>
        <v>5070647.800000001</v>
      </c>
      <c r="F291" s="25">
        <f>F281+F289</f>
        <v>6529796.3</v>
      </c>
      <c r="G291" s="25">
        <f>G281+G289</f>
        <v>5197565.3</v>
      </c>
      <c r="H291" s="25">
        <f>H281+H289</f>
        <v>5425881.300000001</v>
      </c>
      <c r="I291" s="25">
        <f t="shared" si="20"/>
        <v>228316.00000000093</v>
      </c>
      <c r="J291" s="79">
        <f t="shared" si="23"/>
        <v>104.39274904348007</v>
      </c>
      <c r="K291" s="79">
        <f t="shared" si="24"/>
        <v>83.09418932409883</v>
      </c>
      <c r="L291" s="25"/>
      <c r="M291" s="25">
        <f t="shared" si="21"/>
        <v>355233.5</v>
      </c>
      <c r="N291" s="25">
        <f t="shared" si="22"/>
        <v>107.00568278475188</v>
      </c>
    </row>
    <row r="292" spans="1:14" s="26" customFormat="1" ht="31.5" hidden="1">
      <c r="A292" s="107">
        <v>955</v>
      </c>
      <c r="B292" s="107" t="s">
        <v>193</v>
      </c>
      <c r="C292" s="16" t="s">
        <v>16</v>
      </c>
      <c r="D292" s="21" t="s">
        <v>17</v>
      </c>
      <c r="E292" s="11">
        <v>2223.1</v>
      </c>
      <c r="F292" s="25"/>
      <c r="G292" s="25"/>
      <c r="H292" s="11">
        <v>290.5</v>
      </c>
      <c r="I292" s="11">
        <f t="shared" si="20"/>
        <v>290.5</v>
      </c>
      <c r="J292" s="78"/>
      <c r="K292" s="78"/>
      <c r="L292" s="11"/>
      <c r="M292" s="11">
        <f t="shared" si="21"/>
        <v>-1932.6</v>
      </c>
      <c r="N292" s="11">
        <f t="shared" si="22"/>
        <v>13.067338401331474</v>
      </c>
    </row>
    <row r="293" spans="1:14" s="26" customFormat="1" ht="15.75" hidden="1">
      <c r="A293" s="112"/>
      <c r="B293" s="112"/>
      <c r="C293" s="16" t="s">
        <v>27</v>
      </c>
      <c r="D293" s="18" t="s">
        <v>28</v>
      </c>
      <c r="E293" s="11">
        <v>-0.3</v>
      </c>
      <c r="F293" s="25"/>
      <c r="G293" s="25"/>
      <c r="H293" s="11">
        <v>97.3</v>
      </c>
      <c r="I293" s="11">
        <f t="shared" si="20"/>
        <v>97.3</v>
      </c>
      <c r="J293" s="78"/>
      <c r="K293" s="78"/>
      <c r="L293" s="11"/>
      <c r="M293" s="11">
        <f t="shared" si="21"/>
        <v>97.6</v>
      </c>
      <c r="N293" s="11">
        <f t="shared" si="22"/>
        <v>-32433.333333333332</v>
      </c>
    </row>
    <row r="294" spans="1:14" ht="15.75" customHeight="1" hidden="1">
      <c r="A294" s="112"/>
      <c r="B294" s="112"/>
      <c r="C294" s="16" t="s">
        <v>213</v>
      </c>
      <c r="D294" s="18" t="s">
        <v>46</v>
      </c>
      <c r="E294" s="34"/>
      <c r="F294" s="34"/>
      <c r="G294" s="34"/>
      <c r="H294" s="34">
        <v>-2870.5</v>
      </c>
      <c r="I294" s="34">
        <f t="shared" si="20"/>
        <v>-2870.5</v>
      </c>
      <c r="J294" s="80"/>
      <c r="K294" s="80"/>
      <c r="L294" s="34"/>
      <c r="M294" s="34">
        <f t="shared" si="21"/>
        <v>-2870.5</v>
      </c>
      <c r="N294" s="34"/>
    </row>
    <row r="295" spans="1:14" ht="15.75" customHeight="1" hidden="1">
      <c r="A295" s="112"/>
      <c r="B295" s="112"/>
      <c r="C295" s="16" t="s">
        <v>49</v>
      </c>
      <c r="D295" s="18" t="s">
        <v>118</v>
      </c>
      <c r="E295" s="34"/>
      <c r="F295" s="34"/>
      <c r="G295" s="34"/>
      <c r="H295" s="34"/>
      <c r="I295" s="34">
        <f t="shared" si="20"/>
        <v>0</v>
      </c>
      <c r="J295" s="80" t="e">
        <f t="shared" si="23"/>
        <v>#DIV/0!</v>
      </c>
      <c r="K295" s="80" t="e">
        <f t="shared" si="24"/>
        <v>#DIV/0!</v>
      </c>
      <c r="L295" s="34"/>
      <c r="M295" s="34">
        <f t="shared" si="21"/>
        <v>0</v>
      </c>
      <c r="N295" s="34"/>
    </row>
    <row r="296" spans="1:14" ht="15.75" hidden="1">
      <c r="A296" s="112"/>
      <c r="B296" s="112"/>
      <c r="C296" s="16" t="s">
        <v>50</v>
      </c>
      <c r="D296" s="18" t="s">
        <v>87</v>
      </c>
      <c r="E296" s="34"/>
      <c r="F296" s="34">
        <v>46255.5</v>
      </c>
      <c r="G296" s="34">
        <v>46255.5</v>
      </c>
      <c r="H296" s="34">
        <v>46255.5</v>
      </c>
      <c r="I296" s="34">
        <f t="shared" si="20"/>
        <v>0</v>
      </c>
      <c r="J296" s="80">
        <f t="shared" si="23"/>
        <v>100</v>
      </c>
      <c r="K296" s="80">
        <f t="shared" si="24"/>
        <v>100</v>
      </c>
      <c r="L296" s="34"/>
      <c r="M296" s="34">
        <f t="shared" si="21"/>
        <v>46255.5</v>
      </c>
      <c r="N296" s="34"/>
    </row>
    <row r="297" spans="1:14" s="26" customFormat="1" ht="31.5" customHeight="1" hidden="1">
      <c r="A297" s="112"/>
      <c r="B297" s="112"/>
      <c r="C297" s="28"/>
      <c r="D297" s="24" t="s">
        <v>208</v>
      </c>
      <c r="E297" s="37">
        <f>E298-E294</f>
        <v>2222.7999999999997</v>
      </c>
      <c r="F297" s="37">
        <f>F298-F294</f>
        <v>46255.5</v>
      </c>
      <c r="G297" s="37">
        <f>G298-G294</f>
        <v>46255.5</v>
      </c>
      <c r="H297" s="37">
        <f>H298-H294</f>
        <v>46643.3</v>
      </c>
      <c r="I297" s="37">
        <f t="shared" si="20"/>
        <v>387.8000000000029</v>
      </c>
      <c r="J297" s="81">
        <f t="shared" si="23"/>
        <v>100.83838678643622</v>
      </c>
      <c r="K297" s="81">
        <f t="shared" si="24"/>
        <v>100.83838678643622</v>
      </c>
      <c r="L297" s="37"/>
      <c r="M297" s="37">
        <f t="shared" si="21"/>
        <v>44420.5</v>
      </c>
      <c r="N297" s="37">
        <f t="shared" si="22"/>
        <v>2098.4029152420376</v>
      </c>
    </row>
    <row r="298" spans="1:14" s="26" customFormat="1" ht="15.75" hidden="1">
      <c r="A298" s="113"/>
      <c r="B298" s="113"/>
      <c r="C298" s="23"/>
      <c r="D298" s="24" t="s">
        <v>35</v>
      </c>
      <c r="E298" s="37">
        <f>SUM(E292:E296)</f>
        <v>2222.7999999999997</v>
      </c>
      <c r="F298" s="37">
        <f>SUM(F292:F296)</f>
        <v>46255.5</v>
      </c>
      <c r="G298" s="37">
        <f>SUM(G292:G296)</f>
        <v>46255.5</v>
      </c>
      <c r="H298" s="37">
        <f>SUM(H292:H296)</f>
        <v>43772.8</v>
      </c>
      <c r="I298" s="37">
        <f t="shared" si="20"/>
        <v>-2482.699999999997</v>
      </c>
      <c r="J298" s="81">
        <f t="shared" si="23"/>
        <v>94.6326382808531</v>
      </c>
      <c r="K298" s="81">
        <f t="shared" si="24"/>
        <v>94.6326382808531</v>
      </c>
      <c r="L298" s="37"/>
      <c r="M298" s="37">
        <f t="shared" si="21"/>
        <v>41550</v>
      </c>
      <c r="N298" s="37">
        <f t="shared" si="22"/>
        <v>1969.263991362246</v>
      </c>
    </row>
    <row r="299" spans="1:14" s="26" customFormat="1" ht="31.5" customHeight="1" hidden="1">
      <c r="A299" s="104" t="s">
        <v>137</v>
      </c>
      <c r="B299" s="107" t="s">
        <v>138</v>
      </c>
      <c r="C299" s="16" t="s">
        <v>16</v>
      </c>
      <c r="D299" s="21" t="s">
        <v>17</v>
      </c>
      <c r="E299" s="34">
        <v>292.1</v>
      </c>
      <c r="F299" s="37"/>
      <c r="G299" s="37"/>
      <c r="H299" s="34">
        <v>359</v>
      </c>
      <c r="I299" s="34">
        <f t="shared" si="20"/>
        <v>359</v>
      </c>
      <c r="J299" s="80"/>
      <c r="K299" s="80"/>
      <c r="L299" s="34"/>
      <c r="M299" s="34">
        <f t="shared" si="21"/>
        <v>66.89999999999998</v>
      </c>
      <c r="N299" s="34">
        <f t="shared" si="22"/>
        <v>122.90311537144814</v>
      </c>
    </row>
    <row r="300" spans="1:14" s="26" customFormat="1" ht="31.5" customHeight="1" hidden="1">
      <c r="A300" s="108"/>
      <c r="B300" s="110"/>
      <c r="C300" s="19" t="s">
        <v>18</v>
      </c>
      <c r="D300" s="22" t="s">
        <v>19</v>
      </c>
      <c r="E300" s="34"/>
      <c r="F300" s="37"/>
      <c r="G300" s="37"/>
      <c r="H300" s="34">
        <v>192.7</v>
      </c>
      <c r="I300" s="34">
        <f t="shared" si="20"/>
        <v>192.7</v>
      </c>
      <c r="J300" s="80"/>
      <c r="K300" s="80"/>
      <c r="L300" s="34"/>
      <c r="M300" s="34">
        <f t="shared" si="21"/>
        <v>192.7</v>
      </c>
      <c r="N300" s="34"/>
    </row>
    <row r="301" spans="1:14" ht="15.75" customHeight="1" hidden="1">
      <c r="A301" s="108"/>
      <c r="B301" s="110"/>
      <c r="C301" s="16" t="s">
        <v>22</v>
      </c>
      <c r="D301" s="18" t="s">
        <v>23</v>
      </c>
      <c r="E301" s="11">
        <f>E302</f>
        <v>0</v>
      </c>
      <c r="F301" s="11">
        <f>F302</f>
        <v>0</v>
      </c>
      <c r="G301" s="11">
        <f>G302</f>
        <v>0</v>
      </c>
      <c r="H301" s="11">
        <f>H302</f>
        <v>0</v>
      </c>
      <c r="I301" s="11">
        <f t="shared" si="20"/>
        <v>0</v>
      </c>
      <c r="J301" s="78"/>
      <c r="K301" s="78"/>
      <c r="L301" s="11"/>
      <c r="M301" s="11">
        <f t="shared" si="21"/>
        <v>0</v>
      </c>
      <c r="N301" s="11"/>
    </row>
    <row r="302" spans="1:14" ht="46.5" customHeight="1" hidden="1">
      <c r="A302" s="108"/>
      <c r="B302" s="110"/>
      <c r="C302" s="19" t="s">
        <v>25</v>
      </c>
      <c r="D302" s="20" t="s">
        <v>26</v>
      </c>
      <c r="E302" s="11"/>
      <c r="F302" s="11"/>
      <c r="G302" s="11"/>
      <c r="H302" s="11"/>
      <c r="I302" s="11">
        <f t="shared" si="20"/>
        <v>0</v>
      </c>
      <c r="J302" s="78"/>
      <c r="K302" s="78"/>
      <c r="L302" s="11"/>
      <c r="M302" s="11">
        <f t="shared" si="21"/>
        <v>0</v>
      </c>
      <c r="N302" s="11" t="e">
        <f t="shared" si="22"/>
        <v>#DIV/0!</v>
      </c>
    </row>
    <row r="303" spans="1:14" ht="15.75" customHeight="1" hidden="1">
      <c r="A303" s="108"/>
      <c r="B303" s="110"/>
      <c r="C303" s="16" t="s">
        <v>27</v>
      </c>
      <c r="D303" s="18" t="s">
        <v>28</v>
      </c>
      <c r="E303" s="11">
        <v>50</v>
      </c>
      <c r="F303" s="11"/>
      <c r="G303" s="11"/>
      <c r="H303" s="11"/>
      <c r="I303" s="11">
        <f t="shared" si="20"/>
        <v>0</v>
      </c>
      <c r="J303" s="78"/>
      <c r="K303" s="78"/>
      <c r="L303" s="11"/>
      <c r="M303" s="11">
        <f t="shared" si="21"/>
        <v>-50</v>
      </c>
      <c r="N303" s="11">
        <f t="shared" si="22"/>
        <v>0</v>
      </c>
    </row>
    <row r="304" spans="1:14" ht="15.75" customHeight="1" hidden="1">
      <c r="A304" s="108"/>
      <c r="B304" s="110"/>
      <c r="C304" s="16" t="s">
        <v>29</v>
      </c>
      <c r="D304" s="18" t="s">
        <v>30</v>
      </c>
      <c r="E304" s="11"/>
      <c r="F304" s="11"/>
      <c r="G304" s="11"/>
      <c r="H304" s="11"/>
      <c r="I304" s="11">
        <f t="shared" si="20"/>
        <v>0</v>
      </c>
      <c r="J304" s="78"/>
      <c r="K304" s="78"/>
      <c r="L304" s="11"/>
      <c r="M304" s="11">
        <f t="shared" si="21"/>
        <v>0</v>
      </c>
      <c r="N304" s="11" t="e">
        <f t="shared" si="22"/>
        <v>#DIV/0!</v>
      </c>
    </row>
    <row r="305" spans="1:14" ht="15.75" customHeight="1" hidden="1">
      <c r="A305" s="108"/>
      <c r="B305" s="110"/>
      <c r="C305" s="16" t="s">
        <v>213</v>
      </c>
      <c r="D305" s="18" t="s">
        <v>46</v>
      </c>
      <c r="E305" s="11"/>
      <c r="F305" s="11"/>
      <c r="G305" s="11"/>
      <c r="H305" s="11">
        <v>-156.5</v>
      </c>
      <c r="I305" s="11">
        <f t="shared" si="20"/>
        <v>-156.5</v>
      </c>
      <c r="J305" s="78"/>
      <c r="K305" s="78"/>
      <c r="L305" s="11"/>
      <c r="M305" s="11">
        <f t="shared" si="21"/>
        <v>-156.5</v>
      </c>
      <c r="N305" s="11"/>
    </row>
    <row r="306" spans="1:14" ht="15.75" customHeight="1" hidden="1">
      <c r="A306" s="108"/>
      <c r="B306" s="110"/>
      <c r="C306" s="16" t="s">
        <v>50</v>
      </c>
      <c r="D306" s="18" t="s">
        <v>87</v>
      </c>
      <c r="E306" s="11">
        <v>289.7</v>
      </c>
      <c r="F306" s="11">
        <v>1344.1</v>
      </c>
      <c r="G306" s="11">
        <v>1344.1</v>
      </c>
      <c r="H306" s="11">
        <v>1344.1</v>
      </c>
      <c r="I306" s="11">
        <f t="shared" si="20"/>
        <v>0</v>
      </c>
      <c r="J306" s="78">
        <f t="shared" si="23"/>
        <v>100</v>
      </c>
      <c r="K306" s="78">
        <f t="shared" si="24"/>
        <v>100</v>
      </c>
      <c r="L306" s="11"/>
      <c r="M306" s="11">
        <f t="shared" si="21"/>
        <v>1054.3999999999999</v>
      </c>
      <c r="N306" s="11">
        <f t="shared" si="22"/>
        <v>463.96272005522957</v>
      </c>
    </row>
    <row r="307" spans="1:14" ht="15.75" hidden="1">
      <c r="A307" s="108"/>
      <c r="B307" s="110"/>
      <c r="C307" s="16" t="s">
        <v>52</v>
      </c>
      <c r="D307" s="20" t="s">
        <v>53</v>
      </c>
      <c r="E307" s="11">
        <v>187133.4</v>
      </c>
      <c r="F307" s="11">
        <v>197660.9</v>
      </c>
      <c r="G307" s="11">
        <v>197660.9</v>
      </c>
      <c r="H307" s="11">
        <v>160227.6</v>
      </c>
      <c r="I307" s="11">
        <f t="shared" si="20"/>
        <v>-37433.29999999999</v>
      </c>
      <c r="J307" s="78">
        <f t="shared" si="23"/>
        <v>81.06185897160239</v>
      </c>
      <c r="K307" s="78">
        <f t="shared" si="24"/>
        <v>81.06185897160239</v>
      </c>
      <c r="L307" s="11"/>
      <c r="M307" s="11">
        <f t="shared" si="21"/>
        <v>-26905.79999999999</v>
      </c>
      <c r="N307" s="11">
        <f t="shared" si="22"/>
        <v>85.62212838541919</v>
      </c>
    </row>
    <row r="308" spans="1:14" s="26" customFormat="1" ht="15.75" hidden="1">
      <c r="A308" s="108"/>
      <c r="B308" s="110"/>
      <c r="C308" s="8"/>
      <c r="D308" s="24" t="s">
        <v>31</v>
      </c>
      <c r="E308" s="37">
        <f>SUM(E299:E301,E303:E307)</f>
        <v>187765.19999999998</v>
      </c>
      <c r="F308" s="37">
        <f>SUM(F299:F301,F303:F307)</f>
        <v>199005</v>
      </c>
      <c r="G308" s="37">
        <f>SUM(G299:G301,G303:G307)</f>
        <v>199005</v>
      </c>
      <c r="H308" s="37">
        <f>SUM(H299:H301,H303:H307)</f>
        <v>161966.9</v>
      </c>
      <c r="I308" s="37">
        <f t="shared" si="20"/>
        <v>-37038.100000000006</v>
      </c>
      <c r="J308" s="81">
        <f t="shared" si="23"/>
        <v>81.38835707645536</v>
      </c>
      <c r="K308" s="81">
        <f t="shared" si="24"/>
        <v>81.38835707645536</v>
      </c>
      <c r="L308" s="37"/>
      <c r="M308" s="37">
        <f t="shared" si="21"/>
        <v>-25798.29999999999</v>
      </c>
      <c r="N308" s="37">
        <f t="shared" si="22"/>
        <v>86.26034004171167</v>
      </c>
    </row>
    <row r="309" spans="1:14" ht="15.75" customHeight="1" hidden="1">
      <c r="A309" s="108"/>
      <c r="B309" s="110"/>
      <c r="C309" s="16" t="s">
        <v>139</v>
      </c>
      <c r="D309" s="18" t="s">
        <v>140</v>
      </c>
      <c r="E309" s="11">
        <v>96579</v>
      </c>
      <c r="F309" s="11">
        <v>173920.5</v>
      </c>
      <c r="G309" s="11">
        <v>138663.2</v>
      </c>
      <c r="H309" s="11">
        <v>121483.9</v>
      </c>
      <c r="I309" s="11">
        <f t="shared" si="20"/>
        <v>-17179.300000000017</v>
      </c>
      <c r="J309" s="78">
        <f t="shared" si="23"/>
        <v>87.61077200006923</v>
      </c>
      <c r="K309" s="78">
        <f t="shared" si="24"/>
        <v>69.85024767063112</v>
      </c>
      <c r="L309" s="11"/>
      <c r="M309" s="11">
        <f t="shared" si="21"/>
        <v>24904.899999999994</v>
      </c>
      <c r="N309" s="11">
        <f t="shared" si="22"/>
        <v>125.78707586535374</v>
      </c>
    </row>
    <row r="310" spans="1:14" ht="31.5" hidden="1">
      <c r="A310" s="108"/>
      <c r="B310" s="110"/>
      <c r="C310" s="16" t="s">
        <v>16</v>
      </c>
      <c r="D310" s="21" t="s">
        <v>17</v>
      </c>
      <c r="E310" s="11">
        <v>11</v>
      </c>
      <c r="F310" s="11"/>
      <c r="G310" s="11"/>
      <c r="H310" s="11"/>
      <c r="I310" s="11">
        <f t="shared" si="20"/>
        <v>0</v>
      </c>
      <c r="J310" s="78"/>
      <c r="K310" s="78"/>
      <c r="L310" s="11"/>
      <c r="M310" s="11">
        <f t="shared" si="21"/>
        <v>-11</v>
      </c>
      <c r="N310" s="11">
        <f t="shared" si="22"/>
        <v>0</v>
      </c>
    </row>
    <row r="311" spans="1:14" ht="15.75" hidden="1">
      <c r="A311" s="108"/>
      <c r="B311" s="110"/>
      <c r="C311" s="16" t="s">
        <v>22</v>
      </c>
      <c r="D311" s="18" t="s">
        <v>23</v>
      </c>
      <c r="E311" s="11">
        <f>SUM(E312:E315)</f>
        <v>20702.1</v>
      </c>
      <c r="F311" s="11">
        <f>SUM(F312:F315)</f>
        <v>23545.1</v>
      </c>
      <c r="G311" s="11">
        <f>SUM(G312:G315)</f>
        <v>20047.5</v>
      </c>
      <c r="H311" s="11">
        <f>SUM(H312:H315)</f>
        <v>19647.1</v>
      </c>
      <c r="I311" s="11">
        <f t="shared" si="20"/>
        <v>-400.40000000000146</v>
      </c>
      <c r="J311" s="78">
        <f t="shared" si="23"/>
        <v>98.00274348422496</v>
      </c>
      <c r="K311" s="78">
        <f t="shared" si="24"/>
        <v>83.44453835405244</v>
      </c>
      <c r="L311" s="11"/>
      <c r="M311" s="11">
        <f t="shared" si="21"/>
        <v>-1055</v>
      </c>
      <c r="N311" s="11">
        <f t="shared" si="22"/>
        <v>94.9038986383024</v>
      </c>
    </row>
    <row r="312" spans="1:14" s="26" customFormat="1" ht="63" customHeight="1" hidden="1">
      <c r="A312" s="108"/>
      <c r="B312" s="110"/>
      <c r="C312" s="19" t="s">
        <v>141</v>
      </c>
      <c r="D312" s="20" t="s">
        <v>142</v>
      </c>
      <c r="E312" s="11">
        <v>418.6</v>
      </c>
      <c r="F312" s="11">
        <v>540</v>
      </c>
      <c r="G312" s="11">
        <v>442.2</v>
      </c>
      <c r="H312" s="11">
        <v>367</v>
      </c>
      <c r="I312" s="11">
        <f t="shared" si="20"/>
        <v>-75.19999999999999</v>
      </c>
      <c r="J312" s="78">
        <f t="shared" si="23"/>
        <v>82.99412030755315</v>
      </c>
      <c r="K312" s="78">
        <f t="shared" si="24"/>
        <v>67.96296296296296</v>
      </c>
      <c r="L312" s="11"/>
      <c r="M312" s="11">
        <f t="shared" si="21"/>
        <v>-51.60000000000002</v>
      </c>
      <c r="N312" s="11">
        <f t="shared" si="22"/>
        <v>87.67319636884854</v>
      </c>
    </row>
    <row r="313" spans="1:14" s="26" customFormat="1" ht="63" customHeight="1" hidden="1">
      <c r="A313" s="108"/>
      <c r="B313" s="110"/>
      <c r="C313" s="19" t="s">
        <v>143</v>
      </c>
      <c r="D313" s="20" t="s">
        <v>144</v>
      </c>
      <c r="E313" s="11">
        <v>1518.2</v>
      </c>
      <c r="F313" s="11">
        <f>95+1400+316.3</f>
        <v>1811.3</v>
      </c>
      <c r="G313" s="11">
        <v>1505.3</v>
      </c>
      <c r="H313" s="11">
        <v>459.6</v>
      </c>
      <c r="I313" s="11">
        <f t="shared" si="20"/>
        <v>-1045.6999999999998</v>
      </c>
      <c r="J313" s="78">
        <f t="shared" si="23"/>
        <v>30.532119843220624</v>
      </c>
      <c r="K313" s="78">
        <f t="shared" si="24"/>
        <v>25.374040744216863</v>
      </c>
      <c r="L313" s="11"/>
      <c r="M313" s="11">
        <f t="shared" si="21"/>
        <v>-1058.6</v>
      </c>
      <c r="N313" s="11">
        <f t="shared" si="22"/>
        <v>30.27269134501383</v>
      </c>
    </row>
    <row r="314" spans="1:14" s="26" customFormat="1" ht="47.25" customHeight="1" hidden="1">
      <c r="A314" s="108"/>
      <c r="B314" s="110"/>
      <c r="C314" s="19" t="s">
        <v>145</v>
      </c>
      <c r="D314" s="20" t="s">
        <v>146</v>
      </c>
      <c r="E314" s="11">
        <v>2.2</v>
      </c>
      <c r="F314" s="11">
        <f>24.2</f>
        <v>24.2</v>
      </c>
      <c r="G314" s="11">
        <v>19</v>
      </c>
      <c r="H314" s="11"/>
      <c r="I314" s="11">
        <f t="shared" si="20"/>
        <v>-19</v>
      </c>
      <c r="J314" s="78">
        <f t="shared" si="23"/>
        <v>0</v>
      </c>
      <c r="K314" s="78">
        <f t="shared" si="24"/>
        <v>0</v>
      </c>
      <c r="L314" s="11"/>
      <c r="M314" s="11">
        <f t="shared" si="21"/>
        <v>-2.2</v>
      </c>
      <c r="N314" s="11">
        <f t="shared" si="22"/>
        <v>0</v>
      </c>
    </row>
    <row r="315" spans="1:14" s="26" customFormat="1" ht="47.25" customHeight="1" hidden="1">
      <c r="A315" s="108"/>
      <c r="B315" s="110"/>
      <c r="C315" s="19" t="s">
        <v>25</v>
      </c>
      <c r="D315" s="20" t="s">
        <v>26</v>
      </c>
      <c r="E315" s="11">
        <v>18763.1</v>
      </c>
      <c r="F315" s="11">
        <f>3169.6+18000</f>
        <v>21169.6</v>
      </c>
      <c r="G315" s="11">
        <v>18081</v>
      </c>
      <c r="H315" s="11">
        <v>18820.5</v>
      </c>
      <c r="I315" s="11">
        <f t="shared" si="20"/>
        <v>739.5</v>
      </c>
      <c r="J315" s="78">
        <f t="shared" si="23"/>
        <v>104.08992865438857</v>
      </c>
      <c r="K315" s="78">
        <f t="shared" si="24"/>
        <v>88.90342755649611</v>
      </c>
      <c r="L315" s="11"/>
      <c r="M315" s="11">
        <f t="shared" si="21"/>
        <v>57.400000000001455</v>
      </c>
      <c r="N315" s="11">
        <f t="shared" si="22"/>
        <v>100.30591959750788</v>
      </c>
    </row>
    <row r="316" spans="1:14" s="26" customFormat="1" ht="15.75" customHeight="1" hidden="1">
      <c r="A316" s="108"/>
      <c r="B316" s="110"/>
      <c r="C316" s="16" t="s">
        <v>52</v>
      </c>
      <c r="D316" s="20" t="s">
        <v>53</v>
      </c>
      <c r="E316" s="11"/>
      <c r="F316" s="11"/>
      <c r="G316" s="11"/>
      <c r="H316" s="11"/>
      <c r="I316" s="11">
        <f t="shared" si="20"/>
        <v>0</v>
      </c>
      <c r="J316" s="78"/>
      <c r="K316" s="78"/>
      <c r="L316" s="11"/>
      <c r="M316" s="11">
        <f t="shared" si="21"/>
        <v>0</v>
      </c>
      <c r="N316" s="11"/>
    </row>
    <row r="317" spans="1:14" s="26" customFormat="1" ht="15.75" hidden="1">
      <c r="A317" s="108"/>
      <c r="B317" s="110"/>
      <c r="C317" s="28"/>
      <c r="D317" s="24" t="s">
        <v>34</v>
      </c>
      <c r="E317" s="37">
        <f>SUM(E309:E311,E316)</f>
        <v>117292.1</v>
      </c>
      <c r="F317" s="37">
        <f>SUM(F309:F311,F316)</f>
        <v>197465.6</v>
      </c>
      <c r="G317" s="37">
        <f>SUM(G309:G311,G316)</f>
        <v>158710.7</v>
      </c>
      <c r="H317" s="37">
        <f>SUM(H309:H311,H316)</f>
        <v>141131</v>
      </c>
      <c r="I317" s="37">
        <f t="shared" si="20"/>
        <v>-17579.70000000001</v>
      </c>
      <c r="J317" s="81">
        <f t="shared" si="23"/>
        <v>88.92343112342141</v>
      </c>
      <c r="K317" s="81">
        <f t="shared" si="24"/>
        <v>71.47118282880663</v>
      </c>
      <c r="L317" s="37"/>
      <c r="M317" s="37">
        <f t="shared" si="21"/>
        <v>23838.899999999994</v>
      </c>
      <c r="N317" s="37">
        <f t="shared" si="22"/>
        <v>120.32438672340251</v>
      </c>
    </row>
    <row r="318" spans="1:14" s="26" customFormat="1" ht="31.5" customHeight="1" hidden="1">
      <c r="A318" s="108"/>
      <c r="B318" s="110"/>
      <c r="C318" s="28"/>
      <c r="D318" s="24" t="s">
        <v>208</v>
      </c>
      <c r="E318" s="37">
        <f>E319-E305</f>
        <v>305057.3</v>
      </c>
      <c r="F318" s="37">
        <f>F319-F305</f>
        <v>396470.6</v>
      </c>
      <c r="G318" s="37">
        <f>G319-G305</f>
        <v>357715.7</v>
      </c>
      <c r="H318" s="37">
        <f>H319-H305</f>
        <v>303254.4</v>
      </c>
      <c r="I318" s="37">
        <f t="shared" si="20"/>
        <v>-54461.29999999999</v>
      </c>
      <c r="J318" s="81">
        <f t="shared" si="23"/>
        <v>84.77525588057779</v>
      </c>
      <c r="K318" s="81">
        <f t="shared" si="24"/>
        <v>76.48849624663217</v>
      </c>
      <c r="L318" s="37"/>
      <c r="M318" s="37">
        <f t="shared" si="21"/>
        <v>-1802.899999999965</v>
      </c>
      <c r="N318" s="37">
        <f t="shared" si="22"/>
        <v>99.40899627709288</v>
      </c>
    </row>
    <row r="319" spans="1:14" s="26" customFormat="1" ht="15.75" hidden="1">
      <c r="A319" s="109"/>
      <c r="B319" s="111"/>
      <c r="C319" s="28"/>
      <c r="D319" s="24" t="s">
        <v>35</v>
      </c>
      <c r="E319" s="37">
        <f>E308+E317</f>
        <v>305057.3</v>
      </c>
      <c r="F319" s="37">
        <f>F308+F317</f>
        <v>396470.6</v>
      </c>
      <c r="G319" s="37">
        <f>G308+G317</f>
        <v>357715.7</v>
      </c>
      <c r="H319" s="37">
        <f>H308+H317</f>
        <v>303097.9</v>
      </c>
      <c r="I319" s="37">
        <f aca="true" t="shared" si="25" ref="I319:I382">H319-G319</f>
        <v>-54617.79999999999</v>
      </c>
      <c r="J319" s="81">
        <f aca="true" t="shared" si="26" ref="J319:J378">H319/G319*100</f>
        <v>84.73150605355035</v>
      </c>
      <c r="K319" s="81">
        <f aca="true" t="shared" si="27" ref="K319:K378">H319/F319*100</f>
        <v>76.44902295403494</v>
      </c>
      <c r="L319" s="37"/>
      <c r="M319" s="37">
        <f aca="true" t="shared" si="28" ref="M319:M382">H319-E319</f>
        <v>-1959.399999999965</v>
      </c>
      <c r="N319" s="37">
        <f aca="true" t="shared" si="29" ref="N319:N377">H319/E319*100</f>
        <v>99.35769443970037</v>
      </c>
    </row>
    <row r="320" spans="1:14" ht="31.5" customHeight="1" hidden="1">
      <c r="A320" s="107" t="s">
        <v>147</v>
      </c>
      <c r="B320" s="107" t="s">
        <v>148</v>
      </c>
      <c r="C320" s="16" t="s">
        <v>149</v>
      </c>
      <c r="D320" s="18" t="s">
        <v>150</v>
      </c>
      <c r="E320" s="11">
        <v>447.3</v>
      </c>
      <c r="F320" s="11">
        <v>462</v>
      </c>
      <c r="G320" s="11">
        <v>418.5</v>
      </c>
      <c r="H320" s="11">
        <v>472.5</v>
      </c>
      <c r="I320" s="11">
        <f t="shared" si="25"/>
        <v>54</v>
      </c>
      <c r="J320" s="78">
        <f t="shared" si="26"/>
        <v>112.90322580645163</v>
      </c>
      <c r="K320" s="78">
        <f t="shared" si="27"/>
        <v>102.27272727272727</v>
      </c>
      <c r="L320" s="11"/>
      <c r="M320" s="11">
        <f t="shared" si="28"/>
        <v>25.19999999999999</v>
      </c>
      <c r="N320" s="11">
        <f t="shared" si="29"/>
        <v>105.63380281690141</v>
      </c>
    </row>
    <row r="321" spans="1:14" ht="15.75" customHeight="1" hidden="1">
      <c r="A321" s="110"/>
      <c r="B321" s="110"/>
      <c r="C321" s="16" t="s">
        <v>10</v>
      </c>
      <c r="D321" s="17" t="s">
        <v>151</v>
      </c>
      <c r="E321" s="11"/>
      <c r="F321" s="11"/>
      <c r="G321" s="11"/>
      <c r="H321" s="11"/>
      <c r="I321" s="11">
        <f t="shared" si="25"/>
        <v>0</v>
      </c>
      <c r="J321" s="78" t="e">
        <f t="shared" si="26"/>
        <v>#DIV/0!</v>
      </c>
      <c r="K321" s="78" t="e">
        <f t="shared" si="27"/>
        <v>#DIV/0!</v>
      </c>
      <c r="L321" s="11"/>
      <c r="M321" s="11">
        <f t="shared" si="28"/>
        <v>0</v>
      </c>
      <c r="N321" s="11" t="e">
        <f t="shared" si="29"/>
        <v>#DIV/0!</v>
      </c>
    </row>
    <row r="322" spans="1:14" ht="47.25" hidden="1">
      <c r="A322" s="110"/>
      <c r="B322" s="110"/>
      <c r="C322" s="19" t="s">
        <v>14</v>
      </c>
      <c r="D322" s="20" t="s">
        <v>199</v>
      </c>
      <c r="E322" s="11">
        <v>40592.7</v>
      </c>
      <c r="F322" s="11">
        <v>68493.4</v>
      </c>
      <c r="G322" s="11">
        <v>62644.1</v>
      </c>
      <c r="H322" s="11">
        <v>41279.8</v>
      </c>
      <c r="I322" s="11">
        <f t="shared" si="25"/>
        <v>-21364.299999999996</v>
      </c>
      <c r="J322" s="78">
        <f t="shared" si="26"/>
        <v>65.89575075705454</v>
      </c>
      <c r="K322" s="78">
        <f t="shared" si="27"/>
        <v>60.26828862342942</v>
      </c>
      <c r="L322" s="11"/>
      <c r="M322" s="11">
        <f t="shared" si="28"/>
        <v>687.1000000000058</v>
      </c>
      <c r="N322" s="11">
        <f t="shared" si="29"/>
        <v>101.6926688788871</v>
      </c>
    </row>
    <row r="323" spans="1:14" ht="31.5" customHeight="1" hidden="1">
      <c r="A323" s="110"/>
      <c r="B323" s="110"/>
      <c r="C323" s="16" t="s">
        <v>16</v>
      </c>
      <c r="D323" s="21" t="s">
        <v>17</v>
      </c>
      <c r="E323" s="11"/>
      <c r="F323" s="11"/>
      <c r="G323" s="11"/>
      <c r="H323" s="11">
        <v>36.3</v>
      </c>
      <c r="I323" s="11">
        <f t="shared" si="25"/>
        <v>36.3</v>
      </c>
      <c r="J323" s="78"/>
      <c r="K323" s="78"/>
      <c r="L323" s="11"/>
      <c r="M323" s="11">
        <f t="shared" si="28"/>
        <v>36.3</v>
      </c>
      <c r="N323" s="11"/>
    </row>
    <row r="324" spans="1:14" ht="15.75" customHeight="1" hidden="1">
      <c r="A324" s="110"/>
      <c r="B324" s="110"/>
      <c r="C324" s="16" t="s">
        <v>22</v>
      </c>
      <c r="D324" s="18" t="s">
        <v>23</v>
      </c>
      <c r="E324" s="11">
        <f>E325</f>
        <v>4.9</v>
      </c>
      <c r="F324" s="11">
        <f>F325</f>
        <v>0</v>
      </c>
      <c r="G324" s="11">
        <f>G325</f>
        <v>0</v>
      </c>
      <c r="H324" s="11">
        <f>H325</f>
        <v>24.4</v>
      </c>
      <c r="I324" s="11">
        <f t="shared" si="25"/>
        <v>24.4</v>
      </c>
      <c r="J324" s="78"/>
      <c r="K324" s="78"/>
      <c r="L324" s="11"/>
      <c r="M324" s="11">
        <f t="shared" si="28"/>
        <v>19.5</v>
      </c>
      <c r="N324" s="11">
        <f t="shared" si="29"/>
        <v>497.95918367346934</v>
      </c>
    </row>
    <row r="325" spans="1:14" ht="15.75" customHeight="1" hidden="1">
      <c r="A325" s="110"/>
      <c r="B325" s="110"/>
      <c r="C325" s="19" t="s">
        <v>25</v>
      </c>
      <c r="D325" s="20" t="s">
        <v>26</v>
      </c>
      <c r="E325" s="11">
        <v>4.9</v>
      </c>
      <c r="F325" s="11"/>
      <c r="G325" s="11"/>
      <c r="H325" s="11">
        <v>24.4</v>
      </c>
      <c r="I325" s="11">
        <f t="shared" si="25"/>
        <v>24.4</v>
      </c>
      <c r="J325" s="78"/>
      <c r="K325" s="78"/>
      <c r="L325" s="11"/>
      <c r="M325" s="11">
        <f t="shared" si="28"/>
        <v>19.5</v>
      </c>
      <c r="N325" s="11">
        <f t="shared" si="29"/>
        <v>497.95918367346934</v>
      </c>
    </row>
    <row r="326" spans="1:14" ht="15.75" hidden="1">
      <c r="A326" s="110"/>
      <c r="B326" s="110"/>
      <c r="C326" s="16" t="s">
        <v>27</v>
      </c>
      <c r="D326" s="18" t="s">
        <v>28</v>
      </c>
      <c r="E326" s="11">
        <v>-154.1</v>
      </c>
      <c r="F326" s="11"/>
      <c r="G326" s="11"/>
      <c r="H326" s="11"/>
      <c r="I326" s="11">
        <f t="shared" si="25"/>
        <v>0</v>
      </c>
      <c r="J326" s="78"/>
      <c r="K326" s="78"/>
      <c r="L326" s="11"/>
      <c r="M326" s="11">
        <f t="shared" si="28"/>
        <v>154.1</v>
      </c>
      <c r="N326" s="11">
        <f t="shared" si="29"/>
        <v>0</v>
      </c>
    </row>
    <row r="327" spans="1:14" ht="15.75" customHeight="1" hidden="1">
      <c r="A327" s="110"/>
      <c r="B327" s="110"/>
      <c r="C327" s="16" t="s">
        <v>29</v>
      </c>
      <c r="D327" s="18" t="s">
        <v>30</v>
      </c>
      <c r="E327" s="11"/>
      <c r="F327" s="11"/>
      <c r="G327" s="11"/>
      <c r="H327" s="11"/>
      <c r="I327" s="11">
        <f t="shared" si="25"/>
        <v>0</v>
      </c>
      <c r="J327" s="78" t="e">
        <f t="shared" si="26"/>
        <v>#DIV/0!</v>
      </c>
      <c r="K327" s="78" t="e">
        <f t="shared" si="27"/>
        <v>#DIV/0!</v>
      </c>
      <c r="L327" s="11"/>
      <c r="M327" s="11">
        <f t="shared" si="28"/>
        <v>0</v>
      </c>
      <c r="N327" s="11" t="e">
        <f t="shared" si="29"/>
        <v>#DIV/0!</v>
      </c>
    </row>
    <row r="328" spans="1:14" ht="15.75" customHeight="1" hidden="1">
      <c r="A328" s="110"/>
      <c r="B328" s="110"/>
      <c r="C328" s="16" t="s">
        <v>213</v>
      </c>
      <c r="D328" s="18" t="s">
        <v>46</v>
      </c>
      <c r="E328" s="11"/>
      <c r="F328" s="11"/>
      <c r="G328" s="11"/>
      <c r="H328" s="11"/>
      <c r="I328" s="11">
        <f t="shared" si="25"/>
        <v>0</v>
      </c>
      <c r="J328" s="78" t="e">
        <f t="shared" si="26"/>
        <v>#DIV/0!</v>
      </c>
      <c r="K328" s="78" t="e">
        <f t="shared" si="27"/>
        <v>#DIV/0!</v>
      </c>
      <c r="L328" s="11"/>
      <c r="M328" s="11">
        <f t="shared" si="28"/>
        <v>0</v>
      </c>
      <c r="N328" s="11" t="e">
        <f t="shared" si="29"/>
        <v>#DIV/0!</v>
      </c>
    </row>
    <row r="329" spans="1:14" ht="15.75" hidden="1">
      <c r="A329" s="110"/>
      <c r="B329" s="110"/>
      <c r="C329" s="16" t="s">
        <v>50</v>
      </c>
      <c r="D329" s="18" t="s">
        <v>51</v>
      </c>
      <c r="E329" s="11">
        <v>149.8</v>
      </c>
      <c r="F329" s="11">
        <v>22.3</v>
      </c>
      <c r="G329" s="11">
        <v>22.3</v>
      </c>
      <c r="H329" s="11">
        <v>22.3</v>
      </c>
      <c r="I329" s="11">
        <f t="shared" si="25"/>
        <v>0</v>
      </c>
      <c r="J329" s="78">
        <f t="shared" si="26"/>
        <v>100</v>
      </c>
      <c r="K329" s="78">
        <f t="shared" si="27"/>
        <v>100</v>
      </c>
      <c r="L329" s="11"/>
      <c r="M329" s="11">
        <f t="shared" si="28"/>
        <v>-127.50000000000001</v>
      </c>
      <c r="N329" s="11">
        <f t="shared" si="29"/>
        <v>14.886515353805072</v>
      </c>
    </row>
    <row r="330" spans="1:14" s="26" customFormat="1" ht="15.75" customHeight="1" hidden="1">
      <c r="A330" s="110"/>
      <c r="B330" s="110"/>
      <c r="C330" s="23"/>
      <c r="D330" s="24" t="s">
        <v>31</v>
      </c>
      <c r="E330" s="37">
        <f>SUM(E320:E324,E326:E329)</f>
        <v>41040.600000000006</v>
      </c>
      <c r="F330" s="37">
        <f>SUM(F320:F324,F326:F329)</f>
        <v>68977.7</v>
      </c>
      <c r="G330" s="37">
        <f>SUM(G320:G324,G326:G329)</f>
        <v>63084.9</v>
      </c>
      <c r="H330" s="37">
        <f>SUM(H320:H324,H326:H329)</f>
        <v>41835.30000000001</v>
      </c>
      <c r="I330" s="37">
        <f t="shared" si="25"/>
        <v>-21249.59999999999</v>
      </c>
      <c r="J330" s="81">
        <f t="shared" si="26"/>
        <v>66.31586956625121</v>
      </c>
      <c r="K330" s="81">
        <f t="shared" si="27"/>
        <v>60.65047109428121</v>
      </c>
      <c r="L330" s="37"/>
      <c r="M330" s="37">
        <f t="shared" si="28"/>
        <v>794.7000000000044</v>
      </c>
      <c r="N330" s="37">
        <f t="shared" si="29"/>
        <v>101.93637519919301</v>
      </c>
    </row>
    <row r="331" spans="1:14" ht="15.75" hidden="1">
      <c r="A331" s="110"/>
      <c r="B331" s="110"/>
      <c r="C331" s="16" t="s">
        <v>152</v>
      </c>
      <c r="D331" s="18" t="s">
        <v>153</v>
      </c>
      <c r="E331" s="11">
        <v>346.8</v>
      </c>
      <c r="F331" s="11">
        <v>373.8</v>
      </c>
      <c r="G331" s="11">
        <v>373.8</v>
      </c>
      <c r="H331" s="11">
        <v>591.2</v>
      </c>
      <c r="I331" s="11">
        <f t="shared" si="25"/>
        <v>217.40000000000003</v>
      </c>
      <c r="J331" s="78">
        <f t="shared" si="26"/>
        <v>158.159443552702</v>
      </c>
      <c r="K331" s="78">
        <f t="shared" si="27"/>
        <v>158.159443552702</v>
      </c>
      <c r="L331" s="11"/>
      <c r="M331" s="11">
        <f t="shared" si="28"/>
        <v>244.40000000000003</v>
      </c>
      <c r="N331" s="11">
        <f t="shared" si="29"/>
        <v>170.47289504036908</v>
      </c>
    </row>
    <row r="332" spans="1:14" ht="15.75" hidden="1">
      <c r="A332" s="110"/>
      <c r="B332" s="110"/>
      <c r="C332" s="16" t="s">
        <v>22</v>
      </c>
      <c r="D332" s="18" t="s">
        <v>23</v>
      </c>
      <c r="E332" s="11">
        <f>SUM(E333:E334)</f>
        <v>8616.2</v>
      </c>
      <c r="F332" s="11">
        <f>SUM(F333:F334)</f>
        <v>8425</v>
      </c>
      <c r="G332" s="11">
        <f>SUM(G333:G334)</f>
        <v>6638</v>
      </c>
      <c r="H332" s="11">
        <f>SUM(H333:H334)</f>
        <v>11856.1</v>
      </c>
      <c r="I332" s="11">
        <f t="shared" si="25"/>
        <v>5218.1</v>
      </c>
      <c r="J332" s="78">
        <f t="shared" si="26"/>
        <v>178.6095209400422</v>
      </c>
      <c r="K332" s="78">
        <f t="shared" si="27"/>
        <v>140.7252225519288</v>
      </c>
      <c r="L332" s="11"/>
      <c r="M332" s="11">
        <f t="shared" si="28"/>
        <v>3239.8999999999996</v>
      </c>
      <c r="N332" s="11">
        <f t="shared" si="29"/>
        <v>137.60242334207655</v>
      </c>
    </row>
    <row r="333" spans="1:14" s="26" customFormat="1" ht="48.75" customHeight="1" hidden="1">
      <c r="A333" s="110"/>
      <c r="B333" s="110"/>
      <c r="C333" s="19" t="s">
        <v>154</v>
      </c>
      <c r="D333" s="20" t="s">
        <v>155</v>
      </c>
      <c r="E333" s="11">
        <v>7994.1</v>
      </c>
      <c r="F333" s="11">
        <f>8000+25</f>
        <v>8025</v>
      </c>
      <c r="G333" s="11">
        <v>6305</v>
      </c>
      <c r="H333" s="11">
        <v>10536.4</v>
      </c>
      <c r="I333" s="11">
        <f t="shared" si="25"/>
        <v>4231.4</v>
      </c>
      <c r="J333" s="78">
        <f t="shared" si="26"/>
        <v>167.11181601903252</v>
      </c>
      <c r="K333" s="78">
        <f t="shared" si="27"/>
        <v>131.29470404984423</v>
      </c>
      <c r="L333" s="11"/>
      <c r="M333" s="11">
        <f t="shared" si="28"/>
        <v>2542.2999999999993</v>
      </c>
      <c r="N333" s="11">
        <f t="shared" si="29"/>
        <v>131.80220412554257</v>
      </c>
    </row>
    <row r="334" spans="1:14" s="26" customFormat="1" ht="48.75" customHeight="1" hidden="1">
      <c r="A334" s="110"/>
      <c r="B334" s="110"/>
      <c r="C334" s="19" t="s">
        <v>25</v>
      </c>
      <c r="D334" s="20" t="s">
        <v>26</v>
      </c>
      <c r="E334" s="11">
        <v>622.1</v>
      </c>
      <c r="F334" s="11">
        <v>400</v>
      </c>
      <c r="G334" s="11">
        <v>333</v>
      </c>
      <c r="H334" s="11">
        <v>1319.7</v>
      </c>
      <c r="I334" s="11">
        <f t="shared" si="25"/>
        <v>986.7</v>
      </c>
      <c r="J334" s="78">
        <f t="shared" si="26"/>
        <v>396.30630630630634</v>
      </c>
      <c r="K334" s="78">
        <f t="shared" si="27"/>
        <v>329.925</v>
      </c>
      <c r="L334" s="11"/>
      <c r="M334" s="11">
        <f t="shared" si="28"/>
        <v>697.6</v>
      </c>
      <c r="N334" s="11">
        <f t="shared" si="29"/>
        <v>212.13631248995338</v>
      </c>
    </row>
    <row r="335" spans="1:14" s="26" customFormat="1" ht="15.75" hidden="1">
      <c r="A335" s="110"/>
      <c r="B335" s="110"/>
      <c r="C335" s="28"/>
      <c r="D335" s="24" t="s">
        <v>34</v>
      </c>
      <c r="E335" s="37">
        <f>SUM(E331:E332)</f>
        <v>8963</v>
      </c>
      <c r="F335" s="37">
        <f>SUM(F331:F332)</f>
        <v>8798.8</v>
      </c>
      <c r="G335" s="37">
        <f>SUM(G331:G332)</f>
        <v>7011.8</v>
      </c>
      <c r="H335" s="37">
        <f>SUM(H331:H332)</f>
        <v>12447.300000000001</v>
      </c>
      <c r="I335" s="37">
        <f t="shared" si="25"/>
        <v>5435.500000000001</v>
      </c>
      <c r="J335" s="81">
        <f t="shared" si="26"/>
        <v>177.5193245671582</v>
      </c>
      <c r="K335" s="81">
        <f t="shared" si="27"/>
        <v>141.46588171114246</v>
      </c>
      <c r="L335" s="37"/>
      <c r="M335" s="37">
        <f t="shared" si="28"/>
        <v>3484.300000000001</v>
      </c>
      <c r="N335" s="37">
        <f t="shared" si="29"/>
        <v>138.8742608501618</v>
      </c>
    </row>
    <row r="336" spans="1:14" s="26" customFormat="1" ht="15.75" customHeight="1" hidden="1">
      <c r="A336" s="111"/>
      <c r="B336" s="111"/>
      <c r="C336" s="23"/>
      <c r="D336" s="24" t="s">
        <v>35</v>
      </c>
      <c r="E336" s="37">
        <f>E330+E335</f>
        <v>50003.600000000006</v>
      </c>
      <c r="F336" s="37">
        <f>F330+F335</f>
        <v>77776.5</v>
      </c>
      <c r="G336" s="37">
        <f>G330+G335</f>
        <v>70096.7</v>
      </c>
      <c r="H336" s="37">
        <f>H330+H335</f>
        <v>54282.60000000001</v>
      </c>
      <c r="I336" s="37">
        <f t="shared" si="25"/>
        <v>-15814.099999999984</v>
      </c>
      <c r="J336" s="81">
        <f t="shared" si="26"/>
        <v>77.43959416063811</v>
      </c>
      <c r="K336" s="81">
        <f t="shared" si="27"/>
        <v>69.79306088600029</v>
      </c>
      <c r="L336" s="37"/>
      <c r="M336" s="37">
        <f t="shared" si="28"/>
        <v>4279.000000000007</v>
      </c>
      <c r="N336" s="37">
        <f t="shared" si="29"/>
        <v>108.55738386836148</v>
      </c>
    </row>
    <row r="337" spans="1:14" s="26" customFormat="1" ht="15.75" hidden="1">
      <c r="A337" s="115" t="s">
        <v>211</v>
      </c>
      <c r="B337" s="115" t="s">
        <v>210</v>
      </c>
      <c r="C337" s="16" t="s">
        <v>213</v>
      </c>
      <c r="D337" s="18" t="s">
        <v>46</v>
      </c>
      <c r="E337" s="34">
        <v>-99.4</v>
      </c>
      <c r="F337" s="37"/>
      <c r="G337" s="37"/>
      <c r="H337" s="37"/>
      <c r="I337" s="37">
        <f t="shared" si="25"/>
        <v>0</v>
      </c>
      <c r="J337" s="81"/>
      <c r="K337" s="81"/>
      <c r="L337" s="37"/>
      <c r="M337" s="37">
        <f t="shared" si="28"/>
        <v>99.4</v>
      </c>
      <c r="N337" s="37">
        <f t="shared" si="29"/>
        <v>0</v>
      </c>
    </row>
    <row r="338" spans="1:14" s="26" customFormat="1" ht="31.5" hidden="1">
      <c r="A338" s="115"/>
      <c r="B338" s="115"/>
      <c r="C338" s="23"/>
      <c r="D338" s="24" t="s">
        <v>208</v>
      </c>
      <c r="E338" s="37">
        <f>E337-E337</f>
        <v>0</v>
      </c>
      <c r="F338" s="37">
        <f>F337-F337</f>
        <v>0</v>
      </c>
      <c r="G338" s="37">
        <f>G337-G337</f>
        <v>0</v>
      </c>
      <c r="H338" s="37">
        <f>H337-H337</f>
        <v>0</v>
      </c>
      <c r="I338" s="37">
        <f t="shared" si="25"/>
        <v>0</v>
      </c>
      <c r="J338" s="81"/>
      <c r="K338" s="81"/>
      <c r="L338" s="37"/>
      <c r="M338" s="37">
        <f t="shared" si="28"/>
        <v>0</v>
      </c>
      <c r="N338" s="37"/>
    </row>
    <row r="339" spans="1:14" s="26" customFormat="1" ht="15.75" hidden="1">
      <c r="A339" s="115"/>
      <c r="B339" s="115"/>
      <c r="C339" s="23"/>
      <c r="D339" s="24" t="s">
        <v>35</v>
      </c>
      <c r="E339" s="37">
        <f>E337</f>
        <v>-99.4</v>
      </c>
      <c r="F339" s="37">
        <f>F337</f>
        <v>0</v>
      </c>
      <c r="G339" s="37">
        <f>G337</f>
        <v>0</v>
      </c>
      <c r="H339" s="37">
        <f>H337</f>
        <v>0</v>
      </c>
      <c r="I339" s="37">
        <f t="shared" si="25"/>
        <v>0</v>
      </c>
      <c r="J339" s="81"/>
      <c r="K339" s="81"/>
      <c r="L339" s="37"/>
      <c r="M339" s="37">
        <f t="shared" si="28"/>
        <v>99.4</v>
      </c>
      <c r="N339" s="37">
        <f t="shared" si="29"/>
        <v>0</v>
      </c>
    </row>
    <row r="340" spans="1:14" ht="31.5" hidden="1">
      <c r="A340" s="114" t="s">
        <v>156</v>
      </c>
      <c r="B340" s="115" t="s">
        <v>157</v>
      </c>
      <c r="C340" s="16" t="s">
        <v>16</v>
      </c>
      <c r="D340" s="21" t="s">
        <v>17</v>
      </c>
      <c r="E340" s="11">
        <v>86242.8</v>
      </c>
      <c r="F340" s="11"/>
      <c r="G340" s="11"/>
      <c r="H340" s="11">
        <v>15259.4</v>
      </c>
      <c r="I340" s="11">
        <f t="shared" si="25"/>
        <v>15259.4</v>
      </c>
      <c r="J340" s="78"/>
      <c r="K340" s="78"/>
      <c r="L340" s="11"/>
      <c r="M340" s="11">
        <f t="shared" si="28"/>
        <v>-70983.40000000001</v>
      </c>
      <c r="N340" s="11">
        <f t="shared" si="29"/>
        <v>17.69353499654464</v>
      </c>
    </row>
    <row r="341" spans="1:14" ht="15.75" customHeight="1" hidden="1">
      <c r="A341" s="114"/>
      <c r="B341" s="115"/>
      <c r="C341" s="16" t="s">
        <v>22</v>
      </c>
      <c r="D341" s="18" t="s">
        <v>23</v>
      </c>
      <c r="E341" s="11"/>
      <c r="F341" s="11"/>
      <c r="G341" s="11"/>
      <c r="H341" s="11"/>
      <c r="I341" s="11">
        <f t="shared" si="25"/>
        <v>0</v>
      </c>
      <c r="J341" s="78"/>
      <c r="K341" s="78"/>
      <c r="L341" s="11"/>
      <c r="M341" s="11">
        <f t="shared" si="28"/>
        <v>0</v>
      </c>
      <c r="N341" s="11" t="e">
        <f t="shared" si="29"/>
        <v>#DIV/0!</v>
      </c>
    </row>
    <row r="342" spans="1:14" ht="15.75" customHeight="1" hidden="1">
      <c r="A342" s="114"/>
      <c r="B342" s="115"/>
      <c r="C342" s="16" t="s">
        <v>27</v>
      </c>
      <c r="D342" s="18" t="s">
        <v>28</v>
      </c>
      <c r="E342" s="11">
        <v>-5.6</v>
      </c>
      <c r="F342" s="11"/>
      <c r="G342" s="11"/>
      <c r="H342" s="11">
        <v>89.3</v>
      </c>
      <c r="I342" s="11">
        <f t="shared" si="25"/>
        <v>89.3</v>
      </c>
      <c r="J342" s="78"/>
      <c r="K342" s="78"/>
      <c r="L342" s="11"/>
      <c r="M342" s="11">
        <f t="shared" si="28"/>
        <v>94.89999999999999</v>
      </c>
      <c r="N342" s="11">
        <f t="shared" si="29"/>
        <v>-1594.642857142857</v>
      </c>
    </row>
    <row r="343" spans="1:14" ht="15.75" customHeight="1" hidden="1">
      <c r="A343" s="114"/>
      <c r="B343" s="115"/>
      <c r="C343" s="16" t="s">
        <v>213</v>
      </c>
      <c r="D343" s="18" t="s">
        <v>46</v>
      </c>
      <c r="E343" s="11">
        <v>-881.6</v>
      </c>
      <c r="F343" s="11"/>
      <c r="G343" s="11"/>
      <c r="H343" s="11">
        <v>-384.7</v>
      </c>
      <c r="I343" s="11">
        <f t="shared" si="25"/>
        <v>-384.7</v>
      </c>
      <c r="J343" s="78"/>
      <c r="K343" s="78"/>
      <c r="L343" s="11"/>
      <c r="M343" s="11">
        <f t="shared" si="28"/>
        <v>496.90000000000003</v>
      </c>
      <c r="N343" s="11">
        <f t="shared" si="29"/>
        <v>43.636569872958255</v>
      </c>
    </row>
    <row r="344" spans="1:14" ht="15.75" hidden="1">
      <c r="A344" s="114"/>
      <c r="B344" s="115"/>
      <c r="C344" s="16" t="s">
        <v>50</v>
      </c>
      <c r="D344" s="18" t="s">
        <v>51</v>
      </c>
      <c r="E344" s="11">
        <v>3471.1</v>
      </c>
      <c r="F344" s="11">
        <v>9291.3</v>
      </c>
      <c r="G344" s="11">
        <v>9291.3</v>
      </c>
      <c r="H344" s="11">
        <v>7201.8</v>
      </c>
      <c r="I344" s="11">
        <f t="shared" si="25"/>
        <v>-2089.499999999999</v>
      </c>
      <c r="J344" s="78">
        <f t="shared" si="26"/>
        <v>77.51122017371091</v>
      </c>
      <c r="K344" s="78">
        <f t="shared" si="27"/>
        <v>77.51122017371091</v>
      </c>
      <c r="L344" s="11"/>
      <c r="M344" s="11">
        <f t="shared" si="28"/>
        <v>3730.7000000000003</v>
      </c>
      <c r="N344" s="11">
        <f t="shared" si="29"/>
        <v>207.47889717956846</v>
      </c>
    </row>
    <row r="345" spans="1:14" ht="15.75" customHeight="1" hidden="1">
      <c r="A345" s="114"/>
      <c r="B345" s="115"/>
      <c r="C345" s="16" t="s">
        <v>52</v>
      </c>
      <c r="D345" s="20" t="s">
        <v>53</v>
      </c>
      <c r="E345" s="11"/>
      <c r="F345" s="11">
        <v>548.7</v>
      </c>
      <c r="G345" s="11">
        <v>548.7</v>
      </c>
      <c r="H345" s="11">
        <v>548.7</v>
      </c>
      <c r="I345" s="11">
        <f t="shared" si="25"/>
        <v>0</v>
      </c>
      <c r="J345" s="78">
        <f t="shared" si="26"/>
        <v>100</v>
      </c>
      <c r="K345" s="78">
        <f t="shared" si="27"/>
        <v>100</v>
      </c>
      <c r="L345" s="11"/>
      <c r="M345" s="11">
        <f t="shared" si="28"/>
        <v>548.7</v>
      </c>
      <c r="N345" s="11"/>
    </row>
    <row r="346" spans="1:14" s="26" customFormat="1" ht="31.5" hidden="1">
      <c r="A346" s="114"/>
      <c r="B346" s="115"/>
      <c r="C346" s="28"/>
      <c r="D346" s="24" t="s">
        <v>208</v>
      </c>
      <c r="E346" s="25">
        <f>E347-E343</f>
        <v>89708.3</v>
      </c>
      <c r="F346" s="25">
        <f>F347-F343</f>
        <v>9840</v>
      </c>
      <c r="G346" s="25">
        <f>G347-G343</f>
        <v>9840</v>
      </c>
      <c r="H346" s="25">
        <f>H347-H343</f>
        <v>23099.2</v>
      </c>
      <c r="I346" s="25">
        <f t="shared" si="25"/>
        <v>13259.2</v>
      </c>
      <c r="J346" s="79">
        <f t="shared" si="26"/>
        <v>234.7479674796748</v>
      </c>
      <c r="K346" s="79">
        <f t="shared" si="27"/>
        <v>234.7479674796748</v>
      </c>
      <c r="L346" s="25"/>
      <c r="M346" s="25">
        <f t="shared" si="28"/>
        <v>-66609.1</v>
      </c>
      <c r="N346" s="25">
        <f t="shared" si="29"/>
        <v>25.749233905892766</v>
      </c>
    </row>
    <row r="347" spans="1:14" s="26" customFormat="1" ht="15.75" hidden="1">
      <c r="A347" s="114"/>
      <c r="B347" s="115"/>
      <c r="C347" s="8"/>
      <c r="D347" s="24" t="s">
        <v>35</v>
      </c>
      <c r="E347" s="37">
        <f>SUM(E340:E345)</f>
        <v>88826.7</v>
      </c>
      <c r="F347" s="37">
        <f>SUM(F340:F345)</f>
        <v>9840</v>
      </c>
      <c r="G347" s="37">
        <f>SUM(G340:G345)</f>
        <v>9840</v>
      </c>
      <c r="H347" s="37">
        <f>SUM(H340:H345)</f>
        <v>22714.5</v>
      </c>
      <c r="I347" s="37">
        <f t="shared" si="25"/>
        <v>12874.5</v>
      </c>
      <c r="J347" s="81">
        <f t="shared" si="26"/>
        <v>230.83841463414637</v>
      </c>
      <c r="K347" s="81">
        <f t="shared" si="27"/>
        <v>230.83841463414637</v>
      </c>
      <c r="L347" s="37"/>
      <c r="M347" s="37">
        <f t="shared" si="28"/>
        <v>-66112.2</v>
      </c>
      <c r="N347" s="37">
        <f t="shared" si="29"/>
        <v>25.57170310278328</v>
      </c>
    </row>
    <row r="348" spans="1:14" s="26" customFormat="1" ht="31.5" customHeight="1" hidden="1">
      <c r="A348" s="104" t="s">
        <v>158</v>
      </c>
      <c r="B348" s="107" t="s">
        <v>159</v>
      </c>
      <c r="C348" s="16" t="s">
        <v>16</v>
      </c>
      <c r="D348" s="21" t="s">
        <v>17</v>
      </c>
      <c r="E348" s="34">
        <v>26.2</v>
      </c>
      <c r="F348" s="37"/>
      <c r="G348" s="37"/>
      <c r="H348" s="34">
        <v>273.2</v>
      </c>
      <c r="I348" s="34">
        <f t="shared" si="25"/>
        <v>273.2</v>
      </c>
      <c r="J348" s="80"/>
      <c r="K348" s="80"/>
      <c r="L348" s="34"/>
      <c r="M348" s="34">
        <f t="shared" si="28"/>
        <v>247</v>
      </c>
      <c r="N348" s="34">
        <f t="shared" si="29"/>
        <v>1042.7480916030534</v>
      </c>
    </row>
    <row r="349" spans="1:14" s="26" customFormat="1" ht="31.5" customHeight="1" hidden="1">
      <c r="A349" s="108"/>
      <c r="B349" s="110"/>
      <c r="C349" s="19" t="s">
        <v>18</v>
      </c>
      <c r="D349" s="22" t="s">
        <v>19</v>
      </c>
      <c r="E349" s="34"/>
      <c r="F349" s="37"/>
      <c r="G349" s="37"/>
      <c r="H349" s="34">
        <v>6.1</v>
      </c>
      <c r="I349" s="34">
        <f t="shared" si="25"/>
        <v>6.1</v>
      </c>
      <c r="J349" s="80"/>
      <c r="K349" s="80"/>
      <c r="L349" s="34"/>
      <c r="M349" s="34">
        <f t="shared" si="28"/>
        <v>6.1</v>
      </c>
      <c r="N349" s="34"/>
    </row>
    <row r="350" spans="1:14" s="26" customFormat="1" ht="15.75" customHeight="1" hidden="1">
      <c r="A350" s="112"/>
      <c r="B350" s="112"/>
      <c r="C350" s="16" t="s">
        <v>22</v>
      </c>
      <c r="D350" s="18" t="s">
        <v>23</v>
      </c>
      <c r="E350" s="34">
        <f>E351</f>
        <v>0</v>
      </c>
      <c r="F350" s="34">
        <f>F351</f>
        <v>0</v>
      </c>
      <c r="G350" s="34">
        <f>G351</f>
        <v>0</v>
      </c>
      <c r="H350" s="34">
        <f>H351</f>
        <v>0</v>
      </c>
      <c r="I350" s="34">
        <f t="shared" si="25"/>
        <v>0</v>
      </c>
      <c r="J350" s="80"/>
      <c r="K350" s="80"/>
      <c r="L350" s="34"/>
      <c r="M350" s="34">
        <f t="shared" si="28"/>
        <v>0</v>
      </c>
      <c r="N350" s="34"/>
    </row>
    <row r="351" spans="1:14" s="26" customFormat="1" ht="47.25" customHeight="1" hidden="1">
      <c r="A351" s="112"/>
      <c r="B351" s="112"/>
      <c r="C351" s="19" t="s">
        <v>25</v>
      </c>
      <c r="D351" s="20" t="s">
        <v>26</v>
      </c>
      <c r="E351" s="11"/>
      <c r="F351" s="11"/>
      <c r="G351" s="11"/>
      <c r="H351" s="11"/>
      <c r="I351" s="11">
        <f t="shared" si="25"/>
        <v>0</v>
      </c>
      <c r="J351" s="78"/>
      <c r="K351" s="78"/>
      <c r="L351" s="11"/>
      <c r="M351" s="11">
        <f t="shared" si="28"/>
        <v>0</v>
      </c>
      <c r="N351" s="11" t="e">
        <f t="shared" si="29"/>
        <v>#DIV/0!</v>
      </c>
    </row>
    <row r="352" spans="1:14" s="26" customFormat="1" ht="15.75" hidden="1">
      <c r="A352" s="112"/>
      <c r="B352" s="112"/>
      <c r="C352" s="16" t="s">
        <v>27</v>
      </c>
      <c r="D352" s="18" t="s">
        <v>28</v>
      </c>
      <c r="E352" s="34">
        <v>208.6</v>
      </c>
      <c r="F352" s="37"/>
      <c r="G352" s="37"/>
      <c r="H352" s="34">
        <v>11</v>
      </c>
      <c r="I352" s="34">
        <f t="shared" si="25"/>
        <v>11</v>
      </c>
      <c r="J352" s="80"/>
      <c r="K352" s="80"/>
      <c r="L352" s="34"/>
      <c r="M352" s="34">
        <f t="shared" si="28"/>
        <v>-197.6</v>
      </c>
      <c r="N352" s="34">
        <f t="shared" si="29"/>
        <v>5.273250239693192</v>
      </c>
    </row>
    <row r="353" spans="1:14" s="26" customFormat="1" ht="15.75" hidden="1">
      <c r="A353" s="112"/>
      <c r="B353" s="112"/>
      <c r="C353" s="16" t="s">
        <v>29</v>
      </c>
      <c r="D353" s="18" t="s">
        <v>30</v>
      </c>
      <c r="E353" s="34"/>
      <c r="F353" s="37"/>
      <c r="G353" s="37"/>
      <c r="H353" s="34">
        <v>30</v>
      </c>
      <c r="I353" s="34">
        <f t="shared" si="25"/>
        <v>30</v>
      </c>
      <c r="J353" s="80"/>
      <c r="K353" s="80"/>
      <c r="L353" s="34"/>
      <c r="M353" s="34">
        <f t="shared" si="28"/>
        <v>30</v>
      </c>
      <c r="N353" s="34"/>
    </row>
    <row r="354" spans="1:14" s="26" customFormat="1" ht="15.75" customHeight="1" hidden="1">
      <c r="A354" s="112"/>
      <c r="B354" s="112"/>
      <c r="C354" s="16" t="s">
        <v>213</v>
      </c>
      <c r="D354" s="18" t="s">
        <v>46</v>
      </c>
      <c r="E354" s="34"/>
      <c r="F354" s="37"/>
      <c r="G354" s="37"/>
      <c r="H354" s="34">
        <v>-15.2</v>
      </c>
      <c r="I354" s="34">
        <f t="shared" si="25"/>
        <v>-15.2</v>
      </c>
      <c r="J354" s="80"/>
      <c r="K354" s="80"/>
      <c r="L354" s="34"/>
      <c r="M354" s="34">
        <f t="shared" si="28"/>
        <v>-15.2</v>
      </c>
      <c r="N354" s="34"/>
    </row>
    <row r="355" spans="1:14" ht="15.75" hidden="1">
      <c r="A355" s="112"/>
      <c r="B355" s="112"/>
      <c r="C355" s="16" t="s">
        <v>49</v>
      </c>
      <c r="D355" s="18" t="s">
        <v>118</v>
      </c>
      <c r="E355" s="34">
        <v>44978.3</v>
      </c>
      <c r="F355" s="34">
        <v>16763.2</v>
      </c>
      <c r="G355" s="34">
        <v>16763.2</v>
      </c>
      <c r="H355" s="34">
        <v>6104.1</v>
      </c>
      <c r="I355" s="34">
        <f t="shared" si="25"/>
        <v>-10659.1</v>
      </c>
      <c r="J355" s="80">
        <f t="shared" si="26"/>
        <v>36.41369189653527</v>
      </c>
      <c r="K355" s="80">
        <f t="shared" si="27"/>
        <v>36.41369189653527</v>
      </c>
      <c r="L355" s="34"/>
      <c r="M355" s="34">
        <f t="shared" si="28"/>
        <v>-38874.200000000004</v>
      </c>
      <c r="N355" s="34">
        <f t="shared" si="29"/>
        <v>13.571211006196322</v>
      </c>
    </row>
    <row r="356" spans="1:14" ht="15.75" hidden="1">
      <c r="A356" s="112"/>
      <c r="B356" s="112"/>
      <c r="C356" s="16" t="s">
        <v>50</v>
      </c>
      <c r="D356" s="18" t="s">
        <v>51</v>
      </c>
      <c r="E356" s="34"/>
      <c r="F356" s="34">
        <v>2735.9</v>
      </c>
      <c r="G356" s="34">
        <v>2735.9</v>
      </c>
      <c r="H356" s="34">
        <v>2735.9</v>
      </c>
      <c r="I356" s="34">
        <f t="shared" si="25"/>
        <v>0</v>
      </c>
      <c r="J356" s="80">
        <f t="shared" si="26"/>
        <v>100</v>
      </c>
      <c r="K356" s="80">
        <f t="shared" si="27"/>
        <v>100</v>
      </c>
      <c r="L356" s="34"/>
      <c r="M356" s="34">
        <f t="shared" si="28"/>
        <v>2735.9</v>
      </c>
      <c r="N356" s="34"/>
    </row>
    <row r="357" spans="1:14" ht="15.75" customHeight="1" hidden="1">
      <c r="A357" s="112"/>
      <c r="B357" s="112"/>
      <c r="C357" s="16" t="s">
        <v>52</v>
      </c>
      <c r="D357" s="20" t="s">
        <v>53</v>
      </c>
      <c r="E357" s="34"/>
      <c r="F357" s="34">
        <v>41400</v>
      </c>
      <c r="G357" s="34">
        <v>41400</v>
      </c>
      <c r="H357" s="34">
        <v>41400</v>
      </c>
      <c r="I357" s="34">
        <f t="shared" si="25"/>
        <v>0</v>
      </c>
      <c r="J357" s="80">
        <f t="shared" si="26"/>
        <v>100</v>
      </c>
      <c r="K357" s="80">
        <f t="shared" si="27"/>
        <v>100</v>
      </c>
      <c r="L357" s="34"/>
      <c r="M357" s="34">
        <f t="shared" si="28"/>
        <v>41400</v>
      </c>
      <c r="N357" s="34"/>
    </row>
    <row r="358" spans="1:14" ht="31.5" hidden="1">
      <c r="A358" s="112"/>
      <c r="B358" s="112"/>
      <c r="C358" s="16"/>
      <c r="D358" s="24" t="s">
        <v>208</v>
      </c>
      <c r="E358" s="37">
        <f>E359-E354</f>
        <v>45213.100000000006</v>
      </c>
      <c r="F358" s="37">
        <f>F359-F354</f>
        <v>60899.100000000006</v>
      </c>
      <c r="G358" s="37">
        <f>G359-G354</f>
        <v>60899.100000000006</v>
      </c>
      <c r="H358" s="37">
        <f>H359-H354</f>
        <v>50560.299999999996</v>
      </c>
      <c r="I358" s="37">
        <f t="shared" si="25"/>
        <v>-10338.80000000001</v>
      </c>
      <c r="J358" s="81">
        <f t="shared" si="26"/>
        <v>83.02306602232215</v>
      </c>
      <c r="K358" s="81">
        <f t="shared" si="27"/>
        <v>83.02306602232215</v>
      </c>
      <c r="L358" s="37"/>
      <c r="M358" s="37">
        <f t="shared" si="28"/>
        <v>5347.19999999999</v>
      </c>
      <c r="N358" s="37">
        <f t="shared" si="29"/>
        <v>111.82666085714095</v>
      </c>
    </row>
    <row r="359" spans="1:14" s="26" customFormat="1" ht="15.75" hidden="1">
      <c r="A359" s="113"/>
      <c r="B359" s="113"/>
      <c r="C359" s="8"/>
      <c r="D359" s="24" t="s">
        <v>35</v>
      </c>
      <c r="E359" s="37">
        <f>SUM(E348:E350,E352:E357)</f>
        <v>45213.100000000006</v>
      </c>
      <c r="F359" s="37">
        <f>SUM(F348:F350,F352:F357)</f>
        <v>60899.100000000006</v>
      </c>
      <c r="G359" s="37">
        <f>SUM(G348:G350,G352:G357)</f>
        <v>60899.100000000006</v>
      </c>
      <c r="H359" s="37">
        <f>SUM(H348:H350,H352:H357)</f>
        <v>50545.1</v>
      </c>
      <c r="I359" s="37">
        <f t="shared" si="25"/>
        <v>-10354.000000000007</v>
      </c>
      <c r="J359" s="81">
        <f t="shared" si="26"/>
        <v>82.99810670436837</v>
      </c>
      <c r="K359" s="81">
        <f t="shared" si="27"/>
        <v>82.99810670436837</v>
      </c>
      <c r="L359" s="37"/>
      <c r="M359" s="37">
        <f t="shared" si="28"/>
        <v>5331.999999999993</v>
      </c>
      <c r="N359" s="37">
        <f t="shared" si="29"/>
        <v>111.79304228199346</v>
      </c>
    </row>
    <row r="360" spans="1:14" s="26" customFormat="1" ht="31.5" customHeight="1" hidden="1">
      <c r="A360" s="107">
        <v>977</v>
      </c>
      <c r="B360" s="107" t="s">
        <v>194</v>
      </c>
      <c r="C360" s="16" t="s">
        <v>16</v>
      </c>
      <c r="D360" s="21" t="s">
        <v>17</v>
      </c>
      <c r="E360" s="34"/>
      <c r="F360" s="34"/>
      <c r="G360" s="34"/>
      <c r="H360" s="34">
        <v>19.6</v>
      </c>
      <c r="I360" s="34">
        <f t="shared" si="25"/>
        <v>19.6</v>
      </c>
      <c r="J360" s="80"/>
      <c r="K360" s="80"/>
      <c r="L360" s="34"/>
      <c r="M360" s="34">
        <f t="shared" si="28"/>
        <v>19.6</v>
      </c>
      <c r="N360" s="34"/>
    </row>
    <row r="361" spans="1:14" s="26" customFormat="1" ht="15.75" hidden="1">
      <c r="A361" s="110"/>
      <c r="B361" s="110"/>
      <c r="C361" s="16" t="s">
        <v>22</v>
      </c>
      <c r="D361" s="18" t="s">
        <v>23</v>
      </c>
      <c r="E361" s="34">
        <f>E362+E363</f>
        <v>1434.6</v>
      </c>
      <c r="F361" s="34">
        <f>F362+F363</f>
        <v>0</v>
      </c>
      <c r="G361" s="34">
        <f>G362+G363</f>
        <v>0</v>
      </c>
      <c r="H361" s="34">
        <f>H362+H363</f>
        <v>18.7</v>
      </c>
      <c r="I361" s="34">
        <f t="shared" si="25"/>
        <v>18.7</v>
      </c>
      <c r="J361" s="80"/>
      <c r="K361" s="80"/>
      <c r="L361" s="34"/>
      <c r="M361" s="34">
        <f t="shared" si="28"/>
        <v>-1415.8999999999999</v>
      </c>
      <c r="N361" s="34">
        <f t="shared" si="29"/>
        <v>1.3034992332357451</v>
      </c>
    </row>
    <row r="362" spans="1:14" s="26" customFormat="1" ht="31.5" customHeight="1" hidden="1">
      <c r="A362" s="110"/>
      <c r="B362" s="110"/>
      <c r="C362" s="19" t="s">
        <v>40</v>
      </c>
      <c r="D362" s="20" t="s">
        <v>41</v>
      </c>
      <c r="E362" s="34">
        <v>1434.6</v>
      </c>
      <c r="F362" s="34"/>
      <c r="G362" s="34"/>
      <c r="H362" s="34"/>
      <c r="I362" s="34">
        <f t="shared" si="25"/>
        <v>0</v>
      </c>
      <c r="J362" s="80"/>
      <c r="K362" s="80"/>
      <c r="L362" s="34"/>
      <c r="M362" s="34">
        <f t="shared" si="28"/>
        <v>-1434.6</v>
      </c>
      <c r="N362" s="34">
        <f t="shared" si="29"/>
        <v>0</v>
      </c>
    </row>
    <row r="363" spans="1:14" s="26" customFormat="1" ht="48" customHeight="1" hidden="1">
      <c r="A363" s="110"/>
      <c r="B363" s="110"/>
      <c r="C363" s="19" t="s">
        <v>25</v>
      </c>
      <c r="D363" s="20" t="s">
        <v>26</v>
      </c>
      <c r="E363" s="34"/>
      <c r="F363" s="34"/>
      <c r="G363" s="34"/>
      <c r="H363" s="34">
        <v>18.7</v>
      </c>
      <c r="I363" s="34">
        <f t="shared" si="25"/>
        <v>18.7</v>
      </c>
      <c r="J363" s="80"/>
      <c r="K363" s="80"/>
      <c r="L363" s="34"/>
      <c r="M363" s="34">
        <f t="shared" si="28"/>
        <v>18.7</v>
      </c>
      <c r="N363" s="34" t="e">
        <f t="shared" si="29"/>
        <v>#DIV/0!</v>
      </c>
    </row>
    <row r="364" spans="1:14" s="26" customFormat="1" ht="15.75" hidden="1">
      <c r="A364" s="110"/>
      <c r="B364" s="110"/>
      <c r="C364" s="16" t="s">
        <v>27</v>
      </c>
      <c r="D364" s="18" t="s">
        <v>28</v>
      </c>
      <c r="E364" s="34"/>
      <c r="F364" s="34"/>
      <c r="G364" s="34"/>
      <c r="H364" s="34">
        <v>115.7</v>
      </c>
      <c r="I364" s="34">
        <f t="shared" si="25"/>
        <v>115.7</v>
      </c>
      <c r="J364" s="80"/>
      <c r="K364" s="80"/>
      <c r="L364" s="34"/>
      <c r="M364" s="34">
        <f t="shared" si="28"/>
        <v>115.7</v>
      </c>
      <c r="N364" s="34"/>
    </row>
    <row r="365" spans="1:14" s="26" customFormat="1" ht="15.75" hidden="1">
      <c r="A365" s="110"/>
      <c r="B365" s="110"/>
      <c r="C365" s="16"/>
      <c r="D365" s="24" t="s">
        <v>31</v>
      </c>
      <c r="E365" s="37">
        <f>SUM(E360,E361,E364)</f>
        <v>1434.6</v>
      </c>
      <c r="F365" s="37">
        <f>SUM(F360,F361,F364)</f>
        <v>0</v>
      </c>
      <c r="G365" s="37">
        <f>SUM(G360,G361,G364)</f>
        <v>0</v>
      </c>
      <c r="H365" s="37">
        <f>SUM(H360,H361,H364)</f>
        <v>154</v>
      </c>
      <c r="I365" s="37">
        <f t="shared" si="25"/>
        <v>154</v>
      </c>
      <c r="J365" s="81"/>
      <c r="K365" s="81"/>
      <c r="L365" s="37"/>
      <c r="M365" s="37">
        <f t="shared" si="28"/>
        <v>-1280.6</v>
      </c>
      <c r="N365" s="37">
        <f t="shared" si="29"/>
        <v>10.734699567823784</v>
      </c>
    </row>
    <row r="366" spans="1:14" s="26" customFormat="1" ht="15.75" customHeight="1" hidden="1">
      <c r="A366" s="110"/>
      <c r="B366" s="110"/>
      <c r="C366" s="16" t="s">
        <v>22</v>
      </c>
      <c r="D366" s="18" t="s">
        <v>23</v>
      </c>
      <c r="E366" s="34">
        <f>E367</f>
        <v>0</v>
      </c>
      <c r="F366" s="34">
        <f>F367</f>
        <v>0</v>
      </c>
      <c r="G366" s="34">
        <f>G367</f>
        <v>0</v>
      </c>
      <c r="H366" s="34">
        <f>H367</f>
        <v>0</v>
      </c>
      <c r="I366" s="34">
        <f t="shared" si="25"/>
        <v>0</v>
      </c>
      <c r="J366" s="80"/>
      <c r="K366" s="80"/>
      <c r="L366" s="34"/>
      <c r="M366" s="34">
        <f t="shared" si="28"/>
        <v>0</v>
      </c>
      <c r="N366" s="34" t="e">
        <f t="shared" si="29"/>
        <v>#DIV/0!</v>
      </c>
    </row>
    <row r="367" spans="1:14" s="26" customFormat="1" ht="63" hidden="1">
      <c r="A367" s="110"/>
      <c r="B367" s="110"/>
      <c r="C367" s="16" t="s">
        <v>174</v>
      </c>
      <c r="D367" s="58" t="s">
        <v>175</v>
      </c>
      <c r="E367" s="34"/>
      <c r="F367" s="34"/>
      <c r="G367" s="34"/>
      <c r="H367" s="34"/>
      <c r="I367" s="34">
        <f t="shared" si="25"/>
        <v>0</v>
      </c>
      <c r="J367" s="80"/>
      <c r="K367" s="80"/>
      <c r="L367" s="34"/>
      <c r="M367" s="34">
        <f t="shared" si="28"/>
        <v>0</v>
      </c>
      <c r="N367" s="34" t="e">
        <f t="shared" si="29"/>
        <v>#DIV/0!</v>
      </c>
    </row>
    <row r="368" spans="1:14" s="26" customFormat="1" ht="15.75" hidden="1">
      <c r="A368" s="110"/>
      <c r="B368" s="110"/>
      <c r="C368" s="28"/>
      <c r="D368" s="24" t="s">
        <v>34</v>
      </c>
      <c r="E368" s="37">
        <f>E366</f>
        <v>0</v>
      </c>
      <c r="F368" s="37">
        <f>F366</f>
        <v>0</v>
      </c>
      <c r="G368" s="37">
        <f>G366</f>
        <v>0</v>
      </c>
      <c r="H368" s="37">
        <f>H366</f>
        <v>0</v>
      </c>
      <c r="I368" s="37">
        <f t="shared" si="25"/>
        <v>0</v>
      </c>
      <c r="J368" s="81"/>
      <c r="K368" s="81"/>
      <c r="L368" s="37"/>
      <c r="M368" s="37">
        <f t="shared" si="28"/>
        <v>0</v>
      </c>
      <c r="N368" s="37" t="e">
        <f t="shared" si="29"/>
        <v>#DIV/0!</v>
      </c>
    </row>
    <row r="369" spans="1:14" s="26" customFormat="1" ht="18" customHeight="1" hidden="1">
      <c r="A369" s="111"/>
      <c r="B369" s="111"/>
      <c r="C369" s="23"/>
      <c r="D369" s="24" t="s">
        <v>35</v>
      </c>
      <c r="E369" s="37">
        <f>E365+E368</f>
        <v>1434.6</v>
      </c>
      <c r="F369" s="37">
        <f>F365+F368</f>
        <v>0</v>
      </c>
      <c r="G369" s="37">
        <f>G365+G368</f>
        <v>0</v>
      </c>
      <c r="H369" s="37">
        <f>H365+H368</f>
        <v>154</v>
      </c>
      <c r="I369" s="37">
        <f t="shared" si="25"/>
        <v>154</v>
      </c>
      <c r="J369" s="81"/>
      <c r="K369" s="81"/>
      <c r="L369" s="37"/>
      <c r="M369" s="37">
        <f t="shared" si="28"/>
        <v>-1280.6</v>
      </c>
      <c r="N369" s="37">
        <f t="shared" si="29"/>
        <v>10.734699567823784</v>
      </c>
    </row>
    <row r="370" spans="1:14" s="26" customFormat="1" ht="18" customHeight="1" hidden="1">
      <c r="A370" s="107">
        <v>978</v>
      </c>
      <c r="B370" s="107" t="s">
        <v>197</v>
      </c>
      <c r="C370" s="16" t="s">
        <v>29</v>
      </c>
      <c r="D370" s="18" t="s">
        <v>176</v>
      </c>
      <c r="E370" s="34"/>
      <c r="F370" s="34"/>
      <c r="G370" s="34"/>
      <c r="H370" s="34"/>
      <c r="I370" s="34">
        <f t="shared" si="25"/>
        <v>0</v>
      </c>
      <c r="J370" s="80" t="e">
        <f t="shared" si="26"/>
        <v>#DIV/0!</v>
      </c>
      <c r="K370" s="80" t="e">
        <f t="shared" si="27"/>
        <v>#DIV/0!</v>
      </c>
      <c r="L370" s="34"/>
      <c r="M370" s="34">
        <f t="shared" si="28"/>
        <v>0</v>
      </c>
      <c r="N370" s="34" t="e">
        <f t="shared" si="29"/>
        <v>#DIV/0!</v>
      </c>
    </row>
    <row r="371" spans="1:14" s="26" customFormat="1" ht="27.75" customHeight="1" hidden="1">
      <c r="A371" s="111"/>
      <c r="B371" s="111"/>
      <c r="C371" s="23"/>
      <c r="D371" s="24" t="s">
        <v>35</v>
      </c>
      <c r="E371" s="37">
        <f>E370</f>
        <v>0</v>
      </c>
      <c r="F371" s="37">
        <f>F370</f>
        <v>0</v>
      </c>
      <c r="G371" s="37">
        <f>G370</f>
        <v>0</v>
      </c>
      <c r="H371" s="37">
        <f>H370</f>
        <v>0</v>
      </c>
      <c r="I371" s="37">
        <f t="shared" si="25"/>
        <v>0</v>
      </c>
      <c r="J371" s="81" t="e">
        <f t="shared" si="26"/>
        <v>#DIV/0!</v>
      </c>
      <c r="K371" s="81" t="e">
        <f t="shared" si="27"/>
        <v>#DIV/0!</v>
      </c>
      <c r="L371" s="37"/>
      <c r="M371" s="37">
        <f t="shared" si="28"/>
        <v>0</v>
      </c>
      <c r="N371" s="37" t="e">
        <f t="shared" si="29"/>
        <v>#DIV/0!</v>
      </c>
    </row>
    <row r="372" spans="1:14" s="26" customFormat="1" ht="18" customHeight="1" hidden="1">
      <c r="A372" s="107">
        <v>985</v>
      </c>
      <c r="B372" s="107" t="s">
        <v>196</v>
      </c>
      <c r="C372" s="16" t="s">
        <v>16</v>
      </c>
      <c r="D372" s="21" t="s">
        <v>17</v>
      </c>
      <c r="E372" s="34">
        <v>107.9</v>
      </c>
      <c r="F372" s="34"/>
      <c r="G372" s="34"/>
      <c r="H372" s="34">
        <v>12.9</v>
      </c>
      <c r="I372" s="34">
        <f t="shared" si="25"/>
        <v>12.9</v>
      </c>
      <c r="J372" s="80"/>
      <c r="K372" s="80"/>
      <c r="L372" s="34"/>
      <c r="M372" s="34">
        <f t="shared" si="28"/>
        <v>-95</v>
      </c>
      <c r="N372" s="34">
        <f t="shared" si="29"/>
        <v>11.955514365152919</v>
      </c>
    </row>
    <row r="373" spans="1:14" s="26" customFormat="1" ht="18" customHeight="1" hidden="1">
      <c r="A373" s="110"/>
      <c r="B373" s="110"/>
      <c r="C373" s="16" t="s">
        <v>27</v>
      </c>
      <c r="D373" s="18" t="s">
        <v>28</v>
      </c>
      <c r="E373" s="34"/>
      <c r="F373" s="34"/>
      <c r="G373" s="34"/>
      <c r="H373" s="34"/>
      <c r="I373" s="34">
        <f t="shared" si="25"/>
        <v>0</v>
      </c>
      <c r="J373" s="80" t="e">
        <f t="shared" si="26"/>
        <v>#DIV/0!</v>
      </c>
      <c r="K373" s="80" t="e">
        <f t="shared" si="27"/>
        <v>#DIV/0!</v>
      </c>
      <c r="L373" s="34"/>
      <c r="M373" s="34">
        <f t="shared" si="28"/>
        <v>0</v>
      </c>
      <c r="N373" s="34" t="e">
        <f t="shared" si="29"/>
        <v>#DIV/0!</v>
      </c>
    </row>
    <row r="374" spans="1:14" s="26" customFormat="1" ht="18" customHeight="1" hidden="1">
      <c r="A374" s="110"/>
      <c r="B374" s="110"/>
      <c r="C374" s="16" t="s">
        <v>50</v>
      </c>
      <c r="D374" s="18" t="s">
        <v>51</v>
      </c>
      <c r="E374" s="34"/>
      <c r="F374" s="34">
        <v>111.3</v>
      </c>
      <c r="G374" s="34">
        <v>111.3</v>
      </c>
      <c r="H374" s="34">
        <v>111.3</v>
      </c>
      <c r="I374" s="34">
        <f t="shared" si="25"/>
        <v>0</v>
      </c>
      <c r="J374" s="80">
        <f t="shared" si="26"/>
        <v>100</v>
      </c>
      <c r="K374" s="80">
        <f t="shared" si="27"/>
        <v>100</v>
      </c>
      <c r="L374" s="34"/>
      <c r="M374" s="34">
        <f t="shared" si="28"/>
        <v>111.3</v>
      </c>
      <c r="N374" s="34"/>
    </row>
    <row r="375" spans="1:14" s="26" customFormat="1" ht="18" customHeight="1" hidden="1">
      <c r="A375" s="111"/>
      <c r="B375" s="111"/>
      <c r="C375" s="23"/>
      <c r="D375" s="24" t="s">
        <v>35</v>
      </c>
      <c r="E375" s="37">
        <f>E372+E373+E374</f>
        <v>107.9</v>
      </c>
      <c r="F375" s="37">
        <f>F372+F373+F374</f>
        <v>111.3</v>
      </c>
      <c r="G375" s="37">
        <f>G372+G373+G374</f>
        <v>111.3</v>
      </c>
      <c r="H375" s="37">
        <f>H372+H373+H374</f>
        <v>124.2</v>
      </c>
      <c r="I375" s="37">
        <f t="shared" si="25"/>
        <v>12.900000000000006</v>
      </c>
      <c r="J375" s="81">
        <f t="shared" si="26"/>
        <v>111.59029649595689</v>
      </c>
      <c r="K375" s="81">
        <f t="shared" si="27"/>
        <v>111.59029649595689</v>
      </c>
      <c r="L375" s="37"/>
      <c r="M375" s="37">
        <f t="shared" si="28"/>
        <v>16.299999999999997</v>
      </c>
      <c r="N375" s="37">
        <f t="shared" si="29"/>
        <v>115.10658016682113</v>
      </c>
    </row>
    <row r="376" spans="1:14" s="26" customFormat="1" ht="78.75" hidden="1">
      <c r="A376" s="104" t="s">
        <v>160</v>
      </c>
      <c r="B376" s="107" t="s">
        <v>161</v>
      </c>
      <c r="C376" s="19" t="s">
        <v>14</v>
      </c>
      <c r="D376" s="20" t="s">
        <v>114</v>
      </c>
      <c r="E376" s="34">
        <v>9776</v>
      </c>
      <c r="F376" s="34">
        <v>44501.2</v>
      </c>
      <c r="G376" s="34">
        <v>37121.8</v>
      </c>
      <c r="H376" s="34">
        <v>38119.9</v>
      </c>
      <c r="I376" s="34">
        <f t="shared" si="25"/>
        <v>998.0999999999985</v>
      </c>
      <c r="J376" s="80">
        <f t="shared" si="26"/>
        <v>102.68871660318194</v>
      </c>
      <c r="K376" s="80">
        <f t="shared" si="27"/>
        <v>85.66038668620173</v>
      </c>
      <c r="L376" s="34"/>
      <c r="M376" s="34">
        <f t="shared" si="28"/>
        <v>28343.9</v>
      </c>
      <c r="N376" s="34">
        <f t="shared" si="29"/>
        <v>389.9335106382979</v>
      </c>
    </row>
    <row r="377" spans="1:14" s="26" customFormat="1" ht="31.5" hidden="1">
      <c r="A377" s="108"/>
      <c r="B377" s="110"/>
      <c r="C377" s="16" t="s">
        <v>16</v>
      </c>
      <c r="D377" s="21" t="s">
        <v>17</v>
      </c>
      <c r="E377" s="34">
        <v>3</v>
      </c>
      <c r="F377" s="34"/>
      <c r="G377" s="34"/>
      <c r="H377" s="34">
        <v>2</v>
      </c>
      <c r="I377" s="34">
        <f t="shared" si="25"/>
        <v>2</v>
      </c>
      <c r="J377" s="80"/>
      <c r="K377" s="80"/>
      <c r="L377" s="34"/>
      <c r="M377" s="34">
        <f t="shared" si="28"/>
        <v>-1</v>
      </c>
      <c r="N377" s="34">
        <f t="shared" si="29"/>
        <v>66.66666666666666</v>
      </c>
    </row>
    <row r="378" spans="1:14" s="26" customFormat="1" ht="15.75" customHeight="1" hidden="1">
      <c r="A378" s="112"/>
      <c r="B378" s="112"/>
      <c r="C378" s="16" t="s">
        <v>99</v>
      </c>
      <c r="D378" s="18" t="s">
        <v>100</v>
      </c>
      <c r="E378" s="34"/>
      <c r="F378" s="34">
        <v>389.3</v>
      </c>
      <c r="G378" s="34">
        <v>389.3</v>
      </c>
      <c r="H378" s="34">
        <v>483.3</v>
      </c>
      <c r="I378" s="34">
        <f t="shared" si="25"/>
        <v>94</v>
      </c>
      <c r="J378" s="80">
        <f t="shared" si="26"/>
        <v>124.14590290264577</v>
      </c>
      <c r="K378" s="80">
        <f t="shared" si="27"/>
        <v>124.14590290264577</v>
      </c>
      <c r="L378" s="34"/>
      <c r="M378" s="34">
        <f t="shared" si="28"/>
        <v>483.3</v>
      </c>
      <c r="N378" s="34"/>
    </row>
    <row r="379" spans="1:14" s="26" customFormat="1" ht="15.75" customHeight="1" hidden="1">
      <c r="A379" s="112"/>
      <c r="B379" s="112"/>
      <c r="C379" s="16" t="s">
        <v>22</v>
      </c>
      <c r="D379" s="18" t="s">
        <v>23</v>
      </c>
      <c r="E379" s="34">
        <f>E380</f>
        <v>0</v>
      </c>
      <c r="F379" s="34">
        <f>F380</f>
        <v>0</v>
      </c>
      <c r="G379" s="34">
        <f>G380</f>
        <v>0</v>
      </c>
      <c r="H379" s="34">
        <f>H380</f>
        <v>44.7</v>
      </c>
      <c r="I379" s="34">
        <f t="shared" si="25"/>
        <v>44.7</v>
      </c>
      <c r="J379" s="80"/>
      <c r="K379" s="80"/>
      <c r="L379" s="34"/>
      <c r="M379" s="34">
        <f t="shared" si="28"/>
        <v>44.7</v>
      </c>
      <c r="N379" s="34"/>
    </row>
    <row r="380" spans="1:14" s="26" customFormat="1" ht="15.75" customHeight="1" hidden="1">
      <c r="A380" s="112"/>
      <c r="B380" s="112"/>
      <c r="C380" s="19" t="s">
        <v>25</v>
      </c>
      <c r="D380" s="20" t="s">
        <v>26</v>
      </c>
      <c r="E380" s="34"/>
      <c r="F380" s="34"/>
      <c r="G380" s="34"/>
      <c r="H380" s="34">
        <v>44.7</v>
      </c>
      <c r="I380" s="34">
        <f t="shared" si="25"/>
        <v>44.7</v>
      </c>
      <c r="J380" s="80"/>
      <c r="K380" s="80"/>
      <c r="L380" s="34"/>
      <c r="M380" s="34">
        <f t="shared" si="28"/>
        <v>44.7</v>
      </c>
      <c r="N380" s="34"/>
    </row>
    <row r="381" spans="1:14" s="26" customFormat="1" ht="15.75" customHeight="1" hidden="1">
      <c r="A381" s="112"/>
      <c r="B381" s="112"/>
      <c r="C381" s="16" t="s">
        <v>27</v>
      </c>
      <c r="D381" s="18" t="s">
        <v>28</v>
      </c>
      <c r="E381" s="34"/>
      <c r="F381" s="34"/>
      <c r="G381" s="34"/>
      <c r="H381" s="34"/>
      <c r="I381" s="34">
        <f t="shared" si="25"/>
        <v>0</v>
      </c>
      <c r="J381" s="80"/>
      <c r="K381" s="80"/>
      <c r="L381" s="34"/>
      <c r="M381" s="34">
        <f t="shared" si="28"/>
        <v>0</v>
      </c>
      <c r="N381" s="34"/>
    </row>
    <row r="382" spans="1:14" s="26" customFormat="1" ht="15.75" customHeight="1" hidden="1">
      <c r="A382" s="112"/>
      <c r="B382" s="112"/>
      <c r="C382" s="16" t="s">
        <v>213</v>
      </c>
      <c r="D382" s="18" t="s">
        <v>46</v>
      </c>
      <c r="E382" s="34"/>
      <c r="F382" s="34"/>
      <c r="G382" s="34"/>
      <c r="H382" s="34">
        <v>-13910.7</v>
      </c>
      <c r="I382" s="34">
        <f t="shared" si="25"/>
        <v>-13910.7</v>
      </c>
      <c r="J382" s="80"/>
      <c r="K382" s="80"/>
      <c r="L382" s="34"/>
      <c r="M382" s="34">
        <f t="shared" si="28"/>
        <v>-13910.7</v>
      </c>
      <c r="N382" s="34"/>
    </row>
    <row r="383" spans="1:14" s="26" customFormat="1" ht="15.75" hidden="1">
      <c r="A383" s="112"/>
      <c r="B383" s="112"/>
      <c r="C383" s="16" t="s">
        <v>49</v>
      </c>
      <c r="D383" s="18" t="s">
        <v>86</v>
      </c>
      <c r="E383" s="11">
        <v>362874.4</v>
      </c>
      <c r="F383" s="11">
        <v>130509.8</v>
      </c>
      <c r="G383" s="11">
        <v>130509.8</v>
      </c>
      <c r="H383" s="11">
        <v>75751.3</v>
      </c>
      <c r="I383" s="11">
        <f aca="true" t="shared" si="30" ref="I383:I424">H383-G383</f>
        <v>-54758.5</v>
      </c>
      <c r="J383" s="78">
        <f aca="true" t="shared" si="31" ref="J383:J420">H383/G383*100</f>
        <v>58.04261442435741</v>
      </c>
      <c r="K383" s="78">
        <f aca="true" t="shared" si="32" ref="K383:K424">H383/F383*100</f>
        <v>58.04261442435741</v>
      </c>
      <c r="L383" s="11"/>
      <c r="M383" s="11">
        <f aca="true" t="shared" si="33" ref="M383:M424">H383-E383</f>
        <v>-287123.10000000003</v>
      </c>
      <c r="N383" s="11">
        <f aca="true" t="shared" si="34" ref="N383:N424">H383/E383*100</f>
        <v>20.875349707777676</v>
      </c>
    </row>
    <row r="384" spans="1:14" s="26" customFormat="1" ht="15.75" customHeight="1" hidden="1">
      <c r="A384" s="112"/>
      <c r="B384" s="112"/>
      <c r="C384" s="16" t="s">
        <v>50</v>
      </c>
      <c r="D384" s="18" t="s">
        <v>51</v>
      </c>
      <c r="E384" s="11">
        <v>231298.1</v>
      </c>
      <c r="F384" s="34">
        <v>238056.3</v>
      </c>
      <c r="G384" s="34">
        <v>238056.3</v>
      </c>
      <c r="H384" s="34">
        <v>201963.5</v>
      </c>
      <c r="I384" s="34">
        <f t="shared" si="30"/>
        <v>-36092.79999999999</v>
      </c>
      <c r="J384" s="80">
        <f t="shared" si="31"/>
        <v>84.83854449556681</v>
      </c>
      <c r="K384" s="80">
        <f t="shared" si="32"/>
        <v>84.83854449556681</v>
      </c>
      <c r="L384" s="34"/>
      <c r="M384" s="34">
        <f t="shared" si="33"/>
        <v>-29334.600000000006</v>
      </c>
      <c r="N384" s="34">
        <f t="shared" si="34"/>
        <v>87.31740554721374</v>
      </c>
    </row>
    <row r="385" spans="1:14" s="26" customFormat="1" ht="15.75" customHeight="1" hidden="1">
      <c r="A385" s="112"/>
      <c r="B385" s="112"/>
      <c r="C385" s="16" t="s">
        <v>52</v>
      </c>
      <c r="D385" s="20" t="s">
        <v>53</v>
      </c>
      <c r="E385" s="34">
        <v>154119.8</v>
      </c>
      <c r="F385" s="34">
        <v>77352.3</v>
      </c>
      <c r="G385" s="34">
        <v>77352.3</v>
      </c>
      <c r="H385" s="34">
        <v>75670.9</v>
      </c>
      <c r="I385" s="34">
        <f t="shared" si="30"/>
        <v>-1681.4000000000087</v>
      </c>
      <c r="J385" s="80">
        <f t="shared" si="31"/>
        <v>97.82630897853069</v>
      </c>
      <c r="K385" s="80">
        <f t="shared" si="32"/>
        <v>97.82630897853069</v>
      </c>
      <c r="L385" s="34"/>
      <c r="M385" s="34">
        <f t="shared" si="33"/>
        <v>-78448.9</v>
      </c>
      <c r="N385" s="34">
        <f t="shared" si="34"/>
        <v>49.0987530479536</v>
      </c>
    </row>
    <row r="386" spans="1:14" s="26" customFormat="1" ht="31.5" hidden="1">
      <c r="A386" s="112"/>
      <c r="B386" s="112"/>
      <c r="C386" s="28"/>
      <c r="D386" s="24" t="s">
        <v>208</v>
      </c>
      <c r="E386" s="37">
        <f>E387-E382</f>
        <v>758071.3</v>
      </c>
      <c r="F386" s="37">
        <f>F387-F382</f>
        <v>490808.89999999997</v>
      </c>
      <c r="G386" s="37">
        <f>G387-G382</f>
        <v>483429.5</v>
      </c>
      <c r="H386" s="37">
        <f>H387-H382</f>
        <v>392035.60000000003</v>
      </c>
      <c r="I386" s="37">
        <f t="shared" si="30"/>
        <v>-91393.89999999997</v>
      </c>
      <c r="J386" s="81">
        <f t="shared" si="31"/>
        <v>81.09467874840077</v>
      </c>
      <c r="K386" s="81">
        <f t="shared" si="32"/>
        <v>79.8754056823338</v>
      </c>
      <c r="L386" s="37"/>
      <c r="M386" s="37">
        <f t="shared" si="33"/>
        <v>-366035.7</v>
      </c>
      <c r="N386" s="37">
        <f t="shared" si="34"/>
        <v>51.71487167499944</v>
      </c>
    </row>
    <row r="387" spans="1:14" s="26" customFormat="1" ht="15.75" hidden="1">
      <c r="A387" s="113"/>
      <c r="B387" s="113"/>
      <c r="C387" s="8"/>
      <c r="D387" s="24" t="s">
        <v>35</v>
      </c>
      <c r="E387" s="37">
        <f>SUM(E376:E379,E381:E385)</f>
        <v>758071.3</v>
      </c>
      <c r="F387" s="37">
        <f>SUM(F376:F379,F381:F385)</f>
        <v>490808.89999999997</v>
      </c>
      <c r="G387" s="37">
        <f>SUM(G376:G379,G381:G385)</f>
        <v>483429.5</v>
      </c>
      <c r="H387" s="37">
        <f>SUM(H376:H379,H381:H385)</f>
        <v>378124.9</v>
      </c>
      <c r="I387" s="37">
        <f t="shared" si="30"/>
        <v>-105304.59999999998</v>
      </c>
      <c r="J387" s="81">
        <f t="shared" si="31"/>
        <v>78.21717541027182</v>
      </c>
      <c r="K387" s="81">
        <f t="shared" si="32"/>
        <v>77.04116612392319</v>
      </c>
      <c r="L387" s="37"/>
      <c r="M387" s="37">
        <f t="shared" si="33"/>
        <v>-379946.4</v>
      </c>
      <c r="N387" s="37">
        <f t="shared" si="34"/>
        <v>49.87985958576719</v>
      </c>
    </row>
    <row r="388" spans="1:14" ht="63" hidden="1">
      <c r="A388" s="104" t="s">
        <v>162</v>
      </c>
      <c r="B388" s="107" t="s">
        <v>163</v>
      </c>
      <c r="C388" s="19" t="s">
        <v>60</v>
      </c>
      <c r="D388" s="33" t="s">
        <v>61</v>
      </c>
      <c r="E388" s="11">
        <v>473178.9</v>
      </c>
      <c r="F388" s="11">
        <v>610333.4</v>
      </c>
      <c r="G388" s="11">
        <v>448582.9</v>
      </c>
      <c r="H388" s="11">
        <v>364790.6</v>
      </c>
      <c r="I388" s="11">
        <f t="shared" si="30"/>
        <v>-83792.30000000005</v>
      </c>
      <c r="J388" s="78">
        <f t="shared" si="31"/>
        <v>81.32066558934814</v>
      </c>
      <c r="K388" s="78">
        <f t="shared" si="32"/>
        <v>59.76907047852862</v>
      </c>
      <c r="L388" s="11"/>
      <c r="M388" s="11">
        <f t="shared" si="33"/>
        <v>-108388.30000000005</v>
      </c>
      <c r="N388" s="11">
        <f t="shared" si="34"/>
        <v>77.09358976065923</v>
      </c>
    </row>
    <row r="389" spans="1:14" ht="31.5" hidden="1">
      <c r="A389" s="108"/>
      <c r="B389" s="110"/>
      <c r="C389" s="16" t="s">
        <v>166</v>
      </c>
      <c r="D389" s="18" t="s">
        <v>167</v>
      </c>
      <c r="E389" s="11">
        <v>15141.4</v>
      </c>
      <c r="F389" s="11">
        <v>35694.5</v>
      </c>
      <c r="G389" s="11">
        <v>26191</v>
      </c>
      <c r="H389" s="11">
        <v>29241</v>
      </c>
      <c r="I389" s="11">
        <f t="shared" si="30"/>
        <v>3050</v>
      </c>
      <c r="J389" s="78">
        <f t="shared" si="31"/>
        <v>111.64522164102173</v>
      </c>
      <c r="K389" s="78">
        <f t="shared" si="32"/>
        <v>81.92018378181513</v>
      </c>
      <c r="L389" s="11"/>
      <c r="M389" s="11">
        <f t="shared" si="33"/>
        <v>14099.6</v>
      </c>
      <c r="N389" s="11">
        <f t="shared" si="34"/>
        <v>193.11952659595545</v>
      </c>
    </row>
    <row r="390" spans="1:14" ht="31.5" customHeight="1" hidden="1">
      <c r="A390" s="108"/>
      <c r="B390" s="110"/>
      <c r="C390" s="16" t="s">
        <v>16</v>
      </c>
      <c r="D390" s="21" t="s">
        <v>17</v>
      </c>
      <c r="E390" s="61">
        <v>271.6</v>
      </c>
      <c r="F390" s="11"/>
      <c r="G390" s="11"/>
      <c r="H390" s="11">
        <v>176.5</v>
      </c>
      <c r="I390" s="11">
        <f t="shared" si="30"/>
        <v>176.5</v>
      </c>
      <c r="J390" s="78"/>
      <c r="K390" s="78"/>
      <c r="L390" s="11"/>
      <c r="M390" s="11">
        <f t="shared" si="33"/>
        <v>-95.10000000000002</v>
      </c>
      <c r="N390" s="11">
        <f t="shared" si="34"/>
        <v>64.98527245949926</v>
      </c>
    </row>
    <row r="391" spans="1:14" ht="47.25" hidden="1">
      <c r="A391" s="108"/>
      <c r="B391" s="110"/>
      <c r="C391" s="19" t="s">
        <v>62</v>
      </c>
      <c r="D391" s="20" t="s">
        <v>63</v>
      </c>
      <c r="E391" s="11">
        <v>260654.2</v>
      </c>
      <c r="F391" s="11">
        <f>187221.4+1709.2</f>
        <v>188930.6</v>
      </c>
      <c r="G391" s="11">
        <v>158262.5</v>
      </c>
      <c r="H391" s="11">
        <v>242141.4</v>
      </c>
      <c r="I391" s="11">
        <f t="shared" si="30"/>
        <v>83878.9</v>
      </c>
      <c r="J391" s="78">
        <f t="shared" si="31"/>
        <v>152.999857831135</v>
      </c>
      <c r="K391" s="78">
        <f t="shared" si="32"/>
        <v>128.16420421043492</v>
      </c>
      <c r="L391" s="11"/>
      <c r="M391" s="11">
        <f t="shared" si="33"/>
        <v>-18512.800000000017</v>
      </c>
      <c r="N391" s="11">
        <f t="shared" si="34"/>
        <v>92.89756313153596</v>
      </c>
    </row>
    <row r="392" spans="1:14" ht="15.75" hidden="1">
      <c r="A392" s="108"/>
      <c r="B392" s="110"/>
      <c r="C392" s="16" t="s">
        <v>27</v>
      </c>
      <c r="D392" s="18" t="s">
        <v>28</v>
      </c>
      <c r="E392" s="11">
        <v>-332.1</v>
      </c>
      <c r="F392" s="11"/>
      <c r="G392" s="11"/>
      <c r="H392" s="11">
        <v>-720.8</v>
      </c>
      <c r="I392" s="11">
        <f t="shared" si="30"/>
        <v>-720.8</v>
      </c>
      <c r="J392" s="78"/>
      <c r="K392" s="78"/>
      <c r="L392" s="11"/>
      <c r="M392" s="11">
        <f t="shared" si="33"/>
        <v>-388.69999999999993</v>
      </c>
      <c r="N392" s="11">
        <f t="shared" si="34"/>
        <v>217.04305931948204</v>
      </c>
    </row>
    <row r="393" spans="1:14" ht="15.75" customHeight="1" hidden="1">
      <c r="A393" s="108"/>
      <c r="B393" s="110"/>
      <c r="C393" s="16" t="s">
        <v>29</v>
      </c>
      <c r="D393" s="18" t="s">
        <v>176</v>
      </c>
      <c r="E393" s="11"/>
      <c r="F393" s="11"/>
      <c r="G393" s="11"/>
      <c r="H393" s="11">
        <v>239.9</v>
      </c>
      <c r="I393" s="11">
        <f t="shared" si="30"/>
        <v>239.9</v>
      </c>
      <c r="J393" s="78"/>
      <c r="K393" s="78"/>
      <c r="L393" s="11"/>
      <c r="M393" s="11">
        <f t="shared" si="33"/>
        <v>239.9</v>
      </c>
      <c r="N393" s="11"/>
    </row>
    <row r="394" spans="1:14" ht="15.75" hidden="1">
      <c r="A394" s="108"/>
      <c r="B394" s="110"/>
      <c r="C394" s="16" t="s">
        <v>50</v>
      </c>
      <c r="D394" s="18" t="s">
        <v>51</v>
      </c>
      <c r="E394" s="11"/>
      <c r="F394" s="11">
        <v>27.8</v>
      </c>
      <c r="G394" s="11">
        <v>27.8</v>
      </c>
      <c r="H394" s="11">
        <v>27.8</v>
      </c>
      <c r="I394" s="11">
        <f t="shared" si="30"/>
        <v>0</v>
      </c>
      <c r="J394" s="78">
        <f t="shared" si="31"/>
        <v>100</v>
      </c>
      <c r="K394" s="78">
        <f t="shared" si="32"/>
        <v>100</v>
      </c>
      <c r="L394" s="11"/>
      <c r="M394" s="11">
        <f t="shared" si="33"/>
        <v>27.8</v>
      </c>
      <c r="N394" s="11"/>
    </row>
    <row r="395" spans="1:14" s="26" customFormat="1" ht="15.75" hidden="1">
      <c r="A395" s="108"/>
      <c r="B395" s="110"/>
      <c r="C395" s="23"/>
      <c r="D395" s="24" t="s">
        <v>31</v>
      </c>
      <c r="E395" s="37">
        <f>SUM(E388:E394)</f>
        <v>748914.0000000001</v>
      </c>
      <c r="F395" s="37">
        <f>SUM(F388:F394)</f>
        <v>834986.3</v>
      </c>
      <c r="G395" s="37">
        <f>SUM(G388:G394)</f>
        <v>633064.2000000001</v>
      </c>
      <c r="H395" s="37">
        <f>SUM(H388:H394)</f>
        <v>635896.4</v>
      </c>
      <c r="I395" s="37">
        <f t="shared" si="30"/>
        <v>2832.1999999999534</v>
      </c>
      <c r="J395" s="81">
        <f t="shared" si="31"/>
        <v>100.44737958646215</v>
      </c>
      <c r="K395" s="81">
        <f t="shared" si="32"/>
        <v>76.15650699897711</v>
      </c>
      <c r="L395" s="37"/>
      <c r="M395" s="37">
        <f t="shared" si="33"/>
        <v>-113017.6000000001</v>
      </c>
      <c r="N395" s="37">
        <f t="shared" si="34"/>
        <v>84.90913509428319</v>
      </c>
    </row>
    <row r="396" spans="1:14" ht="15.75" customHeight="1" hidden="1">
      <c r="A396" s="108"/>
      <c r="B396" s="110"/>
      <c r="C396" s="16" t="s">
        <v>168</v>
      </c>
      <c r="D396" s="18" t="s">
        <v>169</v>
      </c>
      <c r="E396" s="11">
        <v>144336</v>
      </c>
      <c r="F396" s="11">
        <v>231414</v>
      </c>
      <c r="G396" s="11">
        <v>179378.8</v>
      </c>
      <c r="H396" s="11">
        <v>140257.2</v>
      </c>
      <c r="I396" s="11">
        <f t="shared" si="30"/>
        <v>-39121.59999999998</v>
      </c>
      <c r="J396" s="78">
        <f t="shared" si="31"/>
        <v>78.1905108072972</v>
      </c>
      <c r="K396" s="78">
        <f t="shared" si="32"/>
        <v>60.60877907127487</v>
      </c>
      <c r="L396" s="11"/>
      <c r="M396" s="11">
        <f t="shared" si="33"/>
        <v>-4078.7999999999884</v>
      </c>
      <c r="N396" s="11">
        <f t="shared" si="34"/>
        <v>97.17409378117726</v>
      </c>
    </row>
    <row r="397" spans="1:14" ht="15.75" hidden="1">
      <c r="A397" s="108"/>
      <c r="B397" s="110"/>
      <c r="C397" s="16" t="s">
        <v>170</v>
      </c>
      <c r="D397" s="18" t="s">
        <v>171</v>
      </c>
      <c r="E397" s="11">
        <v>2480571.6</v>
      </c>
      <c r="F397" s="11">
        <v>3295898.2</v>
      </c>
      <c r="G397" s="11">
        <v>2760537.8</v>
      </c>
      <c r="H397" s="11">
        <v>2622565.2</v>
      </c>
      <c r="I397" s="11">
        <f t="shared" si="30"/>
        <v>-137972.59999999963</v>
      </c>
      <c r="J397" s="78">
        <f t="shared" si="31"/>
        <v>95.00196664577462</v>
      </c>
      <c r="K397" s="78">
        <f t="shared" si="32"/>
        <v>79.57057654268569</v>
      </c>
      <c r="L397" s="11"/>
      <c r="M397" s="11">
        <f t="shared" si="33"/>
        <v>141993.6000000001</v>
      </c>
      <c r="N397" s="11">
        <f t="shared" si="34"/>
        <v>105.72422904462826</v>
      </c>
    </row>
    <row r="398" spans="1:14" ht="15.75" hidden="1">
      <c r="A398" s="108"/>
      <c r="B398" s="110"/>
      <c r="C398" s="16" t="s">
        <v>164</v>
      </c>
      <c r="D398" s="27" t="s">
        <v>165</v>
      </c>
      <c r="E398" s="34">
        <v>12163.2</v>
      </c>
      <c r="F398" s="11"/>
      <c r="G398" s="11"/>
      <c r="H398" s="11">
        <v>23786.9</v>
      </c>
      <c r="I398" s="11">
        <f t="shared" si="30"/>
        <v>23786.9</v>
      </c>
      <c r="J398" s="78"/>
      <c r="K398" s="78"/>
      <c r="L398" s="11"/>
      <c r="M398" s="11">
        <f t="shared" si="33"/>
        <v>11623.7</v>
      </c>
      <c r="N398" s="11">
        <f t="shared" si="34"/>
        <v>195.5644896079979</v>
      </c>
    </row>
    <row r="399" spans="1:14" ht="63" customHeight="1" hidden="1">
      <c r="A399" s="108"/>
      <c r="B399" s="110"/>
      <c r="C399" s="19" t="s">
        <v>60</v>
      </c>
      <c r="D399" s="33" t="s">
        <v>61</v>
      </c>
      <c r="E399" s="34">
        <v>79</v>
      </c>
      <c r="F399" s="11"/>
      <c r="G399" s="11"/>
      <c r="H399" s="11">
        <v>-50.6</v>
      </c>
      <c r="I399" s="11">
        <f t="shared" si="30"/>
        <v>-50.6</v>
      </c>
      <c r="J399" s="78"/>
      <c r="K399" s="78"/>
      <c r="L399" s="11"/>
      <c r="M399" s="11">
        <f t="shared" si="33"/>
        <v>-129.6</v>
      </c>
      <c r="N399" s="11">
        <f t="shared" si="34"/>
        <v>-64.0506329113924</v>
      </c>
    </row>
    <row r="400" spans="1:14" ht="15.75" hidden="1">
      <c r="A400" s="108"/>
      <c r="B400" s="110"/>
      <c r="C400" s="16" t="s">
        <v>22</v>
      </c>
      <c r="D400" s="18" t="s">
        <v>23</v>
      </c>
      <c r="E400" s="11">
        <f>E401</f>
        <v>320.6</v>
      </c>
      <c r="F400" s="11">
        <f>F401</f>
        <v>548.2</v>
      </c>
      <c r="G400" s="11">
        <f>G401</f>
        <v>466.6</v>
      </c>
      <c r="H400" s="11">
        <f>H401</f>
        <v>431.4</v>
      </c>
      <c r="I400" s="11">
        <f t="shared" si="30"/>
        <v>-35.200000000000045</v>
      </c>
      <c r="J400" s="78">
        <f t="shared" si="31"/>
        <v>92.45606515216458</v>
      </c>
      <c r="K400" s="78">
        <f t="shared" si="32"/>
        <v>78.69390733309011</v>
      </c>
      <c r="L400" s="11"/>
      <c r="M400" s="11">
        <f t="shared" si="33"/>
        <v>110.79999999999995</v>
      </c>
      <c r="N400" s="11">
        <f t="shared" si="34"/>
        <v>134.56019962570178</v>
      </c>
    </row>
    <row r="401" spans="1:14" ht="31.5" customHeight="1" hidden="1">
      <c r="A401" s="108"/>
      <c r="B401" s="110"/>
      <c r="C401" s="19" t="s">
        <v>172</v>
      </c>
      <c r="D401" s="20" t="s">
        <v>173</v>
      </c>
      <c r="E401" s="11">
        <v>320.6</v>
      </c>
      <c r="F401" s="11">
        <f>115+433.2</f>
        <v>548.2</v>
      </c>
      <c r="G401" s="11">
        <v>466.6</v>
      </c>
      <c r="H401" s="11">
        <v>431.4</v>
      </c>
      <c r="I401" s="11">
        <f t="shared" si="30"/>
        <v>-35.200000000000045</v>
      </c>
      <c r="J401" s="78">
        <f t="shared" si="31"/>
        <v>92.45606515216458</v>
      </c>
      <c r="K401" s="78">
        <f t="shared" si="32"/>
        <v>78.69390733309011</v>
      </c>
      <c r="L401" s="11"/>
      <c r="M401" s="11">
        <f t="shared" si="33"/>
        <v>110.79999999999995</v>
      </c>
      <c r="N401" s="11">
        <f t="shared" si="34"/>
        <v>134.56019962570178</v>
      </c>
    </row>
    <row r="402" spans="1:14" s="26" customFormat="1" ht="15.75" customHeight="1" hidden="1">
      <c r="A402" s="108"/>
      <c r="B402" s="110"/>
      <c r="C402" s="23"/>
      <c r="D402" s="24" t="s">
        <v>34</v>
      </c>
      <c r="E402" s="37">
        <f>SUM(E396:E400)</f>
        <v>2637470.4000000004</v>
      </c>
      <c r="F402" s="37">
        <f>SUM(F396:F400)</f>
        <v>3527860.4000000004</v>
      </c>
      <c r="G402" s="37">
        <f>SUM(G396:G400)</f>
        <v>2940383.1999999997</v>
      </c>
      <c r="H402" s="37">
        <f>SUM(H396:H400)</f>
        <v>2786990.1</v>
      </c>
      <c r="I402" s="37">
        <f t="shared" si="30"/>
        <v>-153393.09999999963</v>
      </c>
      <c r="J402" s="81">
        <f t="shared" si="31"/>
        <v>94.78322757387542</v>
      </c>
      <c r="K402" s="81">
        <f t="shared" si="32"/>
        <v>78.99944396892802</v>
      </c>
      <c r="L402" s="37"/>
      <c r="M402" s="37">
        <f t="shared" si="33"/>
        <v>149519.69999999972</v>
      </c>
      <c r="N402" s="37">
        <f t="shared" si="34"/>
        <v>105.66905698733149</v>
      </c>
    </row>
    <row r="403" spans="1:14" s="26" customFormat="1" ht="15.75" hidden="1">
      <c r="A403" s="109"/>
      <c r="B403" s="111"/>
      <c r="C403" s="23"/>
      <c r="D403" s="24" t="s">
        <v>35</v>
      </c>
      <c r="E403" s="37">
        <f>E395+E402</f>
        <v>3386384.4000000004</v>
      </c>
      <c r="F403" s="37">
        <f>F395+F402</f>
        <v>4362846.7</v>
      </c>
      <c r="G403" s="37">
        <f>G395+G402</f>
        <v>3573447.4</v>
      </c>
      <c r="H403" s="37">
        <f>H395+H402</f>
        <v>3422886.5</v>
      </c>
      <c r="I403" s="37">
        <f t="shared" si="30"/>
        <v>-150560.8999999999</v>
      </c>
      <c r="J403" s="81">
        <f t="shared" si="31"/>
        <v>95.78667647381629</v>
      </c>
      <c r="K403" s="81">
        <f t="shared" si="32"/>
        <v>78.45534659744061</v>
      </c>
      <c r="L403" s="37"/>
      <c r="M403" s="37">
        <f t="shared" si="33"/>
        <v>36502.09999999963</v>
      </c>
      <c r="N403" s="37">
        <f t="shared" si="34"/>
        <v>101.07790775317768</v>
      </c>
    </row>
    <row r="404" spans="1:14" s="26" customFormat="1" ht="15.75" customHeight="1" hidden="1">
      <c r="A404" s="107"/>
      <c r="B404" s="107" t="s">
        <v>209</v>
      </c>
      <c r="C404" s="16" t="s">
        <v>164</v>
      </c>
      <c r="D404" s="27" t="s">
        <v>165</v>
      </c>
      <c r="E404" s="34"/>
      <c r="F404" s="37"/>
      <c r="G404" s="37"/>
      <c r="H404" s="34"/>
      <c r="I404" s="34">
        <f t="shared" si="30"/>
        <v>0</v>
      </c>
      <c r="J404" s="80" t="e">
        <f t="shared" si="31"/>
        <v>#DIV/0!</v>
      </c>
      <c r="K404" s="80" t="e">
        <f t="shared" si="32"/>
        <v>#DIV/0!</v>
      </c>
      <c r="L404" s="34"/>
      <c r="M404" s="34">
        <f t="shared" si="33"/>
        <v>0</v>
      </c>
      <c r="N404" s="34" t="e">
        <f t="shared" si="34"/>
        <v>#DIV/0!</v>
      </c>
    </row>
    <row r="405" spans="1:14" s="26" customFormat="1" ht="80.25" customHeight="1" hidden="1">
      <c r="A405" s="110"/>
      <c r="B405" s="110"/>
      <c r="C405" s="29" t="s">
        <v>54</v>
      </c>
      <c r="D405" s="30" t="s">
        <v>55</v>
      </c>
      <c r="E405" s="11"/>
      <c r="F405" s="11"/>
      <c r="G405" s="11"/>
      <c r="H405" s="11"/>
      <c r="I405" s="11">
        <f t="shared" si="30"/>
        <v>0</v>
      </c>
      <c r="J405" s="78" t="e">
        <f t="shared" si="31"/>
        <v>#DIV/0!</v>
      </c>
      <c r="K405" s="78" t="e">
        <f t="shared" si="32"/>
        <v>#DIV/0!</v>
      </c>
      <c r="L405" s="11"/>
      <c r="M405" s="11">
        <f t="shared" si="33"/>
        <v>0</v>
      </c>
      <c r="N405" s="11" t="e">
        <f t="shared" si="34"/>
        <v>#DIV/0!</v>
      </c>
    </row>
    <row r="406" spans="1:14" s="26" customFormat="1" ht="78.75" customHeight="1" hidden="1">
      <c r="A406" s="110"/>
      <c r="B406" s="110"/>
      <c r="C406" s="31" t="s">
        <v>56</v>
      </c>
      <c r="D406" s="30" t="s">
        <v>57</v>
      </c>
      <c r="E406" s="11"/>
      <c r="F406" s="11"/>
      <c r="G406" s="11"/>
      <c r="H406" s="11"/>
      <c r="I406" s="11">
        <f t="shared" si="30"/>
        <v>0</v>
      </c>
      <c r="J406" s="78" t="e">
        <f t="shared" si="31"/>
        <v>#DIV/0!</v>
      </c>
      <c r="K406" s="78" t="e">
        <f t="shared" si="32"/>
        <v>#DIV/0!</v>
      </c>
      <c r="L406" s="11"/>
      <c r="M406" s="11">
        <f t="shared" si="33"/>
        <v>0</v>
      </c>
      <c r="N406" s="11" t="e">
        <f t="shared" si="34"/>
        <v>#DIV/0!</v>
      </c>
    </row>
    <row r="407" spans="1:14" ht="15.75" customHeight="1" hidden="1">
      <c r="A407" s="112"/>
      <c r="B407" s="112"/>
      <c r="C407" s="16" t="s">
        <v>22</v>
      </c>
      <c r="D407" s="18" t="s">
        <v>23</v>
      </c>
      <c r="E407" s="11">
        <f>SUM(E408:E408)</f>
        <v>0</v>
      </c>
      <c r="F407" s="11">
        <f>SUM(F408:F408)</f>
        <v>0</v>
      </c>
      <c r="G407" s="11">
        <f>SUM(G408:G408)</f>
        <v>0</v>
      </c>
      <c r="H407" s="11">
        <f>SUM(H408:H408)</f>
        <v>0</v>
      </c>
      <c r="I407" s="11">
        <f t="shared" si="30"/>
        <v>0</v>
      </c>
      <c r="J407" s="78" t="e">
        <f t="shared" si="31"/>
        <v>#DIV/0!</v>
      </c>
      <c r="K407" s="78" t="e">
        <f t="shared" si="32"/>
        <v>#DIV/0!</v>
      </c>
      <c r="L407" s="11"/>
      <c r="M407" s="11">
        <f t="shared" si="33"/>
        <v>0</v>
      </c>
      <c r="N407" s="11" t="e">
        <f t="shared" si="34"/>
        <v>#DIV/0!</v>
      </c>
    </row>
    <row r="408" spans="1:14" ht="63" customHeight="1" hidden="1">
      <c r="A408" s="112"/>
      <c r="B408" s="112"/>
      <c r="C408" s="16" t="s">
        <v>174</v>
      </c>
      <c r="D408" s="58" t="s">
        <v>175</v>
      </c>
      <c r="E408" s="11"/>
      <c r="F408" s="11"/>
      <c r="G408" s="11"/>
      <c r="H408" s="11"/>
      <c r="I408" s="11">
        <f t="shared" si="30"/>
        <v>0</v>
      </c>
      <c r="J408" s="78" t="e">
        <f t="shared" si="31"/>
        <v>#DIV/0!</v>
      </c>
      <c r="K408" s="78" t="e">
        <f t="shared" si="32"/>
        <v>#DIV/0!</v>
      </c>
      <c r="L408" s="11"/>
      <c r="M408" s="11">
        <f t="shared" si="33"/>
        <v>0</v>
      </c>
      <c r="N408" s="11" t="e">
        <f t="shared" si="34"/>
        <v>#DIV/0!</v>
      </c>
    </row>
    <row r="409" spans="1:14" ht="15.75" customHeight="1" hidden="1">
      <c r="A409" s="112"/>
      <c r="B409" s="112"/>
      <c r="C409" s="16" t="s">
        <v>49</v>
      </c>
      <c r="D409" s="18" t="s">
        <v>86</v>
      </c>
      <c r="E409" s="11"/>
      <c r="F409" s="11"/>
      <c r="G409" s="11"/>
      <c r="H409" s="11"/>
      <c r="I409" s="11">
        <f t="shared" si="30"/>
        <v>0</v>
      </c>
      <c r="J409" s="78" t="e">
        <f t="shared" si="31"/>
        <v>#DIV/0!</v>
      </c>
      <c r="K409" s="78" t="e">
        <f t="shared" si="32"/>
        <v>#DIV/0!</v>
      </c>
      <c r="L409" s="11"/>
      <c r="M409" s="11">
        <f t="shared" si="33"/>
        <v>0</v>
      </c>
      <c r="N409" s="11" t="e">
        <f t="shared" si="34"/>
        <v>#DIV/0!</v>
      </c>
    </row>
    <row r="410" spans="1:14" ht="15.75" customHeight="1" hidden="1">
      <c r="A410" s="112"/>
      <c r="B410" s="112"/>
      <c r="C410" s="16" t="s">
        <v>50</v>
      </c>
      <c r="D410" s="18" t="s">
        <v>51</v>
      </c>
      <c r="E410" s="11"/>
      <c r="F410" s="11"/>
      <c r="G410" s="11"/>
      <c r="H410" s="11"/>
      <c r="I410" s="11">
        <f t="shared" si="30"/>
        <v>0</v>
      </c>
      <c r="J410" s="78" t="e">
        <f t="shared" si="31"/>
        <v>#DIV/0!</v>
      </c>
      <c r="K410" s="78" t="e">
        <f t="shared" si="32"/>
        <v>#DIV/0!</v>
      </c>
      <c r="L410" s="11"/>
      <c r="M410" s="11">
        <f t="shared" si="33"/>
        <v>0</v>
      </c>
      <c r="N410" s="11" t="e">
        <f t="shared" si="34"/>
        <v>#DIV/0!</v>
      </c>
    </row>
    <row r="411" spans="1:14" ht="15.75" customHeight="1" hidden="1">
      <c r="A411" s="112"/>
      <c r="B411" s="112"/>
      <c r="C411" s="16" t="s">
        <v>52</v>
      </c>
      <c r="D411" s="20" t="s">
        <v>53</v>
      </c>
      <c r="E411" s="11"/>
      <c r="F411" s="11"/>
      <c r="G411" s="11"/>
      <c r="H411" s="11"/>
      <c r="I411" s="11">
        <f t="shared" si="30"/>
        <v>0</v>
      </c>
      <c r="J411" s="78" t="e">
        <f t="shared" si="31"/>
        <v>#DIV/0!</v>
      </c>
      <c r="K411" s="78" t="e">
        <f t="shared" si="32"/>
        <v>#DIV/0!</v>
      </c>
      <c r="L411" s="11"/>
      <c r="M411" s="11">
        <f t="shared" si="33"/>
        <v>0</v>
      </c>
      <c r="N411" s="11" t="e">
        <f t="shared" si="34"/>
        <v>#DIV/0!</v>
      </c>
    </row>
    <row r="412" spans="1:14" s="26" customFormat="1" ht="15.75" customHeight="1" hidden="1">
      <c r="A412" s="113"/>
      <c r="B412" s="113"/>
      <c r="C412" s="23"/>
      <c r="D412" s="24" t="s">
        <v>177</v>
      </c>
      <c r="E412" s="37">
        <f>SUM(E404:E407,E409:E411)</f>
        <v>0</v>
      </c>
      <c r="F412" s="37">
        <f>SUM(F404:F407,F409:F411)</f>
        <v>0</v>
      </c>
      <c r="G412" s="37">
        <f>SUM(G404:G407,G409:G411)</f>
        <v>0</v>
      </c>
      <c r="H412" s="37">
        <f>SUM(H404:H407,H409:H411)</f>
        <v>0</v>
      </c>
      <c r="I412" s="37">
        <f t="shared" si="30"/>
        <v>0</v>
      </c>
      <c r="J412" s="81" t="e">
        <f t="shared" si="31"/>
        <v>#DIV/0!</v>
      </c>
      <c r="K412" s="81" t="e">
        <f t="shared" si="32"/>
        <v>#DIV/0!</v>
      </c>
      <c r="L412" s="37"/>
      <c r="M412" s="37">
        <f t="shared" si="33"/>
        <v>0</v>
      </c>
      <c r="N412" s="37" t="e">
        <f t="shared" si="34"/>
        <v>#DIV/0!</v>
      </c>
    </row>
    <row r="413" spans="5:14" ht="15.75" hidden="1">
      <c r="E413" s="62"/>
      <c r="F413" s="62"/>
      <c r="G413" s="62"/>
      <c r="H413" s="62"/>
      <c r="I413" s="62"/>
      <c r="J413" s="82"/>
      <c r="K413" s="82"/>
      <c r="L413" s="62"/>
      <c r="M413" s="62"/>
      <c r="N413" s="62"/>
    </row>
    <row r="414" spans="1:14" s="26" customFormat="1" ht="33.75" customHeight="1" hidden="1">
      <c r="A414" s="107"/>
      <c r="B414" s="107"/>
      <c r="C414" s="23"/>
      <c r="D414" s="24" t="s">
        <v>205</v>
      </c>
      <c r="E414" s="37">
        <f>E430+E444</f>
        <v>12055274.8</v>
      </c>
      <c r="F414" s="37">
        <f>F430+F444</f>
        <v>15673058.3</v>
      </c>
      <c r="G414" s="37">
        <f>G430+G444</f>
        <v>12907940.799999999</v>
      </c>
      <c r="H414" s="37">
        <f>H430+H444</f>
        <v>12806620.4</v>
      </c>
      <c r="I414" s="37">
        <f t="shared" si="30"/>
        <v>-101320.39999999851</v>
      </c>
      <c r="J414" s="81">
        <f t="shared" si="31"/>
        <v>99.21505372878687</v>
      </c>
      <c r="K414" s="81">
        <f t="shared" si="32"/>
        <v>81.711049336172</v>
      </c>
      <c r="L414" s="37"/>
      <c r="M414" s="37">
        <f t="shared" si="33"/>
        <v>751345.5999999996</v>
      </c>
      <c r="N414" s="37">
        <f t="shared" si="34"/>
        <v>106.23250496123073</v>
      </c>
    </row>
    <row r="415" spans="1:14" s="26" customFormat="1" ht="15.75" hidden="1">
      <c r="A415" s="110"/>
      <c r="B415" s="110"/>
      <c r="C415" s="23"/>
      <c r="D415" s="24"/>
      <c r="E415" s="37"/>
      <c r="F415" s="37"/>
      <c r="G415" s="37"/>
      <c r="H415" s="37"/>
      <c r="I415" s="37"/>
      <c r="J415" s="81"/>
      <c r="K415" s="81"/>
      <c r="L415" s="37"/>
      <c r="M415" s="37"/>
      <c r="N415" s="37"/>
    </row>
    <row r="416" spans="1:14" s="26" customFormat="1" ht="15.75" hidden="1">
      <c r="A416" s="110"/>
      <c r="B416" s="110"/>
      <c r="C416" s="23"/>
      <c r="D416" s="24" t="s">
        <v>223</v>
      </c>
      <c r="E416" s="37">
        <f>E430+E444+E482</f>
        <v>12009329.9</v>
      </c>
      <c r="F416" s="37">
        <f>F430+F444+F482</f>
        <v>15673058.3</v>
      </c>
      <c r="G416" s="37">
        <f>G430+G444+G482</f>
        <v>12907940.799999999</v>
      </c>
      <c r="H416" s="37">
        <f>H430+H444+H482</f>
        <v>12659806.1</v>
      </c>
      <c r="I416" s="37">
        <f t="shared" si="30"/>
        <v>-248134.69999999925</v>
      </c>
      <c r="J416" s="81">
        <f t="shared" si="31"/>
        <v>98.0776585216443</v>
      </c>
      <c r="K416" s="81">
        <f t="shared" si="32"/>
        <v>80.77431894705578</v>
      </c>
      <c r="L416" s="37"/>
      <c r="M416" s="37">
        <f t="shared" si="33"/>
        <v>650476.1999999993</v>
      </c>
      <c r="N416" s="37">
        <f t="shared" si="34"/>
        <v>105.41642377565128</v>
      </c>
    </row>
    <row r="417" spans="1:14" s="26" customFormat="1" ht="15.75" customHeight="1" hidden="1">
      <c r="A417" s="110"/>
      <c r="B417" s="110"/>
      <c r="C417" s="23"/>
      <c r="D417" s="39"/>
      <c r="E417" s="37"/>
      <c r="F417" s="37"/>
      <c r="G417" s="37"/>
      <c r="H417" s="37"/>
      <c r="I417" s="37"/>
      <c r="J417" s="81"/>
      <c r="K417" s="81"/>
      <c r="L417" s="37"/>
      <c r="M417" s="37"/>
      <c r="N417" s="37"/>
    </row>
    <row r="418" spans="1:14" s="26" customFormat="1" ht="31.5" hidden="1">
      <c r="A418" s="110"/>
      <c r="B418" s="110"/>
      <c r="C418" s="23"/>
      <c r="D418" s="39" t="s">
        <v>207</v>
      </c>
      <c r="E418" s="37">
        <f>E420-E482</f>
        <v>16740728.6</v>
      </c>
      <c r="F418" s="37">
        <f>F420-F482</f>
        <v>21141915.300000004</v>
      </c>
      <c r="G418" s="37">
        <f>G420-G482</f>
        <v>17193832.8</v>
      </c>
      <c r="H418" s="37">
        <f>H420-H482</f>
        <v>16389585.3</v>
      </c>
      <c r="I418" s="37">
        <f t="shared" si="30"/>
        <v>-804247.5</v>
      </c>
      <c r="J418" s="81">
        <f t="shared" si="31"/>
        <v>95.3224652737114</v>
      </c>
      <c r="K418" s="81">
        <f t="shared" si="32"/>
        <v>77.52176218395878</v>
      </c>
      <c r="L418" s="37"/>
      <c r="M418" s="37">
        <f t="shared" si="33"/>
        <v>-351143.2999999989</v>
      </c>
      <c r="N418" s="37">
        <f t="shared" si="34"/>
        <v>97.9024610673158</v>
      </c>
    </row>
    <row r="419" spans="1:14" s="26" customFormat="1" ht="15.75" hidden="1">
      <c r="A419" s="110"/>
      <c r="B419" s="110"/>
      <c r="C419" s="23"/>
      <c r="D419" s="39"/>
      <c r="E419" s="37"/>
      <c r="F419" s="37"/>
      <c r="G419" s="37"/>
      <c r="H419" s="37"/>
      <c r="I419" s="37"/>
      <c r="J419" s="81"/>
      <c r="K419" s="81"/>
      <c r="L419" s="37"/>
      <c r="M419" s="37"/>
      <c r="N419" s="37"/>
    </row>
    <row r="420" spans="1:14" s="26" customFormat="1" ht="15.75" hidden="1">
      <c r="A420" s="110"/>
      <c r="B420" s="110"/>
      <c r="C420" s="23"/>
      <c r="D420" s="39" t="s">
        <v>224</v>
      </c>
      <c r="E420" s="37">
        <f>E26+E46+E60+E81+E98+E111+E116+E128+E140+E152+E164+E177+E189+E199+E211+E223+E238+E250+E261+E276+E291+E319+E336+E347+E359+E387+E403+E412+E298+E375+E369+E371+E339+E63</f>
        <v>16694783.7</v>
      </c>
      <c r="F420" s="37">
        <f>F26+F46+F60+F81+F98+F111+F116+F128+F140+F152+F164+F177+F189+F199+F211+F223+F238+F250+F261+F276+F291+F319+F336+F347+F359+F387+F403+F412+F298+F375+F369+F371+F339+F63</f>
        <v>21141915.300000004</v>
      </c>
      <c r="G420" s="37">
        <f>G26+G46+G60+G81+G98+G111+G116+G128+G140+G152+G164+G177+G189+G199+G211+G223+G238+G250+G261+G276+G291+G319+G336+G347+G359+G387+G403+G412+G298+G375+G369+G371+G339+G63</f>
        <v>17193832.8</v>
      </c>
      <c r="H420" s="37">
        <f>H26+H46+H60+H81+H98+H111+H116+H128+H140+H152+H164+H177+H189+H199+H211+H223+H238+H250+H261+H276+H291+H319+H336+H347+H359+H387+H403+H412+H298+H375+H369+H371+H339+H63</f>
        <v>16242771</v>
      </c>
      <c r="I420" s="37">
        <f t="shared" si="30"/>
        <v>-951061.8000000007</v>
      </c>
      <c r="J420" s="81">
        <f t="shared" si="31"/>
        <v>94.46858759729244</v>
      </c>
      <c r="K420" s="81">
        <f t="shared" si="32"/>
        <v>76.82733929030545</v>
      </c>
      <c r="L420" s="37"/>
      <c r="M420" s="37">
        <f t="shared" si="33"/>
        <v>-452012.69999999925</v>
      </c>
      <c r="N420" s="37">
        <f t="shared" si="34"/>
        <v>97.29249142652864</v>
      </c>
    </row>
    <row r="421" spans="1:14" s="26" customFormat="1" ht="15.75" hidden="1">
      <c r="A421" s="110"/>
      <c r="B421" s="110"/>
      <c r="C421" s="23"/>
      <c r="D421" s="39"/>
      <c r="E421" s="37"/>
      <c r="F421" s="37"/>
      <c r="G421" s="37"/>
      <c r="H421" s="37"/>
      <c r="I421" s="37"/>
      <c r="J421" s="81"/>
      <c r="K421" s="81"/>
      <c r="L421" s="37"/>
      <c r="M421" s="37"/>
      <c r="N421" s="37"/>
    </row>
    <row r="422" spans="1:14" s="26" customFormat="1" ht="31.5" customHeight="1" hidden="1">
      <c r="A422" s="111"/>
      <c r="B422" s="111"/>
      <c r="C422" s="28"/>
      <c r="D422" s="24" t="s">
        <v>178</v>
      </c>
      <c r="E422" s="32">
        <f>E424</f>
        <v>12700</v>
      </c>
      <c r="F422" s="32">
        <f>F424</f>
        <v>24300.2</v>
      </c>
      <c r="G422" s="32">
        <f>G424</f>
        <v>0</v>
      </c>
      <c r="H422" s="32">
        <f>H424</f>
        <v>0</v>
      </c>
      <c r="I422" s="32">
        <f t="shared" si="30"/>
        <v>0</v>
      </c>
      <c r="J422" s="83"/>
      <c r="K422" s="83">
        <f t="shared" si="32"/>
        <v>0</v>
      </c>
      <c r="L422" s="32"/>
      <c r="M422" s="32">
        <f t="shared" si="33"/>
        <v>-12700</v>
      </c>
      <c r="N422" s="32">
        <f t="shared" si="34"/>
        <v>0</v>
      </c>
    </row>
    <row r="423" spans="1:14" ht="31.5" customHeight="1" hidden="1">
      <c r="A423" s="104" t="s">
        <v>6</v>
      </c>
      <c r="B423" s="107" t="s">
        <v>7</v>
      </c>
      <c r="C423" s="19" t="s">
        <v>179</v>
      </c>
      <c r="D423" s="20" t="s">
        <v>180</v>
      </c>
      <c r="E423" s="14">
        <v>12700</v>
      </c>
      <c r="F423" s="14">
        <v>24300.2</v>
      </c>
      <c r="G423" s="14"/>
      <c r="H423" s="14"/>
      <c r="I423" s="14">
        <f t="shared" si="30"/>
        <v>0</v>
      </c>
      <c r="J423" s="84"/>
      <c r="K423" s="84">
        <f t="shared" si="32"/>
        <v>0</v>
      </c>
      <c r="L423" s="14"/>
      <c r="M423" s="14">
        <f t="shared" si="33"/>
        <v>-12700</v>
      </c>
      <c r="N423" s="14">
        <f t="shared" si="34"/>
        <v>0</v>
      </c>
    </row>
    <row r="424" spans="1:14" s="26" customFormat="1" ht="15.75" customHeight="1" hidden="1">
      <c r="A424" s="113"/>
      <c r="B424" s="113"/>
      <c r="C424" s="28"/>
      <c r="D424" s="24" t="s">
        <v>177</v>
      </c>
      <c r="E424" s="32">
        <f>SUM(E423:E423)</f>
        <v>12700</v>
      </c>
      <c r="F424" s="32">
        <f>SUM(F423:F423)</f>
        <v>24300.2</v>
      </c>
      <c r="G424" s="32">
        <f>SUM(G423:G423)</f>
        <v>0</v>
      </c>
      <c r="H424" s="32">
        <f>SUM(H423:H423)</f>
        <v>0</v>
      </c>
      <c r="I424" s="32">
        <f t="shared" si="30"/>
        <v>0</v>
      </c>
      <c r="J424" s="83"/>
      <c r="K424" s="83">
        <f t="shared" si="32"/>
        <v>0</v>
      </c>
      <c r="L424" s="32"/>
      <c r="M424" s="32">
        <f t="shared" si="33"/>
        <v>-12700</v>
      </c>
      <c r="N424" s="32">
        <f t="shared" si="34"/>
        <v>0</v>
      </c>
    </row>
    <row r="425" spans="1:11" ht="15.75" hidden="1">
      <c r="A425" s="40"/>
      <c r="B425" s="40"/>
      <c r="C425" s="41"/>
      <c r="D425" s="42"/>
      <c r="E425" s="43"/>
      <c r="F425" s="44"/>
      <c r="G425" s="44"/>
      <c r="H425" s="44"/>
      <c r="I425" s="45"/>
      <c r="J425" s="85"/>
      <c r="K425" s="85"/>
    </row>
    <row r="426" spans="1:11" ht="15.75">
      <c r="A426" s="40"/>
      <c r="B426" s="40"/>
      <c r="C426" s="41"/>
      <c r="D426" s="42" t="s">
        <v>181</v>
      </c>
      <c r="E426" s="65"/>
      <c r="F426" s="63"/>
      <c r="G426" s="63"/>
      <c r="H426" s="63"/>
      <c r="I426" s="64"/>
      <c r="J426" s="63"/>
      <c r="K426" s="63"/>
    </row>
    <row r="427" spans="2:14" ht="18" customHeight="1">
      <c r="B427" s="2"/>
      <c r="C427" s="2"/>
      <c r="D427" s="2"/>
      <c r="E427" s="2"/>
      <c r="F427" s="2"/>
      <c r="G427" s="2"/>
      <c r="H427" s="2"/>
      <c r="J427" s="3"/>
      <c r="K427" s="7"/>
      <c r="L427" s="7"/>
      <c r="N427" s="7" t="s">
        <v>0</v>
      </c>
    </row>
    <row r="428" spans="1:14" ht="42.75" customHeight="1">
      <c r="A428" s="92" t="s">
        <v>1</v>
      </c>
      <c r="B428" s="93" t="s">
        <v>2</v>
      </c>
      <c r="C428" s="92" t="s">
        <v>3</v>
      </c>
      <c r="D428" s="93" t="s">
        <v>4</v>
      </c>
      <c r="E428" s="94" t="s">
        <v>217</v>
      </c>
      <c r="F428" s="96" t="s">
        <v>203</v>
      </c>
      <c r="G428" s="96" t="s">
        <v>218</v>
      </c>
      <c r="H428" s="96" t="s">
        <v>219</v>
      </c>
      <c r="I428" s="98" t="s">
        <v>220</v>
      </c>
      <c r="J428" s="100" t="s">
        <v>221</v>
      </c>
      <c r="K428" s="102" t="s">
        <v>5</v>
      </c>
      <c r="M428" s="98" t="s">
        <v>212</v>
      </c>
      <c r="N428" s="93" t="s">
        <v>214</v>
      </c>
    </row>
    <row r="429" spans="1:14" ht="37.5" customHeight="1">
      <c r="A429" s="92"/>
      <c r="B429" s="93"/>
      <c r="C429" s="92"/>
      <c r="D429" s="93"/>
      <c r="E429" s="95"/>
      <c r="F429" s="97"/>
      <c r="G429" s="97"/>
      <c r="H429" s="97"/>
      <c r="I429" s="99"/>
      <c r="J429" s="101"/>
      <c r="K429" s="103"/>
      <c r="M429" s="99"/>
      <c r="N429" s="99"/>
    </row>
    <row r="430" spans="1:14" s="26" customFormat="1" ht="15.75">
      <c r="A430" s="107"/>
      <c r="B430" s="107"/>
      <c r="C430" s="23"/>
      <c r="D430" s="24" t="s">
        <v>182</v>
      </c>
      <c r="E430" s="37">
        <f>SUM(E443,E431:E438)</f>
        <v>10403787.4</v>
      </c>
      <c r="F430" s="37">
        <f>SUM(F443,F431:F438)</f>
        <v>13595671</v>
      </c>
      <c r="G430" s="37">
        <f>SUM(G443,G431:G438)</f>
        <v>11163543.399999999</v>
      </c>
      <c r="H430" s="37">
        <f>SUM(H443,H431:H438)</f>
        <v>11067962.3</v>
      </c>
      <c r="I430" s="57">
        <f>H430-G430</f>
        <v>-95581.09999999776</v>
      </c>
      <c r="J430" s="86">
        <f>H430/G430*100</f>
        <v>99.1438103783428</v>
      </c>
      <c r="K430" s="86">
        <f>H430/F430*100</f>
        <v>81.4079886163765</v>
      </c>
      <c r="L430" s="37">
        <f>SUM(L443,L431:L438)</f>
        <v>0</v>
      </c>
      <c r="M430" s="57">
        <f>H430-E430</f>
        <v>664174.9000000004</v>
      </c>
      <c r="N430" s="57">
        <f>H430/E430*100</f>
        <v>106.38397224456932</v>
      </c>
    </row>
    <row r="431" spans="1:14" ht="15.75">
      <c r="A431" s="110"/>
      <c r="B431" s="110"/>
      <c r="C431" s="16" t="s">
        <v>129</v>
      </c>
      <c r="D431" s="18" t="s">
        <v>130</v>
      </c>
      <c r="E431" s="34">
        <f aca="true" t="shared" si="35" ref="E431:H437">SUMIF($C$5:$C$423,$C431,E$5:E$423)</f>
        <v>4658761.3</v>
      </c>
      <c r="F431" s="34">
        <f t="shared" si="35"/>
        <v>6073603.7</v>
      </c>
      <c r="G431" s="34">
        <f t="shared" si="35"/>
        <v>4758922.3</v>
      </c>
      <c r="H431" s="34">
        <f t="shared" si="35"/>
        <v>4998065.9</v>
      </c>
      <c r="I431" s="15">
        <f>H431-G431</f>
        <v>239143.60000000056</v>
      </c>
      <c r="J431" s="87">
        <f>H431/G431*100</f>
        <v>105.02516294498024</v>
      </c>
      <c r="K431" s="87">
        <f>H431/F431*100</f>
        <v>82.29160391218808</v>
      </c>
      <c r="L431" s="34"/>
      <c r="M431" s="15">
        <f>H431-E431</f>
        <v>339304.60000000056</v>
      </c>
      <c r="N431" s="15">
        <f>H431/E431*100</f>
        <v>107.28315056622455</v>
      </c>
    </row>
    <row r="432" spans="1:14" ht="15.75">
      <c r="A432" s="110"/>
      <c r="B432" s="110"/>
      <c r="C432" s="16" t="s">
        <v>131</v>
      </c>
      <c r="D432" s="18" t="s">
        <v>132</v>
      </c>
      <c r="E432" s="34">
        <f t="shared" si="35"/>
        <v>401543.9</v>
      </c>
      <c r="F432" s="34">
        <f t="shared" si="35"/>
        <v>432143.8</v>
      </c>
      <c r="G432" s="34">
        <f t="shared" si="35"/>
        <v>416657.8</v>
      </c>
      <c r="H432" s="34">
        <f t="shared" si="35"/>
        <v>420796.7</v>
      </c>
      <c r="I432" s="15">
        <f aca="true" t="shared" si="36" ref="I432:I494">H432-G432</f>
        <v>4138.900000000023</v>
      </c>
      <c r="J432" s="87">
        <f aca="true" t="shared" si="37" ref="J432:J493">H432/G432*100</f>
        <v>100.99335713863991</v>
      </c>
      <c r="K432" s="87">
        <f aca="true" t="shared" si="38" ref="K432:K494">H432/F432*100</f>
        <v>97.37423052234003</v>
      </c>
      <c r="L432" s="34"/>
      <c r="M432" s="15">
        <f aca="true" t="shared" si="39" ref="M432:M494">H432-E432</f>
        <v>19252.79999999999</v>
      </c>
      <c r="N432" s="15">
        <f aca="true" t="shared" si="40" ref="N432:N494">H432/E432*100</f>
        <v>104.79469368106452</v>
      </c>
    </row>
    <row r="433" spans="1:14" ht="15.75">
      <c r="A433" s="110"/>
      <c r="B433" s="110"/>
      <c r="C433" s="16" t="s">
        <v>152</v>
      </c>
      <c r="D433" s="18" t="s">
        <v>153</v>
      </c>
      <c r="E433" s="34">
        <f t="shared" si="35"/>
        <v>346.8</v>
      </c>
      <c r="F433" s="34">
        <f t="shared" si="35"/>
        <v>373.8</v>
      </c>
      <c r="G433" s="34">
        <f t="shared" si="35"/>
        <v>373.8</v>
      </c>
      <c r="H433" s="34">
        <f t="shared" si="35"/>
        <v>591.2</v>
      </c>
      <c r="I433" s="15">
        <f t="shared" si="36"/>
        <v>217.40000000000003</v>
      </c>
      <c r="J433" s="87">
        <f t="shared" si="37"/>
        <v>158.159443552702</v>
      </c>
      <c r="K433" s="87">
        <f t="shared" si="38"/>
        <v>158.159443552702</v>
      </c>
      <c r="L433" s="34"/>
      <c r="M433" s="15">
        <f t="shared" si="39"/>
        <v>244.40000000000003</v>
      </c>
      <c r="N433" s="15">
        <f t="shared" si="40"/>
        <v>170.47289504036908</v>
      </c>
    </row>
    <row r="434" spans="1:14" ht="15.75">
      <c r="A434" s="110"/>
      <c r="B434" s="110"/>
      <c r="C434" s="16" t="s">
        <v>168</v>
      </c>
      <c r="D434" s="18" t="s">
        <v>169</v>
      </c>
      <c r="E434" s="34">
        <f t="shared" si="35"/>
        <v>144336</v>
      </c>
      <c r="F434" s="34">
        <f t="shared" si="35"/>
        <v>231414</v>
      </c>
      <c r="G434" s="34">
        <f t="shared" si="35"/>
        <v>179378.8</v>
      </c>
      <c r="H434" s="34">
        <f t="shared" si="35"/>
        <v>140257.2</v>
      </c>
      <c r="I434" s="15">
        <f t="shared" si="36"/>
        <v>-39121.59999999998</v>
      </c>
      <c r="J434" s="87">
        <f t="shared" si="37"/>
        <v>78.1905108072972</v>
      </c>
      <c r="K434" s="87">
        <f t="shared" si="38"/>
        <v>60.60877907127487</v>
      </c>
      <c r="L434" s="34"/>
      <c r="M434" s="15">
        <f t="shared" si="39"/>
        <v>-4078.7999999999884</v>
      </c>
      <c r="N434" s="15">
        <f t="shared" si="40"/>
        <v>97.17409378117726</v>
      </c>
    </row>
    <row r="435" spans="1:14" ht="15.75">
      <c r="A435" s="110"/>
      <c r="B435" s="110"/>
      <c r="C435" s="16" t="s">
        <v>32</v>
      </c>
      <c r="D435" s="27" t="s">
        <v>33</v>
      </c>
      <c r="E435" s="34">
        <f t="shared" si="35"/>
        <v>2189637.1</v>
      </c>
      <c r="F435" s="34">
        <f t="shared" si="35"/>
        <v>2667978.6</v>
      </c>
      <c r="G435" s="34">
        <f t="shared" si="35"/>
        <v>2274308.6</v>
      </c>
      <c r="H435" s="34">
        <f t="shared" si="35"/>
        <v>2116345.6</v>
      </c>
      <c r="I435" s="15">
        <f t="shared" si="36"/>
        <v>-157963</v>
      </c>
      <c r="J435" s="87">
        <f t="shared" si="37"/>
        <v>93.05446059518924</v>
      </c>
      <c r="K435" s="87">
        <f t="shared" si="38"/>
        <v>79.32393460727158</v>
      </c>
      <c r="L435" s="34"/>
      <c r="M435" s="15">
        <f t="shared" si="39"/>
        <v>-73291.5</v>
      </c>
      <c r="N435" s="15">
        <f t="shared" si="40"/>
        <v>96.65280150761055</v>
      </c>
    </row>
    <row r="436" spans="1:14" ht="15.75">
      <c r="A436" s="110"/>
      <c r="B436" s="110"/>
      <c r="C436" s="16" t="s">
        <v>123</v>
      </c>
      <c r="D436" s="27" t="s">
        <v>124</v>
      </c>
      <c r="E436" s="34">
        <f t="shared" si="35"/>
        <v>364385.9</v>
      </c>
      <c r="F436" s="34">
        <f t="shared" si="35"/>
        <v>556607.6</v>
      </c>
      <c r="G436" s="34">
        <f t="shared" si="35"/>
        <v>497600.2</v>
      </c>
      <c r="H436" s="34">
        <f t="shared" si="35"/>
        <v>472688.9</v>
      </c>
      <c r="I436" s="15">
        <f t="shared" si="36"/>
        <v>-24911.29999999999</v>
      </c>
      <c r="J436" s="87">
        <f t="shared" si="37"/>
        <v>94.99371181924766</v>
      </c>
      <c r="K436" s="87">
        <f t="shared" si="38"/>
        <v>84.92318466366612</v>
      </c>
      <c r="L436" s="34"/>
      <c r="M436" s="15">
        <f t="shared" si="39"/>
        <v>108303</v>
      </c>
      <c r="N436" s="15">
        <f t="shared" si="40"/>
        <v>129.7220611445174</v>
      </c>
    </row>
    <row r="437" spans="1:14" ht="15.75">
      <c r="A437" s="110"/>
      <c r="B437" s="110"/>
      <c r="C437" s="16" t="s">
        <v>170</v>
      </c>
      <c r="D437" s="18" t="s">
        <v>171</v>
      </c>
      <c r="E437" s="34">
        <f t="shared" si="35"/>
        <v>2480571.6</v>
      </c>
      <c r="F437" s="34">
        <f t="shared" si="35"/>
        <v>3295898.2</v>
      </c>
      <c r="G437" s="34">
        <f t="shared" si="35"/>
        <v>2760537.8</v>
      </c>
      <c r="H437" s="34">
        <f t="shared" si="35"/>
        <v>2622565.2</v>
      </c>
      <c r="I437" s="15">
        <f t="shared" si="36"/>
        <v>-137972.59999999963</v>
      </c>
      <c r="J437" s="87">
        <f t="shared" si="37"/>
        <v>95.00196664577462</v>
      </c>
      <c r="K437" s="87">
        <f t="shared" si="38"/>
        <v>79.57057654268569</v>
      </c>
      <c r="L437" s="34"/>
      <c r="M437" s="15">
        <f t="shared" si="39"/>
        <v>141993.6000000001</v>
      </c>
      <c r="N437" s="15">
        <f t="shared" si="40"/>
        <v>105.72422904462826</v>
      </c>
    </row>
    <row r="438" spans="1:14" ht="15.75">
      <c r="A438" s="110"/>
      <c r="B438" s="110"/>
      <c r="C438" s="31" t="s">
        <v>183</v>
      </c>
      <c r="D438" s="18" t="s">
        <v>184</v>
      </c>
      <c r="E438" s="34">
        <f>SUM(E439:E442)</f>
        <v>151577.89999999997</v>
      </c>
      <c r="F438" s="34">
        <f>SUM(F439:F442)</f>
        <v>337651.3</v>
      </c>
      <c r="G438" s="34">
        <f>SUM(G439:G442)</f>
        <v>275764.1</v>
      </c>
      <c r="H438" s="34">
        <f>SUM(H439:H442)</f>
        <v>272427.5</v>
      </c>
      <c r="I438" s="15">
        <f t="shared" si="36"/>
        <v>-3336.5999999999767</v>
      </c>
      <c r="J438" s="87">
        <f t="shared" si="37"/>
        <v>98.79005280237712</v>
      </c>
      <c r="K438" s="87">
        <f t="shared" si="38"/>
        <v>80.68308932913926</v>
      </c>
      <c r="L438" s="34"/>
      <c r="M438" s="15">
        <f t="shared" si="39"/>
        <v>120849.60000000003</v>
      </c>
      <c r="N438" s="15">
        <f t="shared" si="40"/>
        <v>179.7277175630485</v>
      </c>
    </row>
    <row r="439" spans="1:14" ht="15.75" customHeight="1" hidden="1">
      <c r="A439" s="110"/>
      <c r="B439" s="110"/>
      <c r="C439" s="16" t="s">
        <v>139</v>
      </c>
      <c r="D439" s="18" t="s">
        <v>140</v>
      </c>
      <c r="E439" s="34">
        <f aca="true" t="shared" si="41" ref="E439:H443">SUMIF($C$5:$C$423,$C439,E$5:E$423)</f>
        <v>96579</v>
      </c>
      <c r="F439" s="34">
        <f t="shared" si="41"/>
        <v>173920.5</v>
      </c>
      <c r="G439" s="34">
        <f t="shared" si="41"/>
        <v>138663.2</v>
      </c>
      <c r="H439" s="34">
        <f t="shared" si="41"/>
        <v>121483.9</v>
      </c>
      <c r="I439" s="15">
        <f t="shared" si="36"/>
        <v>-17179.300000000017</v>
      </c>
      <c r="J439" s="87">
        <f t="shared" si="37"/>
        <v>87.61077200006923</v>
      </c>
      <c r="K439" s="87">
        <f t="shared" si="38"/>
        <v>69.85024767063112</v>
      </c>
      <c r="L439" s="34"/>
      <c r="M439" s="15">
        <f t="shared" si="39"/>
        <v>24904.899999999994</v>
      </c>
      <c r="N439" s="15">
        <f t="shared" si="40"/>
        <v>125.78707586535374</v>
      </c>
    </row>
    <row r="440" spans="1:14" ht="94.5" customHeight="1" hidden="1">
      <c r="A440" s="110"/>
      <c r="B440" s="110"/>
      <c r="C440" s="29" t="s">
        <v>201</v>
      </c>
      <c r="D440" s="30" t="s">
        <v>202</v>
      </c>
      <c r="E440" s="34">
        <f t="shared" si="41"/>
        <v>441.9</v>
      </c>
      <c r="F440" s="34">
        <f t="shared" si="41"/>
        <v>485</v>
      </c>
      <c r="G440" s="34">
        <f t="shared" si="41"/>
        <v>400.9</v>
      </c>
      <c r="H440" s="34">
        <f t="shared" si="41"/>
        <v>817.6</v>
      </c>
      <c r="I440" s="15">
        <f t="shared" si="36"/>
        <v>416.70000000000005</v>
      </c>
      <c r="J440" s="87">
        <f t="shared" si="37"/>
        <v>203.94113245198304</v>
      </c>
      <c r="K440" s="87">
        <f t="shared" si="38"/>
        <v>168.57731958762886</v>
      </c>
      <c r="L440" s="34"/>
      <c r="M440" s="15">
        <f t="shared" si="39"/>
        <v>375.70000000000005</v>
      </c>
      <c r="N440" s="15">
        <f t="shared" si="40"/>
        <v>185.01923512106814</v>
      </c>
    </row>
    <row r="441" spans="1:14" ht="15.75" customHeight="1" hidden="1">
      <c r="A441" s="110"/>
      <c r="B441" s="110"/>
      <c r="C441" s="16" t="s">
        <v>119</v>
      </c>
      <c r="D441" s="18" t="s">
        <v>120</v>
      </c>
      <c r="E441" s="34">
        <f t="shared" si="41"/>
        <v>54109.7</v>
      </c>
      <c r="F441" s="34">
        <f t="shared" si="41"/>
        <v>162783.8</v>
      </c>
      <c r="G441" s="34">
        <f t="shared" si="41"/>
        <v>136281.5</v>
      </c>
      <c r="H441" s="34">
        <f t="shared" si="41"/>
        <v>149653.5</v>
      </c>
      <c r="I441" s="15">
        <f t="shared" si="36"/>
        <v>13372</v>
      </c>
      <c r="J441" s="87">
        <f t="shared" si="37"/>
        <v>109.8120434541739</v>
      </c>
      <c r="K441" s="87">
        <f t="shared" si="38"/>
        <v>91.9339025136408</v>
      </c>
      <c r="L441" s="34"/>
      <c r="M441" s="15">
        <f t="shared" si="39"/>
        <v>95543.8</v>
      </c>
      <c r="N441" s="15">
        <f t="shared" si="40"/>
        <v>276.5742556325391</v>
      </c>
    </row>
    <row r="442" spans="1:14" ht="31.5" customHeight="1" hidden="1">
      <c r="A442" s="110"/>
      <c r="B442" s="110"/>
      <c r="C442" s="16" t="s">
        <v>149</v>
      </c>
      <c r="D442" s="18" t="s">
        <v>150</v>
      </c>
      <c r="E442" s="34">
        <f t="shared" si="41"/>
        <v>447.3</v>
      </c>
      <c r="F442" s="34">
        <f t="shared" si="41"/>
        <v>462</v>
      </c>
      <c r="G442" s="34">
        <f t="shared" si="41"/>
        <v>418.5</v>
      </c>
      <c r="H442" s="34">
        <f t="shared" si="41"/>
        <v>472.5</v>
      </c>
      <c r="I442" s="15">
        <f t="shared" si="36"/>
        <v>54</v>
      </c>
      <c r="J442" s="87">
        <f t="shared" si="37"/>
        <v>112.90322580645163</v>
      </c>
      <c r="K442" s="87">
        <f t="shared" si="38"/>
        <v>102.27272727272727</v>
      </c>
      <c r="L442" s="34"/>
      <c r="M442" s="15">
        <f t="shared" si="39"/>
        <v>25.19999999999999</v>
      </c>
      <c r="N442" s="15">
        <f t="shared" si="40"/>
        <v>105.63380281690141</v>
      </c>
    </row>
    <row r="443" spans="1:14" ht="15.75">
      <c r="A443" s="110"/>
      <c r="B443" s="110"/>
      <c r="C443" s="16" t="s">
        <v>164</v>
      </c>
      <c r="D443" s="18" t="s">
        <v>165</v>
      </c>
      <c r="E443" s="34">
        <f t="shared" si="41"/>
        <v>12626.900000000001</v>
      </c>
      <c r="F443" s="34">
        <f t="shared" si="41"/>
        <v>0</v>
      </c>
      <c r="G443" s="34">
        <f t="shared" si="41"/>
        <v>0</v>
      </c>
      <c r="H443" s="34">
        <f t="shared" si="41"/>
        <v>24224.100000000002</v>
      </c>
      <c r="I443" s="15">
        <f t="shared" si="36"/>
        <v>24224.100000000002</v>
      </c>
      <c r="J443" s="87"/>
      <c r="K443" s="87"/>
      <c r="L443" s="34"/>
      <c r="M443" s="15">
        <f t="shared" si="39"/>
        <v>11597.2</v>
      </c>
      <c r="N443" s="15">
        <f t="shared" si="40"/>
        <v>191.84518765492717</v>
      </c>
    </row>
    <row r="444" spans="1:14" s="26" customFormat="1" ht="31.5">
      <c r="A444" s="110"/>
      <c r="B444" s="110"/>
      <c r="C444" s="23"/>
      <c r="D444" s="24" t="s">
        <v>204</v>
      </c>
      <c r="E444" s="37">
        <f>SUM(E445:E458,E479:E482)-E482</f>
        <v>1651487.4</v>
      </c>
      <c r="F444" s="37">
        <f>SUM(F445:F458,F479:F482)-F482</f>
        <v>2077387.3000000003</v>
      </c>
      <c r="G444" s="37">
        <f>SUM(G445:G458,G479:G482)-G482</f>
        <v>1744397.4000000001</v>
      </c>
      <c r="H444" s="37">
        <f>SUM(H445:H458,H479:H482)-H482</f>
        <v>1738658.1000000003</v>
      </c>
      <c r="I444" s="57">
        <f t="shared" si="36"/>
        <v>-5739.299999999814</v>
      </c>
      <c r="J444" s="86">
        <f t="shared" si="37"/>
        <v>99.67098666851946</v>
      </c>
      <c r="K444" s="86">
        <f t="shared" si="38"/>
        <v>83.69446082586526</v>
      </c>
      <c r="L444" s="37"/>
      <c r="M444" s="57">
        <f t="shared" si="39"/>
        <v>87170.70000000042</v>
      </c>
      <c r="N444" s="57">
        <f t="shared" si="40"/>
        <v>105.27831456661434</v>
      </c>
    </row>
    <row r="445" spans="1:14" ht="15.75" customHeight="1">
      <c r="A445" s="110"/>
      <c r="B445" s="110"/>
      <c r="C445" s="16" t="s">
        <v>8</v>
      </c>
      <c r="D445" s="18" t="s">
        <v>9</v>
      </c>
      <c r="E445" s="34">
        <f aca="true" t="shared" si="42" ref="E445:H464">SUMIF($C$5:$C$423,$C445,E$5:E$423)</f>
        <v>291</v>
      </c>
      <c r="F445" s="34">
        <f t="shared" si="42"/>
        <v>0</v>
      </c>
      <c r="G445" s="34">
        <f t="shared" si="42"/>
        <v>0</v>
      </c>
      <c r="H445" s="34">
        <f t="shared" si="42"/>
        <v>576.7</v>
      </c>
      <c r="I445" s="15">
        <f t="shared" si="36"/>
        <v>576.7</v>
      </c>
      <c r="J445" s="87"/>
      <c r="K445" s="87"/>
      <c r="L445" s="34"/>
      <c r="M445" s="15">
        <f t="shared" si="39"/>
        <v>285.70000000000005</v>
      </c>
      <c r="N445" s="15">
        <f t="shared" si="40"/>
        <v>198.17869415807561</v>
      </c>
    </row>
    <row r="446" spans="1:14" ht="31.5" customHeight="1" hidden="1">
      <c r="A446" s="110"/>
      <c r="B446" s="110"/>
      <c r="C446" s="16" t="s">
        <v>38</v>
      </c>
      <c r="D446" s="18" t="s">
        <v>39</v>
      </c>
      <c r="E446" s="34">
        <f t="shared" si="42"/>
        <v>0</v>
      </c>
      <c r="F446" s="34">
        <f t="shared" si="42"/>
        <v>0</v>
      </c>
      <c r="G446" s="34">
        <f t="shared" si="42"/>
        <v>0</v>
      </c>
      <c r="H446" s="34">
        <f t="shared" si="42"/>
        <v>0</v>
      </c>
      <c r="I446" s="15">
        <f t="shared" si="36"/>
        <v>0</v>
      </c>
      <c r="J446" s="87" t="e">
        <f t="shared" si="37"/>
        <v>#DIV/0!</v>
      </c>
      <c r="K446" s="87" t="e">
        <f t="shared" si="38"/>
        <v>#DIV/0!</v>
      </c>
      <c r="L446" s="34"/>
      <c r="M446" s="15">
        <f t="shared" si="39"/>
        <v>0</v>
      </c>
      <c r="N446" s="15" t="e">
        <f t="shared" si="40"/>
        <v>#DIV/0!</v>
      </c>
    </row>
    <row r="447" spans="1:14" ht="78.75">
      <c r="A447" s="110"/>
      <c r="B447" s="110"/>
      <c r="C447" s="19" t="s">
        <v>60</v>
      </c>
      <c r="D447" s="33" t="s">
        <v>185</v>
      </c>
      <c r="E447" s="34">
        <f t="shared" si="42"/>
        <v>472077.9</v>
      </c>
      <c r="F447" s="34">
        <f t="shared" si="42"/>
        <v>610333.4</v>
      </c>
      <c r="G447" s="34">
        <f t="shared" si="42"/>
        <v>448582.9</v>
      </c>
      <c r="H447" s="34">
        <f t="shared" si="42"/>
        <v>368667</v>
      </c>
      <c r="I447" s="15">
        <f t="shared" si="36"/>
        <v>-79915.90000000002</v>
      </c>
      <c r="J447" s="87">
        <f t="shared" si="37"/>
        <v>82.18480909548714</v>
      </c>
      <c r="K447" s="87">
        <f t="shared" si="38"/>
        <v>60.404198754320184</v>
      </c>
      <c r="L447" s="34"/>
      <c r="M447" s="15">
        <f t="shared" si="39"/>
        <v>-103410.90000000002</v>
      </c>
      <c r="N447" s="15">
        <f t="shared" si="40"/>
        <v>78.09452634829972</v>
      </c>
    </row>
    <row r="448" spans="1:14" ht="31.5">
      <c r="A448" s="110"/>
      <c r="B448" s="110"/>
      <c r="C448" s="16" t="s">
        <v>166</v>
      </c>
      <c r="D448" s="18" t="s">
        <v>167</v>
      </c>
      <c r="E448" s="34">
        <f t="shared" si="42"/>
        <v>15141.4</v>
      </c>
      <c r="F448" s="34">
        <f t="shared" si="42"/>
        <v>35694.5</v>
      </c>
      <c r="G448" s="34">
        <f t="shared" si="42"/>
        <v>26191</v>
      </c>
      <c r="H448" s="34">
        <f t="shared" si="42"/>
        <v>29241</v>
      </c>
      <c r="I448" s="15">
        <f t="shared" si="36"/>
        <v>3050</v>
      </c>
      <c r="J448" s="87">
        <f t="shared" si="37"/>
        <v>111.64522164102173</v>
      </c>
      <c r="K448" s="87">
        <f t="shared" si="38"/>
        <v>81.92018378181513</v>
      </c>
      <c r="L448" s="34"/>
      <c r="M448" s="15">
        <f t="shared" si="39"/>
        <v>14099.6</v>
      </c>
      <c r="N448" s="15">
        <f t="shared" si="40"/>
        <v>193.11952659595545</v>
      </c>
    </row>
    <row r="449" spans="1:14" ht="15.75">
      <c r="A449" s="110"/>
      <c r="B449" s="110"/>
      <c r="C449" s="16" t="s">
        <v>10</v>
      </c>
      <c r="D449" s="17" t="s">
        <v>151</v>
      </c>
      <c r="E449" s="34">
        <f t="shared" si="42"/>
        <v>429560.6</v>
      </c>
      <c r="F449" s="34">
        <f t="shared" si="42"/>
        <v>352527.3</v>
      </c>
      <c r="G449" s="34">
        <f t="shared" si="42"/>
        <v>309000</v>
      </c>
      <c r="H449" s="34">
        <f t="shared" si="42"/>
        <v>321766.60000000003</v>
      </c>
      <c r="I449" s="15">
        <f t="shared" si="36"/>
        <v>12766.600000000035</v>
      </c>
      <c r="J449" s="87">
        <f t="shared" si="37"/>
        <v>104.13158576051782</v>
      </c>
      <c r="K449" s="87">
        <f t="shared" si="38"/>
        <v>91.27423606625644</v>
      </c>
      <c r="L449" s="34"/>
      <c r="M449" s="15">
        <f t="shared" si="39"/>
        <v>-107793.99999999994</v>
      </c>
      <c r="N449" s="15">
        <f t="shared" si="40"/>
        <v>74.9059853254698</v>
      </c>
    </row>
    <row r="450" spans="1:14" ht="31.5">
      <c r="A450" s="110"/>
      <c r="B450" s="110"/>
      <c r="C450" s="16" t="s">
        <v>12</v>
      </c>
      <c r="D450" s="18" t="s">
        <v>13</v>
      </c>
      <c r="E450" s="34">
        <f t="shared" si="42"/>
        <v>3071.7</v>
      </c>
      <c r="F450" s="34">
        <f t="shared" si="42"/>
        <v>3225.3</v>
      </c>
      <c r="G450" s="34">
        <f t="shared" si="42"/>
        <v>3225.3</v>
      </c>
      <c r="H450" s="34">
        <f t="shared" si="42"/>
        <v>3453.5</v>
      </c>
      <c r="I450" s="15">
        <f t="shared" si="36"/>
        <v>228.19999999999982</v>
      </c>
      <c r="J450" s="87">
        <f t="shared" si="37"/>
        <v>107.07531082379933</v>
      </c>
      <c r="K450" s="87">
        <f t="shared" si="38"/>
        <v>107.07531082379933</v>
      </c>
      <c r="L450" s="34"/>
      <c r="M450" s="15">
        <f t="shared" si="39"/>
        <v>381.8000000000002</v>
      </c>
      <c r="N450" s="15">
        <f t="shared" si="40"/>
        <v>112.42959924471792</v>
      </c>
    </row>
    <row r="451" spans="1:14" ht="66" customHeight="1">
      <c r="A451" s="110"/>
      <c r="B451" s="110"/>
      <c r="C451" s="19" t="s">
        <v>14</v>
      </c>
      <c r="D451" s="20" t="s">
        <v>186</v>
      </c>
      <c r="E451" s="34">
        <f t="shared" si="42"/>
        <v>76208.2</v>
      </c>
      <c r="F451" s="34">
        <f t="shared" si="42"/>
        <v>118177.59999999999</v>
      </c>
      <c r="G451" s="34">
        <f t="shared" si="42"/>
        <v>104044.90000000001</v>
      </c>
      <c r="H451" s="34">
        <f t="shared" si="42"/>
        <v>84645.70000000001</v>
      </c>
      <c r="I451" s="15">
        <f t="shared" si="36"/>
        <v>-19399.199999999997</v>
      </c>
      <c r="J451" s="87">
        <f t="shared" si="37"/>
        <v>81.3549727088978</v>
      </c>
      <c r="K451" s="87">
        <f t="shared" si="38"/>
        <v>71.62584110694414</v>
      </c>
      <c r="L451" s="34"/>
      <c r="M451" s="15">
        <f t="shared" si="39"/>
        <v>8437.500000000015</v>
      </c>
      <c r="N451" s="15">
        <f t="shared" si="40"/>
        <v>111.07164320899852</v>
      </c>
    </row>
    <row r="452" spans="1:14" ht="15.75">
      <c r="A452" s="110"/>
      <c r="B452" s="110"/>
      <c r="C452" s="16" t="s">
        <v>68</v>
      </c>
      <c r="D452" s="18" t="s">
        <v>69</v>
      </c>
      <c r="E452" s="34">
        <f t="shared" si="42"/>
        <v>13558.4</v>
      </c>
      <c r="F452" s="34">
        <f t="shared" si="42"/>
        <v>13174.1</v>
      </c>
      <c r="G452" s="34">
        <f t="shared" si="42"/>
        <v>11532.5</v>
      </c>
      <c r="H452" s="34">
        <f t="shared" si="42"/>
        <v>9893.4</v>
      </c>
      <c r="I452" s="15">
        <f t="shared" si="36"/>
        <v>-1639.1000000000004</v>
      </c>
      <c r="J452" s="87">
        <f t="shared" si="37"/>
        <v>85.78712334706265</v>
      </c>
      <c r="K452" s="87">
        <f t="shared" si="38"/>
        <v>75.09735010361238</v>
      </c>
      <c r="L452" s="34"/>
      <c r="M452" s="15">
        <f t="shared" si="39"/>
        <v>-3665</v>
      </c>
      <c r="N452" s="15">
        <f t="shared" si="40"/>
        <v>72.96878687750767</v>
      </c>
    </row>
    <row r="453" spans="1:14" ht="31.5">
      <c r="A453" s="110"/>
      <c r="B453" s="110"/>
      <c r="C453" s="16" t="s">
        <v>16</v>
      </c>
      <c r="D453" s="21" t="s">
        <v>17</v>
      </c>
      <c r="E453" s="34">
        <f t="shared" si="42"/>
        <v>99696.7</v>
      </c>
      <c r="F453" s="34">
        <f t="shared" si="42"/>
        <v>1980</v>
      </c>
      <c r="G453" s="34">
        <f t="shared" si="42"/>
        <v>1548</v>
      </c>
      <c r="H453" s="34">
        <f t="shared" si="42"/>
        <v>70721.79999999999</v>
      </c>
      <c r="I453" s="15">
        <f t="shared" si="36"/>
        <v>69173.79999999999</v>
      </c>
      <c r="J453" s="87">
        <f t="shared" si="37"/>
        <v>4568.591731266149</v>
      </c>
      <c r="K453" s="87">
        <f t="shared" si="38"/>
        <v>3571.80808080808</v>
      </c>
      <c r="L453" s="34"/>
      <c r="M453" s="15">
        <f t="shared" si="39"/>
        <v>-28974.90000000001</v>
      </c>
      <c r="N453" s="15">
        <f t="shared" si="40"/>
        <v>70.93695177473276</v>
      </c>
    </row>
    <row r="454" spans="1:14" ht="15.75">
      <c r="A454" s="110"/>
      <c r="B454" s="110"/>
      <c r="C454" s="16" t="s">
        <v>99</v>
      </c>
      <c r="D454" s="18" t="s">
        <v>100</v>
      </c>
      <c r="E454" s="34">
        <f t="shared" si="42"/>
        <v>0</v>
      </c>
      <c r="F454" s="34">
        <f t="shared" si="42"/>
        <v>389.3</v>
      </c>
      <c r="G454" s="34">
        <f t="shared" si="42"/>
        <v>389.3</v>
      </c>
      <c r="H454" s="34">
        <f t="shared" si="42"/>
        <v>483.3</v>
      </c>
      <c r="I454" s="15">
        <f t="shared" si="36"/>
        <v>94</v>
      </c>
      <c r="J454" s="87">
        <f t="shared" si="37"/>
        <v>124.14590290264577</v>
      </c>
      <c r="K454" s="87">
        <f t="shared" si="38"/>
        <v>124.14590290264577</v>
      </c>
      <c r="L454" s="34"/>
      <c r="M454" s="15">
        <f t="shared" si="39"/>
        <v>483.3</v>
      </c>
      <c r="N454" s="15"/>
    </row>
    <row r="455" spans="1:14" ht="78.75">
      <c r="A455" s="111"/>
      <c r="B455" s="110"/>
      <c r="C455" s="19" t="s">
        <v>18</v>
      </c>
      <c r="D455" s="22" t="s">
        <v>19</v>
      </c>
      <c r="E455" s="34">
        <f t="shared" si="42"/>
        <v>403.5</v>
      </c>
      <c r="F455" s="34">
        <f t="shared" si="42"/>
        <v>0</v>
      </c>
      <c r="G455" s="34">
        <f t="shared" si="42"/>
        <v>0</v>
      </c>
      <c r="H455" s="34">
        <f t="shared" si="42"/>
        <v>318.1</v>
      </c>
      <c r="I455" s="15">
        <f t="shared" si="36"/>
        <v>318.1</v>
      </c>
      <c r="J455" s="87"/>
      <c r="K455" s="87"/>
      <c r="L455" s="34"/>
      <c r="M455" s="15">
        <f t="shared" si="39"/>
        <v>-85.39999999999998</v>
      </c>
      <c r="N455" s="15">
        <f t="shared" si="40"/>
        <v>78.83519206939282</v>
      </c>
    </row>
    <row r="456" spans="1:14" ht="94.5">
      <c r="A456" s="107"/>
      <c r="B456" s="110"/>
      <c r="C456" s="19" t="s">
        <v>20</v>
      </c>
      <c r="D456" s="20" t="s">
        <v>187</v>
      </c>
      <c r="E456" s="34">
        <f t="shared" si="42"/>
        <v>136370.7</v>
      </c>
      <c r="F456" s="34">
        <f t="shared" si="42"/>
        <v>337530.7</v>
      </c>
      <c r="G456" s="34">
        <f t="shared" si="42"/>
        <v>337530.7</v>
      </c>
      <c r="H456" s="34">
        <f t="shared" si="42"/>
        <v>367907.9</v>
      </c>
      <c r="I456" s="15">
        <f t="shared" si="36"/>
        <v>30377.20000000001</v>
      </c>
      <c r="J456" s="87">
        <f t="shared" si="37"/>
        <v>108.99983320035777</v>
      </c>
      <c r="K456" s="87">
        <f t="shared" si="38"/>
        <v>108.99983320035777</v>
      </c>
      <c r="L456" s="34"/>
      <c r="M456" s="15">
        <f t="shared" si="39"/>
        <v>231537.2</v>
      </c>
      <c r="N456" s="15">
        <f t="shared" si="40"/>
        <v>269.78515179580364</v>
      </c>
    </row>
    <row r="457" spans="1:14" ht="47.25">
      <c r="A457" s="110"/>
      <c r="B457" s="110"/>
      <c r="C457" s="19" t="s">
        <v>62</v>
      </c>
      <c r="D457" s="20" t="s">
        <v>63</v>
      </c>
      <c r="E457" s="34">
        <f t="shared" si="42"/>
        <v>268395</v>
      </c>
      <c r="F457" s="34">
        <f t="shared" si="42"/>
        <v>188930.6</v>
      </c>
      <c r="G457" s="34">
        <f t="shared" si="42"/>
        <v>158262.5</v>
      </c>
      <c r="H457" s="34">
        <f t="shared" si="42"/>
        <v>242141.1</v>
      </c>
      <c r="I457" s="15">
        <f t="shared" si="36"/>
        <v>83878.6</v>
      </c>
      <c r="J457" s="87">
        <f t="shared" si="37"/>
        <v>152.9996682726483</v>
      </c>
      <c r="K457" s="87">
        <f t="shared" si="38"/>
        <v>128.16404542196975</v>
      </c>
      <c r="L457" s="34"/>
      <c r="M457" s="15">
        <f t="shared" si="39"/>
        <v>-26253.899999999994</v>
      </c>
      <c r="N457" s="15">
        <f t="shared" si="40"/>
        <v>90.21818588274745</v>
      </c>
    </row>
    <row r="458" spans="1:14" ht="15.75">
      <c r="A458" s="110"/>
      <c r="B458" s="110"/>
      <c r="C458" s="16" t="s">
        <v>22</v>
      </c>
      <c r="D458" s="18" t="s">
        <v>23</v>
      </c>
      <c r="E458" s="34">
        <f t="shared" si="42"/>
        <v>126196.3</v>
      </c>
      <c r="F458" s="34">
        <f t="shared" si="42"/>
        <v>143857.3</v>
      </c>
      <c r="G458" s="34">
        <f t="shared" si="42"/>
        <v>117289.5</v>
      </c>
      <c r="H458" s="34">
        <f t="shared" si="42"/>
        <v>116535.09999999998</v>
      </c>
      <c r="I458" s="15">
        <f t="shared" si="36"/>
        <v>-754.4000000000233</v>
      </c>
      <c r="J458" s="87">
        <f t="shared" si="37"/>
        <v>99.35680517011325</v>
      </c>
      <c r="K458" s="87">
        <f t="shared" si="38"/>
        <v>81.007428889601</v>
      </c>
      <c r="L458" s="34"/>
      <c r="M458" s="15">
        <f t="shared" si="39"/>
        <v>-9661.200000000026</v>
      </c>
      <c r="N458" s="15">
        <f t="shared" si="40"/>
        <v>92.34430803438768</v>
      </c>
    </row>
    <row r="459" spans="1:14" ht="63" customHeight="1" hidden="1">
      <c r="A459" s="110"/>
      <c r="B459" s="110"/>
      <c r="C459" s="19" t="s">
        <v>133</v>
      </c>
      <c r="D459" s="20" t="s">
        <v>134</v>
      </c>
      <c r="E459" s="34">
        <f t="shared" si="42"/>
        <v>2299</v>
      </c>
      <c r="F459" s="34">
        <f t="shared" si="42"/>
        <v>2072</v>
      </c>
      <c r="G459" s="34">
        <f t="shared" si="42"/>
        <v>1697.9</v>
      </c>
      <c r="H459" s="34">
        <f t="shared" si="42"/>
        <v>1802.2</v>
      </c>
      <c r="I459" s="15">
        <f t="shared" si="36"/>
        <v>104.29999999999995</v>
      </c>
      <c r="J459" s="87">
        <f t="shared" si="37"/>
        <v>106.14288238412155</v>
      </c>
      <c r="K459" s="87">
        <f t="shared" si="38"/>
        <v>86.97876447876448</v>
      </c>
      <c r="L459" s="34"/>
      <c r="M459" s="15">
        <f t="shared" si="39"/>
        <v>-496.79999999999995</v>
      </c>
      <c r="N459" s="15">
        <f t="shared" si="40"/>
        <v>78.39060461070031</v>
      </c>
    </row>
    <row r="460" spans="1:14" ht="63" customHeight="1" hidden="1">
      <c r="A460" s="110"/>
      <c r="B460" s="110"/>
      <c r="C460" s="19" t="s">
        <v>141</v>
      </c>
      <c r="D460" s="20" t="s">
        <v>142</v>
      </c>
      <c r="E460" s="34">
        <f t="shared" si="42"/>
        <v>418.6</v>
      </c>
      <c r="F460" s="34">
        <f t="shared" si="42"/>
        <v>540</v>
      </c>
      <c r="G460" s="34">
        <f t="shared" si="42"/>
        <v>442.2</v>
      </c>
      <c r="H460" s="34">
        <f t="shared" si="42"/>
        <v>367</v>
      </c>
      <c r="I460" s="15">
        <f t="shared" si="36"/>
        <v>-75.19999999999999</v>
      </c>
      <c r="J460" s="87">
        <f t="shared" si="37"/>
        <v>82.99412030755315</v>
      </c>
      <c r="K460" s="87">
        <f t="shared" si="38"/>
        <v>67.96296296296296</v>
      </c>
      <c r="L460" s="34"/>
      <c r="M460" s="15">
        <f t="shared" si="39"/>
        <v>-51.60000000000002</v>
      </c>
      <c r="N460" s="15">
        <f t="shared" si="40"/>
        <v>87.67319636884854</v>
      </c>
    </row>
    <row r="461" spans="1:14" ht="63" customHeight="1" hidden="1">
      <c r="A461" s="110"/>
      <c r="B461" s="110"/>
      <c r="C461" s="19" t="s">
        <v>135</v>
      </c>
      <c r="D461" s="20" t="s">
        <v>136</v>
      </c>
      <c r="E461" s="34">
        <f t="shared" si="42"/>
        <v>5907.8</v>
      </c>
      <c r="F461" s="34">
        <f t="shared" si="42"/>
        <v>11990.1</v>
      </c>
      <c r="G461" s="34">
        <f t="shared" si="42"/>
        <v>10514.5</v>
      </c>
      <c r="H461" s="34">
        <f t="shared" si="42"/>
        <v>961.4</v>
      </c>
      <c r="I461" s="15">
        <f t="shared" si="36"/>
        <v>-9553.1</v>
      </c>
      <c r="J461" s="87">
        <f t="shared" si="37"/>
        <v>9.143563650197347</v>
      </c>
      <c r="K461" s="87">
        <f t="shared" si="38"/>
        <v>8.018281749109683</v>
      </c>
      <c r="L461" s="34"/>
      <c r="M461" s="15">
        <f t="shared" si="39"/>
        <v>-4946.400000000001</v>
      </c>
      <c r="N461" s="15">
        <f t="shared" si="40"/>
        <v>16.273401266122754</v>
      </c>
    </row>
    <row r="462" spans="1:14" ht="63" customHeight="1" hidden="1">
      <c r="A462" s="110"/>
      <c r="B462" s="110"/>
      <c r="C462" s="19" t="s">
        <v>143</v>
      </c>
      <c r="D462" s="20" t="s">
        <v>144</v>
      </c>
      <c r="E462" s="34">
        <f t="shared" si="42"/>
        <v>1518.2</v>
      </c>
      <c r="F462" s="34">
        <f t="shared" si="42"/>
        <v>1811.3</v>
      </c>
      <c r="G462" s="34">
        <f t="shared" si="42"/>
        <v>1505.3</v>
      </c>
      <c r="H462" s="34">
        <f t="shared" si="42"/>
        <v>459.6</v>
      </c>
      <c r="I462" s="15">
        <f t="shared" si="36"/>
        <v>-1045.6999999999998</v>
      </c>
      <c r="J462" s="87">
        <f t="shared" si="37"/>
        <v>30.532119843220624</v>
      </c>
      <c r="K462" s="87">
        <f t="shared" si="38"/>
        <v>25.374040744216863</v>
      </c>
      <c r="L462" s="34"/>
      <c r="M462" s="15">
        <f t="shared" si="39"/>
        <v>-1058.6</v>
      </c>
      <c r="N462" s="15">
        <f t="shared" si="40"/>
        <v>30.27269134501383</v>
      </c>
    </row>
    <row r="463" spans="1:14" ht="31.5" customHeight="1" hidden="1">
      <c r="A463" s="110"/>
      <c r="B463" s="110"/>
      <c r="C463" s="19" t="s">
        <v>40</v>
      </c>
      <c r="D463" s="20" t="s">
        <v>41</v>
      </c>
      <c r="E463" s="34">
        <f t="shared" si="42"/>
        <v>4118.2</v>
      </c>
      <c r="F463" s="34">
        <f t="shared" si="42"/>
        <v>0</v>
      </c>
      <c r="G463" s="34">
        <f t="shared" si="42"/>
        <v>0</v>
      </c>
      <c r="H463" s="34">
        <f t="shared" si="42"/>
        <v>-0.8</v>
      </c>
      <c r="I463" s="15">
        <f t="shared" si="36"/>
        <v>-0.8</v>
      </c>
      <c r="J463" s="87" t="e">
        <f t="shared" si="37"/>
        <v>#DIV/0!</v>
      </c>
      <c r="K463" s="87" t="e">
        <f t="shared" si="38"/>
        <v>#DIV/0!</v>
      </c>
      <c r="L463" s="34"/>
      <c r="M463" s="15">
        <f t="shared" si="39"/>
        <v>-4119</v>
      </c>
      <c r="N463" s="15">
        <f t="shared" si="40"/>
        <v>-0.01942596279928124</v>
      </c>
    </row>
    <row r="464" spans="1:14" ht="47.25" customHeight="1" hidden="1">
      <c r="A464" s="110"/>
      <c r="B464" s="110"/>
      <c r="C464" s="19" t="s">
        <v>145</v>
      </c>
      <c r="D464" s="20" t="s">
        <v>146</v>
      </c>
      <c r="E464" s="34">
        <f t="shared" si="42"/>
        <v>2.2</v>
      </c>
      <c r="F464" s="34">
        <f t="shared" si="42"/>
        <v>24.2</v>
      </c>
      <c r="G464" s="34">
        <f t="shared" si="42"/>
        <v>19</v>
      </c>
      <c r="H464" s="34">
        <f t="shared" si="42"/>
        <v>0</v>
      </c>
      <c r="I464" s="15">
        <f t="shared" si="36"/>
        <v>-19</v>
      </c>
      <c r="J464" s="87">
        <f t="shared" si="37"/>
        <v>0</v>
      </c>
      <c r="K464" s="87">
        <f t="shared" si="38"/>
        <v>0</v>
      </c>
      <c r="L464" s="34"/>
      <c r="M464" s="15">
        <f t="shared" si="39"/>
        <v>-2.2</v>
      </c>
      <c r="N464" s="15">
        <f t="shared" si="40"/>
        <v>0</v>
      </c>
    </row>
    <row r="465" spans="1:14" ht="47.25" customHeight="1" hidden="1">
      <c r="A465" s="110"/>
      <c r="B465" s="110"/>
      <c r="C465" s="19" t="s">
        <v>195</v>
      </c>
      <c r="D465" s="58" t="s">
        <v>24</v>
      </c>
      <c r="E465" s="34">
        <f aca="true" t="shared" si="43" ref="E465:H482">SUMIF($C$5:$C$423,$C465,E$5:E$423)</f>
        <v>177</v>
      </c>
      <c r="F465" s="34">
        <f t="shared" si="43"/>
        <v>0</v>
      </c>
      <c r="G465" s="34">
        <f t="shared" si="43"/>
        <v>0</v>
      </c>
      <c r="H465" s="34">
        <f t="shared" si="43"/>
        <v>358.3</v>
      </c>
      <c r="I465" s="15">
        <f t="shared" si="36"/>
        <v>358.3</v>
      </c>
      <c r="J465" s="87" t="e">
        <f t="shared" si="37"/>
        <v>#DIV/0!</v>
      </c>
      <c r="K465" s="87" t="e">
        <f t="shared" si="38"/>
        <v>#DIV/0!</v>
      </c>
      <c r="L465" s="34"/>
      <c r="M465" s="15">
        <f t="shared" si="39"/>
        <v>181.3</v>
      </c>
      <c r="N465" s="15">
        <f t="shared" si="40"/>
        <v>202.42937853107344</v>
      </c>
    </row>
    <row r="466" spans="1:14" ht="31.5" customHeight="1" hidden="1">
      <c r="A466" s="110"/>
      <c r="B466" s="110"/>
      <c r="C466" s="19" t="s">
        <v>70</v>
      </c>
      <c r="D466" s="20" t="s">
        <v>71</v>
      </c>
      <c r="E466" s="34">
        <f t="shared" si="43"/>
        <v>1603.1</v>
      </c>
      <c r="F466" s="34">
        <f t="shared" si="43"/>
        <v>1100</v>
      </c>
      <c r="G466" s="34">
        <f t="shared" si="43"/>
        <v>1025.2</v>
      </c>
      <c r="H466" s="34">
        <f t="shared" si="43"/>
        <v>950</v>
      </c>
      <c r="I466" s="15">
        <f t="shared" si="36"/>
        <v>-75.20000000000005</v>
      </c>
      <c r="J466" s="87">
        <f t="shared" si="37"/>
        <v>92.66484588373</v>
      </c>
      <c r="K466" s="87">
        <f t="shared" si="38"/>
        <v>86.36363636363636</v>
      </c>
      <c r="L466" s="34"/>
      <c r="M466" s="15">
        <f t="shared" si="39"/>
        <v>-653.0999999999999</v>
      </c>
      <c r="N466" s="15">
        <f t="shared" si="40"/>
        <v>59.26018339467283</v>
      </c>
    </row>
    <row r="467" spans="1:14" ht="31.5" customHeight="1" hidden="1">
      <c r="A467" s="110"/>
      <c r="B467" s="110"/>
      <c r="C467" s="19" t="s">
        <v>72</v>
      </c>
      <c r="D467" s="20" t="s">
        <v>73</v>
      </c>
      <c r="E467" s="34">
        <f t="shared" si="43"/>
        <v>0</v>
      </c>
      <c r="F467" s="34">
        <f t="shared" si="43"/>
        <v>0</v>
      </c>
      <c r="G467" s="34">
        <f t="shared" si="43"/>
        <v>0</v>
      </c>
      <c r="H467" s="34">
        <f t="shared" si="43"/>
        <v>0</v>
      </c>
      <c r="I467" s="15">
        <f t="shared" si="36"/>
        <v>0</v>
      </c>
      <c r="J467" s="87" t="e">
        <f t="shared" si="37"/>
        <v>#DIV/0!</v>
      </c>
      <c r="K467" s="87" t="e">
        <f t="shared" si="38"/>
        <v>#DIV/0!</v>
      </c>
      <c r="L467" s="34"/>
      <c r="M467" s="15">
        <f t="shared" si="39"/>
        <v>0</v>
      </c>
      <c r="N467" s="15" t="e">
        <f t="shared" si="40"/>
        <v>#DIV/0!</v>
      </c>
    </row>
    <row r="468" spans="1:14" ht="31.5" customHeight="1" hidden="1">
      <c r="A468" s="110"/>
      <c r="B468" s="110"/>
      <c r="C468" s="19" t="s">
        <v>74</v>
      </c>
      <c r="D468" s="20" t="s">
        <v>75</v>
      </c>
      <c r="E468" s="34">
        <f t="shared" si="43"/>
        <v>142.7</v>
      </c>
      <c r="F468" s="34">
        <f t="shared" si="43"/>
        <v>0</v>
      </c>
      <c r="G468" s="34">
        <f t="shared" si="43"/>
        <v>0</v>
      </c>
      <c r="H468" s="34">
        <f t="shared" si="43"/>
        <v>2355.5</v>
      </c>
      <c r="I468" s="15">
        <f t="shared" si="36"/>
        <v>2355.5</v>
      </c>
      <c r="J468" s="87" t="e">
        <f t="shared" si="37"/>
        <v>#DIV/0!</v>
      </c>
      <c r="K468" s="87" t="e">
        <f t="shared" si="38"/>
        <v>#DIV/0!</v>
      </c>
      <c r="L468" s="34"/>
      <c r="M468" s="15">
        <f t="shared" si="39"/>
        <v>2212.8</v>
      </c>
      <c r="N468" s="15">
        <f t="shared" si="40"/>
        <v>1650.665732305536</v>
      </c>
    </row>
    <row r="469" spans="1:14" ht="31.5" customHeight="1" hidden="1">
      <c r="A469" s="110"/>
      <c r="B469" s="110"/>
      <c r="C469" s="19" t="s">
        <v>76</v>
      </c>
      <c r="D469" s="20" t="s">
        <v>77</v>
      </c>
      <c r="E469" s="34">
        <f t="shared" si="43"/>
        <v>0</v>
      </c>
      <c r="F469" s="34">
        <f t="shared" si="43"/>
        <v>0</v>
      </c>
      <c r="G469" s="34">
        <f t="shared" si="43"/>
        <v>0</v>
      </c>
      <c r="H469" s="34">
        <f t="shared" si="43"/>
        <v>0</v>
      </c>
      <c r="I469" s="15">
        <f t="shared" si="36"/>
        <v>0</v>
      </c>
      <c r="J469" s="87" t="e">
        <f t="shared" si="37"/>
        <v>#DIV/0!</v>
      </c>
      <c r="K469" s="87" t="e">
        <f t="shared" si="38"/>
        <v>#DIV/0!</v>
      </c>
      <c r="L469" s="34"/>
      <c r="M469" s="15">
        <f t="shared" si="39"/>
        <v>0</v>
      </c>
      <c r="N469" s="15" t="e">
        <f t="shared" si="40"/>
        <v>#DIV/0!</v>
      </c>
    </row>
    <row r="470" spans="1:14" ht="31.5" customHeight="1" hidden="1">
      <c r="A470" s="110"/>
      <c r="B470" s="110"/>
      <c r="C470" s="19" t="s">
        <v>78</v>
      </c>
      <c r="D470" s="20" t="s">
        <v>79</v>
      </c>
      <c r="E470" s="34">
        <f t="shared" si="43"/>
        <v>535</v>
      </c>
      <c r="F470" s="34">
        <f t="shared" si="43"/>
        <v>1200</v>
      </c>
      <c r="G470" s="34">
        <f t="shared" si="43"/>
        <v>1054</v>
      </c>
      <c r="H470" s="34">
        <f t="shared" si="43"/>
        <v>3302.8</v>
      </c>
      <c r="I470" s="15">
        <f t="shared" si="36"/>
        <v>2248.8</v>
      </c>
      <c r="J470" s="87">
        <f t="shared" si="37"/>
        <v>313.3586337760911</v>
      </c>
      <c r="K470" s="87">
        <f t="shared" si="38"/>
        <v>275.23333333333335</v>
      </c>
      <c r="L470" s="34"/>
      <c r="M470" s="15">
        <f t="shared" si="39"/>
        <v>2767.8</v>
      </c>
      <c r="N470" s="15">
        <f t="shared" si="40"/>
        <v>617.3457943925234</v>
      </c>
    </row>
    <row r="471" spans="1:14" ht="31.5" customHeight="1" hidden="1">
      <c r="A471" s="110"/>
      <c r="B471" s="110"/>
      <c r="C471" s="19" t="s">
        <v>172</v>
      </c>
      <c r="D471" s="20" t="s">
        <v>173</v>
      </c>
      <c r="E471" s="34">
        <f t="shared" si="43"/>
        <v>320.6</v>
      </c>
      <c r="F471" s="34">
        <f t="shared" si="43"/>
        <v>548.2</v>
      </c>
      <c r="G471" s="34">
        <f t="shared" si="43"/>
        <v>466.6</v>
      </c>
      <c r="H471" s="34">
        <f t="shared" si="43"/>
        <v>431.4</v>
      </c>
      <c r="I471" s="15">
        <f t="shared" si="36"/>
        <v>-35.200000000000045</v>
      </c>
      <c r="J471" s="87">
        <f t="shared" si="37"/>
        <v>92.45606515216458</v>
      </c>
      <c r="K471" s="87">
        <f t="shared" si="38"/>
        <v>78.69390733309011</v>
      </c>
      <c r="L471" s="34"/>
      <c r="M471" s="15">
        <f t="shared" si="39"/>
        <v>110.79999999999995</v>
      </c>
      <c r="N471" s="15">
        <f t="shared" si="40"/>
        <v>134.56019962570178</v>
      </c>
    </row>
    <row r="472" spans="1:14" ht="31.5" customHeight="1" hidden="1">
      <c r="A472" s="110"/>
      <c r="B472" s="110"/>
      <c r="C472" s="19" t="s">
        <v>80</v>
      </c>
      <c r="D472" s="20" t="s">
        <v>81</v>
      </c>
      <c r="E472" s="34">
        <f t="shared" si="43"/>
        <v>0</v>
      </c>
      <c r="F472" s="34">
        <f t="shared" si="43"/>
        <v>0</v>
      </c>
      <c r="G472" s="34">
        <f t="shared" si="43"/>
        <v>0</v>
      </c>
      <c r="H472" s="34">
        <f t="shared" si="43"/>
        <v>0</v>
      </c>
      <c r="I472" s="15">
        <f t="shared" si="36"/>
        <v>0</v>
      </c>
      <c r="J472" s="87" t="e">
        <f t="shared" si="37"/>
        <v>#DIV/0!</v>
      </c>
      <c r="K472" s="87" t="e">
        <f t="shared" si="38"/>
        <v>#DIV/0!</v>
      </c>
      <c r="L472" s="34"/>
      <c r="M472" s="15">
        <f t="shared" si="39"/>
        <v>0</v>
      </c>
      <c r="N472" s="15" t="e">
        <f t="shared" si="40"/>
        <v>#DIV/0!</v>
      </c>
    </row>
    <row r="473" spans="1:14" ht="31.5" customHeight="1" hidden="1">
      <c r="A473" s="110"/>
      <c r="B473" s="110"/>
      <c r="C473" s="19" t="s">
        <v>82</v>
      </c>
      <c r="D473" s="20" t="s">
        <v>83</v>
      </c>
      <c r="E473" s="34">
        <f t="shared" si="43"/>
        <v>0</v>
      </c>
      <c r="F473" s="34">
        <f t="shared" si="43"/>
        <v>0</v>
      </c>
      <c r="G473" s="34">
        <f t="shared" si="43"/>
        <v>0</v>
      </c>
      <c r="H473" s="34">
        <f t="shared" si="43"/>
        <v>0</v>
      </c>
      <c r="I473" s="15">
        <f t="shared" si="36"/>
        <v>0</v>
      </c>
      <c r="J473" s="87" t="e">
        <f t="shared" si="37"/>
        <v>#DIV/0!</v>
      </c>
      <c r="K473" s="87" t="e">
        <f t="shared" si="38"/>
        <v>#DIV/0!</v>
      </c>
      <c r="L473" s="34"/>
      <c r="M473" s="15">
        <f t="shared" si="39"/>
        <v>0</v>
      </c>
      <c r="N473" s="15" t="e">
        <f t="shared" si="40"/>
        <v>#DIV/0!</v>
      </c>
    </row>
    <row r="474" spans="1:14" ht="63" customHeight="1" hidden="1">
      <c r="A474" s="110"/>
      <c r="B474" s="110"/>
      <c r="C474" s="19" t="s">
        <v>154</v>
      </c>
      <c r="D474" s="20" t="s">
        <v>155</v>
      </c>
      <c r="E474" s="34">
        <f t="shared" si="43"/>
        <v>7994.1</v>
      </c>
      <c r="F474" s="34">
        <f t="shared" si="43"/>
        <v>8025</v>
      </c>
      <c r="G474" s="34">
        <f t="shared" si="43"/>
        <v>6305</v>
      </c>
      <c r="H474" s="34">
        <f t="shared" si="43"/>
        <v>10536.4</v>
      </c>
      <c r="I474" s="15">
        <f t="shared" si="36"/>
        <v>4231.4</v>
      </c>
      <c r="J474" s="87">
        <f t="shared" si="37"/>
        <v>167.11181601903252</v>
      </c>
      <c r="K474" s="87">
        <f t="shared" si="38"/>
        <v>131.29470404984423</v>
      </c>
      <c r="L474" s="34"/>
      <c r="M474" s="15">
        <f t="shared" si="39"/>
        <v>2542.2999999999993</v>
      </c>
      <c r="N474" s="15">
        <f t="shared" si="40"/>
        <v>131.80220412554257</v>
      </c>
    </row>
    <row r="475" spans="1:14" ht="31.5" customHeight="1" hidden="1">
      <c r="A475" s="110"/>
      <c r="B475" s="110"/>
      <c r="C475" s="19" t="s">
        <v>125</v>
      </c>
      <c r="D475" s="20" t="s">
        <v>126</v>
      </c>
      <c r="E475" s="34">
        <f t="shared" si="43"/>
        <v>66357.6</v>
      </c>
      <c r="F475" s="34">
        <f t="shared" si="43"/>
        <v>81040.2</v>
      </c>
      <c r="G475" s="34">
        <f t="shared" si="43"/>
        <v>64675.7</v>
      </c>
      <c r="H475" s="34">
        <f t="shared" si="43"/>
        <v>56144</v>
      </c>
      <c r="I475" s="15">
        <f t="shared" si="36"/>
        <v>-8531.699999999997</v>
      </c>
      <c r="J475" s="87">
        <f t="shared" si="37"/>
        <v>86.80849221577812</v>
      </c>
      <c r="K475" s="87">
        <f t="shared" si="38"/>
        <v>69.27919723791402</v>
      </c>
      <c r="L475" s="34"/>
      <c r="M475" s="15">
        <f t="shared" si="39"/>
        <v>-10213.600000000006</v>
      </c>
      <c r="N475" s="15">
        <f t="shared" si="40"/>
        <v>84.60824381834182</v>
      </c>
    </row>
    <row r="476" spans="1:14" ht="47.25" customHeight="1" hidden="1">
      <c r="A476" s="110"/>
      <c r="B476" s="110"/>
      <c r="C476" s="19" t="s">
        <v>42</v>
      </c>
      <c r="D476" s="59" t="s">
        <v>43</v>
      </c>
      <c r="E476" s="34">
        <f t="shared" si="43"/>
        <v>0</v>
      </c>
      <c r="F476" s="34">
        <f t="shared" si="43"/>
        <v>0</v>
      </c>
      <c r="G476" s="34">
        <f t="shared" si="43"/>
        <v>0</v>
      </c>
      <c r="H476" s="34">
        <f t="shared" si="43"/>
        <v>31</v>
      </c>
      <c r="I476" s="15">
        <f t="shared" si="36"/>
        <v>31</v>
      </c>
      <c r="J476" s="87" t="e">
        <f t="shared" si="37"/>
        <v>#DIV/0!</v>
      </c>
      <c r="K476" s="87" t="e">
        <f t="shared" si="38"/>
        <v>#DIV/0!</v>
      </c>
      <c r="L476" s="34"/>
      <c r="M476" s="15">
        <f t="shared" si="39"/>
        <v>31</v>
      </c>
      <c r="N476" s="15" t="e">
        <f t="shared" si="40"/>
        <v>#DIV/0!</v>
      </c>
    </row>
    <row r="477" spans="1:14" ht="63" customHeight="1" hidden="1">
      <c r="A477" s="110"/>
      <c r="B477" s="110"/>
      <c r="C477" s="16" t="s">
        <v>174</v>
      </c>
      <c r="D477" s="59" t="s">
        <v>175</v>
      </c>
      <c r="E477" s="34">
        <f t="shared" si="43"/>
        <v>40</v>
      </c>
      <c r="F477" s="34">
        <f t="shared" si="43"/>
        <v>0</v>
      </c>
      <c r="G477" s="34">
        <f t="shared" si="43"/>
        <v>0</v>
      </c>
      <c r="H477" s="34">
        <f t="shared" si="43"/>
        <v>92.3</v>
      </c>
      <c r="I477" s="15">
        <f t="shared" si="36"/>
        <v>92.3</v>
      </c>
      <c r="J477" s="87" t="e">
        <f t="shared" si="37"/>
        <v>#DIV/0!</v>
      </c>
      <c r="K477" s="87" t="e">
        <f t="shared" si="38"/>
        <v>#DIV/0!</v>
      </c>
      <c r="L477" s="34"/>
      <c r="M477" s="15">
        <f t="shared" si="39"/>
        <v>52.3</v>
      </c>
      <c r="N477" s="15">
        <f t="shared" si="40"/>
        <v>230.75</v>
      </c>
    </row>
    <row r="478" spans="1:14" ht="47.25" customHeight="1" hidden="1">
      <c r="A478" s="110"/>
      <c r="B478" s="110"/>
      <c r="C478" s="19" t="s">
        <v>25</v>
      </c>
      <c r="D478" s="20" t="s">
        <v>26</v>
      </c>
      <c r="E478" s="34">
        <f t="shared" si="43"/>
        <v>34762.2</v>
      </c>
      <c r="F478" s="34">
        <f t="shared" si="43"/>
        <v>35506.299999999996</v>
      </c>
      <c r="G478" s="34">
        <f t="shared" si="43"/>
        <v>29584.1</v>
      </c>
      <c r="H478" s="34">
        <f t="shared" si="43"/>
        <v>38743.99999999999</v>
      </c>
      <c r="I478" s="15">
        <f t="shared" si="36"/>
        <v>9159.899999999994</v>
      </c>
      <c r="J478" s="87">
        <f t="shared" si="37"/>
        <v>130.96223985181228</v>
      </c>
      <c r="K478" s="87">
        <f t="shared" si="38"/>
        <v>109.11866344845845</v>
      </c>
      <c r="L478" s="34"/>
      <c r="M478" s="15">
        <f t="shared" si="39"/>
        <v>3981.7999999999956</v>
      </c>
      <c r="N478" s="15">
        <f t="shared" si="40"/>
        <v>111.45439586677482</v>
      </c>
    </row>
    <row r="479" spans="1:14" ht="15.75">
      <c r="A479" s="110"/>
      <c r="B479" s="110"/>
      <c r="C479" s="16" t="s">
        <v>27</v>
      </c>
      <c r="D479" s="18" t="s">
        <v>28</v>
      </c>
      <c r="E479" s="34">
        <f t="shared" si="43"/>
        <v>1670.7000000000003</v>
      </c>
      <c r="F479" s="34">
        <f t="shared" si="43"/>
        <v>0</v>
      </c>
      <c r="G479" s="34">
        <f t="shared" si="43"/>
        <v>0</v>
      </c>
      <c r="H479" s="34">
        <f t="shared" si="43"/>
        <v>2497.3</v>
      </c>
      <c r="I479" s="15">
        <f t="shared" si="36"/>
        <v>2497.3</v>
      </c>
      <c r="J479" s="87"/>
      <c r="K479" s="87"/>
      <c r="L479" s="34"/>
      <c r="M479" s="15">
        <f t="shared" si="39"/>
        <v>826.5999999999999</v>
      </c>
      <c r="N479" s="15">
        <f t="shared" si="40"/>
        <v>149.47626743281256</v>
      </c>
    </row>
    <row r="480" spans="1:14" ht="15.75">
      <c r="A480" s="110"/>
      <c r="B480" s="110"/>
      <c r="C480" s="16" t="s">
        <v>29</v>
      </c>
      <c r="D480" s="18" t="s">
        <v>176</v>
      </c>
      <c r="E480" s="34">
        <f t="shared" si="43"/>
        <v>8845.3</v>
      </c>
      <c r="F480" s="34">
        <f t="shared" si="43"/>
        <v>271567.2</v>
      </c>
      <c r="G480" s="34">
        <f t="shared" si="43"/>
        <v>226800.8</v>
      </c>
      <c r="H480" s="34">
        <f t="shared" si="43"/>
        <v>119809.59999999999</v>
      </c>
      <c r="I480" s="15">
        <f t="shared" si="36"/>
        <v>-106991.2</v>
      </c>
      <c r="J480" s="87">
        <f t="shared" si="37"/>
        <v>52.825915957968405</v>
      </c>
      <c r="K480" s="87">
        <f t="shared" si="38"/>
        <v>44.117846337849336</v>
      </c>
      <c r="L480" s="34"/>
      <c r="M480" s="15">
        <f t="shared" si="39"/>
        <v>110964.29999999999</v>
      </c>
      <c r="N480" s="15">
        <f t="shared" si="40"/>
        <v>1354.5001300125489</v>
      </c>
    </row>
    <row r="481" spans="1:14" ht="31.5" customHeight="1" hidden="1">
      <c r="A481" s="110"/>
      <c r="B481" s="110"/>
      <c r="C481" s="16" t="s">
        <v>44</v>
      </c>
      <c r="D481" s="18" t="s">
        <v>45</v>
      </c>
      <c r="E481" s="34">
        <f t="shared" si="43"/>
        <v>0</v>
      </c>
      <c r="F481" s="34">
        <f t="shared" si="43"/>
        <v>0</v>
      </c>
      <c r="G481" s="34">
        <f t="shared" si="43"/>
        <v>0</v>
      </c>
      <c r="H481" s="34">
        <f t="shared" si="43"/>
        <v>0</v>
      </c>
      <c r="I481" s="15">
        <f t="shared" si="36"/>
        <v>0</v>
      </c>
      <c r="J481" s="87" t="e">
        <f t="shared" si="37"/>
        <v>#DIV/0!</v>
      </c>
      <c r="K481" s="87" t="e">
        <f t="shared" si="38"/>
        <v>#DIV/0!</v>
      </c>
      <c r="L481" s="34"/>
      <c r="M481" s="15">
        <f t="shared" si="39"/>
        <v>0</v>
      </c>
      <c r="N481" s="15" t="e">
        <f t="shared" si="40"/>
        <v>#DIV/0!</v>
      </c>
    </row>
    <row r="482" spans="1:14" ht="15.75" customHeight="1">
      <c r="A482" s="110"/>
      <c r="B482" s="110"/>
      <c r="C482" s="16" t="s">
        <v>213</v>
      </c>
      <c r="D482" s="18" t="s">
        <v>46</v>
      </c>
      <c r="E482" s="34">
        <f t="shared" si="43"/>
        <v>-45944.9</v>
      </c>
      <c r="F482" s="34">
        <f t="shared" si="43"/>
        <v>0</v>
      </c>
      <c r="G482" s="34">
        <f t="shared" si="43"/>
        <v>0</v>
      </c>
      <c r="H482" s="34">
        <f t="shared" si="43"/>
        <v>-146814.30000000005</v>
      </c>
      <c r="I482" s="15">
        <f t="shared" si="36"/>
        <v>-146814.30000000005</v>
      </c>
      <c r="J482" s="87"/>
      <c r="K482" s="87"/>
      <c r="L482" s="34"/>
      <c r="M482" s="15">
        <f t="shared" si="39"/>
        <v>-100869.40000000005</v>
      </c>
      <c r="N482" s="15">
        <f t="shared" si="40"/>
        <v>319.5442802139085</v>
      </c>
    </row>
    <row r="483" spans="1:14" ht="32.25" customHeight="1">
      <c r="A483" s="110"/>
      <c r="B483" s="110"/>
      <c r="C483" s="16"/>
      <c r="D483" s="24" t="s">
        <v>205</v>
      </c>
      <c r="E483" s="37">
        <f>E430+E444</f>
        <v>12055274.8</v>
      </c>
      <c r="F483" s="37">
        <f>F430+F444</f>
        <v>15673058.3</v>
      </c>
      <c r="G483" s="37">
        <f>G430+G444</f>
        <v>12907940.799999999</v>
      </c>
      <c r="H483" s="37">
        <f>H430+H444</f>
        <v>12806620.4</v>
      </c>
      <c r="I483" s="57">
        <f t="shared" si="36"/>
        <v>-101320.39999999851</v>
      </c>
      <c r="J483" s="86">
        <f t="shared" si="37"/>
        <v>99.21505372878687</v>
      </c>
      <c r="K483" s="86">
        <f t="shared" si="38"/>
        <v>81.711049336172</v>
      </c>
      <c r="L483" s="37"/>
      <c r="M483" s="57">
        <f t="shared" si="39"/>
        <v>751345.5999999996</v>
      </c>
      <c r="N483" s="57">
        <f t="shared" si="40"/>
        <v>106.23250496123073</v>
      </c>
    </row>
    <row r="484" spans="1:14" ht="31.5">
      <c r="A484" s="110"/>
      <c r="B484" s="110"/>
      <c r="C484" s="16"/>
      <c r="D484" s="24" t="s">
        <v>206</v>
      </c>
      <c r="E484" s="37">
        <f>E430+E444+E482</f>
        <v>12009329.9</v>
      </c>
      <c r="F484" s="37">
        <f>F430+F444+F482</f>
        <v>15673058.3</v>
      </c>
      <c r="G484" s="37">
        <f>G430+G444+G482</f>
        <v>12907940.799999999</v>
      </c>
      <c r="H484" s="37">
        <f>H430+H444+H482</f>
        <v>12659806.1</v>
      </c>
      <c r="I484" s="57">
        <f t="shared" si="36"/>
        <v>-248134.69999999925</v>
      </c>
      <c r="J484" s="86">
        <f t="shared" si="37"/>
        <v>98.0776585216443</v>
      </c>
      <c r="K484" s="86">
        <f t="shared" si="38"/>
        <v>80.77431894705578</v>
      </c>
      <c r="L484" s="37"/>
      <c r="M484" s="57">
        <f t="shared" si="39"/>
        <v>650476.1999999993</v>
      </c>
      <c r="N484" s="57">
        <f t="shared" si="40"/>
        <v>105.41642377565128</v>
      </c>
    </row>
    <row r="485" spans="1:14" s="26" customFormat="1" ht="15.75">
      <c r="A485" s="110"/>
      <c r="B485" s="110"/>
      <c r="C485" s="28" t="s">
        <v>188</v>
      </c>
      <c r="D485" s="24" t="s">
        <v>189</v>
      </c>
      <c r="E485" s="37">
        <f>SUM(E486:E491)</f>
        <v>4685453.8</v>
      </c>
      <c r="F485" s="37">
        <f>SUM(F486:F491)</f>
        <v>5468856.999999999</v>
      </c>
      <c r="G485" s="37">
        <f>SUM(G486:G491)</f>
        <v>4285891.999999999</v>
      </c>
      <c r="H485" s="37">
        <f>SUM(H486:H491)</f>
        <v>3582964.9</v>
      </c>
      <c r="I485" s="57">
        <f t="shared" si="36"/>
        <v>-702927.0999999992</v>
      </c>
      <c r="J485" s="86">
        <f t="shared" si="37"/>
        <v>83.59904775948625</v>
      </c>
      <c r="K485" s="86">
        <f t="shared" si="38"/>
        <v>65.5157905939029</v>
      </c>
      <c r="L485" s="37"/>
      <c r="M485" s="57">
        <f t="shared" si="39"/>
        <v>-1102488.9</v>
      </c>
      <c r="N485" s="57">
        <f t="shared" si="40"/>
        <v>76.4699654065525</v>
      </c>
    </row>
    <row r="486" spans="1:14" ht="31.5" customHeight="1" hidden="1">
      <c r="A486" s="110"/>
      <c r="B486" s="110"/>
      <c r="C486" s="16" t="s">
        <v>47</v>
      </c>
      <c r="D486" s="18" t="s">
        <v>48</v>
      </c>
      <c r="E486" s="34">
        <f aca="true" t="shared" si="44" ref="E486:H491">SUMIF($C$5:$C$412,$C486,E$5:E$412)</f>
        <v>0</v>
      </c>
      <c r="F486" s="34">
        <f t="shared" si="44"/>
        <v>0</v>
      </c>
      <c r="G486" s="34">
        <f t="shared" si="44"/>
        <v>0</v>
      </c>
      <c r="H486" s="34">
        <f t="shared" si="44"/>
        <v>0</v>
      </c>
      <c r="I486" s="15">
        <f t="shared" si="36"/>
        <v>0</v>
      </c>
      <c r="J486" s="87" t="e">
        <f t="shared" si="37"/>
        <v>#DIV/0!</v>
      </c>
      <c r="K486" s="87" t="e">
        <f t="shared" si="38"/>
        <v>#DIV/0!</v>
      </c>
      <c r="L486" s="34"/>
      <c r="M486" s="15">
        <f t="shared" si="39"/>
        <v>0</v>
      </c>
      <c r="N486" s="15" t="e">
        <f t="shared" si="40"/>
        <v>#DIV/0!</v>
      </c>
    </row>
    <row r="487" spans="1:14" ht="15.75">
      <c r="A487" s="110"/>
      <c r="B487" s="110"/>
      <c r="C487" s="16" t="s">
        <v>49</v>
      </c>
      <c r="D487" s="18" t="s">
        <v>190</v>
      </c>
      <c r="E487" s="34">
        <f t="shared" si="44"/>
        <v>1970125</v>
      </c>
      <c r="F487" s="34">
        <f t="shared" si="44"/>
        <v>2421488.6999999997</v>
      </c>
      <c r="G487" s="34">
        <f t="shared" si="44"/>
        <v>1238611.8</v>
      </c>
      <c r="H487" s="34">
        <f t="shared" si="44"/>
        <v>932910.1000000001</v>
      </c>
      <c r="I487" s="15">
        <f t="shared" si="36"/>
        <v>-305701.69999999995</v>
      </c>
      <c r="J487" s="87">
        <f t="shared" si="37"/>
        <v>75.31900632627591</v>
      </c>
      <c r="K487" s="87">
        <f t="shared" si="38"/>
        <v>38.52630408723362</v>
      </c>
      <c r="L487" s="34"/>
      <c r="M487" s="15">
        <f t="shared" si="39"/>
        <v>-1037214.8999999999</v>
      </c>
      <c r="N487" s="15">
        <f t="shared" si="40"/>
        <v>47.35283801789227</v>
      </c>
    </row>
    <row r="488" spans="1:14" ht="15.75">
      <c r="A488" s="110"/>
      <c r="B488" s="110"/>
      <c r="C488" s="16" t="s">
        <v>50</v>
      </c>
      <c r="D488" s="18" t="s">
        <v>87</v>
      </c>
      <c r="E488" s="34">
        <f t="shared" si="44"/>
        <v>2215179.5</v>
      </c>
      <c r="F488" s="34">
        <f t="shared" si="44"/>
        <v>2450802.499999999</v>
      </c>
      <c r="G488" s="34">
        <f t="shared" si="44"/>
        <v>2450714.399999999</v>
      </c>
      <c r="H488" s="34">
        <f t="shared" si="44"/>
        <v>2114120</v>
      </c>
      <c r="I488" s="15">
        <f t="shared" si="36"/>
        <v>-336594.399999999</v>
      </c>
      <c r="J488" s="87">
        <f t="shared" si="37"/>
        <v>86.26545794157006</v>
      </c>
      <c r="K488" s="87">
        <f t="shared" si="38"/>
        <v>86.26235692186542</v>
      </c>
      <c r="L488" s="34"/>
      <c r="M488" s="15">
        <f t="shared" si="39"/>
        <v>-101059.5</v>
      </c>
      <c r="N488" s="15">
        <f t="shared" si="40"/>
        <v>95.43786406474058</v>
      </c>
    </row>
    <row r="489" spans="1:14" ht="15.75">
      <c r="A489" s="110"/>
      <c r="B489" s="110"/>
      <c r="C489" s="16" t="s">
        <v>52</v>
      </c>
      <c r="D489" s="20" t="s">
        <v>53</v>
      </c>
      <c r="E489" s="34">
        <f t="shared" si="44"/>
        <v>500149.3</v>
      </c>
      <c r="F489" s="34">
        <f t="shared" si="44"/>
        <v>596565.7999999999</v>
      </c>
      <c r="G489" s="34">
        <f t="shared" si="44"/>
        <v>596565.7999999999</v>
      </c>
      <c r="H489" s="34">
        <f t="shared" si="44"/>
        <v>535934.7999999999</v>
      </c>
      <c r="I489" s="15">
        <f t="shared" si="36"/>
        <v>-60631</v>
      </c>
      <c r="J489" s="87">
        <f t="shared" si="37"/>
        <v>89.83666177310198</v>
      </c>
      <c r="K489" s="87">
        <f t="shared" si="38"/>
        <v>89.83666177310198</v>
      </c>
      <c r="L489" s="34"/>
      <c r="M489" s="15">
        <f t="shared" si="39"/>
        <v>35785.49999999994</v>
      </c>
      <c r="N489" s="15">
        <f t="shared" si="40"/>
        <v>107.15496352789056</v>
      </c>
    </row>
    <row r="490" spans="1:14" ht="31.5" customHeight="1" hidden="1">
      <c r="A490" s="110"/>
      <c r="B490" s="110"/>
      <c r="C490" s="16" t="s">
        <v>191</v>
      </c>
      <c r="D490" s="17" t="s">
        <v>192</v>
      </c>
      <c r="E490" s="34">
        <f t="shared" si="44"/>
        <v>0</v>
      </c>
      <c r="F490" s="34">
        <f t="shared" si="44"/>
        <v>0</v>
      </c>
      <c r="G490" s="34">
        <f t="shared" si="44"/>
        <v>0</v>
      </c>
      <c r="H490" s="34">
        <f t="shared" si="44"/>
        <v>0</v>
      </c>
      <c r="I490" s="15">
        <f t="shared" si="36"/>
        <v>0</v>
      </c>
      <c r="J490" s="87" t="e">
        <f t="shared" si="37"/>
        <v>#DIV/0!</v>
      </c>
      <c r="K490" s="87" t="e">
        <f t="shared" si="38"/>
        <v>#DIV/0!</v>
      </c>
      <c r="L490" s="34"/>
      <c r="M490" s="15">
        <f t="shared" si="39"/>
        <v>0</v>
      </c>
      <c r="N490" s="15" t="e">
        <f t="shared" si="40"/>
        <v>#DIV/0!</v>
      </c>
    </row>
    <row r="491" spans="1:14" ht="15.75" customHeight="1" hidden="1">
      <c r="A491" s="110"/>
      <c r="B491" s="110"/>
      <c r="C491" s="16" t="s">
        <v>64</v>
      </c>
      <c r="D491" s="18" t="s">
        <v>65</v>
      </c>
      <c r="E491" s="34">
        <f t="shared" si="44"/>
        <v>0</v>
      </c>
      <c r="F491" s="34">
        <f t="shared" si="44"/>
        <v>0</v>
      </c>
      <c r="G491" s="34">
        <f t="shared" si="44"/>
        <v>0</v>
      </c>
      <c r="H491" s="34">
        <f t="shared" si="44"/>
        <v>0</v>
      </c>
      <c r="I491" s="15">
        <f t="shared" si="36"/>
        <v>0</v>
      </c>
      <c r="J491" s="87" t="e">
        <f t="shared" si="37"/>
        <v>#DIV/0!</v>
      </c>
      <c r="K491" s="87" t="e">
        <f t="shared" si="38"/>
        <v>#DIV/0!</v>
      </c>
      <c r="L491" s="34"/>
      <c r="M491" s="15">
        <f t="shared" si="39"/>
        <v>0</v>
      </c>
      <c r="N491" s="15" t="e">
        <f t="shared" si="40"/>
        <v>#DIV/0!</v>
      </c>
    </row>
    <row r="492" spans="1:14" ht="31.5">
      <c r="A492" s="110"/>
      <c r="B492" s="110"/>
      <c r="C492" s="16"/>
      <c r="D492" s="39" t="s">
        <v>207</v>
      </c>
      <c r="E492" s="37">
        <f>E483+E485</f>
        <v>16740728.600000001</v>
      </c>
      <c r="F492" s="37">
        <f>F483+F485</f>
        <v>21141915.3</v>
      </c>
      <c r="G492" s="37">
        <f>G483+G485</f>
        <v>17193832.799999997</v>
      </c>
      <c r="H492" s="37">
        <f>H483+H485</f>
        <v>16389585.3</v>
      </c>
      <c r="I492" s="57">
        <f t="shared" si="36"/>
        <v>-804247.4999999963</v>
      </c>
      <c r="J492" s="86">
        <f t="shared" si="37"/>
        <v>95.32246527371142</v>
      </c>
      <c r="K492" s="86">
        <f t="shared" si="38"/>
        <v>77.5217621839588</v>
      </c>
      <c r="L492" s="37"/>
      <c r="M492" s="57">
        <f t="shared" si="39"/>
        <v>-351143.30000000075</v>
      </c>
      <c r="N492" s="57">
        <f t="shared" si="40"/>
        <v>97.90246106731578</v>
      </c>
    </row>
    <row r="493" spans="1:14" s="26" customFormat="1" ht="15.75">
      <c r="A493" s="110"/>
      <c r="B493" s="110"/>
      <c r="C493" s="23"/>
      <c r="D493" s="39" t="s">
        <v>224</v>
      </c>
      <c r="E493" s="37">
        <f>E484+E485</f>
        <v>16694783.7</v>
      </c>
      <c r="F493" s="37">
        <f>F484+F485</f>
        <v>21141915.3</v>
      </c>
      <c r="G493" s="37">
        <f>G484+G485</f>
        <v>17193832.799999997</v>
      </c>
      <c r="H493" s="37">
        <f>H484+H485</f>
        <v>16242771</v>
      </c>
      <c r="I493" s="57">
        <f t="shared" si="36"/>
        <v>-951061.799999997</v>
      </c>
      <c r="J493" s="86">
        <f t="shared" si="37"/>
        <v>94.46858759729247</v>
      </c>
      <c r="K493" s="86">
        <f t="shared" si="38"/>
        <v>76.82733929030545</v>
      </c>
      <c r="L493" s="37"/>
      <c r="M493" s="57">
        <f t="shared" si="39"/>
        <v>-452012.69999999925</v>
      </c>
      <c r="N493" s="57">
        <f t="shared" si="40"/>
        <v>97.29249142652864</v>
      </c>
    </row>
    <row r="494" spans="1:14" s="26" customFormat="1" ht="31.5" customHeight="1">
      <c r="A494" s="110"/>
      <c r="B494" s="110"/>
      <c r="C494" s="28"/>
      <c r="D494" s="24" t="s">
        <v>178</v>
      </c>
      <c r="E494" s="32">
        <f>E495</f>
        <v>12700</v>
      </c>
      <c r="F494" s="32">
        <f>F495</f>
        <v>24300.2</v>
      </c>
      <c r="G494" s="32">
        <f>G495</f>
        <v>0</v>
      </c>
      <c r="H494" s="32">
        <f>H495</f>
        <v>0</v>
      </c>
      <c r="I494" s="57">
        <f t="shared" si="36"/>
        <v>0</v>
      </c>
      <c r="J494" s="86"/>
      <c r="K494" s="86">
        <f t="shared" si="38"/>
        <v>0</v>
      </c>
      <c r="L494" s="37"/>
      <c r="M494" s="57">
        <f t="shared" si="39"/>
        <v>-12700</v>
      </c>
      <c r="N494" s="57">
        <f t="shared" si="40"/>
        <v>0</v>
      </c>
    </row>
    <row r="495" spans="1:14" ht="31.5" customHeight="1">
      <c r="A495" s="111"/>
      <c r="B495" s="111"/>
      <c r="C495" s="19" t="s">
        <v>179</v>
      </c>
      <c r="D495" s="20" t="s">
        <v>180</v>
      </c>
      <c r="E495" s="34">
        <f>SUMIF($C$5:$C$423,$C495,E$5:E$423)</f>
        <v>12700</v>
      </c>
      <c r="F495" s="14">
        <f>F423</f>
        <v>24300.2</v>
      </c>
      <c r="G495" s="14">
        <f>G423</f>
        <v>0</v>
      </c>
      <c r="H495" s="34">
        <f>SUMIF($C$5:$C$423,$C495,H$5:H$423)</f>
        <v>0</v>
      </c>
      <c r="I495" s="15">
        <f>H495-G495</f>
        <v>0</v>
      </c>
      <c r="J495" s="87"/>
      <c r="K495" s="87">
        <f>H495/F495*100</f>
        <v>0</v>
      </c>
      <c r="L495" s="34"/>
      <c r="M495" s="15">
        <f>H495-E495</f>
        <v>-12700</v>
      </c>
      <c r="N495" s="15">
        <f>H495/E495*100</f>
        <v>0</v>
      </c>
    </row>
    <row r="496" spans="1:12" ht="15.75">
      <c r="A496" s="40"/>
      <c r="B496" s="40"/>
      <c r="C496" s="41"/>
      <c r="D496" s="42"/>
      <c r="E496" s="46"/>
      <c r="F496" s="46"/>
      <c r="G496" s="46"/>
      <c r="H496" s="43"/>
      <c r="I496" s="47"/>
      <c r="J496" s="7"/>
      <c r="K496" s="7"/>
      <c r="L496" s="56"/>
    </row>
    <row r="497" spans="1:11" ht="15.75">
      <c r="A497" s="40"/>
      <c r="B497" s="40"/>
      <c r="C497" s="41"/>
      <c r="D497" s="42"/>
      <c r="E497" s="46"/>
      <c r="F497" s="46"/>
      <c r="G497" s="46"/>
      <c r="H497" s="43"/>
      <c r="I497" s="47"/>
      <c r="J497" s="7"/>
      <c r="K497" s="7"/>
    </row>
    <row r="498" spans="1:11" ht="15.75">
      <c r="A498" s="40"/>
      <c r="B498" s="40"/>
      <c r="C498" s="41"/>
      <c r="D498" s="42"/>
      <c r="E498" s="46"/>
      <c r="F498" s="46"/>
      <c r="G498" s="46"/>
      <c r="H498" s="43"/>
      <c r="I498" s="47"/>
      <c r="J498" s="7"/>
      <c r="K498" s="7"/>
    </row>
    <row r="499" spans="1:11" ht="15.75">
      <c r="A499" s="48"/>
      <c r="B499" s="49"/>
      <c r="C499" s="50"/>
      <c r="D499" s="51"/>
      <c r="E499" s="51"/>
      <c r="F499" s="51"/>
      <c r="G499" s="51"/>
      <c r="H499" s="51"/>
      <c r="I499" s="52"/>
      <c r="J499" s="3"/>
      <c r="K499" s="3"/>
    </row>
    <row r="500" spans="1:11" ht="15.75">
      <c r="A500" s="48"/>
      <c r="B500" s="49"/>
      <c r="C500" s="50"/>
      <c r="D500" s="51"/>
      <c r="E500" s="51"/>
      <c r="F500" s="51"/>
      <c r="G500" s="51"/>
      <c r="H500" s="51"/>
      <c r="I500" s="52"/>
      <c r="J500" s="3"/>
      <c r="K500" s="3"/>
    </row>
    <row r="501" spans="1:11" ht="15.75">
      <c r="A501" s="48"/>
      <c r="B501" s="49"/>
      <c r="C501" s="50"/>
      <c r="D501" s="51"/>
      <c r="E501" s="51"/>
      <c r="F501" s="51"/>
      <c r="G501" s="51"/>
      <c r="H501" s="51"/>
      <c r="I501" s="52"/>
      <c r="J501" s="3"/>
      <c r="K501" s="3"/>
    </row>
    <row r="502" spans="1:11" ht="15.75">
      <c r="A502" s="48"/>
      <c r="B502" s="49"/>
      <c r="C502" s="50"/>
      <c r="D502" s="51"/>
      <c r="E502" s="51"/>
      <c r="F502" s="51"/>
      <c r="G502" s="51"/>
      <c r="H502" s="51"/>
      <c r="I502" s="52"/>
      <c r="J502" s="3"/>
      <c r="K502" s="3"/>
    </row>
    <row r="503" spans="1:11" ht="15.75">
      <c r="A503" s="48"/>
      <c r="B503" s="49"/>
      <c r="C503" s="50"/>
      <c r="D503" s="51"/>
      <c r="E503" s="51"/>
      <c r="F503" s="51"/>
      <c r="G503" s="51"/>
      <c r="H503" s="51"/>
      <c r="I503" s="52"/>
      <c r="J503" s="3"/>
      <c r="K503" s="3"/>
    </row>
    <row r="504" spans="1:11" ht="15.75">
      <c r="A504" s="53"/>
      <c r="B504" s="49"/>
      <c r="C504" s="50"/>
      <c r="D504" s="51"/>
      <c r="E504" s="51"/>
      <c r="F504" s="51"/>
      <c r="G504" s="51"/>
      <c r="H504" s="51"/>
      <c r="J504" s="3"/>
      <c r="K504" s="3"/>
    </row>
    <row r="505" spans="1:11" ht="15.75">
      <c r="A505" s="53"/>
      <c r="B505" s="49"/>
      <c r="C505" s="50"/>
      <c r="D505" s="51"/>
      <c r="E505" s="51"/>
      <c r="F505" s="51"/>
      <c r="G505" s="51"/>
      <c r="H505" s="51"/>
      <c r="J505" s="3"/>
      <c r="K505" s="3"/>
    </row>
    <row r="506" spans="1:11" ht="15.75">
      <c r="A506" s="53"/>
      <c r="B506" s="49"/>
      <c r="C506" s="50"/>
      <c r="D506" s="51"/>
      <c r="E506" s="51"/>
      <c r="F506" s="51"/>
      <c r="G506" s="51"/>
      <c r="H506" s="51"/>
      <c r="J506" s="3"/>
      <c r="K506" s="3"/>
    </row>
    <row r="507" spans="1:11" ht="15.75">
      <c r="A507" s="53"/>
      <c r="B507" s="49"/>
      <c r="C507" s="50"/>
      <c r="D507" s="51"/>
      <c r="E507" s="51"/>
      <c r="F507" s="51"/>
      <c r="G507" s="51"/>
      <c r="H507" s="51"/>
      <c r="J507" s="3"/>
      <c r="K507" s="3"/>
    </row>
    <row r="508" spans="1:11" ht="15.75">
      <c r="A508" s="53"/>
      <c r="B508" s="49"/>
      <c r="C508" s="50"/>
      <c r="D508" s="51"/>
      <c r="E508" s="51"/>
      <c r="F508" s="51"/>
      <c r="G508" s="51"/>
      <c r="H508" s="51"/>
      <c r="J508" s="3"/>
      <c r="K508" s="3"/>
    </row>
    <row r="509" spans="1:11" ht="15.75">
      <c r="A509" s="53"/>
      <c r="B509" s="49"/>
      <c r="C509" s="50"/>
      <c r="D509" s="51"/>
      <c r="E509" s="51"/>
      <c r="F509" s="51"/>
      <c r="G509" s="51"/>
      <c r="H509" s="51"/>
      <c r="J509" s="3"/>
      <c r="K509" s="3"/>
    </row>
    <row r="510" spans="1:11" ht="15.75">
      <c r="A510" s="53"/>
      <c r="B510" s="49"/>
      <c r="C510" s="50"/>
      <c r="D510" s="51"/>
      <c r="E510" s="51"/>
      <c r="F510" s="51"/>
      <c r="G510" s="51"/>
      <c r="H510" s="51"/>
      <c r="J510" s="3"/>
      <c r="K510" s="3"/>
    </row>
    <row r="511" spans="1:11" ht="15.75">
      <c r="A511" s="53"/>
      <c r="B511" s="49"/>
      <c r="C511" s="50"/>
      <c r="D511" s="51"/>
      <c r="E511" s="51"/>
      <c r="F511" s="51"/>
      <c r="G511" s="51"/>
      <c r="H511" s="51"/>
      <c r="J511" s="3"/>
      <c r="K511" s="3"/>
    </row>
    <row r="512" spans="1:11" ht="15.75">
      <c r="A512" s="53"/>
      <c r="B512" s="49"/>
      <c r="C512" s="50"/>
      <c r="D512" s="51"/>
      <c r="E512" s="51"/>
      <c r="F512" s="51"/>
      <c r="G512" s="51"/>
      <c r="H512" s="51"/>
      <c r="J512" s="3"/>
      <c r="K512" s="3"/>
    </row>
    <row r="513" spans="1:11" ht="15.75">
      <c r="A513" s="53"/>
      <c r="B513" s="49"/>
      <c r="C513" s="50"/>
      <c r="D513" s="51"/>
      <c r="E513" s="51"/>
      <c r="F513" s="51"/>
      <c r="G513" s="51"/>
      <c r="H513" s="51"/>
      <c r="J513" s="3"/>
      <c r="K513" s="3"/>
    </row>
    <row r="514" spans="1:11" ht="15.75">
      <c r="A514" s="53"/>
      <c r="B514" s="49"/>
      <c r="C514" s="50"/>
      <c r="D514" s="51"/>
      <c r="E514" s="51"/>
      <c r="F514" s="51"/>
      <c r="G514" s="51"/>
      <c r="H514" s="51"/>
      <c r="J514" s="3"/>
      <c r="K514" s="3"/>
    </row>
    <row r="515" spans="1:11" ht="15.75">
      <c r="A515" s="53"/>
      <c r="B515" s="49"/>
      <c r="C515" s="50"/>
      <c r="D515" s="51"/>
      <c r="E515" s="51"/>
      <c r="F515" s="51"/>
      <c r="G515" s="51"/>
      <c r="H515" s="51"/>
      <c r="J515" s="3"/>
      <c r="K515" s="3"/>
    </row>
    <row r="516" spans="1:11" ht="15.75">
      <c r="A516" s="53"/>
      <c r="B516" s="49"/>
      <c r="C516" s="50"/>
      <c r="D516" s="51"/>
      <c r="E516" s="51"/>
      <c r="F516" s="51"/>
      <c r="G516" s="51"/>
      <c r="H516" s="51"/>
      <c r="J516" s="3"/>
      <c r="K516" s="3"/>
    </row>
    <row r="517" spans="1:11" ht="15.75">
      <c r="A517" s="53"/>
      <c r="B517" s="49"/>
      <c r="C517" s="50"/>
      <c r="D517" s="51"/>
      <c r="E517" s="51"/>
      <c r="F517" s="51"/>
      <c r="G517" s="51"/>
      <c r="H517" s="51"/>
      <c r="J517" s="3"/>
      <c r="K517" s="3"/>
    </row>
    <row r="518" spans="1:11" ht="15.75">
      <c r="A518" s="53"/>
      <c r="B518" s="49"/>
      <c r="C518" s="50"/>
      <c r="D518" s="51"/>
      <c r="E518" s="51"/>
      <c r="F518" s="51"/>
      <c r="G518" s="51"/>
      <c r="H518" s="51"/>
      <c r="J518" s="3"/>
      <c r="K518" s="3"/>
    </row>
    <row r="519" spans="1:11" ht="15.75">
      <c r="A519" s="53"/>
      <c r="B519" s="49"/>
      <c r="C519" s="50"/>
      <c r="D519" s="51"/>
      <c r="E519" s="51"/>
      <c r="F519" s="51"/>
      <c r="G519" s="51"/>
      <c r="H519" s="51"/>
      <c r="J519" s="3"/>
      <c r="K519" s="3"/>
    </row>
    <row r="520" spans="1:11" ht="15.75">
      <c r="A520" s="53"/>
      <c r="B520" s="49"/>
      <c r="C520" s="50"/>
      <c r="D520" s="51"/>
      <c r="E520" s="51"/>
      <c r="F520" s="51"/>
      <c r="G520" s="51"/>
      <c r="H520" s="51"/>
      <c r="J520" s="3"/>
      <c r="K520" s="3"/>
    </row>
    <row r="521" spans="1:11" ht="15.75">
      <c r="A521" s="53"/>
      <c r="B521" s="49"/>
      <c r="C521" s="50"/>
      <c r="D521" s="51"/>
      <c r="E521" s="51"/>
      <c r="F521" s="51"/>
      <c r="G521" s="51"/>
      <c r="H521" s="51"/>
      <c r="J521" s="3"/>
      <c r="K521" s="3"/>
    </row>
    <row r="522" spans="1:11" ht="15.75">
      <c r="A522" s="53"/>
      <c r="B522" s="49"/>
      <c r="C522" s="50"/>
      <c r="D522" s="51"/>
      <c r="E522" s="51"/>
      <c r="F522" s="51"/>
      <c r="G522" s="51"/>
      <c r="H522" s="51"/>
      <c r="J522" s="3"/>
      <c r="K522" s="3"/>
    </row>
    <row r="523" spans="1:11" ht="15.75">
      <c r="A523" s="53"/>
      <c r="B523" s="49"/>
      <c r="C523" s="50"/>
      <c r="D523" s="51"/>
      <c r="E523" s="51"/>
      <c r="F523" s="51"/>
      <c r="G523" s="51"/>
      <c r="H523" s="51"/>
      <c r="J523" s="3"/>
      <c r="K523" s="3"/>
    </row>
    <row r="524" spans="1:11" ht="15.75">
      <c r="A524" s="53"/>
      <c r="B524" s="49"/>
      <c r="C524" s="50"/>
      <c r="D524" s="51"/>
      <c r="E524" s="51"/>
      <c r="F524" s="51"/>
      <c r="G524" s="51"/>
      <c r="H524" s="51"/>
      <c r="J524" s="3"/>
      <c r="K524" s="3"/>
    </row>
    <row r="525" spans="1:11" ht="15.75">
      <c r="A525" s="53"/>
      <c r="B525" s="49"/>
      <c r="C525" s="50"/>
      <c r="D525" s="51"/>
      <c r="E525" s="51"/>
      <c r="F525" s="51"/>
      <c r="G525" s="51"/>
      <c r="H525" s="51"/>
      <c r="J525" s="3"/>
      <c r="K525" s="3"/>
    </row>
    <row r="526" spans="1:11" ht="15.75">
      <c r="A526" s="53"/>
      <c r="B526" s="49"/>
      <c r="C526" s="50"/>
      <c r="D526" s="51"/>
      <c r="E526" s="51"/>
      <c r="F526" s="51"/>
      <c r="G526" s="51"/>
      <c r="H526" s="51"/>
      <c r="J526" s="3"/>
      <c r="K526" s="3"/>
    </row>
    <row r="527" spans="1:11" ht="15.75">
      <c r="A527" s="53"/>
      <c r="B527" s="49"/>
      <c r="C527" s="50"/>
      <c r="D527" s="51"/>
      <c r="E527" s="51"/>
      <c r="F527" s="51"/>
      <c r="G527" s="51"/>
      <c r="H527" s="51"/>
      <c r="J527" s="3"/>
      <c r="K527" s="3"/>
    </row>
    <row r="528" spans="2:11" ht="15.75">
      <c r="B528" s="54"/>
      <c r="C528" s="50"/>
      <c r="D528" s="51"/>
      <c r="E528" s="51"/>
      <c r="F528" s="51"/>
      <c r="G528" s="51"/>
      <c r="H528" s="51"/>
      <c r="J528" s="3"/>
      <c r="K528" s="3"/>
    </row>
    <row r="529" spans="2:11" ht="15.75">
      <c r="B529" s="54"/>
      <c r="C529" s="50"/>
      <c r="D529" s="51"/>
      <c r="E529" s="51"/>
      <c r="F529" s="51"/>
      <c r="G529" s="51"/>
      <c r="H529" s="51"/>
      <c r="J529" s="3"/>
      <c r="K529" s="3"/>
    </row>
    <row r="530" spans="2:11" ht="15.75">
      <c r="B530" s="54"/>
      <c r="C530" s="50"/>
      <c r="D530" s="51"/>
      <c r="E530" s="51"/>
      <c r="F530" s="51"/>
      <c r="G530" s="51"/>
      <c r="H530" s="51"/>
      <c r="J530" s="3"/>
      <c r="K530" s="3"/>
    </row>
    <row r="531" spans="2:11" ht="15.75">
      <c r="B531" s="54"/>
      <c r="C531" s="50"/>
      <c r="D531" s="51"/>
      <c r="E531" s="51"/>
      <c r="F531" s="51"/>
      <c r="G531" s="51"/>
      <c r="H531" s="51"/>
      <c r="J531" s="3"/>
      <c r="K531" s="3"/>
    </row>
    <row r="532" spans="2:11" ht="15.75">
      <c r="B532" s="54"/>
      <c r="C532" s="50"/>
      <c r="D532" s="51"/>
      <c r="E532" s="51"/>
      <c r="F532" s="51"/>
      <c r="G532" s="51"/>
      <c r="H532" s="51"/>
      <c r="J532" s="3"/>
      <c r="K532" s="3"/>
    </row>
    <row r="533" spans="2:11" ht="15.75">
      <c r="B533" s="54"/>
      <c r="C533" s="50"/>
      <c r="D533" s="51"/>
      <c r="E533" s="51"/>
      <c r="F533" s="51"/>
      <c r="G533" s="51"/>
      <c r="H533" s="51"/>
      <c r="J533" s="3"/>
      <c r="K533" s="3"/>
    </row>
    <row r="534" spans="2:11" ht="15.75">
      <c r="B534" s="54"/>
      <c r="C534" s="50"/>
      <c r="D534" s="51"/>
      <c r="E534" s="51"/>
      <c r="F534" s="51"/>
      <c r="G534" s="51"/>
      <c r="H534" s="51"/>
      <c r="J534" s="3"/>
      <c r="K534" s="3"/>
    </row>
    <row r="535" spans="2:11" ht="15.75">
      <c r="B535" s="54"/>
      <c r="C535" s="50"/>
      <c r="D535" s="51"/>
      <c r="E535" s="51"/>
      <c r="F535" s="51"/>
      <c r="G535" s="51"/>
      <c r="H535" s="51"/>
      <c r="J535" s="3"/>
      <c r="K535" s="3"/>
    </row>
    <row r="536" spans="2:11" ht="15.75">
      <c r="B536" s="54"/>
      <c r="C536" s="50"/>
      <c r="D536" s="51"/>
      <c r="E536" s="51"/>
      <c r="F536" s="51"/>
      <c r="G536" s="51"/>
      <c r="H536" s="51"/>
      <c r="J536" s="3"/>
      <c r="K536" s="3"/>
    </row>
    <row r="537" spans="2:11" ht="15.75">
      <c r="B537" s="54"/>
      <c r="C537" s="50"/>
      <c r="D537" s="51"/>
      <c r="E537" s="51"/>
      <c r="F537" s="51"/>
      <c r="G537" s="51"/>
      <c r="H537" s="51"/>
      <c r="J537" s="3"/>
      <c r="K537" s="3"/>
    </row>
    <row r="538" spans="2:11" ht="15.75">
      <c r="B538" s="54"/>
      <c r="C538" s="50"/>
      <c r="D538" s="51"/>
      <c r="E538" s="51"/>
      <c r="F538" s="51"/>
      <c r="G538" s="51"/>
      <c r="H538" s="51"/>
      <c r="J538" s="3"/>
      <c r="K538" s="3"/>
    </row>
    <row r="539" spans="2:11" ht="15.75">
      <c r="B539" s="54"/>
      <c r="C539" s="50"/>
      <c r="D539" s="51"/>
      <c r="E539" s="51"/>
      <c r="F539" s="51"/>
      <c r="G539" s="51"/>
      <c r="H539" s="51"/>
      <c r="J539" s="3"/>
      <c r="K539" s="3"/>
    </row>
    <row r="540" spans="2:11" ht="15.75">
      <c r="B540" s="54"/>
      <c r="C540" s="50"/>
      <c r="D540" s="51"/>
      <c r="E540" s="51"/>
      <c r="F540" s="51"/>
      <c r="G540" s="51"/>
      <c r="H540" s="51"/>
      <c r="J540" s="3"/>
      <c r="K540" s="3"/>
    </row>
    <row r="541" spans="2:11" ht="15.75">
      <c r="B541" s="54"/>
      <c r="C541" s="50"/>
      <c r="D541" s="51"/>
      <c r="E541" s="51"/>
      <c r="F541" s="51"/>
      <c r="G541" s="51"/>
      <c r="H541" s="51"/>
      <c r="J541" s="3"/>
      <c r="K541" s="3"/>
    </row>
    <row r="542" spans="2:11" ht="15.75">
      <c r="B542" s="54"/>
      <c r="C542" s="50"/>
      <c r="D542" s="51"/>
      <c r="E542" s="51"/>
      <c r="F542" s="51"/>
      <c r="G542" s="51"/>
      <c r="H542" s="51"/>
      <c r="J542" s="3"/>
      <c r="K542" s="3"/>
    </row>
    <row r="543" spans="2:11" ht="15.75">
      <c r="B543" s="54"/>
      <c r="C543" s="50"/>
      <c r="D543" s="51"/>
      <c r="E543" s="51"/>
      <c r="F543" s="51"/>
      <c r="G543" s="51"/>
      <c r="H543" s="51"/>
      <c r="J543" s="3"/>
      <c r="K543" s="3"/>
    </row>
    <row r="544" spans="2:11" ht="15.75">
      <c r="B544" s="54"/>
      <c r="C544" s="50"/>
      <c r="D544" s="51"/>
      <c r="E544" s="51"/>
      <c r="F544" s="51"/>
      <c r="G544" s="51"/>
      <c r="H544" s="51"/>
      <c r="J544" s="3"/>
      <c r="K544" s="3"/>
    </row>
    <row r="545" spans="2:11" ht="15.75">
      <c r="B545" s="54"/>
      <c r="C545" s="50"/>
      <c r="D545" s="51"/>
      <c r="E545" s="51"/>
      <c r="F545" s="51"/>
      <c r="G545" s="51"/>
      <c r="H545" s="51"/>
      <c r="J545" s="3"/>
      <c r="K545" s="3"/>
    </row>
    <row r="546" spans="2:11" ht="15.75">
      <c r="B546" s="54"/>
      <c r="C546" s="50"/>
      <c r="D546" s="51"/>
      <c r="E546" s="51"/>
      <c r="F546" s="51"/>
      <c r="G546" s="51"/>
      <c r="H546" s="51"/>
      <c r="J546" s="3"/>
      <c r="K546" s="3"/>
    </row>
    <row r="547" spans="2:11" ht="15.75">
      <c r="B547" s="54"/>
      <c r="C547" s="50"/>
      <c r="D547" s="51"/>
      <c r="E547" s="51"/>
      <c r="F547" s="51"/>
      <c r="G547" s="51"/>
      <c r="H547" s="51"/>
      <c r="J547" s="3"/>
      <c r="K547" s="3"/>
    </row>
    <row r="548" spans="2:11" ht="15.75">
      <c r="B548" s="54"/>
      <c r="C548" s="50"/>
      <c r="D548" s="51"/>
      <c r="E548" s="51"/>
      <c r="F548" s="51"/>
      <c r="G548" s="51"/>
      <c r="H548" s="51"/>
      <c r="J548" s="3"/>
      <c r="K548" s="3"/>
    </row>
    <row r="549" spans="2:11" ht="15.75">
      <c r="B549" s="54"/>
      <c r="C549" s="50"/>
      <c r="D549" s="51"/>
      <c r="E549" s="51"/>
      <c r="F549" s="51"/>
      <c r="G549" s="51"/>
      <c r="H549" s="51"/>
      <c r="J549" s="3"/>
      <c r="K549" s="3"/>
    </row>
    <row r="550" spans="2:11" ht="15.75">
      <c r="B550" s="54"/>
      <c r="C550" s="50"/>
      <c r="D550" s="51"/>
      <c r="E550" s="51"/>
      <c r="F550" s="51"/>
      <c r="G550" s="51"/>
      <c r="H550" s="51"/>
      <c r="J550" s="3"/>
      <c r="K550" s="3"/>
    </row>
    <row r="551" spans="2:11" ht="15.75">
      <c r="B551" s="54"/>
      <c r="C551" s="50"/>
      <c r="D551" s="51"/>
      <c r="E551" s="51"/>
      <c r="F551" s="51"/>
      <c r="G551" s="51"/>
      <c r="H551" s="51"/>
      <c r="J551" s="3"/>
      <c r="K551" s="3"/>
    </row>
    <row r="552" spans="2:11" ht="15.75">
      <c r="B552" s="54"/>
      <c r="C552" s="50"/>
      <c r="D552" s="51"/>
      <c r="E552" s="51"/>
      <c r="F552" s="51"/>
      <c r="G552" s="51"/>
      <c r="H552" s="51"/>
      <c r="J552" s="3"/>
      <c r="K552" s="3"/>
    </row>
    <row r="553" spans="2:11" ht="15.75">
      <c r="B553" s="54"/>
      <c r="C553" s="50"/>
      <c r="D553" s="51"/>
      <c r="E553" s="51"/>
      <c r="F553" s="51"/>
      <c r="G553" s="51"/>
      <c r="H553" s="51"/>
      <c r="J553" s="3"/>
      <c r="K553" s="3"/>
    </row>
    <row r="554" spans="2:11" ht="15.75">
      <c r="B554" s="54"/>
      <c r="C554" s="50"/>
      <c r="D554" s="51"/>
      <c r="E554" s="51"/>
      <c r="F554" s="51"/>
      <c r="G554" s="51"/>
      <c r="H554" s="51"/>
      <c r="J554" s="3"/>
      <c r="K554" s="3"/>
    </row>
    <row r="555" spans="2:11" ht="15.75">
      <c r="B555" s="54"/>
      <c r="C555" s="50"/>
      <c r="D555" s="51"/>
      <c r="E555" s="51"/>
      <c r="F555" s="51"/>
      <c r="G555" s="51"/>
      <c r="H555" s="51"/>
      <c r="J555" s="3"/>
      <c r="K555" s="3"/>
    </row>
    <row r="556" spans="2:11" ht="15.75">
      <c r="B556" s="54"/>
      <c r="C556" s="50"/>
      <c r="D556" s="51"/>
      <c r="E556" s="51"/>
      <c r="F556" s="51"/>
      <c r="G556" s="51"/>
      <c r="H556" s="51"/>
      <c r="J556" s="3"/>
      <c r="K556" s="3"/>
    </row>
    <row r="557" spans="2:11" ht="15.75">
      <c r="B557" s="54"/>
      <c r="C557" s="50"/>
      <c r="D557" s="51"/>
      <c r="E557" s="51"/>
      <c r="F557" s="51"/>
      <c r="G557" s="51"/>
      <c r="H557" s="51"/>
      <c r="J557" s="3"/>
      <c r="K557" s="3"/>
    </row>
    <row r="558" spans="2:11" ht="15.75">
      <c r="B558" s="54"/>
      <c r="C558" s="50"/>
      <c r="D558" s="51"/>
      <c r="E558" s="51"/>
      <c r="F558" s="51"/>
      <c r="G558" s="51"/>
      <c r="H558" s="51"/>
      <c r="J558" s="3"/>
      <c r="K558" s="3"/>
    </row>
    <row r="559" spans="2:11" ht="15.75">
      <c r="B559" s="54"/>
      <c r="C559" s="50"/>
      <c r="D559" s="51"/>
      <c r="E559" s="51"/>
      <c r="F559" s="51"/>
      <c r="G559" s="51"/>
      <c r="H559" s="51"/>
      <c r="J559" s="3"/>
      <c r="K559" s="3"/>
    </row>
    <row r="560" spans="2:11" ht="15.75">
      <c r="B560" s="54"/>
      <c r="C560" s="50"/>
      <c r="D560" s="51"/>
      <c r="E560" s="51"/>
      <c r="F560" s="51"/>
      <c r="G560" s="51"/>
      <c r="H560" s="51"/>
      <c r="J560" s="3"/>
      <c r="K560" s="3"/>
    </row>
    <row r="561" spans="2:11" ht="15.75">
      <c r="B561" s="54"/>
      <c r="C561" s="50"/>
      <c r="D561" s="51"/>
      <c r="E561" s="51"/>
      <c r="F561" s="51"/>
      <c r="G561" s="51"/>
      <c r="H561" s="51"/>
      <c r="J561" s="3"/>
      <c r="K561" s="3"/>
    </row>
    <row r="562" spans="2:11" ht="15.75">
      <c r="B562" s="54"/>
      <c r="C562" s="50"/>
      <c r="D562" s="51"/>
      <c r="E562" s="51"/>
      <c r="F562" s="51"/>
      <c r="G562" s="51"/>
      <c r="H562" s="51"/>
      <c r="J562" s="3"/>
      <c r="K562" s="3"/>
    </row>
    <row r="563" spans="2:11" ht="15.75">
      <c r="B563" s="54"/>
      <c r="C563" s="50"/>
      <c r="D563" s="51"/>
      <c r="E563" s="51"/>
      <c r="F563" s="51"/>
      <c r="G563" s="51"/>
      <c r="H563" s="51"/>
      <c r="J563" s="3"/>
      <c r="K563" s="3"/>
    </row>
    <row r="564" spans="2:11" ht="15.75">
      <c r="B564" s="54"/>
      <c r="C564" s="50"/>
      <c r="D564" s="51"/>
      <c r="E564" s="51"/>
      <c r="F564" s="51"/>
      <c r="G564" s="51"/>
      <c r="H564" s="51"/>
      <c r="J564" s="3"/>
      <c r="K564" s="3"/>
    </row>
    <row r="565" spans="2:11" ht="15.75">
      <c r="B565" s="54"/>
      <c r="C565" s="50"/>
      <c r="D565" s="51"/>
      <c r="E565" s="51"/>
      <c r="F565" s="51"/>
      <c r="G565" s="51"/>
      <c r="H565" s="51"/>
      <c r="J565" s="3"/>
      <c r="K565" s="3"/>
    </row>
    <row r="566" spans="2:11" ht="15.75">
      <c r="B566" s="54"/>
      <c r="C566" s="50"/>
      <c r="D566" s="51"/>
      <c r="E566" s="51"/>
      <c r="F566" s="51"/>
      <c r="G566" s="51"/>
      <c r="H566" s="51"/>
      <c r="J566" s="3"/>
      <c r="K566" s="3"/>
    </row>
    <row r="567" spans="2:11" ht="15.75">
      <c r="B567" s="54"/>
      <c r="C567" s="50"/>
      <c r="D567" s="51"/>
      <c r="E567" s="51"/>
      <c r="F567" s="51"/>
      <c r="G567" s="51"/>
      <c r="H567" s="51"/>
      <c r="J567" s="3"/>
      <c r="K567" s="3"/>
    </row>
    <row r="568" spans="2:11" ht="15.75">
      <c r="B568" s="54"/>
      <c r="C568" s="50"/>
      <c r="D568" s="51"/>
      <c r="E568" s="51"/>
      <c r="F568" s="51"/>
      <c r="G568" s="51"/>
      <c r="H568" s="51"/>
      <c r="J568" s="3"/>
      <c r="K568" s="3"/>
    </row>
    <row r="569" spans="2:11" ht="15.75">
      <c r="B569" s="54"/>
      <c r="C569" s="50"/>
      <c r="D569" s="51"/>
      <c r="E569" s="51"/>
      <c r="F569" s="51"/>
      <c r="G569" s="51"/>
      <c r="H569" s="51"/>
      <c r="J569" s="3"/>
      <c r="K569" s="3"/>
    </row>
    <row r="570" spans="2:11" ht="15.75">
      <c r="B570" s="54"/>
      <c r="C570" s="50"/>
      <c r="D570" s="51"/>
      <c r="E570" s="51"/>
      <c r="F570" s="51"/>
      <c r="G570" s="51"/>
      <c r="H570" s="51"/>
      <c r="J570" s="3"/>
      <c r="K570" s="3"/>
    </row>
    <row r="571" spans="2:11" ht="15.75">
      <c r="B571" s="54"/>
      <c r="C571" s="50"/>
      <c r="D571" s="51"/>
      <c r="E571" s="51"/>
      <c r="F571" s="51"/>
      <c r="G571" s="51"/>
      <c r="H571" s="51"/>
      <c r="J571" s="3"/>
      <c r="K571" s="3"/>
    </row>
    <row r="572" spans="2:11" ht="15.75">
      <c r="B572" s="54"/>
      <c r="C572" s="50"/>
      <c r="D572" s="51"/>
      <c r="E572" s="51"/>
      <c r="F572" s="51"/>
      <c r="G572" s="51"/>
      <c r="H572" s="51"/>
      <c r="J572" s="3"/>
      <c r="K572" s="3"/>
    </row>
    <row r="573" spans="2:11" ht="15.75">
      <c r="B573" s="54"/>
      <c r="C573" s="50"/>
      <c r="D573" s="51"/>
      <c r="E573" s="51"/>
      <c r="F573" s="51"/>
      <c r="G573" s="51"/>
      <c r="H573" s="51"/>
      <c r="J573" s="3"/>
      <c r="K573" s="3"/>
    </row>
    <row r="574" spans="2:11" ht="15.75">
      <c r="B574" s="54"/>
      <c r="C574" s="50"/>
      <c r="D574" s="51"/>
      <c r="E574" s="51"/>
      <c r="F574" s="51"/>
      <c r="G574" s="51"/>
      <c r="H574" s="51"/>
      <c r="J574" s="3"/>
      <c r="K574" s="3"/>
    </row>
    <row r="575" spans="2:11" ht="15.75">
      <c r="B575" s="54"/>
      <c r="C575" s="50"/>
      <c r="D575" s="51"/>
      <c r="E575" s="51"/>
      <c r="F575" s="51"/>
      <c r="G575" s="51"/>
      <c r="H575" s="51"/>
      <c r="J575" s="3"/>
      <c r="K575" s="3"/>
    </row>
    <row r="576" spans="2:11" ht="15.75">
      <c r="B576" s="54"/>
      <c r="C576" s="50"/>
      <c r="D576" s="51"/>
      <c r="E576" s="51"/>
      <c r="F576" s="51"/>
      <c r="G576" s="51"/>
      <c r="H576" s="51"/>
      <c r="J576" s="3"/>
      <c r="K576" s="3"/>
    </row>
    <row r="577" spans="2:11" ht="15.75">
      <c r="B577" s="54"/>
      <c r="C577" s="50"/>
      <c r="D577" s="51"/>
      <c r="E577" s="51"/>
      <c r="F577" s="51"/>
      <c r="G577" s="51"/>
      <c r="H577" s="51"/>
      <c r="J577" s="3"/>
      <c r="K577" s="3"/>
    </row>
    <row r="578" spans="2:11" ht="15.75">
      <c r="B578" s="54"/>
      <c r="C578" s="50"/>
      <c r="D578" s="51"/>
      <c r="E578" s="51"/>
      <c r="F578" s="51"/>
      <c r="G578" s="51"/>
      <c r="H578" s="51"/>
      <c r="J578" s="3"/>
      <c r="K578" s="3"/>
    </row>
    <row r="579" spans="2:11" ht="15.75">
      <c r="B579" s="54"/>
      <c r="C579" s="50"/>
      <c r="D579" s="55"/>
      <c r="E579" s="55"/>
      <c r="F579" s="55"/>
      <c r="G579" s="55"/>
      <c r="H579" s="55"/>
      <c r="J579" s="3"/>
      <c r="K579" s="3"/>
    </row>
    <row r="580" spans="2:11" ht="15.75">
      <c r="B580" s="54"/>
      <c r="C580" s="50"/>
      <c r="D580" s="55"/>
      <c r="E580" s="55"/>
      <c r="F580" s="55"/>
      <c r="G580" s="55"/>
      <c r="H580" s="55"/>
      <c r="J580" s="3"/>
      <c r="K580" s="3"/>
    </row>
    <row r="581" spans="2:11" ht="15.75">
      <c r="B581" s="54"/>
      <c r="C581" s="50"/>
      <c r="D581" s="55"/>
      <c r="E581" s="55"/>
      <c r="F581" s="55"/>
      <c r="G581" s="55"/>
      <c r="H581" s="55"/>
      <c r="J581" s="3"/>
      <c r="K581" s="3"/>
    </row>
    <row r="582" spans="2:11" ht="15.75">
      <c r="B582" s="54"/>
      <c r="C582" s="50"/>
      <c r="D582" s="55"/>
      <c r="E582" s="55"/>
      <c r="F582" s="55"/>
      <c r="G582" s="55"/>
      <c r="H582" s="55"/>
      <c r="J582" s="3"/>
      <c r="K582" s="3"/>
    </row>
    <row r="583" spans="2:11" ht="15.75">
      <c r="B583" s="54"/>
      <c r="C583" s="50"/>
      <c r="D583" s="55"/>
      <c r="E583" s="55"/>
      <c r="F583" s="55"/>
      <c r="G583" s="55"/>
      <c r="H583" s="55"/>
      <c r="J583" s="3"/>
      <c r="K583" s="3"/>
    </row>
    <row r="584" spans="2:11" ht="15.75">
      <c r="B584" s="54"/>
      <c r="C584" s="50"/>
      <c r="D584" s="55"/>
      <c r="E584" s="55"/>
      <c r="F584" s="55"/>
      <c r="G584" s="55"/>
      <c r="H584" s="55"/>
      <c r="J584" s="3"/>
      <c r="K584" s="3"/>
    </row>
    <row r="585" spans="2:11" ht="15.75">
      <c r="B585" s="54"/>
      <c r="C585" s="50"/>
      <c r="D585" s="55"/>
      <c r="E585" s="55"/>
      <c r="F585" s="55"/>
      <c r="G585" s="55"/>
      <c r="H585" s="55"/>
      <c r="J585" s="3"/>
      <c r="K585" s="3"/>
    </row>
    <row r="586" spans="2:11" ht="15.75">
      <c r="B586" s="54"/>
      <c r="C586" s="50"/>
      <c r="D586" s="55"/>
      <c r="E586" s="55"/>
      <c r="F586" s="55"/>
      <c r="G586" s="55"/>
      <c r="H586" s="55"/>
      <c r="J586" s="3"/>
      <c r="K586" s="3"/>
    </row>
    <row r="587" spans="2:11" ht="15.75">
      <c r="B587" s="54"/>
      <c r="C587" s="50"/>
      <c r="D587" s="55"/>
      <c r="E587" s="55"/>
      <c r="F587" s="55"/>
      <c r="G587" s="55"/>
      <c r="H587" s="55"/>
      <c r="J587" s="3"/>
      <c r="K587" s="3"/>
    </row>
    <row r="588" spans="2:11" ht="15.75">
      <c r="B588" s="54"/>
      <c r="C588" s="50"/>
      <c r="D588" s="55"/>
      <c r="E588" s="55"/>
      <c r="F588" s="55"/>
      <c r="G588" s="55"/>
      <c r="H588" s="55"/>
      <c r="J588" s="3"/>
      <c r="K588" s="3"/>
    </row>
    <row r="589" spans="2:11" ht="15.75">
      <c r="B589" s="54"/>
      <c r="C589" s="50"/>
      <c r="D589" s="55"/>
      <c r="E589" s="55"/>
      <c r="F589" s="55"/>
      <c r="G589" s="55"/>
      <c r="H589" s="55"/>
      <c r="J589" s="3"/>
      <c r="K589" s="3"/>
    </row>
    <row r="590" spans="2:11" ht="15.75">
      <c r="B590" s="54"/>
      <c r="C590" s="50"/>
      <c r="D590" s="55"/>
      <c r="E590" s="55"/>
      <c r="F590" s="55"/>
      <c r="G590" s="55"/>
      <c r="H590" s="55"/>
      <c r="J590" s="3"/>
      <c r="K590" s="3"/>
    </row>
    <row r="591" spans="2:11" ht="15.75">
      <c r="B591" s="54"/>
      <c r="C591" s="50"/>
      <c r="D591" s="55"/>
      <c r="E591" s="55"/>
      <c r="F591" s="55"/>
      <c r="G591" s="55"/>
      <c r="H591" s="55"/>
      <c r="J591" s="3"/>
      <c r="K591" s="3"/>
    </row>
    <row r="592" spans="2:11" ht="15.75">
      <c r="B592" s="54"/>
      <c r="C592" s="50"/>
      <c r="D592" s="55"/>
      <c r="E592" s="55"/>
      <c r="F592" s="55"/>
      <c r="G592" s="55"/>
      <c r="H592" s="55"/>
      <c r="J592" s="3"/>
      <c r="K592" s="3"/>
    </row>
    <row r="593" spans="2:11" ht="15.75">
      <c r="B593" s="54"/>
      <c r="C593" s="50"/>
      <c r="D593" s="55"/>
      <c r="E593" s="55"/>
      <c r="F593" s="55"/>
      <c r="G593" s="55"/>
      <c r="H593" s="55"/>
      <c r="J593" s="3"/>
      <c r="K593" s="3"/>
    </row>
    <row r="594" spans="2:11" ht="15.75">
      <c r="B594" s="54"/>
      <c r="C594" s="50"/>
      <c r="D594" s="55"/>
      <c r="E594" s="55"/>
      <c r="F594" s="55"/>
      <c r="G594" s="55"/>
      <c r="H594" s="55"/>
      <c r="J594" s="3"/>
      <c r="K594" s="3"/>
    </row>
    <row r="595" spans="2:11" ht="15.75">
      <c r="B595" s="54"/>
      <c r="C595" s="50"/>
      <c r="D595" s="55"/>
      <c r="E595" s="55"/>
      <c r="F595" s="55"/>
      <c r="G595" s="55"/>
      <c r="H595" s="55"/>
      <c r="J595" s="3"/>
      <c r="K595" s="3"/>
    </row>
    <row r="596" spans="2:11" ht="15.75">
      <c r="B596" s="54"/>
      <c r="C596" s="50"/>
      <c r="D596" s="55"/>
      <c r="E596" s="55"/>
      <c r="F596" s="55"/>
      <c r="G596" s="55"/>
      <c r="H596" s="55"/>
      <c r="J596" s="3"/>
      <c r="K596" s="3"/>
    </row>
    <row r="597" spans="2:11" ht="15.75">
      <c r="B597" s="54"/>
      <c r="C597" s="50"/>
      <c r="D597" s="55"/>
      <c r="E597" s="55"/>
      <c r="F597" s="55"/>
      <c r="G597" s="55"/>
      <c r="H597" s="55"/>
      <c r="J597" s="3"/>
      <c r="K597" s="3"/>
    </row>
    <row r="598" spans="2:11" ht="15.75">
      <c r="B598" s="54"/>
      <c r="C598" s="50"/>
      <c r="D598" s="55"/>
      <c r="E598" s="55"/>
      <c r="F598" s="55"/>
      <c r="G598" s="55"/>
      <c r="H598" s="55"/>
      <c r="J598" s="3"/>
      <c r="K598" s="3"/>
    </row>
    <row r="599" spans="2:11" ht="15.75">
      <c r="B599" s="54"/>
      <c r="C599" s="50"/>
      <c r="D599" s="55"/>
      <c r="E599" s="55"/>
      <c r="F599" s="55"/>
      <c r="G599" s="55"/>
      <c r="H599" s="55"/>
      <c r="J599" s="3"/>
      <c r="K599" s="3"/>
    </row>
    <row r="600" spans="2:11" ht="15.75">
      <c r="B600" s="54"/>
      <c r="C600" s="50"/>
      <c r="D600" s="55"/>
      <c r="E600" s="55"/>
      <c r="F600" s="55"/>
      <c r="G600" s="55"/>
      <c r="H600" s="55"/>
      <c r="J600" s="3"/>
      <c r="K600" s="3"/>
    </row>
    <row r="601" spans="2:11" ht="15.75">
      <c r="B601" s="54"/>
      <c r="C601" s="50"/>
      <c r="D601" s="55"/>
      <c r="E601" s="55"/>
      <c r="F601" s="55"/>
      <c r="G601" s="55"/>
      <c r="H601" s="55"/>
      <c r="J601" s="3"/>
      <c r="K601" s="3"/>
    </row>
    <row r="602" spans="2:11" ht="15.75">
      <c r="B602" s="54"/>
      <c r="C602" s="50"/>
      <c r="D602" s="55"/>
      <c r="E602" s="55"/>
      <c r="F602" s="55"/>
      <c r="G602" s="55"/>
      <c r="H602" s="55"/>
      <c r="J602" s="3"/>
      <c r="K602" s="3"/>
    </row>
    <row r="603" spans="2:11" ht="15.75">
      <c r="B603" s="54"/>
      <c r="C603" s="50"/>
      <c r="D603" s="55"/>
      <c r="E603" s="55"/>
      <c r="F603" s="55"/>
      <c r="G603" s="55"/>
      <c r="H603" s="55"/>
      <c r="J603" s="3"/>
      <c r="K603" s="3"/>
    </row>
    <row r="604" spans="2:11" ht="15.75">
      <c r="B604" s="54"/>
      <c r="C604" s="50"/>
      <c r="D604" s="55"/>
      <c r="E604" s="55"/>
      <c r="F604" s="55"/>
      <c r="G604" s="55"/>
      <c r="H604" s="55"/>
      <c r="J604" s="3"/>
      <c r="K604" s="3"/>
    </row>
    <row r="605" spans="2:11" ht="15.75">
      <c r="B605" s="54"/>
      <c r="C605" s="50"/>
      <c r="D605" s="55"/>
      <c r="E605" s="55"/>
      <c r="F605" s="55"/>
      <c r="G605" s="55"/>
      <c r="H605" s="55"/>
      <c r="J605" s="3"/>
      <c r="K605" s="3"/>
    </row>
    <row r="606" spans="2:11" ht="15.75">
      <c r="B606" s="54"/>
      <c r="C606" s="50"/>
      <c r="D606" s="55"/>
      <c r="E606" s="55"/>
      <c r="F606" s="55"/>
      <c r="G606" s="55"/>
      <c r="H606" s="55"/>
      <c r="J606" s="3"/>
      <c r="K606" s="3"/>
    </row>
    <row r="607" spans="2:11" ht="15.75">
      <c r="B607" s="54"/>
      <c r="C607" s="50"/>
      <c r="D607" s="55"/>
      <c r="E607" s="55"/>
      <c r="F607" s="55"/>
      <c r="G607" s="55"/>
      <c r="H607" s="55"/>
      <c r="J607" s="3"/>
      <c r="K607" s="3"/>
    </row>
    <row r="608" spans="2:11" ht="15.75">
      <c r="B608" s="54"/>
      <c r="C608" s="50"/>
      <c r="D608" s="55"/>
      <c r="E608" s="55"/>
      <c r="F608" s="55"/>
      <c r="G608" s="55"/>
      <c r="H608" s="55"/>
      <c r="J608" s="3"/>
      <c r="K608" s="3"/>
    </row>
    <row r="609" spans="2:11" ht="15.75">
      <c r="B609" s="54"/>
      <c r="C609" s="50"/>
      <c r="D609" s="55"/>
      <c r="E609" s="55"/>
      <c r="F609" s="55"/>
      <c r="G609" s="55"/>
      <c r="H609" s="55"/>
      <c r="J609" s="3"/>
      <c r="K609" s="3"/>
    </row>
    <row r="610" spans="2:11" ht="15.75">
      <c r="B610" s="54"/>
      <c r="C610" s="50"/>
      <c r="D610" s="55"/>
      <c r="E610" s="55"/>
      <c r="F610" s="55"/>
      <c r="G610" s="55"/>
      <c r="H610" s="55"/>
      <c r="J610" s="3"/>
      <c r="K610" s="3"/>
    </row>
    <row r="611" spans="2:11" ht="15.75">
      <c r="B611" s="54"/>
      <c r="C611" s="50"/>
      <c r="D611" s="55"/>
      <c r="E611" s="55"/>
      <c r="F611" s="55"/>
      <c r="G611" s="55"/>
      <c r="H611" s="55"/>
      <c r="J611" s="3"/>
      <c r="K611" s="3"/>
    </row>
    <row r="612" spans="2:11" ht="15.75">
      <c r="B612" s="54"/>
      <c r="C612" s="50"/>
      <c r="D612" s="55"/>
      <c r="E612" s="55"/>
      <c r="F612" s="55"/>
      <c r="G612" s="55"/>
      <c r="H612" s="55"/>
      <c r="J612" s="3"/>
      <c r="K612" s="3"/>
    </row>
    <row r="613" spans="2:11" ht="15.75">
      <c r="B613" s="54"/>
      <c r="C613" s="50"/>
      <c r="D613" s="55"/>
      <c r="E613" s="55"/>
      <c r="F613" s="55"/>
      <c r="G613" s="55"/>
      <c r="H613" s="55"/>
      <c r="J613" s="3"/>
      <c r="K613" s="3"/>
    </row>
    <row r="614" spans="2:11" ht="15.75">
      <c r="B614" s="54"/>
      <c r="C614" s="50"/>
      <c r="D614" s="55"/>
      <c r="E614" s="55"/>
      <c r="F614" s="55"/>
      <c r="G614" s="55"/>
      <c r="H614" s="55"/>
      <c r="J614" s="3"/>
      <c r="K614" s="3"/>
    </row>
    <row r="615" spans="2:11" ht="15.75">
      <c r="B615" s="54"/>
      <c r="C615" s="50"/>
      <c r="D615" s="55"/>
      <c r="E615" s="55"/>
      <c r="F615" s="55"/>
      <c r="G615" s="55"/>
      <c r="H615" s="55"/>
      <c r="J615" s="3"/>
      <c r="K615" s="3"/>
    </row>
    <row r="616" spans="2:11" ht="15.75">
      <c r="B616" s="54"/>
      <c r="C616" s="50"/>
      <c r="D616" s="55"/>
      <c r="E616" s="55"/>
      <c r="F616" s="55"/>
      <c r="G616" s="55"/>
      <c r="H616" s="55"/>
      <c r="J616" s="3"/>
      <c r="K616" s="3"/>
    </row>
    <row r="617" spans="2:11" ht="15.75">
      <c r="B617" s="54"/>
      <c r="C617" s="50"/>
      <c r="D617" s="55"/>
      <c r="E617" s="55"/>
      <c r="F617" s="55"/>
      <c r="G617" s="55"/>
      <c r="H617" s="55"/>
      <c r="J617" s="3"/>
      <c r="K617" s="3"/>
    </row>
    <row r="618" spans="2:11" ht="15.75">
      <c r="B618" s="54"/>
      <c r="C618" s="50"/>
      <c r="D618" s="55"/>
      <c r="E618" s="55"/>
      <c r="F618" s="55"/>
      <c r="G618" s="55"/>
      <c r="H618" s="55"/>
      <c r="J618" s="3"/>
      <c r="K618" s="3"/>
    </row>
    <row r="619" spans="2:11" ht="15.75">
      <c r="B619" s="54"/>
      <c r="C619" s="50"/>
      <c r="D619" s="55"/>
      <c r="E619" s="55"/>
      <c r="F619" s="55"/>
      <c r="G619" s="55"/>
      <c r="H619" s="55"/>
      <c r="J619" s="3"/>
      <c r="K619" s="3"/>
    </row>
    <row r="620" spans="2:11" ht="15.75">
      <c r="B620" s="54"/>
      <c r="C620" s="50"/>
      <c r="D620" s="55"/>
      <c r="E620" s="55"/>
      <c r="F620" s="55"/>
      <c r="G620" s="55"/>
      <c r="H620" s="55"/>
      <c r="J620" s="3"/>
      <c r="K620" s="3"/>
    </row>
    <row r="621" spans="2:11" ht="15.75">
      <c r="B621" s="54"/>
      <c r="C621" s="50"/>
      <c r="D621" s="55"/>
      <c r="E621" s="55"/>
      <c r="F621" s="55"/>
      <c r="G621" s="55"/>
      <c r="H621" s="55"/>
      <c r="J621" s="3"/>
      <c r="K621" s="3"/>
    </row>
    <row r="622" spans="2:11" ht="15.75">
      <c r="B622" s="54"/>
      <c r="C622" s="50"/>
      <c r="D622" s="55"/>
      <c r="E622" s="55"/>
      <c r="F622" s="55"/>
      <c r="G622" s="55"/>
      <c r="H622" s="55"/>
      <c r="J622" s="3"/>
      <c r="K622" s="3"/>
    </row>
    <row r="623" spans="2:11" ht="15.75">
      <c r="B623" s="54"/>
      <c r="C623" s="50"/>
      <c r="D623" s="55"/>
      <c r="E623" s="55"/>
      <c r="F623" s="55"/>
      <c r="G623" s="55"/>
      <c r="H623" s="55"/>
      <c r="J623" s="3"/>
      <c r="K623" s="3"/>
    </row>
    <row r="624" spans="2:8" ht="15.75">
      <c r="B624" s="54"/>
      <c r="C624" s="50"/>
      <c r="D624" s="55"/>
      <c r="E624" s="55"/>
      <c r="F624" s="55"/>
      <c r="G624" s="55"/>
      <c r="H624" s="55"/>
    </row>
    <row r="625" spans="2:8" ht="15.75">
      <c r="B625" s="54"/>
      <c r="C625" s="50"/>
      <c r="D625" s="55"/>
      <c r="E625" s="55"/>
      <c r="F625" s="55"/>
      <c r="G625" s="55"/>
      <c r="H625" s="55"/>
    </row>
    <row r="626" spans="2:8" ht="15.75">
      <c r="B626" s="54"/>
      <c r="C626" s="50"/>
      <c r="D626" s="55"/>
      <c r="E626" s="55"/>
      <c r="F626" s="55"/>
      <c r="G626" s="55"/>
      <c r="H626" s="55"/>
    </row>
    <row r="627" spans="2:8" ht="15.75">
      <c r="B627" s="54"/>
      <c r="C627" s="50"/>
      <c r="D627" s="55"/>
      <c r="E627" s="55"/>
      <c r="F627" s="55"/>
      <c r="G627" s="55"/>
      <c r="H627" s="55"/>
    </row>
    <row r="628" spans="2:8" ht="15.75">
      <c r="B628" s="54"/>
      <c r="C628" s="50"/>
      <c r="D628" s="55"/>
      <c r="E628" s="55"/>
      <c r="F628" s="55"/>
      <c r="G628" s="55"/>
      <c r="H628" s="55"/>
    </row>
    <row r="629" spans="2:8" ht="15.75">
      <c r="B629" s="54"/>
      <c r="C629" s="50"/>
      <c r="D629" s="55"/>
      <c r="E629" s="55"/>
      <c r="F629" s="55"/>
      <c r="G629" s="55"/>
      <c r="H629" s="55"/>
    </row>
    <row r="630" spans="2:8" ht="15.75">
      <c r="B630" s="54"/>
      <c r="C630" s="50"/>
      <c r="D630" s="55"/>
      <c r="E630" s="55"/>
      <c r="F630" s="55"/>
      <c r="G630" s="55"/>
      <c r="H630" s="55"/>
    </row>
    <row r="631" spans="2:8" ht="15.75">
      <c r="B631" s="54"/>
      <c r="C631" s="50"/>
      <c r="D631" s="55"/>
      <c r="E631" s="55"/>
      <c r="F631" s="55"/>
      <c r="G631" s="55"/>
      <c r="H631" s="55"/>
    </row>
    <row r="632" spans="2:8" ht="15.75">
      <c r="B632" s="54"/>
      <c r="C632" s="50"/>
      <c r="D632" s="55"/>
      <c r="E632" s="55"/>
      <c r="F632" s="55"/>
      <c r="G632" s="55"/>
      <c r="H632" s="55"/>
    </row>
    <row r="633" spans="2:8" ht="15.75">
      <c r="B633" s="54"/>
      <c r="C633" s="50"/>
      <c r="D633" s="55"/>
      <c r="E633" s="55"/>
      <c r="F633" s="55"/>
      <c r="G633" s="55"/>
      <c r="H633" s="55"/>
    </row>
    <row r="634" spans="2:8" ht="15.75">
      <c r="B634" s="54"/>
      <c r="C634" s="50"/>
      <c r="D634" s="55"/>
      <c r="E634" s="55"/>
      <c r="F634" s="55"/>
      <c r="G634" s="55"/>
      <c r="H634" s="55"/>
    </row>
    <row r="635" spans="2:8" ht="15.75">
      <c r="B635" s="54"/>
      <c r="C635" s="50"/>
      <c r="D635" s="55"/>
      <c r="E635" s="55"/>
      <c r="F635" s="55"/>
      <c r="G635" s="55"/>
      <c r="H635" s="55"/>
    </row>
    <row r="636" spans="2:8" ht="15.75">
      <c r="B636" s="54"/>
      <c r="C636" s="50"/>
      <c r="D636" s="55"/>
      <c r="E636" s="55"/>
      <c r="F636" s="55"/>
      <c r="G636" s="55"/>
      <c r="H636" s="55"/>
    </row>
    <row r="637" spans="2:8" ht="15.75">
      <c r="B637" s="54"/>
      <c r="C637" s="50"/>
      <c r="D637" s="55"/>
      <c r="E637" s="55"/>
      <c r="F637" s="55"/>
      <c r="G637" s="55"/>
      <c r="H637" s="55"/>
    </row>
    <row r="638" spans="2:8" ht="15.75">
      <c r="B638" s="54"/>
      <c r="C638" s="50"/>
      <c r="D638" s="55"/>
      <c r="E638" s="55"/>
      <c r="F638" s="55"/>
      <c r="G638" s="55"/>
      <c r="H638" s="55"/>
    </row>
    <row r="639" spans="2:8" ht="15.75">
      <c r="B639" s="54"/>
      <c r="C639" s="50"/>
      <c r="D639" s="55"/>
      <c r="E639" s="55"/>
      <c r="F639" s="55"/>
      <c r="G639" s="55"/>
      <c r="H639" s="55"/>
    </row>
    <row r="640" spans="2:8" ht="15.75">
      <c r="B640" s="54"/>
      <c r="C640" s="50"/>
      <c r="D640" s="55"/>
      <c r="E640" s="55"/>
      <c r="F640" s="55"/>
      <c r="G640" s="55"/>
      <c r="H640" s="55"/>
    </row>
    <row r="641" spans="2:8" ht="15.75">
      <c r="B641" s="54"/>
      <c r="C641" s="50"/>
      <c r="D641" s="55"/>
      <c r="E641" s="55"/>
      <c r="F641" s="55"/>
      <c r="G641" s="55"/>
      <c r="H641" s="55"/>
    </row>
    <row r="642" spans="2:8" ht="15.75">
      <c r="B642" s="54"/>
      <c r="C642" s="50"/>
      <c r="D642" s="55"/>
      <c r="E642" s="55"/>
      <c r="F642" s="55"/>
      <c r="G642" s="55"/>
      <c r="H642" s="55"/>
    </row>
    <row r="643" spans="2:8" ht="15.75">
      <c r="B643" s="54"/>
      <c r="C643" s="50"/>
      <c r="D643" s="55"/>
      <c r="E643" s="55"/>
      <c r="F643" s="55"/>
      <c r="G643" s="55"/>
      <c r="H643" s="55"/>
    </row>
    <row r="644" spans="2:8" ht="15.75">
      <c r="B644" s="54"/>
      <c r="C644" s="50"/>
      <c r="D644" s="55"/>
      <c r="E644" s="55"/>
      <c r="F644" s="55"/>
      <c r="G644" s="55"/>
      <c r="H644" s="55"/>
    </row>
    <row r="645" spans="2:8" ht="15.75">
      <c r="B645" s="54"/>
      <c r="C645" s="50"/>
      <c r="D645" s="55"/>
      <c r="E645" s="55"/>
      <c r="F645" s="55"/>
      <c r="G645" s="55"/>
      <c r="H645" s="55"/>
    </row>
    <row r="646" spans="2:8" ht="15.75">
      <c r="B646" s="54"/>
      <c r="C646" s="50"/>
      <c r="D646" s="55"/>
      <c r="E646" s="55"/>
      <c r="F646" s="55"/>
      <c r="G646" s="55"/>
      <c r="H646" s="55"/>
    </row>
    <row r="647" spans="2:8" ht="15.75">
      <c r="B647" s="54"/>
      <c r="C647" s="50"/>
      <c r="D647" s="55"/>
      <c r="E647" s="55"/>
      <c r="F647" s="55"/>
      <c r="G647" s="55"/>
      <c r="H647" s="55"/>
    </row>
    <row r="648" spans="2:8" ht="15.75">
      <c r="B648" s="54"/>
      <c r="C648" s="50"/>
      <c r="D648" s="55"/>
      <c r="E648" s="55"/>
      <c r="F648" s="55"/>
      <c r="G648" s="55"/>
      <c r="H648" s="55"/>
    </row>
    <row r="649" spans="2:8" ht="15.75">
      <c r="B649" s="54"/>
      <c r="C649" s="50"/>
      <c r="D649" s="55"/>
      <c r="E649" s="55"/>
      <c r="F649" s="55"/>
      <c r="G649" s="55"/>
      <c r="H649" s="55"/>
    </row>
    <row r="650" spans="2:8" ht="15.75">
      <c r="B650" s="54"/>
      <c r="C650" s="50"/>
      <c r="D650" s="55"/>
      <c r="E650" s="55"/>
      <c r="F650" s="55"/>
      <c r="G650" s="55"/>
      <c r="H650" s="55"/>
    </row>
    <row r="651" spans="2:8" ht="15.75">
      <c r="B651" s="54"/>
      <c r="C651" s="50"/>
      <c r="D651" s="55"/>
      <c r="E651" s="55"/>
      <c r="F651" s="55"/>
      <c r="G651" s="55"/>
      <c r="H651" s="55"/>
    </row>
    <row r="652" spans="2:8" ht="15.75">
      <c r="B652" s="54"/>
      <c r="C652" s="50"/>
      <c r="D652" s="55"/>
      <c r="E652" s="55"/>
      <c r="F652" s="55"/>
      <c r="G652" s="55"/>
      <c r="H652" s="55"/>
    </row>
    <row r="653" spans="2:8" ht="15.75">
      <c r="B653" s="54"/>
      <c r="C653" s="50"/>
      <c r="D653" s="55"/>
      <c r="E653" s="55"/>
      <c r="F653" s="55"/>
      <c r="G653" s="55"/>
      <c r="H653" s="55"/>
    </row>
    <row r="654" spans="2:8" ht="15.75">
      <c r="B654" s="54"/>
      <c r="C654" s="50"/>
      <c r="D654" s="55"/>
      <c r="E654" s="55"/>
      <c r="F654" s="55"/>
      <c r="G654" s="55"/>
      <c r="H654" s="55"/>
    </row>
    <row r="655" spans="2:8" ht="15.75">
      <c r="B655" s="54"/>
      <c r="C655" s="50"/>
      <c r="D655" s="55"/>
      <c r="E655" s="55"/>
      <c r="F655" s="55"/>
      <c r="G655" s="55"/>
      <c r="H655" s="55"/>
    </row>
    <row r="656" spans="2:8" ht="15.75">
      <c r="B656" s="54"/>
      <c r="C656" s="50"/>
      <c r="D656" s="55"/>
      <c r="E656" s="55"/>
      <c r="F656" s="55"/>
      <c r="G656" s="55"/>
      <c r="H656" s="55"/>
    </row>
    <row r="657" spans="2:8" ht="15.75">
      <c r="B657" s="54"/>
      <c r="C657" s="50"/>
      <c r="D657" s="55"/>
      <c r="E657" s="55"/>
      <c r="F657" s="55"/>
      <c r="G657" s="55"/>
      <c r="H657" s="55"/>
    </row>
    <row r="658" spans="2:8" ht="15.75">
      <c r="B658" s="54"/>
      <c r="C658" s="50"/>
      <c r="D658" s="55"/>
      <c r="E658" s="55"/>
      <c r="F658" s="55"/>
      <c r="G658" s="55"/>
      <c r="H658" s="55"/>
    </row>
    <row r="659" spans="2:8" ht="15.75">
      <c r="B659" s="54"/>
      <c r="C659" s="50"/>
      <c r="D659" s="55"/>
      <c r="E659" s="55"/>
      <c r="F659" s="55"/>
      <c r="G659" s="55"/>
      <c r="H659" s="55"/>
    </row>
    <row r="660" spans="2:8" ht="15.75">
      <c r="B660" s="54"/>
      <c r="C660" s="50"/>
      <c r="D660" s="55"/>
      <c r="E660" s="55"/>
      <c r="F660" s="55"/>
      <c r="G660" s="55"/>
      <c r="H660" s="55"/>
    </row>
    <row r="661" spans="2:8" ht="15.75">
      <c r="B661" s="54"/>
      <c r="C661" s="50"/>
      <c r="D661" s="55"/>
      <c r="E661" s="55"/>
      <c r="F661" s="55"/>
      <c r="G661" s="55"/>
      <c r="H661" s="55"/>
    </row>
    <row r="662" spans="2:8" ht="15.75">
      <c r="B662" s="54"/>
      <c r="C662" s="50"/>
      <c r="D662" s="55"/>
      <c r="E662" s="55"/>
      <c r="F662" s="55"/>
      <c r="G662" s="55"/>
      <c r="H662" s="55"/>
    </row>
    <row r="663" spans="2:8" ht="15.75">
      <c r="B663" s="54"/>
      <c r="C663" s="50"/>
      <c r="D663" s="55"/>
      <c r="E663" s="55"/>
      <c r="F663" s="55"/>
      <c r="G663" s="55"/>
      <c r="H663" s="55"/>
    </row>
    <row r="664" spans="2:8" ht="15.75">
      <c r="B664" s="54"/>
      <c r="C664" s="50"/>
      <c r="D664" s="55"/>
      <c r="E664" s="55"/>
      <c r="F664" s="55"/>
      <c r="G664" s="55"/>
      <c r="H664" s="55"/>
    </row>
    <row r="665" spans="2:8" ht="15.75">
      <c r="B665" s="54"/>
      <c r="C665" s="50"/>
      <c r="D665" s="55"/>
      <c r="E665" s="55"/>
      <c r="F665" s="55"/>
      <c r="G665" s="55"/>
      <c r="H665" s="55"/>
    </row>
    <row r="666" spans="2:8" ht="15.75">
      <c r="B666" s="54"/>
      <c r="C666" s="50"/>
      <c r="D666" s="55"/>
      <c r="E666" s="55"/>
      <c r="F666" s="55"/>
      <c r="G666" s="55"/>
      <c r="H666" s="55"/>
    </row>
    <row r="667" spans="2:8" ht="15.75">
      <c r="B667" s="54"/>
      <c r="C667" s="50"/>
      <c r="D667" s="55"/>
      <c r="E667" s="55"/>
      <c r="F667" s="55"/>
      <c r="G667" s="55"/>
      <c r="H667" s="55"/>
    </row>
    <row r="668" spans="2:8" ht="15.75">
      <c r="B668" s="54"/>
      <c r="C668" s="50"/>
      <c r="D668" s="55"/>
      <c r="E668" s="55"/>
      <c r="F668" s="55"/>
      <c r="G668" s="55"/>
      <c r="H668" s="55"/>
    </row>
    <row r="669" spans="2:8" ht="15.75">
      <c r="B669" s="54"/>
      <c r="C669" s="50"/>
      <c r="D669" s="55"/>
      <c r="E669" s="55"/>
      <c r="F669" s="55"/>
      <c r="G669" s="55"/>
      <c r="H669" s="55"/>
    </row>
    <row r="670" spans="2:8" ht="15.75">
      <c r="B670" s="54"/>
      <c r="C670" s="50"/>
      <c r="D670" s="55"/>
      <c r="E670" s="55"/>
      <c r="F670" s="55"/>
      <c r="G670" s="55"/>
      <c r="H670" s="55"/>
    </row>
    <row r="671" spans="2:8" ht="15.75">
      <c r="B671" s="54"/>
      <c r="C671" s="50"/>
      <c r="D671" s="55"/>
      <c r="E671" s="55"/>
      <c r="F671" s="55"/>
      <c r="G671" s="55"/>
      <c r="H671" s="55"/>
    </row>
    <row r="672" spans="2:8" ht="15.75">
      <c r="B672" s="54"/>
      <c r="C672" s="50"/>
      <c r="D672" s="55"/>
      <c r="E672" s="55"/>
      <c r="F672" s="55"/>
      <c r="G672" s="55"/>
      <c r="H672" s="55"/>
    </row>
    <row r="673" spans="2:8" ht="15.75">
      <c r="B673" s="54"/>
      <c r="C673" s="50"/>
      <c r="D673" s="55"/>
      <c r="E673" s="55"/>
      <c r="F673" s="55"/>
      <c r="G673" s="55"/>
      <c r="H673" s="55"/>
    </row>
    <row r="674" spans="2:8" ht="15.75">
      <c r="B674" s="54"/>
      <c r="C674" s="50"/>
      <c r="D674" s="55"/>
      <c r="E674" s="55"/>
      <c r="F674" s="55"/>
      <c r="G674" s="55"/>
      <c r="H674" s="55"/>
    </row>
    <row r="675" spans="2:8" ht="15.75">
      <c r="B675" s="54"/>
      <c r="C675" s="50"/>
      <c r="D675" s="55"/>
      <c r="E675" s="55"/>
      <c r="F675" s="55"/>
      <c r="G675" s="55"/>
      <c r="H675" s="55"/>
    </row>
    <row r="676" spans="2:8" ht="15.75">
      <c r="B676" s="54"/>
      <c r="C676" s="50"/>
      <c r="D676" s="55"/>
      <c r="E676" s="55"/>
      <c r="F676" s="55"/>
      <c r="G676" s="55"/>
      <c r="H676" s="55"/>
    </row>
    <row r="677" spans="2:8" ht="15.75">
      <c r="B677" s="54"/>
      <c r="C677" s="50"/>
      <c r="D677" s="55"/>
      <c r="E677" s="55"/>
      <c r="F677" s="55"/>
      <c r="G677" s="55"/>
      <c r="H677" s="55"/>
    </row>
    <row r="678" spans="2:8" ht="15.75">
      <c r="B678" s="54"/>
      <c r="C678" s="50"/>
      <c r="D678" s="55"/>
      <c r="E678" s="55"/>
      <c r="F678" s="55"/>
      <c r="G678" s="55"/>
      <c r="H678" s="55"/>
    </row>
    <row r="679" spans="2:8" ht="15.75">
      <c r="B679" s="54"/>
      <c r="C679" s="50"/>
      <c r="D679" s="55"/>
      <c r="E679" s="55"/>
      <c r="F679" s="55"/>
      <c r="G679" s="55"/>
      <c r="H679" s="55"/>
    </row>
    <row r="680" spans="2:8" ht="15.75">
      <c r="B680" s="54"/>
      <c r="C680" s="50"/>
      <c r="D680" s="55"/>
      <c r="E680" s="55"/>
      <c r="F680" s="55"/>
      <c r="G680" s="55"/>
      <c r="H680" s="55"/>
    </row>
    <row r="681" spans="2:8" ht="15.75">
      <c r="B681" s="54"/>
      <c r="C681" s="50"/>
      <c r="D681" s="55"/>
      <c r="E681" s="55"/>
      <c r="F681" s="55"/>
      <c r="G681" s="55"/>
      <c r="H681" s="55"/>
    </row>
    <row r="682" spans="2:8" ht="15.75">
      <c r="B682" s="54"/>
      <c r="C682" s="50"/>
      <c r="D682" s="55"/>
      <c r="E682" s="55"/>
      <c r="F682" s="55"/>
      <c r="G682" s="55"/>
      <c r="H682" s="55"/>
    </row>
    <row r="683" spans="2:8" ht="15.75">
      <c r="B683" s="54"/>
      <c r="C683" s="50"/>
      <c r="D683" s="55"/>
      <c r="E683" s="55"/>
      <c r="F683" s="55"/>
      <c r="G683" s="55"/>
      <c r="H683" s="55"/>
    </row>
    <row r="684" spans="2:8" ht="15.75">
      <c r="B684" s="54"/>
      <c r="C684" s="50"/>
      <c r="D684" s="55"/>
      <c r="E684" s="55"/>
      <c r="F684" s="55"/>
      <c r="G684" s="55"/>
      <c r="H684" s="55"/>
    </row>
    <row r="685" spans="2:8" ht="15.75">
      <c r="B685" s="54"/>
      <c r="C685" s="50"/>
      <c r="D685" s="55"/>
      <c r="E685" s="55"/>
      <c r="F685" s="55"/>
      <c r="G685" s="55"/>
      <c r="H685" s="55"/>
    </row>
    <row r="686" spans="2:8" ht="15.75">
      <c r="B686" s="54"/>
      <c r="C686" s="50"/>
      <c r="D686" s="55"/>
      <c r="E686" s="55"/>
      <c r="F686" s="55"/>
      <c r="G686" s="55"/>
      <c r="H686" s="55"/>
    </row>
    <row r="687" spans="2:8" ht="15.75">
      <c r="B687" s="54"/>
      <c r="C687" s="50"/>
      <c r="D687" s="55"/>
      <c r="E687" s="55"/>
      <c r="F687" s="55"/>
      <c r="G687" s="55"/>
      <c r="H687" s="55"/>
    </row>
    <row r="688" spans="2:8" ht="15.75">
      <c r="B688" s="54"/>
      <c r="C688" s="50"/>
      <c r="D688" s="55"/>
      <c r="E688" s="55"/>
      <c r="F688" s="55"/>
      <c r="G688" s="55"/>
      <c r="H688" s="55"/>
    </row>
    <row r="689" spans="2:8" ht="15.75">
      <c r="B689" s="54"/>
      <c r="C689" s="50"/>
      <c r="D689" s="55"/>
      <c r="E689" s="55"/>
      <c r="F689" s="55"/>
      <c r="G689" s="55"/>
      <c r="H689" s="55"/>
    </row>
    <row r="690" spans="2:8" ht="15.75">
      <c r="B690" s="54"/>
      <c r="C690" s="50"/>
      <c r="D690" s="55"/>
      <c r="E690" s="55"/>
      <c r="F690" s="55"/>
      <c r="G690" s="55"/>
      <c r="H690" s="55"/>
    </row>
    <row r="691" spans="2:8" ht="15.75">
      <c r="B691" s="54"/>
      <c r="C691" s="50"/>
      <c r="D691" s="55"/>
      <c r="E691" s="55"/>
      <c r="F691" s="55"/>
      <c r="G691" s="55"/>
      <c r="H691" s="55"/>
    </row>
    <row r="692" spans="2:8" ht="15.75">
      <c r="B692" s="54"/>
      <c r="C692" s="50"/>
      <c r="D692" s="55"/>
      <c r="E692" s="55"/>
      <c r="F692" s="55"/>
      <c r="G692" s="55"/>
      <c r="H692" s="55"/>
    </row>
    <row r="693" spans="2:8" ht="15.75">
      <c r="B693" s="54"/>
      <c r="C693" s="50"/>
      <c r="D693" s="55"/>
      <c r="E693" s="55"/>
      <c r="F693" s="55"/>
      <c r="G693" s="55"/>
      <c r="H693" s="55"/>
    </row>
    <row r="694" spans="2:8" ht="15.75">
      <c r="B694" s="54"/>
      <c r="C694" s="50"/>
      <c r="D694" s="55"/>
      <c r="E694" s="55"/>
      <c r="F694" s="55"/>
      <c r="G694" s="55"/>
      <c r="H694" s="55"/>
    </row>
    <row r="695" spans="2:8" ht="15.75">
      <c r="B695" s="54"/>
      <c r="C695" s="50"/>
      <c r="D695" s="55"/>
      <c r="E695" s="55"/>
      <c r="F695" s="55"/>
      <c r="G695" s="55"/>
      <c r="H695" s="55"/>
    </row>
    <row r="696" spans="2:8" ht="15.75">
      <c r="B696" s="54"/>
      <c r="C696" s="50"/>
      <c r="D696" s="55"/>
      <c r="E696" s="55"/>
      <c r="F696" s="55"/>
      <c r="G696" s="55"/>
      <c r="H696" s="55"/>
    </row>
    <row r="697" spans="2:8" ht="15.75">
      <c r="B697" s="54"/>
      <c r="C697" s="50"/>
      <c r="D697" s="55"/>
      <c r="E697" s="55"/>
      <c r="F697" s="55"/>
      <c r="G697" s="55"/>
      <c r="H697" s="55"/>
    </row>
    <row r="698" spans="2:8" ht="15.75">
      <c r="B698" s="54"/>
      <c r="C698" s="50"/>
      <c r="D698" s="55"/>
      <c r="E698" s="55"/>
      <c r="F698" s="55"/>
      <c r="G698" s="55"/>
      <c r="H698" s="55"/>
    </row>
    <row r="699" spans="2:8" ht="15.75">
      <c r="B699" s="54"/>
      <c r="C699" s="50"/>
      <c r="D699" s="55"/>
      <c r="E699" s="55"/>
      <c r="F699" s="55"/>
      <c r="G699" s="55"/>
      <c r="H699" s="55"/>
    </row>
    <row r="700" spans="2:8" ht="15.75">
      <c r="B700" s="54"/>
      <c r="C700" s="50"/>
      <c r="D700" s="55"/>
      <c r="E700" s="55"/>
      <c r="F700" s="55"/>
      <c r="G700" s="55"/>
      <c r="H700" s="55"/>
    </row>
    <row r="701" spans="2:8" ht="15.75">
      <c r="B701" s="54"/>
      <c r="C701" s="50"/>
      <c r="D701" s="55"/>
      <c r="E701" s="55"/>
      <c r="F701" s="55"/>
      <c r="G701" s="55"/>
      <c r="H701" s="55"/>
    </row>
    <row r="702" spans="2:8" ht="15.75">
      <c r="B702" s="54"/>
      <c r="C702" s="50"/>
      <c r="D702" s="55"/>
      <c r="E702" s="55"/>
      <c r="F702" s="55"/>
      <c r="G702" s="55"/>
      <c r="H702" s="55"/>
    </row>
    <row r="703" spans="2:8" ht="15.75">
      <c r="B703" s="54"/>
      <c r="C703" s="50"/>
      <c r="D703" s="55"/>
      <c r="E703" s="55"/>
      <c r="F703" s="55"/>
      <c r="G703" s="55"/>
      <c r="H703" s="55"/>
    </row>
    <row r="704" spans="2:8" ht="15.75">
      <c r="B704" s="54"/>
      <c r="C704" s="50"/>
      <c r="D704" s="55"/>
      <c r="E704" s="55"/>
      <c r="F704" s="55"/>
      <c r="G704" s="55"/>
      <c r="H704" s="55"/>
    </row>
    <row r="705" spans="2:8" ht="15.75">
      <c r="B705" s="54"/>
      <c r="C705" s="50"/>
      <c r="D705" s="55"/>
      <c r="E705" s="55"/>
      <c r="F705" s="55"/>
      <c r="G705" s="55"/>
      <c r="H705" s="55"/>
    </row>
    <row r="706" spans="2:8" ht="15.75">
      <c r="B706" s="54"/>
      <c r="C706" s="50"/>
      <c r="D706" s="55"/>
      <c r="E706" s="55"/>
      <c r="F706" s="55"/>
      <c r="G706" s="55"/>
      <c r="H706" s="55"/>
    </row>
    <row r="707" spans="2:8" ht="15.75">
      <c r="B707" s="54"/>
      <c r="C707" s="50"/>
      <c r="D707" s="55"/>
      <c r="E707" s="55"/>
      <c r="F707" s="55"/>
      <c r="G707" s="55"/>
      <c r="H707" s="55"/>
    </row>
    <row r="708" spans="2:8" ht="15.75">
      <c r="B708" s="54"/>
      <c r="C708" s="50"/>
      <c r="D708" s="55"/>
      <c r="E708" s="55"/>
      <c r="F708" s="55"/>
      <c r="G708" s="55"/>
      <c r="H708" s="55"/>
    </row>
  </sheetData>
  <sheetProtection password="CC0D" sheet="1"/>
  <mergeCells count="102">
    <mergeCell ref="N428:N429"/>
    <mergeCell ref="A430:A455"/>
    <mergeCell ref="B430:B495"/>
    <mergeCell ref="A456:A495"/>
    <mergeCell ref="G428:G429"/>
    <mergeCell ref="H428:H429"/>
    <mergeCell ref="I428:I429"/>
    <mergeCell ref="J428:J429"/>
    <mergeCell ref="K428:K429"/>
    <mergeCell ref="M428:M429"/>
    <mergeCell ref="A428:A429"/>
    <mergeCell ref="B428:B429"/>
    <mergeCell ref="C428:C429"/>
    <mergeCell ref="D428:D429"/>
    <mergeCell ref="E428:E429"/>
    <mergeCell ref="F428:F429"/>
    <mergeCell ref="A414:A422"/>
    <mergeCell ref="B414:B422"/>
    <mergeCell ref="A423:A424"/>
    <mergeCell ref="B423:B424"/>
    <mergeCell ref="A376:A387"/>
    <mergeCell ref="B376:B387"/>
    <mergeCell ref="A388:A403"/>
    <mergeCell ref="B388:B403"/>
    <mergeCell ref="A404:A412"/>
    <mergeCell ref="B404:B412"/>
    <mergeCell ref="A360:A369"/>
    <mergeCell ref="B360:B369"/>
    <mergeCell ref="A370:A371"/>
    <mergeCell ref="B370:B371"/>
    <mergeCell ref="A372:A375"/>
    <mergeCell ref="B372:B375"/>
    <mergeCell ref="A337:A339"/>
    <mergeCell ref="B337:B339"/>
    <mergeCell ref="A340:A347"/>
    <mergeCell ref="B340:B347"/>
    <mergeCell ref="A348:A359"/>
    <mergeCell ref="B348:B359"/>
    <mergeCell ref="A292:A298"/>
    <mergeCell ref="B292:B298"/>
    <mergeCell ref="A299:A319"/>
    <mergeCell ref="B299:B319"/>
    <mergeCell ref="A320:A336"/>
    <mergeCell ref="B320:B336"/>
    <mergeCell ref="A251:A261"/>
    <mergeCell ref="B251:B261"/>
    <mergeCell ref="A262:A276"/>
    <mergeCell ref="B262:B276"/>
    <mergeCell ref="A277:A291"/>
    <mergeCell ref="B277:B291"/>
    <mergeCell ref="A212:A223"/>
    <mergeCell ref="B212:B223"/>
    <mergeCell ref="A224:A238"/>
    <mergeCell ref="B224:B238"/>
    <mergeCell ref="A239:A250"/>
    <mergeCell ref="B239:B250"/>
    <mergeCell ref="A178:A189"/>
    <mergeCell ref="B178:B189"/>
    <mergeCell ref="A190:A199"/>
    <mergeCell ref="B190:B199"/>
    <mergeCell ref="A200:A211"/>
    <mergeCell ref="B200:B211"/>
    <mergeCell ref="A141:A152"/>
    <mergeCell ref="B141:B152"/>
    <mergeCell ref="A153:A164"/>
    <mergeCell ref="B153:B164"/>
    <mergeCell ref="A165:A177"/>
    <mergeCell ref="B165:B177"/>
    <mergeCell ref="A112:A116"/>
    <mergeCell ref="B112:B116"/>
    <mergeCell ref="A117:A128"/>
    <mergeCell ref="B117:B128"/>
    <mergeCell ref="A129:A140"/>
    <mergeCell ref="B129:B140"/>
    <mergeCell ref="A64:A81"/>
    <mergeCell ref="B64:B81"/>
    <mergeCell ref="A82:A98"/>
    <mergeCell ref="B82:B98"/>
    <mergeCell ref="A99:A111"/>
    <mergeCell ref="B99:B111"/>
    <mergeCell ref="A27:A46"/>
    <mergeCell ref="B27:B46"/>
    <mergeCell ref="A47:A59"/>
    <mergeCell ref="B47:B59"/>
    <mergeCell ref="A61:A63"/>
    <mergeCell ref="B61:B63"/>
    <mergeCell ref="J3:J4"/>
    <mergeCell ref="K3:K4"/>
    <mergeCell ref="M3:M4"/>
    <mergeCell ref="N3:N4"/>
    <mergeCell ref="A5:A26"/>
    <mergeCell ref="B5:B26"/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6" right="0.15748031496062992" top="0.49" bottom="0.2755905511811024" header="0.31496062992125984" footer="0.31496062992125984"/>
  <pageSetup fitToHeight="5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27-1</dc:creator>
  <cp:keywords/>
  <dc:description/>
  <cp:lastModifiedBy>Dep_Fin</cp:lastModifiedBy>
  <cp:lastPrinted>2010-11-09T15:11:43Z</cp:lastPrinted>
  <dcterms:created xsi:type="dcterms:W3CDTF">2009-07-09T10:52:20Z</dcterms:created>
  <dcterms:modified xsi:type="dcterms:W3CDTF">2010-11-13T11:36:51Z</dcterms:modified>
  <cp:category/>
  <cp:version/>
  <cp:contentType/>
  <cp:contentStatus/>
</cp:coreProperties>
</file>