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5420" windowHeight="10065" activeTab="0"/>
  </bookViews>
  <sheets>
    <sheet name="по ГАДБ" sheetId="1" r:id="rId1"/>
    <sheet name="по Видам доходов" sheetId="2" r:id="rId2"/>
  </sheets>
  <definedNames>
    <definedName name="_xlnm.Print_Titles" localSheetId="0">'по ГАДБ'!$5:$6</definedName>
    <definedName name="_xlnm.Print_Area" localSheetId="1">'по Видам доходов'!$A$1:$N$500</definedName>
    <definedName name="_xlnm.Print_Area" localSheetId="0">'по ГАДБ'!$A$1:$N$429</definedName>
  </definedNames>
  <calcPr fullCalcOnLoad="1"/>
</workbook>
</file>

<file path=xl/sharedStrings.xml><?xml version="1.0" encoding="utf-8"?>
<sst xmlns="http://schemas.openxmlformats.org/spreadsheetml/2006/main" count="1934" uniqueCount="231">
  <si>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</si>
  <si>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</si>
  <si>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</si>
  <si>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</si>
  <si>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</si>
  <si>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</si>
  <si>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</si>
  <si>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</si>
  <si>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</si>
  <si>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</si>
  <si>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</si>
  <si>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</si>
  <si>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</si>
  <si>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</si>
  <si>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</si>
  <si>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</si>
  <si>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</si>
  <si>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</si>
  <si>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</si>
  <si>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</si>
  <si>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</si>
  <si>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</si>
  <si>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1 16 00000 00 0000 000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</si>
  <si>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</si>
  <si>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</si>
  <si>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</si>
  <si>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</si>
  <si>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</si>
  <si>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</si>
  <si>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</si>
  <si>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</si>
  <si>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</si>
  <si>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</si>
  <si>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</si>
  <si>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</si>
  <si>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(КУРАТОРУ):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</si>
  <si>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</si>
  <si>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</si>
  <si>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</si>
  <si>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</si>
  <si>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</si>
  <si>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</si>
  <si>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</si>
  <si>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</si>
  <si>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1 18 04010 04 0000 180</t>
  </si>
  <si>
    <t>Доходы бюджетов городских округов от возврата остатков субсидий и субвенций прошлых лет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</si>
  <si>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</si>
  <si>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</si>
  <si>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</si>
  <si>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</si>
  <si>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t>2 02 03000 00 0000 000</t>
  </si>
  <si>
    <t xml:space="preserve">Субвенции от других бюджетов бюджетной системы РФ    </t>
  </si>
  <si>
    <t>2 02 04000 00 0000 000</t>
  </si>
  <si>
    <t>Иные межбюджетные трансферты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</si>
  <si>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</si>
  <si>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</si>
  <si>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</si>
  <si>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</si>
  <si>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</si>
  <si>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</si>
  <si>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</si>
  <si>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</si>
  <si>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</si>
  <si>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</si>
  <si>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</si>
  <si>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</si>
  <si>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</si>
  <si>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</si>
  <si>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</si>
  <si>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</si>
  <si>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</si>
  <si>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</si>
  <si>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</si>
  <si>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</si>
  <si>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</si>
  <si>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</si>
  <si>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</si>
  <si>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</si>
  <si>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</si>
  <si>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</si>
  <si>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</si>
  <si>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</si>
  <si>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</si>
  <si>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</si>
  <si>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</si>
  <si>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</si>
  <si>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</si>
  <si>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</si>
  <si>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</si>
  <si>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</si>
  <si>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</si>
  <si>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</si>
  <si>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</si>
  <si>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</si>
  <si>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Прочие безвозмездные поступления (Лукойл)</t>
  </si>
  <si>
    <t>931</t>
  </si>
  <si>
    <t>Администрация Ленинского района</t>
  </si>
  <si>
    <t>1 15 02040 04 0000 140</t>
  </si>
  <si>
    <t>Платежи, взымаемые организациями городских округов за выполнение определенных функций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</si>
  <si>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</si>
  <si>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</si>
  <si>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</si>
  <si>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</si>
  <si>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</si>
  <si>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</si>
  <si>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</si>
  <si>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</si>
  <si>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</si>
  <si>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</si>
  <si>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</si>
  <si>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</si>
  <si>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</si>
  <si>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</si>
  <si>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</si>
  <si>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</si>
  <si>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</si>
  <si>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</si>
  <si>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</si>
  <si>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</si>
  <si>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</si>
  <si>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</si>
  <si>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1 08 07140 01 0000 110</t>
  </si>
  <si>
    <t>Госпошлина за регистрац трансп. средств</t>
  </si>
  <si>
    <t>945</t>
  </si>
  <si>
    <t>Департамент дорог и транспорта</t>
  </si>
  <si>
    <t>1 06 04000 00 0000 110</t>
  </si>
  <si>
    <t xml:space="preserve">Транспортный налог 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</si>
  <si>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</si>
  <si>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</si>
  <si>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</si>
  <si>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</si>
  <si>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</si>
  <si>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</si>
  <si>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</si>
  <si>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</si>
  <si>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</si>
  <si>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</si>
  <si>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</si>
  <si>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</si>
  <si>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</si>
  <si>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</si>
  <si>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</si>
  <si>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</si>
  <si>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</si>
  <si>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</si>
  <si>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</si>
  <si>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</si>
  <si>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</si>
  <si>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</si>
  <si>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</si>
  <si>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</si>
  <si>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</si>
  <si>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</si>
  <si>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</si>
  <si>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1 05 03000 01 0000 110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</si>
  <si>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</si>
  <si>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</si>
  <si>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</si>
  <si>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</si>
  <si>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</si>
  <si>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</si>
  <si>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</si>
  <si>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</si>
  <si>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</si>
  <si>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</si>
  <si>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</si>
  <si>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1 09 00000 00 0000 000</t>
  </si>
  <si>
    <t>Задолженность по отмененным налогам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</si>
  <si>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</si>
  <si>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</si>
  <si>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</si>
  <si>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</si>
  <si>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</si>
  <si>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</si>
  <si>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</si>
  <si>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</si>
  <si>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</si>
  <si>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</si>
  <si>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неналоговые поступления</t>
  </si>
  <si>
    <t>ИТОГО ПО АДМИНИСТРАТОРУ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</si>
  <si>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</si>
  <si>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</si>
  <si>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</si>
  <si>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</si>
  <si>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</si>
  <si>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</si>
  <si>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</si>
  <si>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</si>
  <si>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</si>
  <si>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</si>
  <si>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</si>
  <si>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</si>
  <si>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</si>
  <si>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</si>
  <si>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</si>
  <si>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Комитет социальной защиты населения</t>
  </si>
  <si>
    <t>Контрольно-счетная палата города Перми</t>
  </si>
  <si>
    <t>1 16 23040 04 0000 140</t>
  </si>
  <si>
    <t>Пермская городская Дума</t>
  </si>
  <si>
    <t>Избирательная комиссия города Перми</t>
  </si>
  <si>
    <t xml:space="preserve">Субсидии от других бюджетов бюджетной системы РФ       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</si>
  <si>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</si>
  <si>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</si>
  <si>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</si>
  <si>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</si>
  <si>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 xml:space="preserve">Уточнен-ный годовой план на 2010 год </t>
  </si>
  <si>
    <t>НЕНАЛОГОВЫЕ ДОХОДЫ (без учета возврата остатков межбюджетных трансфертов)</t>
  </si>
  <si>
    <t>ИТОГО НАЛОГОВЫХ И НЕНАЛОГОВЫХ ДОХОДОВ (без учета возврата остатков межбюджетных трансфертов)</t>
  </si>
  <si>
    <t>ИТОГО НАЛОГОВЫХ И НЕНАЛОГОВЫХ ДОХОДОВ (с учетом возврата остатков межбюджетных трансфертов)</t>
  </si>
  <si>
    <t>ВСЕГО ДОХОДОВ (без учета возврата остатков межбюджетных трансфертов)</t>
  </si>
  <si>
    <t>ВСЕГО ДОХОДОВ (с учетом возврата остатков межбюджетных трансфертов)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</si>
  <si>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</si>
  <si>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с учетом возврата остатков межбюджетных трансфертов :</t>
  </si>
  <si>
    <t>Нераспределенные средства</t>
  </si>
  <si>
    <t xml:space="preserve">Территориальные избирательные комиссии </t>
  </si>
  <si>
    <t>966-971</t>
  </si>
  <si>
    <t>Отклонение факта 2010 от факта 2009</t>
  </si>
  <si>
    <t>1 19 04000 04 0000 151</t>
  </si>
  <si>
    <t>% факта 2010г. к факту 2009г.</t>
  </si>
  <si>
    <t>Архитектурно-планировочное управление</t>
  </si>
  <si>
    <t xml:space="preserve">Факт  на 01.09.2009 г. </t>
  </si>
  <si>
    <t xml:space="preserve">Факт с начала года на 01.09.2010г. </t>
  </si>
  <si>
    <t>Отклонение факта 7-ми мес. от плана 8-ми мес.</t>
  </si>
  <si>
    <t>% исполн. плана 8-ми мес.</t>
  </si>
  <si>
    <t xml:space="preserve">                                                                 Оперативный анализ  поступления доходов за январь-август 2010 года</t>
  </si>
  <si>
    <t>План января-августа 2010 года</t>
  </si>
  <si>
    <t>Отклонение факта 8-ми мес. от плана 8-ми мес.</t>
  </si>
  <si>
    <t>Оперативный анализ исполнения бюджета города Перми по доходам на 1 сентября 2010 года</t>
  </si>
  <si>
    <t>Приложение 2</t>
  </si>
  <si>
    <t>к пояснительной записке</t>
  </si>
  <si>
    <t>Приложение 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</si>
</sst>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39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165" fontId="0" fillId="0" borderId="10" xfId="42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wrapText="1"/>
    </xf>
    <xf numFmtId="165" fontId="2" fillId="0" borderId="10" xfId="42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4" fontId="2" fillId="0" borderId="0" xfId="42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4" fontId="2" fillId="0" borderId="10" xfId="42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4" fontId="0" fillId="0" borderId="10" xfId="42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4" fontId="2" fillId="0" borderId="0" xfId="42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wrapText="1"/>
    </xf>
    <xf numFmtId="165" fontId="2" fillId="31" borderId="10" xfId="42" applyNumberFormat="1" applyFont="1" applyFill="1" applyBorder="1" applyAlignment="1">
      <alignment horizontal="right" wrapText="1"/>
    </xf>
    <xf numFmtId="165" fontId="2" fillId="31" borderId="10" xfId="0" applyNumberFormat="1" applyFont="1" applyFill="1" applyBorder="1" applyAlignment="1">
      <alignment/>
    </xf>
    <xf numFmtId="180" fontId="2" fillId="31" borderId="10" xfId="0" applyNumberFormat="1" applyFont="1" applyFill="1" applyBorder="1" applyAlignment="1">
      <alignment/>
    </xf>
    <xf numFmtId="4" fontId="2" fillId="6" borderId="10" xfId="0" applyNumberFormat="1" applyFont="1" applyFill="1" applyBorder="1" applyAlignment="1">
      <alignment wrapText="1"/>
    </xf>
    <xf numFmtId="165" fontId="2" fillId="6" borderId="10" xfId="42" applyNumberFormat="1" applyFont="1" applyFill="1" applyBorder="1" applyAlignment="1">
      <alignment horizontal="right" wrapText="1"/>
    </xf>
    <xf numFmtId="165" fontId="2" fillId="6" borderId="10" xfId="0" applyNumberFormat="1" applyFont="1" applyFill="1" applyBorder="1" applyAlignment="1">
      <alignment/>
    </xf>
    <xf numFmtId="180" fontId="2" fillId="6" borderId="10" xfId="0" applyNumberFormat="1" applyFont="1" applyFill="1" applyBorder="1" applyAlignment="1">
      <alignment/>
    </xf>
    <xf numFmtId="166" fontId="2" fillId="6" borderId="10" xfId="0" applyNumberFormat="1" applyFont="1" applyFill="1" applyBorder="1" applyAlignment="1">
      <alignment wrapText="1"/>
    </xf>
    <xf numFmtId="165" fontId="0" fillId="6" borderId="10" xfId="42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2" fillId="0" borderId="15" xfId="42" applyFont="1" applyFill="1" applyBorder="1" applyAlignment="1">
      <alignment horizontal="center" vertical="center" wrapText="1"/>
    </xf>
    <xf numFmtId="44" fontId="2" fillId="0" borderId="11" xfId="42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4" fontId="2" fillId="0" borderId="0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5"/>
  <sheetViews>
    <sheetView tabSelected="1" view="pageBreakPreview" zoomScale="65" zoomScaleNormal="64" zoomScaleSheetLayoutView="6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8" sqref="D8"/>
    </sheetView>
  </sheetViews>
  <sheetFormatPr defaultColWidth="15.25390625" defaultRowHeight="15.75"/>
  <cols>
    <col min="1" max="1" width="6.125" style="1" customWidth="1"/>
    <col min="2" max="2" width="19.50390625" style="4" customWidth="1"/>
    <col min="3" max="3" width="22.5039062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125" style="6" customWidth="1"/>
    <col min="8" max="8" width="12.625" style="6" customWidth="1"/>
    <col min="9" max="9" width="12.75390625" style="3" customWidth="1"/>
    <col min="10" max="10" width="8.50390625" style="3" customWidth="1"/>
    <col min="11" max="11" width="8.75390625" style="3" customWidth="1"/>
    <col min="12" max="12" width="13.75390625" style="3" hidden="1" customWidth="1"/>
    <col min="13" max="13" width="12.25390625" style="3" customWidth="1"/>
    <col min="14" max="14" width="9.625" style="3" customWidth="1"/>
    <col min="15" max="16384" width="15.25390625" style="3" customWidth="1"/>
  </cols>
  <sheetData>
    <row r="1" ht="17.25" customHeight="1">
      <c r="M1" s="3" t="s">
        <v>230</v>
      </c>
    </row>
    <row r="2" ht="17.25" customHeight="1">
      <c r="M2" s="3" t="s">
        <v>229</v>
      </c>
    </row>
    <row r="3" spans="1:11" ht="18.75" customHeight="1">
      <c r="A3" s="85" t="s">
        <v>227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4:14" ht="20.25" customHeight="1">
      <c r="D4" s="42"/>
      <c r="H4" s="7"/>
      <c r="K4" s="7"/>
      <c r="N4" s="7" t="s">
        <v>0</v>
      </c>
    </row>
    <row r="5" spans="1:14" ht="42.75" customHeight="1">
      <c r="A5" s="86" t="s">
        <v>1</v>
      </c>
      <c r="B5" s="87" t="s">
        <v>2</v>
      </c>
      <c r="C5" s="86" t="s">
        <v>3</v>
      </c>
      <c r="D5" s="87" t="s">
        <v>4</v>
      </c>
      <c r="E5" s="88" t="s">
        <v>220</v>
      </c>
      <c r="F5" s="90" t="s">
        <v>205</v>
      </c>
      <c r="G5" s="90" t="s">
        <v>225</v>
      </c>
      <c r="H5" s="90" t="s">
        <v>221</v>
      </c>
      <c r="I5" s="92" t="s">
        <v>226</v>
      </c>
      <c r="J5" s="87" t="s">
        <v>223</v>
      </c>
      <c r="K5" s="90" t="s">
        <v>5</v>
      </c>
      <c r="M5" s="92" t="s">
        <v>216</v>
      </c>
      <c r="N5" s="87" t="s">
        <v>218</v>
      </c>
    </row>
    <row r="6" spans="1:14" ht="37.5" customHeight="1">
      <c r="A6" s="86"/>
      <c r="B6" s="87"/>
      <c r="C6" s="86"/>
      <c r="D6" s="87"/>
      <c r="E6" s="89"/>
      <c r="F6" s="91"/>
      <c r="G6" s="91"/>
      <c r="H6" s="91"/>
      <c r="I6" s="93"/>
      <c r="J6" s="93"/>
      <c r="K6" s="91"/>
      <c r="M6" s="93"/>
      <c r="N6" s="93"/>
    </row>
    <row r="7" spans="1:14" ht="15.75" customHeight="1">
      <c r="A7" s="94" t="s">
        <v>6</v>
      </c>
      <c r="B7" s="97" t="s">
        <v>7</v>
      </c>
      <c r="C7" s="9" t="s">
        <v>8</v>
      </c>
      <c r="D7" s="10" t="s">
        <v>9</v>
      </c>
      <c r="E7" s="58">
        <v>291</v>
      </c>
      <c r="F7" s="12"/>
      <c r="G7" s="13"/>
      <c r="H7" s="58">
        <v>576.7</v>
      </c>
      <c r="I7" s="15">
        <f>H7-G7</f>
        <v>576.7</v>
      </c>
      <c r="J7" s="15"/>
      <c r="K7" s="15"/>
      <c r="M7" s="15">
        <f>H7-E7</f>
        <v>285.70000000000005</v>
      </c>
      <c r="N7" s="62">
        <f>H7/E7*100</f>
        <v>198.17869415807561</v>
      </c>
    </row>
    <row r="8" spans="1:14" ht="63">
      <c r="A8" s="95"/>
      <c r="B8" s="95"/>
      <c r="C8" s="19" t="s">
        <v>60</v>
      </c>
      <c r="D8" s="33" t="s">
        <v>61</v>
      </c>
      <c r="E8" s="58"/>
      <c r="F8" s="12"/>
      <c r="G8" s="13"/>
      <c r="H8" s="58">
        <v>3927</v>
      </c>
      <c r="I8" s="15">
        <f aca="true" t="shared" si="0" ref="I8:I71">H8-G8</f>
        <v>3927</v>
      </c>
      <c r="J8" s="15"/>
      <c r="K8" s="15"/>
      <c r="M8" s="15">
        <f aca="true" t="shared" si="1" ref="M8:M71">H8-E8</f>
        <v>3927</v>
      </c>
      <c r="N8" s="62"/>
    </row>
    <row r="9" spans="1:14" ht="15.75">
      <c r="A9" s="95"/>
      <c r="B9" s="95"/>
      <c r="C9" s="16" t="s">
        <v>10</v>
      </c>
      <c r="D9" s="17" t="s">
        <v>11</v>
      </c>
      <c r="E9" s="58">
        <v>347426.9</v>
      </c>
      <c r="F9" s="11">
        <v>352527.3</v>
      </c>
      <c r="G9" s="11">
        <v>263000</v>
      </c>
      <c r="H9" s="58">
        <v>254983.1</v>
      </c>
      <c r="I9" s="15">
        <f t="shared" si="0"/>
        <v>-8016.899999999994</v>
      </c>
      <c r="J9" s="15">
        <f aca="true" t="shared" si="2" ref="J9:J71">H9/G9*100</f>
        <v>96.95174904942967</v>
      </c>
      <c r="K9" s="15">
        <f aca="true" t="shared" si="3" ref="K9:K71">H9/F9*100</f>
        <v>72.33002947573138</v>
      </c>
      <c r="M9" s="15">
        <f t="shared" si="1"/>
        <v>-92443.80000000002</v>
      </c>
      <c r="N9" s="62">
        <f aca="true" t="shared" si="4" ref="N9:N71">H9/E9*100</f>
        <v>73.39187034740257</v>
      </c>
    </row>
    <row r="10" spans="1:14" ht="31.5">
      <c r="A10" s="95"/>
      <c r="B10" s="95"/>
      <c r="C10" s="16" t="s">
        <v>12</v>
      </c>
      <c r="D10" s="18" t="s">
        <v>13</v>
      </c>
      <c r="E10" s="58">
        <v>2756.8</v>
      </c>
      <c r="F10" s="11">
        <v>3225.3</v>
      </c>
      <c r="G10" s="11">
        <v>3225.3</v>
      </c>
      <c r="H10" s="58">
        <v>3453.5</v>
      </c>
      <c r="I10" s="15">
        <f t="shared" si="0"/>
        <v>228.19999999999982</v>
      </c>
      <c r="J10" s="15">
        <f t="shared" si="2"/>
        <v>107.07531082379933</v>
      </c>
      <c r="K10" s="15">
        <f t="shared" si="3"/>
        <v>107.07531082379933</v>
      </c>
      <c r="M10" s="15">
        <f t="shared" si="1"/>
        <v>696.6999999999998</v>
      </c>
      <c r="N10" s="62">
        <f t="shared" si="4"/>
        <v>125.27205455600696</v>
      </c>
    </row>
    <row r="11" spans="1:14" ht="31.5">
      <c r="A11" s="95"/>
      <c r="B11" s="95"/>
      <c r="C11" s="16" t="s">
        <v>14</v>
      </c>
      <c r="D11" s="20" t="s">
        <v>15</v>
      </c>
      <c r="E11" s="58">
        <v>1769.9</v>
      </c>
      <c r="F11" s="11"/>
      <c r="G11" s="11"/>
      <c r="H11" s="58">
        <v>1033.4</v>
      </c>
      <c r="I11" s="15">
        <f t="shared" si="0"/>
        <v>1033.4</v>
      </c>
      <c r="J11" s="15"/>
      <c r="K11" s="15"/>
      <c r="M11" s="15">
        <f t="shared" si="1"/>
        <v>-736.5</v>
      </c>
      <c r="N11" s="62">
        <f t="shared" si="4"/>
        <v>58.38747951861687</v>
      </c>
    </row>
    <row r="12" spans="1:14" ht="31.5">
      <c r="A12" s="95"/>
      <c r="B12" s="95"/>
      <c r="C12" s="16" t="s">
        <v>16</v>
      </c>
      <c r="D12" s="21" t="s">
        <v>17</v>
      </c>
      <c r="E12" s="58">
        <v>126.5</v>
      </c>
      <c r="F12" s="11"/>
      <c r="G12" s="11"/>
      <c r="H12" s="58">
        <v>65.3</v>
      </c>
      <c r="I12" s="15">
        <f t="shared" si="0"/>
        <v>65.3</v>
      </c>
      <c r="J12" s="15"/>
      <c r="K12" s="15"/>
      <c r="M12" s="15">
        <f t="shared" si="1"/>
        <v>-61.2</v>
      </c>
      <c r="N12" s="62">
        <f t="shared" si="4"/>
        <v>51.6205533596838</v>
      </c>
    </row>
    <row r="13" spans="1:14" ht="63" customHeight="1" hidden="1">
      <c r="A13" s="95"/>
      <c r="B13" s="95"/>
      <c r="C13" s="19" t="s">
        <v>18</v>
      </c>
      <c r="D13" s="22" t="s">
        <v>19</v>
      </c>
      <c r="E13" s="58"/>
      <c r="F13" s="11"/>
      <c r="G13" s="11"/>
      <c r="H13" s="58"/>
      <c r="I13" s="15">
        <f t="shared" si="0"/>
        <v>0</v>
      </c>
      <c r="J13" s="15" t="e">
        <f t="shared" si="2"/>
        <v>#DIV/0!</v>
      </c>
      <c r="K13" s="15" t="e">
        <f t="shared" si="3"/>
        <v>#DIV/0!</v>
      </c>
      <c r="M13" s="15">
        <f t="shared" si="1"/>
        <v>0</v>
      </c>
      <c r="N13" s="62" t="e">
        <f t="shared" si="4"/>
        <v>#DIV/0!</v>
      </c>
    </row>
    <row r="14" spans="1:14" ht="47.25">
      <c r="A14" s="95"/>
      <c r="B14" s="95"/>
      <c r="C14" s="19" t="s">
        <v>20</v>
      </c>
      <c r="D14" s="20" t="s">
        <v>21</v>
      </c>
      <c r="E14" s="58">
        <v>128575.4</v>
      </c>
      <c r="F14" s="11">
        <f>860562.8-7900</f>
        <v>852662.8</v>
      </c>
      <c r="G14" s="11">
        <v>298596</v>
      </c>
      <c r="H14" s="58">
        <v>172185.1</v>
      </c>
      <c r="I14" s="15">
        <f t="shared" si="0"/>
        <v>-126410.9</v>
      </c>
      <c r="J14" s="15">
        <f t="shared" si="2"/>
        <v>57.664905089150565</v>
      </c>
      <c r="K14" s="15">
        <f t="shared" si="3"/>
        <v>20.193809322982073</v>
      </c>
      <c r="M14" s="15">
        <f t="shared" si="1"/>
        <v>43609.70000000001</v>
      </c>
      <c r="N14" s="62">
        <f t="shared" si="4"/>
        <v>133.91760787833445</v>
      </c>
    </row>
    <row r="15" spans="1:14" ht="47.25" customHeight="1" hidden="1">
      <c r="A15" s="95"/>
      <c r="B15" s="95"/>
      <c r="C15" s="19" t="s">
        <v>62</v>
      </c>
      <c r="D15" s="20" t="s">
        <v>63</v>
      </c>
      <c r="E15" s="58"/>
      <c r="F15" s="11">
        <f>1709.2-1709.2</f>
        <v>0</v>
      </c>
      <c r="G15" s="11"/>
      <c r="H15" s="58"/>
      <c r="I15" s="15">
        <f t="shared" si="0"/>
        <v>0</v>
      </c>
      <c r="J15" s="15" t="e">
        <f t="shared" si="2"/>
        <v>#DIV/0!</v>
      </c>
      <c r="K15" s="15" t="e">
        <f t="shared" si="3"/>
        <v>#DIV/0!</v>
      </c>
      <c r="M15" s="15">
        <f t="shared" si="1"/>
        <v>0</v>
      </c>
      <c r="N15" s="62" t="e">
        <f t="shared" si="4"/>
        <v>#DIV/0!</v>
      </c>
    </row>
    <row r="16" spans="1:14" ht="15.75">
      <c r="A16" s="95"/>
      <c r="B16" s="95"/>
      <c r="C16" s="16" t="s">
        <v>22</v>
      </c>
      <c r="D16" s="18" t="s">
        <v>23</v>
      </c>
      <c r="E16" s="58">
        <f>SUM(E17:E18)</f>
        <v>0.5</v>
      </c>
      <c r="F16" s="11">
        <f>SUM(F17:F18)</f>
        <v>0</v>
      </c>
      <c r="G16" s="11">
        <f>SUM(G17:G18)</f>
        <v>0</v>
      </c>
      <c r="H16" s="58">
        <f>SUM(H17:H18)</f>
        <v>25.8</v>
      </c>
      <c r="I16" s="15">
        <f t="shared" si="0"/>
        <v>25.8</v>
      </c>
      <c r="J16" s="15"/>
      <c r="K16" s="15"/>
      <c r="M16" s="15">
        <f t="shared" si="1"/>
        <v>25.3</v>
      </c>
      <c r="N16" s="62">
        <f t="shared" si="4"/>
        <v>5160</v>
      </c>
    </row>
    <row r="17" spans="1:14" ht="63" customHeight="1" hidden="1">
      <c r="A17" s="95"/>
      <c r="B17" s="95"/>
      <c r="C17" s="19" t="s">
        <v>197</v>
      </c>
      <c r="D17" s="65" t="s">
        <v>24</v>
      </c>
      <c r="E17" s="58"/>
      <c r="F17" s="11"/>
      <c r="G17" s="11"/>
      <c r="H17" s="58"/>
      <c r="I17" s="15">
        <f t="shared" si="0"/>
        <v>0</v>
      </c>
      <c r="J17" s="15"/>
      <c r="K17" s="15"/>
      <c r="M17" s="15">
        <f t="shared" si="1"/>
        <v>0</v>
      </c>
      <c r="N17" s="62" t="e">
        <f t="shared" si="4"/>
        <v>#DIV/0!</v>
      </c>
    </row>
    <row r="18" spans="1:14" ht="47.25" customHeight="1" hidden="1">
      <c r="A18" s="95"/>
      <c r="B18" s="95"/>
      <c r="C18" s="19" t="s">
        <v>25</v>
      </c>
      <c r="D18" s="20" t="s">
        <v>26</v>
      </c>
      <c r="E18" s="58">
        <v>0.5</v>
      </c>
      <c r="F18" s="11"/>
      <c r="G18" s="11"/>
      <c r="H18" s="58">
        <v>25.8</v>
      </c>
      <c r="I18" s="15">
        <f t="shared" si="0"/>
        <v>25.8</v>
      </c>
      <c r="J18" s="15"/>
      <c r="K18" s="15"/>
      <c r="M18" s="15">
        <f t="shared" si="1"/>
        <v>25.3</v>
      </c>
      <c r="N18" s="62">
        <f t="shared" si="4"/>
        <v>5160</v>
      </c>
    </row>
    <row r="19" spans="1:14" ht="15.75">
      <c r="A19" s="95"/>
      <c r="B19" s="95"/>
      <c r="C19" s="16" t="s">
        <v>27</v>
      </c>
      <c r="D19" s="18" t="s">
        <v>28</v>
      </c>
      <c r="E19" s="58">
        <v>14.5</v>
      </c>
      <c r="F19" s="11"/>
      <c r="G19" s="11"/>
      <c r="H19" s="58"/>
      <c r="I19" s="15">
        <f t="shared" si="0"/>
        <v>0</v>
      </c>
      <c r="J19" s="15"/>
      <c r="K19" s="15"/>
      <c r="M19" s="15">
        <f t="shared" si="1"/>
        <v>-14.5</v>
      </c>
      <c r="N19" s="62">
        <f t="shared" si="4"/>
        <v>0</v>
      </c>
    </row>
    <row r="20" spans="1:14" ht="15.75">
      <c r="A20" s="95"/>
      <c r="B20" s="95"/>
      <c r="C20" s="16" t="s">
        <v>29</v>
      </c>
      <c r="D20" s="18" t="s">
        <v>30</v>
      </c>
      <c r="E20" s="58">
        <v>279.2</v>
      </c>
      <c r="F20" s="11"/>
      <c r="G20" s="11"/>
      <c r="H20" s="58">
        <v>409.4</v>
      </c>
      <c r="I20" s="15">
        <f t="shared" si="0"/>
        <v>409.4</v>
      </c>
      <c r="J20" s="15"/>
      <c r="K20" s="15"/>
      <c r="M20" s="15">
        <f t="shared" si="1"/>
        <v>130.2</v>
      </c>
      <c r="N20" s="62">
        <f t="shared" si="4"/>
        <v>146.63323782234957</v>
      </c>
    </row>
    <row r="21" spans="1:14" ht="15.75" customHeight="1" hidden="1">
      <c r="A21" s="95"/>
      <c r="B21" s="95"/>
      <c r="C21" s="16" t="s">
        <v>217</v>
      </c>
      <c r="D21" s="18" t="s">
        <v>46</v>
      </c>
      <c r="E21" s="58"/>
      <c r="F21" s="11"/>
      <c r="G21" s="11"/>
      <c r="H21" s="58"/>
      <c r="I21" s="15">
        <f t="shared" si="0"/>
        <v>0</v>
      </c>
      <c r="J21" s="15" t="e">
        <f t="shared" si="2"/>
        <v>#DIV/0!</v>
      </c>
      <c r="K21" s="15" t="e">
        <f t="shared" si="3"/>
        <v>#DIV/0!</v>
      </c>
      <c r="M21" s="15">
        <f t="shared" si="1"/>
        <v>0</v>
      </c>
      <c r="N21" s="62" t="e">
        <f t="shared" si="4"/>
        <v>#DIV/0!</v>
      </c>
    </row>
    <row r="22" spans="1:14" ht="15.75">
      <c r="A22" s="95"/>
      <c r="B22" s="95"/>
      <c r="C22" s="16" t="s">
        <v>49</v>
      </c>
      <c r="D22" s="18" t="s">
        <v>86</v>
      </c>
      <c r="E22" s="58"/>
      <c r="F22" s="11">
        <v>65293.6</v>
      </c>
      <c r="G22" s="11">
        <v>65293.6</v>
      </c>
      <c r="H22" s="58">
        <v>17973.8</v>
      </c>
      <c r="I22" s="15">
        <f t="shared" si="0"/>
        <v>-47319.8</v>
      </c>
      <c r="J22" s="15">
        <f t="shared" si="2"/>
        <v>27.527659678743397</v>
      </c>
      <c r="K22" s="15">
        <f t="shared" si="3"/>
        <v>27.527659678743397</v>
      </c>
      <c r="M22" s="15">
        <f t="shared" si="1"/>
        <v>17973.8</v>
      </c>
      <c r="N22" s="62"/>
    </row>
    <row r="23" spans="1:14" ht="15.75">
      <c r="A23" s="95"/>
      <c r="B23" s="95"/>
      <c r="C23" s="16" t="s">
        <v>50</v>
      </c>
      <c r="D23" s="18" t="s">
        <v>51</v>
      </c>
      <c r="E23" s="58"/>
      <c r="F23" s="11">
        <v>77.9</v>
      </c>
      <c r="G23" s="11">
        <v>77.9</v>
      </c>
      <c r="H23" s="58">
        <v>77.9</v>
      </c>
      <c r="I23" s="15">
        <f t="shared" si="0"/>
        <v>0</v>
      </c>
      <c r="J23" s="15">
        <f t="shared" si="2"/>
        <v>100</v>
      </c>
      <c r="K23" s="15">
        <f t="shared" si="3"/>
        <v>100</v>
      </c>
      <c r="M23" s="15">
        <f t="shared" si="1"/>
        <v>77.9</v>
      </c>
      <c r="N23" s="62"/>
    </row>
    <row r="24" spans="1:14" s="26" customFormat="1" ht="15.75">
      <c r="A24" s="95"/>
      <c r="B24" s="95"/>
      <c r="C24" s="23"/>
      <c r="D24" s="24" t="s">
        <v>31</v>
      </c>
      <c r="E24" s="60">
        <f>SUM(E7:E16,E19:E23)</f>
        <v>481240.7</v>
      </c>
      <c r="F24" s="25">
        <f>SUM(F7:F16,F19:F23)</f>
        <v>1273786.9</v>
      </c>
      <c r="G24" s="25">
        <f>SUM(G7:G16,G19:G23)</f>
        <v>630192.8</v>
      </c>
      <c r="H24" s="60">
        <f>SUM(H7:H16,H19:H23)</f>
        <v>454711.0000000001</v>
      </c>
      <c r="I24" s="59">
        <f t="shared" si="0"/>
        <v>-175481.79999999993</v>
      </c>
      <c r="J24" s="59">
        <f t="shared" si="2"/>
        <v>72.15426770981834</v>
      </c>
      <c r="K24" s="59">
        <f t="shared" si="3"/>
        <v>35.697572333331436</v>
      </c>
      <c r="M24" s="59">
        <f t="shared" si="1"/>
        <v>-26529.699999999895</v>
      </c>
      <c r="N24" s="64">
        <f t="shared" si="4"/>
        <v>94.48722853241634</v>
      </c>
    </row>
    <row r="25" spans="1:14" ht="15.75">
      <c r="A25" s="95"/>
      <c r="B25" s="95"/>
      <c r="C25" s="16" t="s">
        <v>32</v>
      </c>
      <c r="D25" s="27" t="s">
        <v>33</v>
      </c>
      <c r="E25" s="58">
        <v>1891509.6</v>
      </c>
      <c r="F25" s="11">
        <v>2667978.6</v>
      </c>
      <c r="G25" s="11">
        <v>1935232.1</v>
      </c>
      <c r="H25" s="58">
        <v>1826669.9</v>
      </c>
      <c r="I25" s="15">
        <f t="shared" si="0"/>
        <v>-108562.20000000019</v>
      </c>
      <c r="J25" s="15">
        <f t="shared" si="2"/>
        <v>94.39022327089344</v>
      </c>
      <c r="K25" s="15">
        <f t="shared" si="3"/>
        <v>68.46643747442351</v>
      </c>
      <c r="M25" s="15">
        <f t="shared" si="1"/>
        <v>-64839.700000000186</v>
      </c>
      <c r="N25" s="62">
        <f t="shared" si="4"/>
        <v>96.57206603656677</v>
      </c>
    </row>
    <row r="26" spans="1:14" s="26" customFormat="1" ht="15.75">
      <c r="A26" s="95"/>
      <c r="B26" s="95"/>
      <c r="C26" s="23"/>
      <c r="D26" s="24" t="s">
        <v>34</v>
      </c>
      <c r="E26" s="60">
        <f>SUM(E25)</f>
        <v>1891509.6</v>
      </c>
      <c r="F26" s="25">
        <f>SUM(F25)</f>
        <v>2667978.6</v>
      </c>
      <c r="G26" s="25">
        <f>SUM(G25)</f>
        <v>1935232.1</v>
      </c>
      <c r="H26" s="60">
        <f>SUM(H25)</f>
        <v>1826669.9</v>
      </c>
      <c r="I26" s="59">
        <f t="shared" si="0"/>
        <v>-108562.20000000019</v>
      </c>
      <c r="J26" s="59">
        <f t="shared" si="2"/>
        <v>94.39022327089344</v>
      </c>
      <c r="K26" s="59">
        <f t="shared" si="3"/>
        <v>68.46643747442351</v>
      </c>
      <c r="M26" s="59">
        <f t="shared" si="1"/>
        <v>-64839.700000000186</v>
      </c>
      <c r="N26" s="64">
        <f t="shared" si="4"/>
        <v>96.57206603656677</v>
      </c>
    </row>
    <row r="27" spans="1:14" s="26" customFormat="1" ht="34.5" customHeight="1">
      <c r="A27" s="95"/>
      <c r="B27" s="95"/>
      <c r="C27" s="23"/>
      <c r="D27" s="24" t="s">
        <v>211</v>
      </c>
      <c r="E27" s="60">
        <f>E28-E21</f>
        <v>2372750.3000000003</v>
      </c>
      <c r="F27" s="25">
        <f>F28-F21</f>
        <v>3941765.5</v>
      </c>
      <c r="G27" s="25">
        <f>G28-G21</f>
        <v>2565424.9000000004</v>
      </c>
      <c r="H27" s="60">
        <f>H28-H21</f>
        <v>2281380.9</v>
      </c>
      <c r="I27" s="59">
        <f t="shared" si="0"/>
        <v>-284044.00000000047</v>
      </c>
      <c r="J27" s="59">
        <f t="shared" si="2"/>
        <v>88.92799395530929</v>
      </c>
      <c r="K27" s="59">
        <f t="shared" si="3"/>
        <v>57.87713398983273</v>
      </c>
      <c r="M27" s="59">
        <f t="shared" si="1"/>
        <v>-91369.40000000037</v>
      </c>
      <c r="N27" s="64">
        <f t="shared" si="4"/>
        <v>96.1492197472275</v>
      </c>
    </row>
    <row r="28" spans="1:14" s="26" customFormat="1" ht="31.5">
      <c r="A28" s="96"/>
      <c r="B28" s="96"/>
      <c r="C28" s="23"/>
      <c r="D28" s="24" t="s">
        <v>212</v>
      </c>
      <c r="E28" s="60">
        <f>E24+E26</f>
        <v>2372750.3000000003</v>
      </c>
      <c r="F28" s="25">
        <f>F24+F26</f>
        <v>3941765.5</v>
      </c>
      <c r="G28" s="25">
        <f>G24+G26</f>
        <v>2565424.9000000004</v>
      </c>
      <c r="H28" s="60">
        <f>H24+H26</f>
        <v>2281380.9</v>
      </c>
      <c r="I28" s="59">
        <f t="shared" si="0"/>
        <v>-284044.00000000047</v>
      </c>
      <c r="J28" s="59">
        <f t="shared" si="2"/>
        <v>88.92799395530929</v>
      </c>
      <c r="K28" s="59">
        <f t="shared" si="3"/>
        <v>57.87713398983273</v>
      </c>
      <c r="M28" s="59">
        <f t="shared" si="1"/>
        <v>-91369.40000000037</v>
      </c>
      <c r="N28" s="64">
        <f t="shared" si="4"/>
        <v>96.1492197472275</v>
      </c>
    </row>
    <row r="29" spans="1:14" ht="31.5">
      <c r="A29" s="94" t="s">
        <v>36</v>
      </c>
      <c r="B29" s="97" t="s">
        <v>37</v>
      </c>
      <c r="C29" s="16" t="s">
        <v>16</v>
      </c>
      <c r="D29" s="21" t="s">
        <v>17</v>
      </c>
      <c r="E29" s="58">
        <v>2.3</v>
      </c>
      <c r="F29" s="11">
        <v>1800</v>
      </c>
      <c r="G29" s="11">
        <v>1100</v>
      </c>
      <c r="H29" s="58">
        <v>19917.5</v>
      </c>
      <c r="I29" s="15">
        <f t="shared" si="0"/>
        <v>18817.5</v>
      </c>
      <c r="J29" s="15">
        <f t="shared" si="2"/>
        <v>1810.681818181818</v>
      </c>
      <c r="K29" s="15">
        <f t="shared" si="3"/>
        <v>1106.5277777777778</v>
      </c>
      <c r="M29" s="15">
        <f t="shared" si="1"/>
        <v>19915.2</v>
      </c>
      <c r="N29" s="15">
        <f t="shared" si="4"/>
        <v>865978.2608695652</v>
      </c>
    </row>
    <row r="30" spans="1:14" ht="15.75">
      <c r="A30" s="98"/>
      <c r="B30" s="100"/>
      <c r="C30" s="16" t="s">
        <v>22</v>
      </c>
      <c r="D30" s="18" t="s">
        <v>23</v>
      </c>
      <c r="E30" s="11">
        <f>SUM(E31:E32)</f>
        <v>2419.3</v>
      </c>
      <c r="F30" s="11">
        <f>SUM(F31:F32)</f>
        <v>0</v>
      </c>
      <c r="G30" s="11">
        <f>SUM(G31:G32)</f>
        <v>0</v>
      </c>
      <c r="H30" s="11">
        <f>SUM(H31:H32)</f>
        <v>156.7</v>
      </c>
      <c r="I30" s="15">
        <f t="shared" si="0"/>
        <v>156.7</v>
      </c>
      <c r="J30" s="15"/>
      <c r="K30" s="15"/>
      <c r="M30" s="15">
        <f t="shared" si="1"/>
        <v>-2262.6000000000004</v>
      </c>
      <c r="N30" s="62">
        <f t="shared" si="4"/>
        <v>6.477080147150001</v>
      </c>
    </row>
    <row r="31" spans="1:14" ht="31.5" customHeight="1" hidden="1">
      <c r="A31" s="98"/>
      <c r="B31" s="100"/>
      <c r="C31" s="19" t="s">
        <v>40</v>
      </c>
      <c r="D31" s="20" t="s">
        <v>41</v>
      </c>
      <c r="E31" s="58">
        <v>2419.3</v>
      </c>
      <c r="F31" s="11"/>
      <c r="G31" s="11"/>
      <c r="H31" s="58">
        <v>156.7</v>
      </c>
      <c r="I31" s="15">
        <f t="shared" si="0"/>
        <v>156.7</v>
      </c>
      <c r="J31" s="15"/>
      <c r="K31" s="15"/>
      <c r="M31" s="15">
        <f t="shared" si="1"/>
        <v>-2262.6000000000004</v>
      </c>
      <c r="N31" s="62">
        <f t="shared" si="4"/>
        <v>6.477080147150001</v>
      </c>
    </row>
    <row r="32" spans="1:14" ht="47.25" customHeight="1" hidden="1">
      <c r="A32" s="98"/>
      <c r="B32" s="100"/>
      <c r="C32" s="19" t="s">
        <v>42</v>
      </c>
      <c r="D32" s="65" t="s">
        <v>43</v>
      </c>
      <c r="E32" s="58"/>
      <c r="F32" s="11">
        <f>1800-1800</f>
        <v>0</v>
      </c>
      <c r="G32" s="11"/>
      <c r="H32" s="58"/>
      <c r="I32" s="15">
        <f t="shared" si="0"/>
        <v>0</v>
      </c>
      <c r="J32" s="15"/>
      <c r="K32" s="15"/>
      <c r="M32" s="15">
        <f t="shared" si="1"/>
        <v>0</v>
      </c>
      <c r="N32" s="62" t="e">
        <f t="shared" si="4"/>
        <v>#DIV/0!</v>
      </c>
    </row>
    <row r="33" spans="1:14" ht="15.75">
      <c r="A33" s="98"/>
      <c r="B33" s="100"/>
      <c r="C33" s="16" t="s">
        <v>27</v>
      </c>
      <c r="D33" s="18" t="s">
        <v>28</v>
      </c>
      <c r="E33" s="58">
        <v>257.5</v>
      </c>
      <c r="F33" s="11"/>
      <c r="G33" s="11"/>
      <c r="H33" s="58">
        <v>2540</v>
      </c>
      <c r="I33" s="15">
        <f t="shared" si="0"/>
        <v>2540</v>
      </c>
      <c r="J33" s="15"/>
      <c r="K33" s="15"/>
      <c r="M33" s="15">
        <f t="shared" si="1"/>
        <v>2282.5</v>
      </c>
      <c r="N33" s="62">
        <f t="shared" si="4"/>
        <v>986.4077669902912</v>
      </c>
    </row>
    <row r="34" spans="1:14" ht="15.75" customHeight="1" hidden="1">
      <c r="A34" s="98"/>
      <c r="B34" s="100"/>
      <c r="C34" s="16" t="s">
        <v>29</v>
      </c>
      <c r="D34" s="18" t="s">
        <v>30</v>
      </c>
      <c r="E34" s="58"/>
      <c r="F34" s="11"/>
      <c r="G34" s="11"/>
      <c r="H34" s="58"/>
      <c r="I34" s="15">
        <f t="shared" si="0"/>
        <v>0</v>
      </c>
      <c r="J34" s="15" t="e">
        <f t="shared" si="2"/>
        <v>#DIV/0!</v>
      </c>
      <c r="K34" s="15" t="e">
        <f t="shared" si="3"/>
        <v>#DIV/0!</v>
      </c>
      <c r="M34" s="15">
        <f t="shared" si="1"/>
        <v>0</v>
      </c>
      <c r="N34" s="62" t="e">
        <f t="shared" si="4"/>
        <v>#DIV/0!</v>
      </c>
    </row>
    <row r="35" spans="1:14" ht="31.5" customHeight="1" hidden="1">
      <c r="A35" s="98"/>
      <c r="B35" s="100"/>
      <c r="C35" s="16" t="s">
        <v>44</v>
      </c>
      <c r="D35" s="18" t="s">
        <v>45</v>
      </c>
      <c r="E35" s="58"/>
      <c r="F35" s="11"/>
      <c r="G35" s="11"/>
      <c r="H35" s="58"/>
      <c r="I35" s="15">
        <f t="shared" si="0"/>
        <v>0</v>
      </c>
      <c r="J35" s="15" t="e">
        <f t="shared" si="2"/>
        <v>#DIV/0!</v>
      </c>
      <c r="K35" s="15" t="e">
        <f t="shared" si="3"/>
        <v>#DIV/0!</v>
      </c>
      <c r="M35" s="15">
        <f t="shared" si="1"/>
        <v>0</v>
      </c>
      <c r="N35" s="62" t="e">
        <f t="shared" si="4"/>
        <v>#DIV/0!</v>
      </c>
    </row>
    <row r="36" spans="1:14" ht="15.75" customHeight="1" hidden="1">
      <c r="A36" s="98"/>
      <c r="B36" s="100"/>
      <c r="C36" s="16" t="s">
        <v>217</v>
      </c>
      <c r="D36" s="18" t="s">
        <v>46</v>
      </c>
      <c r="E36" s="58"/>
      <c r="F36" s="11"/>
      <c r="G36" s="11"/>
      <c r="H36" s="58"/>
      <c r="I36" s="15">
        <f t="shared" si="0"/>
        <v>0</v>
      </c>
      <c r="J36" s="15" t="e">
        <f t="shared" si="2"/>
        <v>#DIV/0!</v>
      </c>
      <c r="K36" s="15" t="e">
        <f t="shared" si="3"/>
        <v>#DIV/0!</v>
      </c>
      <c r="M36" s="15">
        <f t="shared" si="1"/>
        <v>0</v>
      </c>
      <c r="N36" s="62" t="e">
        <f t="shared" si="4"/>
        <v>#DIV/0!</v>
      </c>
    </row>
    <row r="37" spans="1:14" ht="31.5" hidden="1">
      <c r="A37" s="98"/>
      <c r="B37" s="100"/>
      <c r="C37" s="16" t="s">
        <v>47</v>
      </c>
      <c r="D37" s="18" t="s">
        <v>48</v>
      </c>
      <c r="E37" s="58"/>
      <c r="F37" s="11"/>
      <c r="G37" s="11"/>
      <c r="H37" s="58"/>
      <c r="I37" s="15">
        <f t="shared" si="0"/>
        <v>0</v>
      </c>
      <c r="J37" s="15" t="e">
        <f t="shared" si="2"/>
        <v>#DIV/0!</v>
      </c>
      <c r="K37" s="15" t="e">
        <f t="shared" si="3"/>
        <v>#DIV/0!</v>
      </c>
      <c r="M37" s="15">
        <f t="shared" si="1"/>
        <v>0</v>
      </c>
      <c r="N37" s="62" t="e">
        <f t="shared" si="4"/>
        <v>#DIV/0!</v>
      </c>
    </row>
    <row r="38" spans="1:14" ht="15.75" customHeight="1" hidden="1">
      <c r="A38" s="98"/>
      <c r="B38" s="100"/>
      <c r="C38" s="16" t="s">
        <v>49</v>
      </c>
      <c r="D38" s="18" t="s">
        <v>200</v>
      </c>
      <c r="E38" s="58"/>
      <c r="F38" s="11"/>
      <c r="G38" s="11"/>
      <c r="H38" s="58"/>
      <c r="I38" s="15">
        <f t="shared" si="0"/>
        <v>0</v>
      </c>
      <c r="J38" s="15" t="e">
        <f t="shared" si="2"/>
        <v>#DIV/0!</v>
      </c>
      <c r="K38" s="15" t="e">
        <f t="shared" si="3"/>
        <v>#DIV/0!</v>
      </c>
      <c r="M38" s="15">
        <f t="shared" si="1"/>
        <v>0</v>
      </c>
      <c r="N38" s="62" t="e">
        <f t="shared" si="4"/>
        <v>#DIV/0!</v>
      </c>
    </row>
    <row r="39" spans="1:14" ht="15.75" customHeight="1" hidden="1">
      <c r="A39" s="98"/>
      <c r="B39" s="100"/>
      <c r="C39" s="16" t="s">
        <v>50</v>
      </c>
      <c r="D39" s="18" t="s">
        <v>51</v>
      </c>
      <c r="E39" s="58"/>
      <c r="F39" s="11"/>
      <c r="G39" s="11"/>
      <c r="H39" s="58"/>
      <c r="I39" s="15">
        <f t="shared" si="0"/>
        <v>0</v>
      </c>
      <c r="J39" s="15" t="e">
        <f t="shared" si="2"/>
        <v>#DIV/0!</v>
      </c>
      <c r="K39" s="15" t="e">
        <f t="shared" si="3"/>
        <v>#DIV/0!</v>
      </c>
      <c r="M39" s="15">
        <f t="shared" si="1"/>
        <v>0</v>
      </c>
      <c r="N39" s="62" t="e">
        <f t="shared" si="4"/>
        <v>#DIV/0!</v>
      </c>
    </row>
    <row r="40" spans="1:14" ht="15.75" customHeight="1" hidden="1">
      <c r="A40" s="98"/>
      <c r="B40" s="100"/>
      <c r="C40" s="16" t="s">
        <v>52</v>
      </c>
      <c r="D40" s="20" t="s">
        <v>53</v>
      </c>
      <c r="E40" s="58"/>
      <c r="F40" s="11"/>
      <c r="G40" s="11"/>
      <c r="H40" s="58"/>
      <c r="I40" s="15">
        <f t="shared" si="0"/>
        <v>0</v>
      </c>
      <c r="J40" s="15" t="e">
        <f t="shared" si="2"/>
        <v>#DIV/0!</v>
      </c>
      <c r="K40" s="15" t="e">
        <f t="shared" si="3"/>
        <v>#DIV/0!</v>
      </c>
      <c r="M40" s="15">
        <f t="shared" si="1"/>
        <v>0</v>
      </c>
      <c r="N40" s="62" t="e">
        <f t="shared" si="4"/>
        <v>#DIV/0!</v>
      </c>
    </row>
    <row r="41" spans="1:14" s="26" customFormat="1" ht="15.75" customHeight="1">
      <c r="A41" s="98"/>
      <c r="B41" s="100"/>
      <c r="C41" s="28"/>
      <c r="D41" s="24" t="s">
        <v>31</v>
      </c>
      <c r="E41" s="60">
        <f>SUM(E29:E30,E33:E40)</f>
        <v>2679.1000000000004</v>
      </c>
      <c r="F41" s="25">
        <f>SUM(F29:F30,F33:F40)</f>
        <v>1800</v>
      </c>
      <c r="G41" s="25">
        <f>SUM(G29:G30,G33:G40)</f>
        <v>1100</v>
      </c>
      <c r="H41" s="60">
        <f>SUM(H29:H30,H33:H40)</f>
        <v>22614.2</v>
      </c>
      <c r="I41" s="59">
        <f t="shared" si="0"/>
        <v>21514.2</v>
      </c>
      <c r="J41" s="59">
        <f t="shared" si="2"/>
        <v>2055.836363636364</v>
      </c>
      <c r="K41" s="59">
        <f t="shared" si="3"/>
        <v>1256.3444444444444</v>
      </c>
      <c r="M41" s="59">
        <f t="shared" si="1"/>
        <v>19935.1</v>
      </c>
      <c r="N41" s="64">
        <f t="shared" si="4"/>
        <v>844.0968982120861</v>
      </c>
    </row>
    <row r="42" spans="1:14" ht="120" customHeight="1">
      <c r="A42" s="98"/>
      <c r="B42" s="100"/>
      <c r="C42" s="29" t="s">
        <v>203</v>
      </c>
      <c r="D42" s="30" t="s">
        <v>204</v>
      </c>
      <c r="E42" s="58">
        <v>358.5</v>
      </c>
      <c r="F42" s="11">
        <f>220+265</f>
        <v>485</v>
      </c>
      <c r="G42" s="11">
        <v>321.6</v>
      </c>
      <c r="H42" s="58">
        <v>628.4</v>
      </c>
      <c r="I42" s="15">
        <f t="shared" si="0"/>
        <v>306.79999999999995</v>
      </c>
      <c r="J42" s="15">
        <f t="shared" si="2"/>
        <v>195.39800995024873</v>
      </c>
      <c r="K42" s="15">
        <f t="shared" si="3"/>
        <v>129.56701030927834</v>
      </c>
      <c r="M42" s="15">
        <f t="shared" si="1"/>
        <v>269.9</v>
      </c>
      <c r="N42" s="62">
        <f t="shared" si="4"/>
        <v>175.28591352859135</v>
      </c>
    </row>
    <row r="43" spans="1:14" ht="15.75" customHeight="1">
      <c r="A43" s="98"/>
      <c r="B43" s="100"/>
      <c r="C43" s="16" t="s">
        <v>166</v>
      </c>
      <c r="D43" s="27" t="s">
        <v>167</v>
      </c>
      <c r="E43" s="68">
        <v>369.7</v>
      </c>
      <c r="F43" s="37"/>
      <c r="G43" s="37"/>
      <c r="H43" s="68">
        <v>347.4</v>
      </c>
      <c r="I43" s="15">
        <f t="shared" si="0"/>
        <v>347.4</v>
      </c>
      <c r="J43" s="15"/>
      <c r="K43" s="15"/>
      <c r="M43" s="15">
        <f t="shared" si="1"/>
        <v>-22.30000000000001</v>
      </c>
      <c r="N43" s="62">
        <f t="shared" si="4"/>
        <v>93.96808222883418</v>
      </c>
    </row>
    <row r="44" spans="1:14" ht="15.75" customHeight="1" hidden="1">
      <c r="A44" s="98"/>
      <c r="B44" s="100"/>
      <c r="C44" s="16" t="s">
        <v>22</v>
      </c>
      <c r="D44" s="18" t="s">
        <v>23</v>
      </c>
      <c r="E44" s="58">
        <f>SUM(E45:E45)</f>
        <v>0</v>
      </c>
      <c r="F44" s="11">
        <f>SUM(F45:F45)</f>
        <v>0</v>
      </c>
      <c r="G44" s="11">
        <f>SUM(G45:G45)</f>
        <v>0</v>
      </c>
      <c r="H44" s="58">
        <f>SUM(H45:H45)</f>
        <v>0</v>
      </c>
      <c r="I44" s="15">
        <f t="shared" si="0"/>
        <v>0</v>
      </c>
      <c r="J44" s="15" t="e">
        <f t="shared" si="2"/>
        <v>#DIV/0!</v>
      </c>
      <c r="K44" s="15" t="e">
        <f t="shared" si="3"/>
        <v>#DIV/0!</v>
      </c>
      <c r="M44" s="15">
        <f t="shared" si="1"/>
        <v>0</v>
      </c>
      <c r="N44" s="62" t="e">
        <f t="shared" si="4"/>
        <v>#DIV/0!</v>
      </c>
    </row>
    <row r="45" spans="1:14" ht="15.75" customHeight="1" hidden="1">
      <c r="A45" s="98"/>
      <c r="B45" s="100"/>
      <c r="C45" s="16" t="s">
        <v>176</v>
      </c>
      <c r="D45" s="65" t="s">
        <v>177</v>
      </c>
      <c r="E45" s="58"/>
      <c r="F45" s="11"/>
      <c r="G45" s="11"/>
      <c r="H45" s="58"/>
      <c r="I45" s="15">
        <f t="shared" si="0"/>
        <v>0</v>
      </c>
      <c r="J45" s="15" t="e">
        <f t="shared" si="2"/>
        <v>#DIV/0!</v>
      </c>
      <c r="K45" s="15" t="e">
        <f t="shared" si="3"/>
        <v>#DIV/0!</v>
      </c>
      <c r="M45" s="15">
        <f t="shared" si="1"/>
        <v>0</v>
      </c>
      <c r="N45" s="62" t="e">
        <f t="shared" si="4"/>
        <v>#DIV/0!</v>
      </c>
    </row>
    <row r="46" spans="1:14" ht="15.75" customHeight="1" hidden="1">
      <c r="A46" s="98"/>
      <c r="B46" s="100"/>
      <c r="C46" s="16" t="s">
        <v>49</v>
      </c>
      <c r="D46" s="18" t="s">
        <v>86</v>
      </c>
      <c r="E46" s="58"/>
      <c r="F46" s="11"/>
      <c r="G46" s="11"/>
      <c r="H46" s="58"/>
      <c r="I46" s="15">
        <f t="shared" si="0"/>
        <v>0</v>
      </c>
      <c r="J46" s="15" t="e">
        <f t="shared" si="2"/>
        <v>#DIV/0!</v>
      </c>
      <c r="K46" s="15" t="e">
        <f t="shared" si="3"/>
        <v>#DIV/0!</v>
      </c>
      <c r="M46" s="15">
        <f t="shared" si="1"/>
        <v>0</v>
      </c>
      <c r="N46" s="62" t="e">
        <f t="shared" si="4"/>
        <v>#DIV/0!</v>
      </c>
    </row>
    <row r="47" spans="1:14" s="26" customFormat="1" ht="15.75">
      <c r="A47" s="98"/>
      <c r="B47" s="100"/>
      <c r="C47" s="28"/>
      <c r="D47" s="24" t="s">
        <v>34</v>
      </c>
      <c r="E47" s="57">
        <f>SUM(E42:E44,E46)</f>
        <v>728.2</v>
      </c>
      <c r="F47" s="37">
        <f>SUM(F42:F44,F46)</f>
        <v>485</v>
      </c>
      <c r="G47" s="37">
        <f>SUM(G42:G44,G46)</f>
        <v>321.6</v>
      </c>
      <c r="H47" s="57">
        <f>SUM(H42:H44,H46)</f>
        <v>975.8</v>
      </c>
      <c r="I47" s="59">
        <f t="shared" si="0"/>
        <v>654.1999999999999</v>
      </c>
      <c r="J47" s="59">
        <f t="shared" si="2"/>
        <v>303.42039800995025</v>
      </c>
      <c r="K47" s="59">
        <f t="shared" si="3"/>
        <v>201.19587628865978</v>
      </c>
      <c r="M47" s="59">
        <f t="shared" si="1"/>
        <v>247.5999999999999</v>
      </c>
      <c r="N47" s="64">
        <f t="shared" si="4"/>
        <v>134.00164789892887</v>
      </c>
    </row>
    <row r="48" spans="1:14" s="26" customFormat="1" ht="15.75">
      <c r="A48" s="99"/>
      <c r="B48" s="101"/>
      <c r="C48" s="28"/>
      <c r="D48" s="24" t="s">
        <v>35</v>
      </c>
      <c r="E48" s="60">
        <f>E41+E47</f>
        <v>3407.3</v>
      </c>
      <c r="F48" s="25">
        <f>F41+F47</f>
        <v>2285</v>
      </c>
      <c r="G48" s="25">
        <f>G41+G47</f>
        <v>1421.6</v>
      </c>
      <c r="H48" s="60">
        <f>H41+H47</f>
        <v>23590</v>
      </c>
      <c r="I48" s="59">
        <f t="shared" si="0"/>
        <v>22168.4</v>
      </c>
      <c r="J48" s="59">
        <f t="shared" si="2"/>
        <v>1659.3978615644346</v>
      </c>
      <c r="K48" s="59">
        <f t="shared" si="3"/>
        <v>1032.3851203501094</v>
      </c>
      <c r="M48" s="59">
        <f t="shared" si="1"/>
        <v>20182.7</v>
      </c>
      <c r="N48" s="64">
        <f t="shared" si="4"/>
        <v>692.3370410589029</v>
      </c>
    </row>
    <row r="49" spans="1:14" ht="63">
      <c r="A49" s="94" t="s">
        <v>58</v>
      </c>
      <c r="B49" s="97" t="s">
        <v>59</v>
      </c>
      <c r="C49" s="19" t="s">
        <v>60</v>
      </c>
      <c r="D49" s="33" t="s">
        <v>61</v>
      </c>
      <c r="E49" s="68">
        <v>1380</v>
      </c>
      <c r="F49" s="11"/>
      <c r="G49" s="34"/>
      <c r="H49" s="68"/>
      <c r="I49" s="15">
        <f t="shared" si="0"/>
        <v>0</v>
      </c>
      <c r="J49" s="15"/>
      <c r="K49" s="15"/>
      <c r="M49" s="15">
        <f t="shared" si="1"/>
        <v>-1380</v>
      </c>
      <c r="N49" s="62">
        <f t="shared" si="4"/>
        <v>0</v>
      </c>
    </row>
    <row r="50" spans="1:14" ht="31.5" customHeight="1">
      <c r="A50" s="98"/>
      <c r="B50" s="100"/>
      <c r="C50" s="16" t="s">
        <v>16</v>
      </c>
      <c r="D50" s="21" t="s">
        <v>17</v>
      </c>
      <c r="E50" s="68"/>
      <c r="F50" s="34">
        <v>180</v>
      </c>
      <c r="G50" s="34">
        <v>98</v>
      </c>
      <c r="H50" s="68">
        <v>2670.7</v>
      </c>
      <c r="I50" s="15">
        <f t="shared" si="0"/>
        <v>2572.7</v>
      </c>
      <c r="J50" s="15">
        <f t="shared" si="2"/>
        <v>2725.2040816326526</v>
      </c>
      <c r="K50" s="15">
        <f t="shared" si="3"/>
        <v>1483.7222222222222</v>
      </c>
      <c r="M50" s="15">
        <f t="shared" si="1"/>
        <v>2670.7</v>
      </c>
      <c r="N50" s="62"/>
    </row>
    <row r="51" spans="1:14" ht="47.25">
      <c r="A51" s="98"/>
      <c r="B51" s="100"/>
      <c r="C51" s="19" t="s">
        <v>62</v>
      </c>
      <c r="D51" s="20" t="s">
        <v>63</v>
      </c>
      <c r="E51" s="68">
        <v>6634.6</v>
      </c>
      <c r="F51" s="34"/>
      <c r="G51" s="34"/>
      <c r="H51" s="68">
        <v>-0.3</v>
      </c>
      <c r="I51" s="15">
        <f t="shared" si="0"/>
        <v>-0.3</v>
      </c>
      <c r="J51" s="15"/>
      <c r="K51" s="15"/>
      <c r="M51" s="15">
        <f t="shared" si="1"/>
        <v>-6634.900000000001</v>
      </c>
      <c r="N51" s="62">
        <f t="shared" si="4"/>
        <v>-0.004521749615651283</v>
      </c>
    </row>
    <row r="52" spans="1:14" ht="31.5" customHeight="1">
      <c r="A52" s="98"/>
      <c r="B52" s="100"/>
      <c r="C52" s="16" t="s">
        <v>22</v>
      </c>
      <c r="D52" s="18" t="s">
        <v>23</v>
      </c>
      <c r="E52" s="11">
        <f>E53</f>
        <v>212.8</v>
      </c>
      <c r="F52" s="11">
        <f>F53</f>
        <v>0</v>
      </c>
      <c r="G52" s="11">
        <f>G53</f>
        <v>0</v>
      </c>
      <c r="H52" s="58">
        <f>H53</f>
        <v>0</v>
      </c>
      <c r="I52" s="15">
        <f t="shared" si="0"/>
        <v>0</v>
      </c>
      <c r="J52" s="15"/>
      <c r="K52" s="15"/>
      <c r="M52" s="15">
        <f t="shared" si="1"/>
        <v>-212.8</v>
      </c>
      <c r="N52" s="62">
        <f t="shared" si="4"/>
        <v>0</v>
      </c>
    </row>
    <row r="53" spans="1:14" ht="31.5" customHeight="1" hidden="1">
      <c r="A53" s="98"/>
      <c r="B53" s="100"/>
      <c r="C53" s="19" t="s">
        <v>25</v>
      </c>
      <c r="D53" s="20" t="s">
        <v>26</v>
      </c>
      <c r="E53" s="58">
        <v>212.8</v>
      </c>
      <c r="F53" s="11"/>
      <c r="G53" s="11"/>
      <c r="H53" s="58"/>
      <c r="I53" s="15">
        <f t="shared" si="0"/>
        <v>0</v>
      </c>
      <c r="J53" s="15"/>
      <c r="K53" s="15"/>
      <c r="M53" s="15">
        <f t="shared" si="1"/>
        <v>-212.8</v>
      </c>
      <c r="N53" s="62">
        <f t="shared" si="4"/>
        <v>0</v>
      </c>
    </row>
    <row r="54" spans="1:14" ht="15.75" customHeight="1" hidden="1">
      <c r="A54" s="98"/>
      <c r="B54" s="100"/>
      <c r="C54" s="16" t="s">
        <v>27</v>
      </c>
      <c r="D54" s="18" t="s">
        <v>28</v>
      </c>
      <c r="E54" s="68"/>
      <c r="F54" s="34"/>
      <c r="G54" s="34"/>
      <c r="H54" s="68"/>
      <c r="I54" s="15">
        <f t="shared" si="0"/>
        <v>0</v>
      </c>
      <c r="J54" s="15"/>
      <c r="K54" s="15"/>
      <c r="M54" s="15">
        <f t="shared" si="1"/>
        <v>0</v>
      </c>
      <c r="N54" s="62" t="e">
        <f t="shared" si="4"/>
        <v>#DIV/0!</v>
      </c>
    </row>
    <row r="55" spans="1:14" ht="15.75" customHeight="1">
      <c r="A55" s="98"/>
      <c r="B55" s="100"/>
      <c r="C55" s="16" t="s">
        <v>217</v>
      </c>
      <c r="D55" s="18" t="s">
        <v>46</v>
      </c>
      <c r="E55" s="68"/>
      <c r="F55" s="34"/>
      <c r="G55" s="34"/>
      <c r="H55" s="68">
        <v>-2605.7</v>
      </c>
      <c r="I55" s="15">
        <f t="shared" si="0"/>
        <v>-2605.7</v>
      </c>
      <c r="J55" s="15"/>
      <c r="K55" s="15"/>
      <c r="M55" s="15">
        <f t="shared" si="1"/>
        <v>-2605.7</v>
      </c>
      <c r="N55" s="62"/>
    </row>
    <row r="56" spans="1:14" ht="15.75" customHeight="1">
      <c r="A56" s="98"/>
      <c r="B56" s="100"/>
      <c r="C56" s="16" t="s">
        <v>50</v>
      </c>
      <c r="D56" s="18" t="s">
        <v>51</v>
      </c>
      <c r="E56" s="68"/>
      <c r="F56" s="34">
        <v>16.7</v>
      </c>
      <c r="G56" s="34">
        <v>16.7</v>
      </c>
      <c r="H56" s="68">
        <v>16.7</v>
      </c>
      <c r="I56" s="15">
        <f t="shared" si="0"/>
        <v>0</v>
      </c>
      <c r="J56" s="15">
        <f t="shared" si="2"/>
        <v>100</v>
      </c>
      <c r="K56" s="15">
        <f t="shared" si="3"/>
        <v>100</v>
      </c>
      <c r="M56" s="15">
        <f t="shared" si="1"/>
        <v>16.7</v>
      </c>
      <c r="N56" s="62"/>
    </row>
    <row r="57" spans="1:14" ht="15.75" customHeight="1" hidden="1">
      <c r="A57" s="98"/>
      <c r="B57" s="100"/>
      <c r="C57" s="16" t="s">
        <v>64</v>
      </c>
      <c r="D57" s="18" t="s">
        <v>65</v>
      </c>
      <c r="E57" s="58"/>
      <c r="F57" s="34"/>
      <c r="G57" s="11"/>
      <c r="H57" s="58"/>
      <c r="I57" s="15">
        <f t="shared" si="0"/>
        <v>0</v>
      </c>
      <c r="J57" s="15" t="e">
        <f t="shared" si="2"/>
        <v>#DIV/0!</v>
      </c>
      <c r="K57" s="15" t="e">
        <f t="shared" si="3"/>
        <v>#DIV/0!</v>
      </c>
      <c r="M57" s="15">
        <f t="shared" si="1"/>
        <v>0</v>
      </c>
      <c r="N57" s="62" t="e">
        <f t="shared" si="4"/>
        <v>#DIV/0!</v>
      </c>
    </row>
    <row r="58" spans="1:14" s="26" customFormat="1" ht="15.75">
      <c r="A58" s="98"/>
      <c r="B58" s="100"/>
      <c r="C58" s="23"/>
      <c r="D58" s="24" t="s">
        <v>31</v>
      </c>
      <c r="E58" s="60">
        <f>SUM(E49:E52,E54:E57)</f>
        <v>8227.4</v>
      </c>
      <c r="F58" s="25">
        <f>SUM(F49:F52,F54:F57)</f>
        <v>196.7</v>
      </c>
      <c r="G58" s="25">
        <f>SUM(G49:G52,G54:G57)</f>
        <v>114.7</v>
      </c>
      <c r="H58" s="60">
        <f>SUM(H49:H52,H54:H57)</f>
        <v>81.39999999999982</v>
      </c>
      <c r="I58" s="59">
        <f t="shared" si="0"/>
        <v>-33.30000000000018</v>
      </c>
      <c r="J58" s="59">
        <f t="shared" si="2"/>
        <v>70.9677419354837</v>
      </c>
      <c r="K58" s="59">
        <f t="shared" si="3"/>
        <v>41.38281647178436</v>
      </c>
      <c r="M58" s="59">
        <f t="shared" si="1"/>
        <v>-8146</v>
      </c>
      <c r="N58" s="64">
        <f t="shared" si="4"/>
        <v>0.9893769599144302</v>
      </c>
    </row>
    <row r="59" spans="1:14" ht="31.5" customHeight="1">
      <c r="A59" s="98"/>
      <c r="B59" s="100"/>
      <c r="C59" s="16" t="s">
        <v>22</v>
      </c>
      <c r="D59" s="18" t="s">
        <v>23</v>
      </c>
      <c r="E59" s="58">
        <f>E60</f>
        <v>80.5</v>
      </c>
      <c r="F59" s="11">
        <f>F60</f>
        <v>1500</v>
      </c>
      <c r="G59" s="11">
        <f>G60</f>
        <v>990</v>
      </c>
      <c r="H59" s="58">
        <f>H60</f>
        <v>2026.2</v>
      </c>
      <c r="I59" s="15">
        <f t="shared" si="0"/>
        <v>1036.2</v>
      </c>
      <c r="J59" s="15">
        <f t="shared" si="2"/>
        <v>204.66666666666669</v>
      </c>
      <c r="K59" s="15">
        <f t="shared" si="3"/>
        <v>135.08</v>
      </c>
      <c r="M59" s="15">
        <f t="shared" si="1"/>
        <v>1945.7</v>
      </c>
      <c r="N59" s="62">
        <f t="shared" si="4"/>
        <v>2517.018633540373</v>
      </c>
    </row>
    <row r="60" spans="1:14" ht="31.5" customHeight="1" hidden="1">
      <c r="A60" s="98"/>
      <c r="B60" s="100"/>
      <c r="C60" s="19" t="s">
        <v>25</v>
      </c>
      <c r="D60" s="20" t="s">
        <v>26</v>
      </c>
      <c r="E60" s="58">
        <v>80.5</v>
      </c>
      <c r="F60" s="11">
        <v>1500</v>
      </c>
      <c r="G60" s="11">
        <v>990</v>
      </c>
      <c r="H60" s="58">
        <v>2026.2</v>
      </c>
      <c r="I60" s="15">
        <f t="shared" si="0"/>
        <v>1036.2</v>
      </c>
      <c r="J60" s="15">
        <f t="shared" si="2"/>
        <v>204.66666666666669</v>
      </c>
      <c r="K60" s="15">
        <f t="shared" si="3"/>
        <v>135.08</v>
      </c>
      <c r="M60" s="15">
        <f t="shared" si="1"/>
        <v>1945.7</v>
      </c>
      <c r="N60" s="62">
        <f t="shared" si="4"/>
        <v>2517.018633540373</v>
      </c>
    </row>
    <row r="61" spans="1:14" s="26" customFormat="1" ht="15.75">
      <c r="A61" s="98"/>
      <c r="B61" s="100"/>
      <c r="C61" s="23"/>
      <c r="D61" s="24" t="s">
        <v>34</v>
      </c>
      <c r="E61" s="60">
        <f>SUM(E59)</f>
        <v>80.5</v>
      </c>
      <c r="F61" s="25">
        <f>SUM(F59)</f>
        <v>1500</v>
      </c>
      <c r="G61" s="25">
        <f>SUM(G59)</f>
        <v>990</v>
      </c>
      <c r="H61" s="60">
        <f>SUM(H59)</f>
        <v>2026.2</v>
      </c>
      <c r="I61" s="59">
        <f t="shared" si="0"/>
        <v>1036.2</v>
      </c>
      <c r="J61" s="59">
        <f t="shared" si="2"/>
        <v>204.66666666666669</v>
      </c>
      <c r="K61" s="59">
        <f t="shared" si="3"/>
        <v>135.08</v>
      </c>
      <c r="M61" s="59">
        <f t="shared" si="1"/>
        <v>1945.7</v>
      </c>
      <c r="N61" s="64">
        <f t="shared" si="4"/>
        <v>2517.018633540373</v>
      </c>
    </row>
    <row r="62" spans="1:14" s="26" customFormat="1" ht="15.75">
      <c r="A62" s="67"/>
      <c r="B62" s="67"/>
      <c r="C62" s="23"/>
      <c r="D62" s="24" t="s">
        <v>35</v>
      </c>
      <c r="E62" s="60">
        <f>E58+E61</f>
        <v>8307.9</v>
      </c>
      <c r="F62" s="25">
        <f>F58+F61</f>
        <v>1696.7</v>
      </c>
      <c r="G62" s="25">
        <f>G58+G61</f>
        <v>1104.7</v>
      </c>
      <c r="H62" s="60">
        <f>H58+H61</f>
        <v>2107.6</v>
      </c>
      <c r="I62" s="59">
        <f t="shared" si="0"/>
        <v>1002.8999999999999</v>
      </c>
      <c r="J62" s="59">
        <f t="shared" si="2"/>
        <v>190.78482846021544</v>
      </c>
      <c r="K62" s="59">
        <f t="shared" si="3"/>
        <v>124.21759886839156</v>
      </c>
      <c r="M62" s="59">
        <f t="shared" si="1"/>
        <v>-6200.299999999999</v>
      </c>
      <c r="N62" s="64">
        <f t="shared" si="4"/>
        <v>25.36862504363317</v>
      </c>
    </row>
    <row r="63" spans="1:14" s="26" customFormat="1" ht="15.75">
      <c r="A63" s="97">
        <v>905</v>
      </c>
      <c r="B63" s="97" t="s">
        <v>219</v>
      </c>
      <c r="C63" s="16" t="s">
        <v>27</v>
      </c>
      <c r="D63" s="18" t="s">
        <v>28</v>
      </c>
      <c r="E63" s="68"/>
      <c r="F63" s="34"/>
      <c r="G63" s="34"/>
      <c r="H63" s="68"/>
      <c r="I63" s="15">
        <f t="shared" si="0"/>
        <v>0</v>
      </c>
      <c r="J63" s="15"/>
      <c r="K63" s="15"/>
      <c r="L63" s="3"/>
      <c r="M63" s="15">
        <f t="shared" si="1"/>
        <v>0</v>
      </c>
      <c r="N63" s="62"/>
    </row>
    <row r="64" spans="1:14" s="26" customFormat="1" ht="15.75">
      <c r="A64" s="100"/>
      <c r="B64" s="100"/>
      <c r="C64" s="16" t="s">
        <v>50</v>
      </c>
      <c r="D64" s="18" t="s">
        <v>51</v>
      </c>
      <c r="E64" s="68"/>
      <c r="F64" s="34">
        <v>5.6</v>
      </c>
      <c r="G64" s="34">
        <v>5.6</v>
      </c>
      <c r="H64" s="68">
        <v>5.6</v>
      </c>
      <c r="I64" s="15">
        <f t="shared" si="0"/>
        <v>0</v>
      </c>
      <c r="J64" s="15">
        <f t="shared" si="2"/>
        <v>100</v>
      </c>
      <c r="K64" s="15">
        <f t="shared" si="3"/>
        <v>100</v>
      </c>
      <c r="L64" s="3"/>
      <c r="M64" s="15">
        <f t="shared" si="1"/>
        <v>5.6</v>
      </c>
      <c r="N64" s="62"/>
    </row>
    <row r="65" spans="1:14" s="26" customFormat="1" ht="15.75">
      <c r="A65" s="101"/>
      <c r="B65" s="101"/>
      <c r="C65" s="23"/>
      <c r="D65" s="24" t="s">
        <v>35</v>
      </c>
      <c r="E65" s="57">
        <f>E63+E64</f>
        <v>0</v>
      </c>
      <c r="F65" s="37">
        <f>F63+F64</f>
        <v>5.6</v>
      </c>
      <c r="G65" s="37">
        <f>G63+G64</f>
        <v>5.6</v>
      </c>
      <c r="H65" s="57">
        <f>H63+H64</f>
        <v>5.6</v>
      </c>
      <c r="I65" s="59">
        <f t="shared" si="0"/>
        <v>0</v>
      </c>
      <c r="J65" s="59">
        <f t="shared" si="2"/>
        <v>100</v>
      </c>
      <c r="K65" s="59">
        <f t="shared" si="3"/>
        <v>100</v>
      </c>
      <c r="M65" s="59">
        <f t="shared" si="1"/>
        <v>5.6</v>
      </c>
      <c r="N65" s="64"/>
    </row>
    <row r="66" spans="1:14" ht="31.5" customHeight="1">
      <c r="A66" s="94" t="s">
        <v>66</v>
      </c>
      <c r="B66" s="97" t="s">
        <v>67</v>
      </c>
      <c r="C66" s="16" t="s">
        <v>16</v>
      </c>
      <c r="D66" s="21" t="s">
        <v>17</v>
      </c>
      <c r="E66" s="58"/>
      <c r="F66" s="11"/>
      <c r="G66" s="11"/>
      <c r="H66" s="58">
        <v>0.4</v>
      </c>
      <c r="I66" s="15">
        <f t="shared" si="0"/>
        <v>0.4</v>
      </c>
      <c r="J66" s="15"/>
      <c r="K66" s="15"/>
      <c r="M66" s="15">
        <f t="shared" si="1"/>
        <v>0.4</v>
      </c>
      <c r="N66" s="62"/>
    </row>
    <row r="67" spans="1:14" ht="15.75" hidden="1">
      <c r="A67" s="98"/>
      <c r="B67" s="100"/>
      <c r="C67" s="16" t="s">
        <v>22</v>
      </c>
      <c r="D67" s="18" t="s">
        <v>23</v>
      </c>
      <c r="E67" s="58">
        <f>E68</f>
        <v>0</v>
      </c>
      <c r="F67" s="11">
        <f>F68</f>
        <v>0</v>
      </c>
      <c r="G67" s="11">
        <f>G68</f>
        <v>0</v>
      </c>
      <c r="H67" s="58">
        <f>H68</f>
        <v>0</v>
      </c>
      <c r="I67" s="15">
        <f t="shared" si="0"/>
        <v>0</v>
      </c>
      <c r="J67" s="15"/>
      <c r="K67" s="15"/>
      <c r="M67" s="15">
        <f t="shared" si="1"/>
        <v>0</v>
      </c>
      <c r="N67" s="62" t="e">
        <f t="shared" si="4"/>
        <v>#DIV/0!</v>
      </c>
    </row>
    <row r="68" spans="1:14" ht="47.25" hidden="1">
      <c r="A68" s="98"/>
      <c r="B68" s="100"/>
      <c r="C68" s="19" t="s">
        <v>25</v>
      </c>
      <c r="D68" s="20" t="s">
        <v>26</v>
      </c>
      <c r="E68" s="58"/>
      <c r="F68" s="11"/>
      <c r="G68" s="11"/>
      <c r="H68" s="58"/>
      <c r="I68" s="15">
        <f t="shared" si="0"/>
        <v>0</v>
      </c>
      <c r="J68" s="15"/>
      <c r="K68" s="15"/>
      <c r="M68" s="15">
        <f t="shared" si="1"/>
        <v>0</v>
      </c>
      <c r="N68" s="62" t="e">
        <f t="shared" si="4"/>
        <v>#DIV/0!</v>
      </c>
    </row>
    <row r="69" spans="1:14" ht="15.75" customHeight="1">
      <c r="A69" s="98"/>
      <c r="B69" s="100"/>
      <c r="C69" s="16" t="s">
        <v>27</v>
      </c>
      <c r="D69" s="18" t="s">
        <v>28</v>
      </c>
      <c r="E69" s="58">
        <v>0.9</v>
      </c>
      <c r="F69" s="11"/>
      <c r="G69" s="11"/>
      <c r="H69" s="58"/>
      <c r="I69" s="15">
        <f t="shared" si="0"/>
        <v>0</v>
      </c>
      <c r="J69" s="15"/>
      <c r="K69" s="15"/>
      <c r="M69" s="15">
        <f t="shared" si="1"/>
        <v>-0.9</v>
      </c>
      <c r="N69" s="62">
        <f t="shared" si="4"/>
        <v>0</v>
      </c>
    </row>
    <row r="70" spans="1:14" ht="15.75" customHeight="1">
      <c r="A70" s="98"/>
      <c r="B70" s="100"/>
      <c r="C70" s="16" t="s">
        <v>50</v>
      </c>
      <c r="D70" s="18" t="s">
        <v>51</v>
      </c>
      <c r="E70" s="58"/>
      <c r="F70" s="11">
        <v>22.3</v>
      </c>
      <c r="G70" s="11">
        <v>22.3</v>
      </c>
      <c r="H70" s="58">
        <v>22.3</v>
      </c>
      <c r="I70" s="15">
        <f t="shared" si="0"/>
        <v>0</v>
      </c>
      <c r="J70" s="15">
        <f t="shared" si="2"/>
        <v>100</v>
      </c>
      <c r="K70" s="15">
        <f t="shared" si="3"/>
        <v>100</v>
      </c>
      <c r="M70" s="15">
        <f t="shared" si="1"/>
        <v>22.3</v>
      </c>
      <c r="N70" s="62"/>
    </row>
    <row r="71" spans="1:14" s="26" customFormat="1" ht="15.75">
      <c r="A71" s="98"/>
      <c r="B71" s="100"/>
      <c r="C71" s="8"/>
      <c r="D71" s="24" t="s">
        <v>31</v>
      </c>
      <c r="E71" s="60">
        <f>SUM(E66:E67,E69:E70)</f>
        <v>0.9</v>
      </c>
      <c r="F71" s="25">
        <f>SUM(F66:F67,F69:F70)</f>
        <v>22.3</v>
      </c>
      <c r="G71" s="25">
        <f>SUM(G66:G67,G69:G70)</f>
        <v>22.3</v>
      </c>
      <c r="H71" s="60">
        <f>SUM(H66:H67,H69:H70)</f>
        <v>22.7</v>
      </c>
      <c r="I71" s="59">
        <f t="shared" si="0"/>
        <v>0.3999999999999986</v>
      </c>
      <c r="J71" s="59">
        <f t="shared" si="2"/>
        <v>101.79372197309415</v>
      </c>
      <c r="K71" s="59">
        <f t="shared" si="3"/>
        <v>101.79372197309415</v>
      </c>
      <c r="M71" s="59">
        <f t="shared" si="1"/>
        <v>21.8</v>
      </c>
      <c r="N71" s="64">
        <f t="shared" si="4"/>
        <v>2522.222222222222</v>
      </c>
    </row>
    <row r="72" spans="1:14" ht="15.75">
      <c r="A72" s="98"/>
      <c r="B72" s="100"/>
      <c r="C72" s="16" t="s">
        <v>68</v>
      </c>
      <c r="D72" s="18" t="s">
        <v>69</v>
      </c>
      <c r="E72" s="58">
        <v>11774.8</v>
      </c>
      <c r="F72" s="11">
        <v>13174.1</v>
      </c>
      <c r="G72" s="11">
        <v>10012</v>
      </c>
      <c r="H72" s="58">
        <v>8465.9</v>
      </c>
      <c r="I72" s="15">
        <f aca="true" t="shared" si="5" ref="I72:I135">H72-G72</f>
        <v>-1546.1000000000004</v>
      </c>
      <c r="J72" s="15">
        <f aca="true" t="shared" si="6" ref="J72:J129">H72/G72*100</f>
        <v>84.55753096284458</v>
      </c>
      <c r="K72" s="15">
        <f aca="true" t="shared" si="7" ref="K72:K129">H72/F72*100</f>
        <v>64.26169529607336</v>
      </c>
      <c r="M72" s="15">
        <f aca="true" t="shared" si="8" ref="M72:M135">H72-E72</f>
        <v>-3308.8999999999996</v>
      </c>
      <c r="N72" s="62">
        <f aca="true" t="shared" si="9" ref="N72:N135">H72/E72*100</f>
        <v>71.89846112035873</v>
      </c>
    </row>
    <row r="73" spans="1:14" ht="15.75">
      <c r="A73" s="98"/>
      <c r="B73" s="100"/>
      <c r="C73" s="16" t="s">
        <v>22</v>
      </c>
      <c r="D73" s="18" t="s">
        <v>23</v>
      </c>
      <c r="E73" s="58">
        <f>SUM(E74:E81)</f>
        <v>4592.3</v>
      </c>
      <c r="F73" s="11">
        <f>SUM(F74:F81)</f>
        <v>6091.4</v>
      </c>
      <c r="G73" s="11">
        <f>SUM(G74:G81)</f>
        <v>4110.7</v>
      </c>
      <c r="H73" s="58">
        <f>SUM(H74:H81)</f>
        <v>7646.4</v>
      </c>
      <c r="I73" s="15">
        <f t="shared" si="5"/>
        <v>3535.7</v>
      </c>
      <c r="J73" s="15">
        <f t="shared" si="6"/>
        <v>186.01211472498602</v>
      </c>
      <c r="K73" s="15">
        <f t="shared" si="7"/>
        <v>125.52779328233248</v>
      </c>
      <c r="M73" s="15">
        <f t="shared" si="8"/>
        <v>3054.0999999999995</v>
      </c>
      <c r="N73" s="62">
        <f t="shared" si="9"/>
        <v>166.5048015155804</v>
      </c>
    </row>
    <row r="74" spans="1:14" s="26" customFormat="1" ht="31.5" hidden="1">
      <c r="A74" s="98"/>
      <c r="B74" s="100"/>
      <c r="C74" s="19" t="s">
        <v>70</v>
      </c>
      <c r="D74" s="20" t="s">
        <v>71</v>
      </c>
      <c r="E74" s="58">
        <v>1315.8</v>
      </c>
      <c r="F74" s="11">
        <v>1100</v>
      </c>
      <c r="G74" s="11">
        <v>835.7</v>
      </c>
      <c r="H74" s="58">
        <v>735.2</v>
      </c>
      <c r="I74" s="15">
        <f t="shared" si="5"/>
        <v>-100.5</v>
      </c>
      <c r="J74" s="15">
        <f t="shared" si="6"/>
        <v>87.9741534043317</v>
      </c>
      <c r="K74" s="15">
        <f t="shared" si="7"/>
        <v>66.83636363636364</v>
      </c>
      <c r="L74" s="3"/>
      <c r="M74" s="15">
        <f t="shared" si="8"/>
        <v>-580.5999999999999</v>
      </c>
      <c r="N74" s="62">
        <f t="shared" si="9"/>
        <v>55.87475300197598</v>
      </c>
    </row>
    <row r="75" spans="1:14" s="26" customFormat="1" ht="31.5" hidden="1">
      <c r="A75" s="98"/>
      <c r="B75" s="100"/>
      <c r="C75" s="19" t="s">
        <v>72</v>
      </c>
      <c r="D75" s="20" t="s">
        <v>73</v>
      </c>
      <c r="E75" s="58"/>
      <c r="F75" s="11"/>
      <c r="G75" s="11"/>
      <c r="H75" s="58"/>
      <c r="I75" s="15">
        <f t="shared" si="5"/>
        <v>0</v>
      </c>
      <c r="J75" s="15" t="e">
        <f t="shared" si="6"/>
        <v>#DIV/0!</v>
      </c>
      <c r="K75" s="15" t="e">
        <f t="shared" si="7"/>
        <v>#DIV/0!</v>
      </c>
      <c r="L75" s="3"/>
      <c r="M75" s="15">
        <f t="shared" si="8"/>
        <v>0</v>
      </c>
      <c r="N75" s="62" t="e">
        <f t="shared" si="9"/>
        <v>#DIV/0!</v>
      </c>
    </row>
    <row r="76" spans="1:14" s="26" customFormat="1" ht="31.5" hidden="1">
      <c r="A76" s="98"/>
      <c r="B76" s="100"/>
      <c r="C76" s="19" t="s">
        <v>74</v>
      </c>
      <c r="D76" s="20" t="s">
        <v>75</v>
      </c>
      <c r="E76" s="58">
        <v>0.5</v>
      </c>
      <c r="F76" s="11"/>
      <c r="G76" s="11"/>
      <c r="H76" s="58">
        <v>2119.1</v>
      </c>
      <c r="I76" s="15">
        <f t="shared" si="5"/>
        <v>2119.1</v>
      </c>
      <c r="J76" s="15" t="e">
        <f t="shared" si="6"/>
        <v>#DIV/0!</v>
      </c>
      <c r="K76" s="15" t="e">
        <f t="shared" si="7"/>
        <v>#DIV/0!</v>
      </c>
      <c r="L76" s="3"/>
      <c r="M76" s="15">
        <f t="shared" si="8"/>
        <v>2118.6</v>
      </c>
      <c r="N76" s="62">
        <f t="shared" si="9"/>
        <v>423820</v>
      </c>
    </row>
    <row r="77" spans="1:14" s="26" customFormat="1" ht="31.5" hidden="1">
      <c r="A77" s="98"/>
      <c r="B77" s="100"/>
      <c r="C77" s="19" t="s">
        <v>76</v>
      </c>
      <c r="D77" s="20" t="s">
        <v>77</v>
      </c>
      <c r="E77" s="58"/>
      <c r="F77" s="11"/>
      <c r="G77" s="11"/>
      <c r="H77" s="58"/>
      <c r="I77" s="15">
        <f t="shared" si="5"/>
        <v>0</v>
      </c>
      <c r="J77" s="15" t="e">
        <f t="shared" si="6"/>
        <v>#DIV/0!</v>
      </c>
      <c r="K77" s="15" t="e">
        <f t="shared" si="7"/>
        <v>#DIV/0!</v>
      </c>
      <c r="L77" s="3"/>
      <c r="M77" s="15">
        <f t="shared" si="8"/>
        <v>0</v>
      </c>
      <c r="N77" s="62" t="e">
        <f t="shared" si="9"/>
        <v>#DIV/0!</v>
      </c>
    </row>
    <row r="78" spans="1:14" s="26" customFormat="1" ht="31.5" hidden="1">
      <c r="A78" s="98"/>
      <c r="B78" s="100"/>
      <c r="C78" s="19" t="s">
        <v>78</v>
      </c>
      <c r="D78" s="20" t="s">
        <v>79</v>
      </c>
      <c r="E78" s="58">
        <v>363</v>
      </c>
      <c r="F78" s="11">
        <v>1200</v>
      </c>
      <c r="G78" s="11">
        <v>747</v>
      </c>
      <c r="H78" s="58">
        <v>2685.2</v>
      </c>
      <c r="I78" s="15">
        <f t="shared" si="5"/>
        <v>1938.1999999999998</v>
      </c>
      <c r="J78" s="15">
        <f t="shared" si="6"/>
        <v>359.46452476572955</v>
      </c>
      <c r="K78" s="15">
        <f t="shared" si="7"/>
        <v>223.76666666666668</v>
      </c>
      <c r="L78" s="3"/>
      <c r="M78" s="15">
        <f t="shared" si="8"/>
        <v>2322.2</v>
      </c>
      <c r="N78" s="62">
        <f t="shared" si="9"/>
        <v>739.724517906336</v>
      </c>
    </row>
    <row r="79" spans="1:14" s="26" customFormat="1" ht="31.5" hidden="1">
      <c r="A79" s="98"/>
      <c r="B79" s="100"/>
      <c r="C79" s="19" t="s">
        <v>80</v>
      </c>
      <c r="D79" s="20" t="s">
        <v>81</v>
      </c>
      <c r="E79" s="58"/>
      <c r="F79" s="11"/>
      <c r="G79" s="11"/>
      <c r="H79" s="58"/>
      <c r="I79" s="15">
        <f t="shared" si="5"/>
        <v>0</v>
      </c>
      <c r="J79" s="15" t="e">
        <f t="shared" si="6"/>
        <v>#DIV/0!</v>
      </c>
      <c r="K79" s="15" t="e">
        <f t="shared" si="7"/>
        <v>#DIV/0!</v>
      </c>
      <c r="L79" s="3"/>
      <c r="M79" s="15">
        <f t="shared" si="8"/>
        <v>0</v>
      </c>
      <c r="N79" s="62" t="e">
        <f t="shared" si="9"/>
        <v>#DIV/0!</v>
      </c>
    </row>
    <row r="80" spans="1:14" s="26" customFormat="1" ht="31.5" hidden="1">
      <c r="A80" s="98"/>
      <c r="B80" s="100"/>
      <c r="C80" s="19" t="s">
        <v>82</v>
      </c>
      <c r="D80" s="20" t="s">
        <v>83</v>
      </c>
      <c r="E80" s="58"/>
      <c r="F80" s="11"/>
      <c r="G80" s="11"/>
      <c r="H80" s="58"/>
      <c r="I80" s="15">
        <f t="shared" si="5"/>
        <v>0</v>
      </c>
      <c r="J80" s="15" t="e">
        <f t="shared" si="6"/>
        <v>#DIV/0!</v>
      </c>
      <c r="K80" s="15" t="e">
        <f t="shared" si="7"/>
        <v>#DIV/0!</v>
      </c>
      <c r="L80" s="3"/>
      <c r="M80" s="15">
        <f t="shared" si="8"/>
        <v>0</v>
      </c>
      <c r="N80" s="62" t="e">
        <f t="shared" si="9"/>
        <v>#DIV/0!</v>
      </c>
    </row>
    <row r="81" spans="1:14" ht="47.25" hidden="1">
      <c r="A81" s="98"/>
      <c r="B81" s="100"/>
      <c r="C81" s="19" t="s">
        <v>25</v>
      </c>
      <c r="D81" s="20" t="s">
        <v>26</v>
      </c>
      <c r="E81" s="58">
        <v>2913</v>
      </c>
      <c r="F81" s="11">
        <v>3791.4</v>
      </c>
      <c r="G81" s="11">
        <v>2528</v>
      </c>
      <c r="H81" s="58">
        <v>2106.9</v>
      </c>
      <c r="I81" s="15">
        <f t="shared" si="5"/>
        <v>-421.0999999999999</v>
      </c>
      <c r="J81" s="15">
        <f t="shared" si="6"/>
        <v>83.34256329113924</v>
      </c>
      <c r="K81" s="15">
        <f t="shared" si="7"/>
        <v>55.57050166165533</v>
      </c>
      <c r="M81" s="15">
        <f t="shared" si="8"/>
        <v>-806.0999999999999</v>
      </c>
      <c r="N81" s="62">
        <f t="shared" si="9"/>
        <v>72.32749742533471</v>
      </c>
    </row>
    <row r="82" spans="1:14" s="26" customFormat="1" ht="15.75">
      <c r="A82" s="98"/>
      <c r="B82" s="100"/>
      <c r="C82" s="28"/>
      <c r="D82" s="24" t="s">
        <v>34</v>
      </c>
      <c r="E82" s="60">
        <f>SUM(E72:E73)</f>
        <v>16367.099999999999</v>
      </c>
      <c r="F82" s="25">
        <f>SUM(F72:F73)</f>
        <v>19265.5</v>
      </c>
      <c r="G82" s="25">
        <f>SUM(G72:G73)</f>
        <v>14122.7</v>
      </c>
      <c r="H82" s="60">
        <f>SUM(H72:H73)</f>
        <v>16112.3</v>
      </c>
      <c r="I82" s="59">
        <f t="shared" si="5"/>
        <v>1989.5999999999985</v>
      </c>
      <c r="J82" s="59">
        <f t="shared" si="6"/>
        <v>114.0879576851452</v>
      </c>
      <c r="K82" s="59">
        <f t="shared" si="7"/>
        <v>83.63291894837921</v>
      </c>
      <c r="M82" s="59">
        <f t="shared" si="8"/>
        <v>-254.79999999999927</v>
      </c>
      <c r="N82" s="64">
        <f t="shared" si="9"/>
        <v>98.44321840765927</v>
      </c>
    </row>
    <row r="83" spans="1:14" s="26" customFormat="1" ht="15.75">
      <c r="A83" s="99"/>
      <c r="B83" s="101"/>
      <c r="C83" s="28"/>
      <c r="D83" s="24" t="s">
        <v>35</v>
      </c>
      <c r="E83" s="60">
        <f>E71+E82</f>
        <v>16367.999999999998</v>
      </c>
      <c r="F83" s="25">
        <f>F71+F82</f>
        <v>19287.8</v>
      </c>
      <c r="G83" s="25">
        <f>G71+G82</f>
        <v>14145</v>
      </c>
      <c r="H83" s="60">
        <f>H71+H82</f>
        <v>16135</v>
      </c>
      <c r="I83" s="59">
        <f t="shared" si="5"/>
        <v>1990</v>
      </c>
      <c r="J83" s="59">
        <f t="shared" si="6"/>
        <v>114.06857546836338</v>
      </c>
      <c r="K83" s="59">
        <f t="shared" si="7"/>
        <v>83.65391594686797</v>
      </c>
      <c r="M83" s="59">
        <f t="shared" si="8"/>
        <v>-232.99999999999818</v>
      </c>
      <c r="N83" s="64">
        <f t="shared" si="9"/>
        <v>98.57649071358749</v>
      </c>
    </row>
    <row r="84" spans="1:14" ht="31.5">
      <c r="A84" s="94" t="s">
        <v>84</v>
      </c>
      <c r="B84" s="97" t="s">
        <v>85</v>
      </c>
      <c r="C84" s="16" t="s">
        <v>16</v>
      </c>
      <c r="D84" s="21" t="s">
        <v>17</v>
      </c>
      <c r="E84" s="68">
        <v>831.5</v>
      </c>
      <c r="F84" s="34"/>
      <c r="G84" s="34"/>
      <c r="H84" s="68">
        <v>454.4</v>
      </c>
      <c r="I84" s="15">
        <f t="shared" si="5"/>
        <v>454.4</v>
      </c>
      <c r="J84" s="15"/>
      <c r="K84" s="15"/>
      <c r="M84" s="15">
        <f t="shared" si="8"/>
        <v>-377.1</v>
      </c>
      <c r="N84" s="62">
        <f t="shared" si="9"/>
        <v>54.64822609741431</v>
      </c>
    </row>
    <row r="85" spans="1:14" ht="78.75">
      <c r="A85" s="98"/>
      <c r="B85" s="100"/>
      <c r="C85" s="19" t="s">
        <v>18</v>
      </c>
      <c r="D85" s="22" t="s">
        <v>19</v>
      </c>
      <c r="E85" s="68">
        <v>327.2</v>
      </c>
      <c r="F85" s="34"/>
      <c r="G85" s="34"/>
      <c r="H85" s="68">
        <v>45.9</v>
      </c>
      <c r="I85" s="15">
        <f t="shared" si="5"/>
        <v>45.9</v>
      </c>
      <c r="J85" s="15"/>
      <c r="K85" s="15"/>
      <c r="M85" s="15">
        <f t="shared" si="8"/>
        <v>-281.3</v>
      </c>
      <c r="N85" s="62">
        <f t="shared" si="9"/>
        <v>14.028117359413203</v>
      </c>
    </row>
    <row r="86" spans="1:14" ht="15.75">
      <c r="A86" s="98"/>
      <c r="B86" s="100"/>
      <c r="C86" s="16" t="s">
        <v>22</v>
      </c>
      <c r="D86" s="18" t="s">
        <v>23</v>
      </c>
      <c r="E86" s="58">
        <f>E87</f>
        <v>614.1</v>
      </c>
      <c r="F86" s="11">
        <f>F87</f>
        <v>0</v>
      </c>
      <c r="G86" s="11">
        <f>G87</f>
        <v>0</v>
      </c>
      <c r="H86" s="58">
        <f>H87</f>
        <v>808.3</v>
      </c>
      <c r="I86" s="15">
        <f t="shared" si="5"/>
        <v>808.3</v>
      </c>
      <c r="J86" s="15"/>
      <c r="K86" s="15"/>
      <c r="M86" s="15">
        <f t="shared" si="8"/>
        <v>194.19999999999993</v>
      </c>
      <c r="N86" s="62">
        <f t="shared" si="9"/>
        <v>131.62351408565377</v>
      </c>
    </row>
    <row r="87" spans="1:14" ht="47.25" hidden="1">
      <c r="A87" s="98"/>
      <c r="B87" s="100"/>
      <c r="C87" s="19" t="s">
        <v>25</v>
      </c>
      <c r="D87" s="20" t="s">
        <v>26</v>
      </c>
      <c r="E87" s="58">
        <v>614.1</v>
      </c>
      <c r="F87" s="11"/>
      <c r="G87" s="11"/>
      <c r="H87" s="58">
        <v>808.3</v>
      </c>
      <c r="I87" s="15">
        <f t="shared" si="5"/>
        <v>808.3</v>
      </c>
      <c r="J87" s="15"/>
      <c r="K87" s="15"/>
      <c r="M87" s="15">
        <f t="shared" si="8"/>
        <v>194.19999999999993</v>
      </c>
      <c r="N87" s="62">
        <f t="shared" si="9"/>
        <v>131.62351408565377</v>
      </c>
    </row>
    <row r="88" spans="1:14" ht="15.75">
      <c r="A88" s="98"/>
      <c r="B88" s="100"/>
      <c r="C88" s="16" t="s">
        <v>27</v>
      </c>
      <c r="D88" s="18" t="s">
        <v>28</v>
      </c>
      <c r="E88" s="68">
        <v>-234.3</v>
      </c>
      <c r="F88" s="34"/>
      <c r="G88" s="34"/>
      <c r="H88" s="68">
        <v>3.6</v>
      </c>
      <c r="I88" s="15">
        <f t="shared" si="5"/>
        <v>3.6</v>
      </c>
      <c r="J88" s="15"/>
      <c r="K88" s="15"/>
      <c r="M88" s="15">
        <f t="shared" si="8"/>
        <v>237.9</v>
      </c>
      <c r="N88" s="62">
        <f t="shared" si="9"/>
        <v>-1.5364916773367476</v>
      </c>
    </row>
    <row r="89" spans="1:14" ht="15.75" customHeight="1">
      <c r="A89" s="98"/>
      <c r="B89" s="100"/>
      <c r="C89" s="16" t="s">
        <v>29</v>
      </c>
      <c r="D89" s="18" t="s">
        <v>30</v>
      </c>
      <c r="E89" s="68">
        <v>559.3</v>
      </c>
      <c r="F89" s="34"/>
      <c r="G89" s="34"/>
      <c r="H89" s="68">
        <v>1008.5</v>
      </c>
      <c r="I89" s="15">
        <f t="shared" si="5"/>
        <v>1008.5</v>
      </c>
      <c r="J89" s="15"/>
      <c r="K89" s="15"/>
      <c r="M89" s="15">
        <f t="shared" si="8"/>
        <v>449.20000000000005</v>
      </c>
      <c r="N89" s="62">
        <f t="shared" si="9"/>
        <v>180.31467906311462</v>
      </c>
    </row>
    <row r="90" spans="1:14" ht="15.75" customHeight="1">
      <c r="A90" s="98"/>
      <c r="B90" s="100"/>
      <c r="C90" s="16" t="s">
        <v>217</v>
      </c>
      <c r="D90" s="18" t="s">
        <v>46</v>
      </c>
      <c r="E90" s="68"/>
      <c r="F90" s="34"/>
      <c r="G90" s="34"/>
      <c r="H90" s="68">
        <v>-50.4</v>
      </c>
      <c r="I90" s="15">
        <f t="shared" si="5"/>
        <v>-50.4</v>
      </c>
      <c r="J90" s="15"/>
      <c r="K90" s="15"/>
      <c r="M90" s="15">
        <f t="shared" si="8"/>
        <v>-50.4</v>
      </c>
      <c r="N90" s="62"/>
    </row>
    <row r="91" spans="1:14" ht="15.75">
      <c r="A91" s="98"/>
      <c r="B91" s="100"/>
      <c r="C91" s="16" t="s">
        <v>49</v>
      </c>
      <c r="D91" s="18" t="s">
        <v>86</v>
      </c>
      <c r="E91" s="68">
        <v>77934.8</v>
      </c>
      <c r="F91" s="34">
        <v>512907.2</v>
      </c>
      <c r="G91" s="34">
        <v>106271.1</v>
      </c>
      <c r="H91" s="68">
        <v>63111.8</v>
      </c>
      <c r="I91" s="15">
        <f t="shared" si="5"/>
        <v>-43159.3</v>
      </c>
      <c r="J91" s="15">
        <f t="shared" si="6"/>
        <v>59.38754750821249</v>
      </c>
      <c r="K91" s="15">
        <f t="shared" si="7"/>
        <v>12.304721009960476</v>
      </c>
      <c r="M91" s="15">
        <f t="shared" si="8"/>
        <v>-14823</v>
      </c>
      <c r="N91" s="62">
        <f t="shared" si="9"/>
        <v>80.9802552903196</v>
      </c>
    </row>
    <row r="92" spans="1:14" ht="15.75">
      <c r="A92" s="98"/>
      <c r="B92" s="100"/>
      <c r="C92" s="16" t="s">
        <v>50</v>
      </c>
      <c r="D92" s="18" t="s">
        <v>87</v>
      </c>
      <c r="E92" s="68">
        <v>79405.8</v>
      </c>
      <c r="F92" s="34">
        <v>100595.7</v>
      </c>
      <c r="G92" s="34">
        <v>76353.5</v>
      </c>
      <c r="H92" s="68">
        <v>68370.4</v>
      </c>
      <c r="I92" s="15">
        <f t="shared" si="5"/>
        <v>-7983.100000000006</v>
      </c>
      <c r="J92" s="15">
        <f t="shared" si="6"/>
        <v>89.54455264002304</v>
      </c>
      <c r="K92" s="15">
        <f t="shared" si="7"/>
        <v>67.96552934171142</v>
      </c>
      <c r="M92" s="15">
        <f t="shared" si="8"/>
        <v>-11035.400000000009</v>
      </c>
      <c r="N92" s="62">
        <f t="shared" si="9"/>
        <v>86.10252651569532</v>
      </c>
    </row>
    <row r="93" spans="1:14" ht="15.75" customHeight="1" hidden="1">
      <c r="A93" s="98"/>
      <c r="B93" s="100"/>
      <c r="C93" s="16" t="s">
        <v>64</v>
      </c>
      <c r="D93" s="18" t="s">
        <v>88</v>
      </c>
      <c r="E93" s="68"/>
      <c r="F93" s="34"/>
      <c r="G93" s="34"/>
      <c r="H93" s="68"/>
      <c r="I93" s="15">
        <f t="shared" si="5"/>
        <v>0</v>
      </c>
      <c r="J93" s="15" t="e">
        <f t="shared" si="6"/>
        <v>#DIV/0!</v>
      </c>
      <c r="K93" s="15" t="e">
        <f t="shared" si="7"/>
        <v>#DIV/0!</v>
      </c>
      <c r="M93" s="15">
        <f t="shared" si="8"/>
        <v>0</v>
      </c>
      <c r="N93" s="62" t="e">
        <f t="shared" si="9"/>
        <v>#DIV/0!</v>
      </c>
    </row>
    <row r="94" spans="1:14" s="26" customFormat="1" ht="15.75">
      <c r="A94" s="98"/>
      <c r="B94" s="100"/>
      <c r="C94" s="23"/>
      <c r="D94" s="24" t="s">
        <v>31</v>
      </c>
      <c r="E94" s="60">
        <f>SUM(E84:E86,E88:E93)</f>
        <v>159438.40000000002</v>
      </c>
      <c r="F94" s="25">
        <f>SUM(F84:F86,F88:F93)</f>
        <v>613502.9</v>
      </c>
      <c r="G94" s="25">
        <f>SUM(G84:G86,G88:G93)</f>
        <v>182624.6</v>
      </c>
      <c r="H94" s="60">
        <f>SUM(H84:H86,H88:H93)</f>
        <v>133752.5</v>
      </c>
      <c r="I94" s="59">
        <f t="shared" si="5"/>
        <v>-48872.100000000006</v>
      </c>
      <c r="J94" s="59">
        <f t="shared" si="6"/>
        <v>73.23903789522332</v>
      </c>
      <c r="K94" s="59">
        <f t="shared" si="7"/>
        <v>21.80144543734023</v>
      </c>
      <c r="M94" s="59">
        <f t="shared" si="8"/>
        <v>-25685.900000000023</v>
      </c>
      <c r="N94" s="64">
        <f t="shared" si="9"/>
        <v>83.88976557717588</v>
      </c>
    </row>
    <row r="95" spans="1:14" ht="15.75">
      <c r="A95" s="102"/>
      <c r="B95" s="102"/>
      <c r="C95" s="16" t="s">
        <v>22</v>
      </c>
      <c r="D95" s="18" t="s">
        <v>23</v>
      </c>
      <c r="E95" s="11">
        <f>E96</f>
        <v>435.3</v>
      </c>
      <c r="F95" s="11">
        <f>F96</f>
        <v>500</v>
      </c>
      <c r="G95" s="11">
        <f>G96</f>
        <v>320</v>
      </c>
      <c r="H95" s="58">
        <f>H96</f>
        <v>301.6</v>
      </c>
      <c r="I95" s="15">
        <f t="shared" si="5"/>
        <v>-18.399999999999977</v>
      </c>
      <c r="J95" s="15">
        <f t="shared" si="6"/>
        <v>94.25000000000001</v>
      </c>
      <c r="K95" s="15">
        <f t="shared" si="7"/>
        <v>60.32000000000001</v>
      </c>
      <c r="M95" s="15">
        <f t="shared" si="8"/>
        <v>-133.7</v>
      </c>
      <c r="N95" s="62">
        <f t="shared" si="9"/>
        <v>69.28555019526763</v>
      </c>
    </row>
    <row r="96" spans="1:14" ht="47.25" hidden="1">
      <c r="A96" s="102"/>
      <c r="B96" s="102"/>
      <c r="C96" s="19" t="s">
        <v>25</v>
      </c>
      <c r="D96" s="20" t="s">
        <v>26</v>
      </c>
      <c r="E96" s="58">
        <v>435.3</v>
      </c>
      <c r="F96" s="11">
        <v>500</v>
      </c>
      <c r="G96" s="11">
        <v>320</v>
      </c>
      <c r="H96" s="58">
        <v>301.6</v>
      </c>
      <c r="I96" s="15">
        <f t="shared" si="5"/>
        <v>-18.399999999999977</v>
      </c>
      <c r="J96" s="15">
        <f t="shared" si="6"/>
        <v>94.25000000000001</v>
      </c>
      <c r="K96" s="15">
        <f t="shared" si="7"/>
        <v>60.32000000000001</v>
      </c>
      <c r="M96" s="15">
        <f t="shared" si="8"/>
        <v>-133.7</v>
      </c>
      <c r="N96" s="62">
        <f t="shared" si="9"/>
        <v>69.28555019526763</v>
      </c>
    </row>
    <row r="97" spans="1:14" s="26" customFormat="1" ht="15.75">
      <c r="A97" s="102"/>
      <c r="B97" s="102"/>
      <c r="C97" s="23"/>
      <c r="D97" s="24" t="s">
        <v>34</v>
      </c>
      <c r="E97" s="60">
        <f>SUM(E95)</f>
        <v>435.3</v>
      </c>
      <c r="F97" s="25">
        <f>SUM(F95)</f>
        <v>500</v>
      </c>
      <c r="G97" s="25">
        <f>SUM(G95)</f>
        <v>320</v>
      </c>
      <c r="H97" s="60">
        <f>SUM(H95)</f>
        <v>301.6</v>
      </c>
      <c r="I97" s="59">
        <f t="shared" si="5"/>
        <v>-18.399999999999977</v>
      </c>
      <c r="J97" s="59">
        <f t="shared" si="6"/>
        <v>94.25000000000001</v>
      </c>
      <c r="K97" s="59">
        <f t="shared" si="7"/>
        <v>60.32000000000001</v>
      </c>
      <c r="M97" s="59">
        <f t="shared" si="8"/>
        <v>-133.7</v>
      </c>
      <c r="N97" s="64">
        <f t="shared" si="9"/>
        <v>69.28555019526763</v>
      </c>
    </row>
    <row r="98" spans="1:14" s="26" customFormat="1" ht="31.5">
      <c r="A98" s="102"/>
      <c r="B98" s="102"/>
      <c r="C98" s="23"/>
      <c r="D98" s="24" t="s">
        <v>211</v>
      </c>
      <c r="E98" s="60">
        <f>E99-E90</f>
        <v>159873.7</v>
      </c>
      <c r="F98" s="25">
        <f>F99-F90</f>
        <v>614002.9</v>
      </c>
      <c r="G98" s="25">
        <f>G99-G90</f>
        <v>182944.6</v>
      </c>
      <c r="H98" s="60">
        <f>H99-H90</f>
        <v>134104.5</v>
      </c>
      <c r="I98" s="59">
        <f t="shared" si="5"/>
        <v>-48840.100000000006</v>
      </c>
      <c r="J98" s="59">
        <f t="shared" si="6"/>
        <v>73.30333882497762</v>
      </c>
      <c r="K98" s="59">
        <f t="shared" si="7"/>
        <v>21.841020620586647</v>
      </c>
      <c r="M98" s="59">
        <f t="shared" si="8"/>
        <v>-25769.20000000001</v>
      </c>
      <c r="N98" s="64">
        <f t="shared" si="9"/>
        <v>83.88152647996512</v>
      </c>
    </row>
    <row r="99" spans="1:14" s="26" customFormat="1" ht="31.5">
      <c r="A99" s="103"/>
      <c r="B99" s="103"/>
      <c r="C99" s="23"/>
      <c r="D99" s="24" t="s">
        <v>212</v>
      </c>
      <c r="E99" s="60">
        <f>E94+E97</f>
        <v>159873.7</v>
      </c>
      <c r="F99" s="25">
        <f>F94+F97</f>
        <v>614002.9</v>
      </c>
      <c r="G99" s="25">
        <f>G94+G97</f>
        <v>182944.6</v>
      </c>
      <c r="H99" s="60">
        <f>H94+H97</f>
        <v>134054.1</v>
      </c>
      <c r="I99" s="59">
        <f t="shared" si="5"/>
        <v>-48890.5</v>
      </c>
      <c r="J99" s="59">
        <f t="shared" si="6"/>
        <v>73.27578950130258</v>
      </c>
      <c r="K99" s="59">
        <f t="shared" si="7"/>
        <v>21.83281219030073</v>
      </c>
      <c r="M99" s="59">
        <f t="shared" si="8"/>
        <v>-25819.600000000006</v>
      </c>
      <c r="N99" s="64">
        <f t="shared" si="9"/>
        <v>83.85000159500906</v>
      </c>
    </row>
    <row r="100" spans="1:14" s="26" customFormat="1" ht="31.5" customHeight="1">
      <c r="A100" s="94" t="s">
        <v>89</v>
      </c>
      <c r="B100" s="97" t="s">
        <v>90</v>
      </c>
      <c r="C100" s="16" t="s">
        <v>16</v>
      </c>
      <c r="D100" s="21" t="s">
        <v>17</v>
      </c>
      <c r="E100" s="58">
        <v>34.8</v>
      </c>
      <c r="F100" s="25"/>
      <c r="G100" s="25"/>
      <c r="H100" s="58">
        <v>499.8</v>
      </c>
      <c r="I100" s="15">
        <f t="shared" si="5"/>
        <v>499.8</v>
      </c>
      <c r="J100" s="15"/>
      <c r="K100" s="15"/>
      <c r="L100" s="3"/>
      <c r="M100" s="15">
        <f t="shared" si="8"/>
        <v>465</v>
      </c>
      <c r="N100" s="62">
        <f t="shared" si="9"/>
        <v>1436.2068965517242</v>
      </c>
    </row>
    <row r="101" spans="1:14" s="26" customFormat="1" ht="78.75" customHeight="1">
      <c r="A101" s="98"/>
      <c r="B101" s="100"/>
      <c r="C101" s="19" t="s">
        <v>18</v>
      </c>
      <c r="D101" s="22" t="s">
        <v>19</v>
      </c>
      <c r="E101" s="58">
        <v>0.5</v>
      </c>
      <c r="F101" s="25"/>
      <c r="G101" s="25"/>
      <c r="H101" s="58">
        <v>9.3</v>
      </c>
      <c r="I101" s="15">
        <f t="shared" si="5"/>
        <v>9.3</v>
      </c>
      <c r="J101" s="15"/>
      <c r="K101" s="15"/>
      <c r="L101" s="3"/>
      <c r="M101" s="15">
        <f t="shared" si="8"/>
        <v>8.8</v>
      </c>
      <c r="N101" s="62">
        <f t="shared" si="9"/>
        <v>1860.0000000000002</v>
      </c>
    </row>
    <row r="102" spans="1:14" ht="15.75" customHeight="1" hidden="1">
      <c r="A102" s="102"/>
      <c r="B102" s="102"/>
      <c r="C102" s="16" t="s">
        <v>22</v>
      </c>
      <c r="D102" s="18" t="s">
        <v>23</v>
      </c>
      <c r="E102" s="58">
        <f>SUM(E103:E104)</f>
        <v>0</v>
      </c>
      <c r="F102" s="11">
        <f>SUM(F103:F104)</f>
        <v>0</v>
      </c>
      <c r="G102" s="11">
        <f>SUM(G103:G104)</f>
        <v>0</v>
      </c>
      <c r="H102" s="58">
        <f>SUM(H103:H104)</f>
        <v>0</v>
      </c>
      <c r="I102" s="15">
        <f t="shared" si="5"/>
        <v>0</v>
      </c>
      <c r="J102" s="15"/>
      <c r="K102" s="15"/>
      <c r="M102" s="15">
        <f t="shared" si="8"/>
        <v>0</v>
      </c>
      <c r="N102" s="62" t="e">
        <f t="shared" si="9"/>
        <v>#DIV/0!</v>
      </c>
    </row>
    <row r="103" spans="1:14" ht="15.75" customHeight="1" hidden="1">
      <c r="A103" s="102"/>
      <c r="B103" s="102"/>
      <c r="C103" s="19" t="s">
        <v>40</v>
      </c>
      <c r="D103" s="20" t="s">
        <v>41</v>
      </c>
      <c r="E103" s="58"/>
      <c r="F103" s="11"/>
      <c r="G103" s="11"/>
      <c r="H103" s="58"/>
      <c r="I103" s="15">
        <f t="shared" si="5"/>
        <v>0</v>
      </c>
      <c r="J103" s="15"/>
      <c r="K103" s="15"/>
      <c r="M103" s="15">
        <f t="shared" si="8"/>
        <v>0</v>
      </c>
      <c r="N103" s="62" t="e">
        <f t="shared" si="9"/>
        <v>#DIV/0!</v>
      </c>
    </row>
    <row r="104" spans="1:14" ht="47.25" hidden="1">
      <c r="A104" s="102"/>
      <c r="B104" s="102"/>
      <c r="C104" s="19" t="s">
        <v>25</v>
      </c>
      <c r="D104" s="20" t="s">
        <v>26</v>
      </c>
      <c r="E104" s="58"/>
      <c r="F104" s="11"/>
      <c r="G104" s="11"/>
      <c r="H104" s="58"/>
      <c r="I104" s="15">
        <f t="shared" si="5"/>
        <v>0</v>
      </c>
      <c r="J104" s="15"/>
      <c r="K104" s="15"/>
      <c r="M104" s="15">
        <f t="shared" si="8"/>
        <v>0</v>
      </c>
      <c r="N104" s="62" t="e">
        <f t="shared" si="9"/>
        <v>#DIV/0!</v>
      </c>
    </row>
    <row r="105" spans="1:14" ht="15.75">
      <c r="A105" s="102"/>
      <c r="B105" s="102"/>
      <c r="C105" s="16" t="s">
        <v>27</v>
      </c>
      <c r="D105" s="18" t="s">
        <v>28</v>
      </c>
      <c r="E105" s="58">
        <v>271.6</v>
      </c>
      <c r="F105" s="11"/>
      <c r="G105" s="11"/>
      <c r="H105" s="58">
        <v>-7.9</v>
      </c>
      <c r="I105" s="15">
        <f t="shared" si="5"/>
        <v>-7.9</v>
      </c>
      <c r="J105" s="15"/>
      <c r="K105" s="15"/>
      <c r="M105" s="15">
        <f t="shared" si="8"/>
        <v>-279.5</v>
      </c>
      <c r="N105" s="62">
        <f t="shared" si="9"/>
        <v>-2.9086892488954343</v>
      </c>
    </row>
    <row r="106" spans="1:14" ht="15.75" customHeight="1" hidden="1">
      <c r="A106" s="102"/>
      <c r="B106" s="102"/>
      <c r="C106" s="16" t="s">
        <v>29</v>
      </c>
      <c r="D106" s="18" t="s">
        <v>30</v>
      </c>
      <c r="E106" s="58"/>
      <c r="F106" s="11"/>
      <c r="G106" s="11"/>
      <c r="H106" s="58"/>
      <c r="I106" s="15">
        <f t="shared" si="5"/>
        <v>0</v>
      </c>
      <c r="J106" s="15"/>
      <c r="K106" s="15"/>
      <c r="M106" s="15">
        <f t="shared" si="8"/>
        <v>0</v>
      </c>
      <c r="N106" s="62" t="e">
        <f t="shared" si="9"/>
        <v>#DIV/0!</v>
      </c>
    </row>
    <row r="107" spans="1:14" ht="15.75" customHeight="1">
      <c r="A107" s="102"/>
      <c r="B107" s="102"/>
      <c r="C107" s="16" t="s">
        <v>217</v>
      </c>
      <c r="D107" s="18" t="s">
        <v>46</v>
      </c>
      <c r="E107" s="58"/>
      <c r="F107" s="11"/>
      <c r="G107" s="11"/>
      <c r="H107" s="58">
        <v>-2</v>
      </c>
      <c r="I107" s="15">
        <f t="shared" si="5"/>
        <v>-2</v>
      </c>
      <c r="J107" s="15"/>
      <c r="K107" s="15"/>
      <c r="M107" s="15">
        <f t="shared" si="8"/>
        <v>-2</v>
      </c>
      <c r="N107" s="62"/>
    </row>
    <row r="108" spans="1:14" ht="15.75">
      <c r="A108" s="102"/>
      <c r="B108" s="102"/>
      <c r="C108" s="16" t="s">
        <v>49</v>
      </c>
      <c r="D108" s="18" t="s">
        <v>86</v>
      </c>
      <c r="E108" s="58">
        <v>49259.4</v>
      </c>
      <c r="F108" s="11">
        <f>1712.7-1264.4</f>
        <v>448.29999999999995</v>
      </c>
      <c r="G108" s="11">
        <v>448.3</v>
      </c>
      <c r="H108" s="58">
        <v>448.3</v>
      </c>
      <c r="I108" s="15">
        <f t="shared" si="5"/>
        <v>0</v>
      </c>
      <c r="J108" s="15">
        <f t="shared" si="6"/>
        <v>100</v>
      </c>
      <c r="K108" s="15">
        <f t="shared" si="7"/>
        <v>100.00000000000003</v>
      </c>
      <c r="M108" s="15">
        <f t="shared" si="8"/>
        <v>-48811.1</v>
      </c>
      <c r="N108" s="62">
        <f t="shared" si="9"/>
        <v>0.9100801065380415</v>
      </c>
    </row>
    <row r="109" spans="1:14" ht="15.75">
      <c r="A109" s="102"/>
      <c r="B109" s="102"/>
      <c r="C109" s="16" t="s">
        <v>50</v>
      </c>
      <c r="D109" s="18" t="s">
        <v>87</v>
      </c>
      <c r="E109" s="58"/>
      <c r="F109" s="11">
        <v>283.8</v>
      </c>
      <c r="G109" s="11">
        <v>283.8</v>
      </c>
      <c r="H109" s="58">
        <v>283.8</v>
      </c>
      <c r="I109" s="15">
        <f t="shared" si="5"/>
        <v>0</v>
      </c>
      <c r="J109" s="15">
        <f t="shared" si="6"/>
        <v>100</v>
      </c>
      <c r="K109" s="15">
        <f t="shared" si="7"/>
        <v>100</v>
      </c>
      <c r="M109" s="15">
        <f t="shared" si="8"/>
        <v>283.8</v>
      </c>
      <c r="N109" s="62"/>
    </row>
    <row r="110" spans="1:14" ht="15.75" customHeight="1">
      <c r="A110" s="102"/>
      <c r="B110" s="102"/>
      <c r="C110" s="16" t="s">
        <v>52</v>
      </c>
      <c r="D110" s="20" t="s">
        <v>53</v>
      </c>
      <c r="E110" s="58"/>
      <c r="F110" s="11">
        <v>2779</v>
      </c>
      <c r="G110" s="11">
        <v>2779</v>
      </c>
      <c r="H110" s="58">
        <v>2779</v>
      </c>
      <c r="I110" s="15">
        <f t="shared" si="5"/>
        <v>0</v>
      </c>
      <c r="J110" s="15">
        <f t="shared" si="6"/>
        <v>100</v>
      </c>
      <c r="K110" s="15">
        <f t="shared" si="7"/>
        <v>100</v>
      </c>
      <c r="M110" s="15">
        <f t="shared" si="8"/>
        <v>2779</v>
      </c>
      <c r="N110" s="62"/>
    </row>
    <row r="111" spans="1:14" s="26" customFormat="1" ht="31.5">
      <c r="A111" s="102"/>
      <c r="B111" s="102"/>
      <c r="C111" s="28"/>
      <c r="D111" s="24" t="s">
        <v>211</v>
      </c>
      <c r="E111" s="60">
        <f>E112-E107</f>
        <v>49566.3</v>
      </c>
      <c r="F111" s="25">
        <f>F112-F107</f>
        <v>3511.1</v>
      </c>
      <c r="G111" s="25">
        <f>G112-G107</f>
        <v>3511.1</v>
      </c>
      <c r="H111" s="60">
        <f>H112-H107</f>
        <v>4012.3</v>
      </c>
      <c r="I111" s="59">
        <f t="shared" si="5"/>
        <v>501.2000000000003</v>
      </c>
      <c r="J111" s="59">
        <f t="shared" si="6"/>
        <v>114.27472871749596</v>
      </c>
      <c r="K111" s="59">
        <f t="shared" si="7"/>
        <v>114.27472871749596</v>
      </c>
      <c r="M111" s="59">
        <f t="shared" si="8"/>
        <v>-45554</v>
      </c>
      <c r="N111" s="64">
        <f t="shared" si="9"/>
        <v>8.094814420281523</v>
      </c>
    </row>
    <row r="112" spans="1:14" s="26" customFormat="1" ht="31.5">
      <c r="A112" s="103"/>
      <c r="B112" s="103"/>
      <c r="C112" s="8"/>
      <c r="D112" s="24" t="s">
        <v>212</v>
      </c>
      <c r="E112" s="60">
        <f>SUM(E100:E102,E105:E110)</f>
        <v>49566.3</v>
      </c>
      <c r="F112" s="25">
        <f>SUM(F100:F102,F105:F110)</f>
        <v>3511.1</v>
      </c>
      <c r="G112" s="25">
        <f>SUM(G100:G102,G105:G110)</f>
        <v>3511.1</v>
      </c>
      <c r="H112" s="60">
        <f>SUM(H100:H102,H105:H110)</f>
        <v>4010.3</v>
      </c>
      <c r="I112" s="59">
        <f t="shared" si="5"/>
        <v>499.2000000000003</v>
      </c>
      <c r="J112" s="59">
        <f t="shared" si="6"/>
        <v>114.21776651191935</v>
      </c>
      <c r="K112" s="59">
        <f t="shared" si="7"/>
        <v>114.21776651191935</v>
      </c>
      <c r="M112" s="59">
        <f t="shared" si="8"/>
        <v>-45556</v>
      </c>
      <c r="N112" s="64">
        <f t="shared" si="9"/>
        <v>8.090779420695108</v>
      </c>
    </row>
    <row r="113" spans="1:14" s="26" customFormat="1" ht="31.5">
      <c r="A113" s="97">
        <v>926</v>
      </c>
      <c r="B113" s="97" t="s">
        <v>91</v>
      </c>
      <c r="C113" s="16" t="s">
        <v>16</v>
      </c>
      <c r="D113" s="21" t="s">
        <v>17</v>
      </c>
      <c r="E113" s="58">
        <v>11.9</v>
      </c>
      <c r="F113" s="11"/>
      <c r="G113" s="11"/>
      <c r="H113" s="58">
        <v>21.2</v>
      </c>
      <c r="I113" s="15">
        <f t="shared" si="5"/>
        <v>21.2</v>
      </c>
      <c r="J113" s="15"/>
      <c r="K113" s="15"/>
      <c r="L113" s="3"/>
      <c r="M113" s="15">
        <f t="shared" si="8"/>
        <v>9.299999999999999</v>
      </c>
      <c r="N113" s="62">
        <f t="shared" si="9"/>
        <v>178.15126050420167</v>
      </c>
    </row>
    <row r="114" spans="1:14" s="26" customFormat="1" ht="15.75">
      <c r="A114" s="100"/>
      <c r="B114" s="100"/>
      <c r="C114" s="16" t="s">
        <v>27</v>
      </c>
      <c r="D114" s="18" t="s">
        <v>28</v>
      </c>
      <c r="E114" s="58">
        <v>216.4</v>
      </c>
      <c r="F114" s="11"/>
      <c r="G114" s="11"/>
      <c r="H114" s="58">
        <v>21.9</v>
      </c>
      <c r="I114" s="15">
        <f t="shared" si="5"/>
        <v>21.9</v>
      </c>
      <c r="J114" s="15"/>
      <c r="K114" s="15"/>
      <c r="L114" s="3"/>
      <c r="M114" s="15">
        <f t="shared" si="8"/>
        <v>-194.5</v>
      </c>
      <c r="N114" s="62">
        <f t="shared" si="9"/>
        <v>10.120147874306838</v>
      </c>
    </row>
    <row r="115" spans="1:14" s="26" customFormat="1" ht="15.75" hidden="1">
      <c r="A115" s="100"/>
      <c r="B115" s="100"/>
      <c r="C115" s="16" t="s">
        <v>49</v>
      </c>
      <c r="D115" s="18" t="s">
        <v>86</v>
      </c>
      <c r="E115" s="58"/>
      <c r="F115" s="11"/>
      <c r="G115" s="11"/>
      <c r="H115" s="58"/>
      <c r="I115" s="15">
        <f t="shared" si="5"/>
        <v>0</v>
      </c>
      <c r="J115" s="15" t="e">
        <f t="shared" si="6"/>
        <v>#DIV/0!</v>
      </c>
      <c r="K115" s="15" t="e">
        <f t="shared" si="7"/>
        <v>#DIV/0!</v>
      </c>
      <c r="L115" s="3"/>
      <c r="M115" s="15">
        <f t="shared" si="8"/>
        <v>0</v>
      </c>
      <c r="N115" s="62" t="e">
        <f t="shared" si="9"/>
        <v>#DIV/0!</v>
      </c>
    </row>
    <row r="116" spans="1:14" s="26" customFormat="1" ht="15.75">
      <c r="A116" s="100"/>
      <c r="B116" s="100"/>
      <c r="C116" s="16" t="s">
        <v>50</v>
      </c>
      <c r="D116" s="18" t="s">
        <v>87</v>
      </c>
      <c r="E116" s="58"/>
      <c r="F116" s="11">
        <v>16.7</v>
      </c>
      <c r="G116" s="11">
        <v>16.7</v>
      </c>
      <c r="H116" s="58">
        <v>16.7</v>
      </c>
      <c r="I116" s="15">
        <f t="shared" si="5"/>
        <v>0</v>
      </c>
      <c r="J116" s="15">
        <f t="shared" si="6"/>
        <v>100</v>
      </c>
      <c r="K116" s="15">
        <f t="shared" si="7"/>
        <v>100</v>
      </c>
      <c r="L116" s="3"/>
      <c r="M116" s="15">
        <f t="shared" si="8"/>
        <v>16.7</v>
      </c>
      <c r="N116" s="62"/>
    </row>
    <row r="117" spans="1:14" s="26" customFormat="1" ht="15.75">
      <c r="A117" s="101"/>
      <c r="B117" s="101"/>
      <c r="C117" s="8"/>
      <c r="D117" s="24" t="s">
        <v>35</v>
      </c>
      <c r="E117" s="60">
        <f>SUM(E113:E116)</f>
        <v>228.3</v>
      </c>
      <c r="F117" s="25">
        <f>SUM(F113:F116)</f>
        <v>16.7</v>
      </c>
      <c r="G117" s="25">
        <f>SUM(G113:G116)</f>
        <v>16.7</v>
      </c>
      <c r="H117" s="60">
        <f>SUM(H113:H116)</f>
        <v>59.8</v>
      </c>
      <c r="I117" s="59">
        <f t="shared" si="5"/>
        <v>43.099999999999994</v>
      </c>
      <c r="J117" s="59">
        <f t="shared" si="6"/>
        <v>358.08383233532936</v>
      </c>
      <c r="K117" s="59">
        <f t="shared" si="7"/>
        <v>358.08383233532936</v>
      </c>
      <c r="M117" s="59">
        <f t="shared" si="8"/>
        <v>-168.5</v>
      </c>
      <c r="N117" s="64">
        <f t="shared" si="9"/>
        <v>26.19360490582567</v>
      </c>
    </row>
    <row r="118" spans="1:14" ht="31.5">
      <c r="A118" s="104" t="s">
        <v>92</v>
      </c>
      <c r="B118" s="105" t="s">
        <v>93</v>
      </c>
      <c r="C118" s="16" t="s">
        <v>16</v>
      </c>
      <c r="D118" s="21" t="s">
        <v>17</v>
      </c>
      <c r="E118" s="68">
        <v>5014.4</v>
      </c>
      <c r="F118" s="34"/>
      <c r="G118" s="34"/>
      <c r="H118" s="68">
        <v>5975.5</v>
      </c>
      <c r="I118" s="15">
        <f t="shared" si="5"/>
        <v>5975.5</v>
      </c>
      <c r="J118" s="15"/>
      <c r="K118" s="15"/>
      <c r="M118" s="15">
        <f t="shared" si="8"/>
        <v>961.1000000000004</v>
      </c>
      <c r="N118" s="62">
        <f t="shared" si="9"/>
        <v>119.16679961710275</v>
      </c>
    </row>
    <row r="119" spans="1:14" ht="15.75" customHeight="1">
      <c r="A119" s="104"/>
      <c r="B119" s="105"/>
      <c r="C119" s="16" t="s">
        <v>22</v>
      </c>
      <c r="D119" s="18" t="s">
        <v>23</v>
      </c>
      <c r="E119" s="68">
        <f>E120</f>
        <v>34.6</v>
      </c>
      <c r="F119" s="34">
        <f>F120</f>
        <v>0</v>
      </c>
      <c r="G119" s="34">
        <f>G120</f>
        <v>0</v>
      </c>
      <c r="H119" s="68">
        <f>H120</f>
        <v>854.9</v>
      </c>
      <c r="I119" s="15">
        <f t="shared" si="5"/>
        <v>854.9</v>
      </c>
      <c r="J119" s="15"/>
      <c r="K119" s="15"/>
      <c r="M119" s="15">
        <f t="shared" si="8"/>
        <v>820.3</v>
      </c>
      <c r="N119" s="62">
        <f t="shared" si="9"/>
        <v>2470.809248554913</v>
      </c>
    </row>
    <row r="120" spans="1:14" ht="15.75" customHeight="1" hidden="1">
      <c r="A120" s="104"/>
      <c r="B120" s="105"/>
      <c r="C120" s="19" t="s">
        <v>25</v>
      </c>
      <c r="D120" s="20" t="s">
        <v>26</v>
      </c>
      <c r="E120" s="68">
        <v>34.6</v>
      </c>
      <c r="F120" s="34"/>
      <c r="G120" s="34"/>
      <c r="H120" s="68">
        <v>854.9</v>
      </c>
      <c r="I120" s="15">
        <f t="shared" si="5"/>
        <v>854.9</v>
      </c>
      <c r="J120" s="15"/>
      <c r="K120" s="15"/>
      <c r="M120" s="15">
        <f t="shared" si="8"/>
        <v>820.3</v>
      </c>
      <c r="N120" s="62">
        <f t="shared" si="9"/>
        <v>2470.809248554913</v>
      </c>
    </row>
    <row r="121" spans="1:14" ht="15.75">
      <c r="A121" s="104"/>
      <c r="B121" s="105"/>
      <c r="C121" s="16" t="s">
        <v>27</v>
      </c>
      <c r="D121" s="18" t="s">
        <v>28</v>
      </c>
      <c r="E121" s="68">
        <v>1285.2</v>
      </c>
      <c r="F121" s="34"/>
      <c r="G121" s="34"/>
      <c r="H121" s="68">
        <v>0.7</v>
      </c>
      <c r="I121" s="15">
        <f t="shared" si="5"/>
        <v>0.7</v>
      </c>
      <c r="J121" s="15"/>
      <c r="K121" s="15"/>
      <c r="M121" s="15">
        <f t="shared" si="8"/>
        <v>-1284.5</v>
      </c>
      <c r="N121" s="62">
        <f t="shared" si="9"/>
        <v>0.05446623093681917</v>
      </c>
    </row>
    <row r="122" spans="1:14" ht="15.75" customHeight="1" hidden="1">
      <c r="A122" s="104"/>
      <c r="B122" s="105"/>
      <c r="C122" s="16" t="s">
        <v>29</v>
      </c>
      <c r="D122" s="18" t="s">
        <v>30</v>
      </c>
      <c r="E122" s="68"/>
      <c r="F122" s="34"/>
      <c r="G122" s="34"/>
      <c r="H122" s="68"/>
      <c r="I122" s="15">
        <f t="shared" si="5"/>
        <v>0</v>
      </c>
      <c r="J122" s="15"/>
      <c r="K122" s="15"/>
      <c r="M122" s="15">
        <f t="shared" si="8"/>
        <v>0</v>
      </c>
      <c r="N122" s="62" t="e">
        <f t="shared" si="9"/>
        <v>#DIV/0!</v>
      </c>
    </row>
    <row r="123" spans="1:14" ht="15.75">
      <c r="A123" s="104"/>
      <c r="B123" s="105"/>
      <c r="C123" s="16" t="s">
        <v>217</v>
      </c>
      <c r="D123" s="18" t="s">
        <v>46</v>
      </c>
      <c r="E123" s="68">
        <v>-22961.6</v>
      </c>
      <c r="F123" s="34"/>
      <c r="G123" s="34"/>
      <c r="H123" s="68">
        <v>-56405</v>
      </c>
      <c r="I123" s="15">
        <f t="shared" si="5"/>
        <v>-56405</v>
      </c>
      <c r="J123" s="15"/>
      <c r="K123" s="15"/>
      <c r="M123" s="15">
        <f t="shared" si="8"/>
        <v>-33443.4</v>
      </c>
      <c r="N123" s="62">
        <f t="shared" si="9"/>
        <v>245.64925789143618</v>
      </c>
    </row>
    <row r="124" spans="1:14" ht="15.75">
      <c r="A124" s="104"/>
      <c r="B124" s="105"/>
      <c r="C124" s="16" t="s">
        <v>49</v>
      </c>
      <c r="D124" s="18" t="s">
        <v>86</v>
      </c>
      <c r="E124" s="68">
        <v>249790.2</v>
      </c>
      <c r="F124" s="34">
        <f>303358-20550.2-5604.1</f>
        <v>277203.7</v>
      </c>
      <c r="G124" s="34">
        <v>30364.4</v>
      </c>
      <c r="H124" s="68">
        <v>12207.3</v>
      </c>
      <c r="I124" s="15">
        <f t="shared" si="5"/>
        <v>-18157.100000000002</v>
      </c>
      <c r="J124" s="15">
        <f t="shared" si="6"/>
        <v>40.202671549577786</v>
      </c>
      <c r="K124" s="15">
        <f t="shared" si="7"/>
        <v>4.403729098854019</v>
      </c>
      <c r="M124" s="15">
        <f t="shared" si="8"/>
        <v>-237582.90000000002</v>
      </c>
      <c r="N124" s="62">
        <f t="shared" si="9"/>
        <v>4.887021188181121</v>
      </c>
    </row>
    <row r="125" spans="1:14" ht="15.75">
      <c r="A125" s="104"/>
      <c r="B125" s="105"/>
      <c r="C125" s="16" t="s">
        <v>50</v>
      </c>
      <c r="D125" s="18" t="s">
        <v>87</v>
      </c>
      <c r="E125" s="68">
        <v>1463730.9</v>
      </c>
      <c r="F125" s="34">
        <v>2013012.9</v>
      </c>
      <c r="G125" s="34">
        <v>1456018.8</v>
      </c>
      <c r="H125" s="68">
        <v>1435042.8</v>
      </c>
      <c r="I125" s="15">
        <f t="shared" si="5"/>
        <v>-20976</v>
      </c>
      <c r="J125" s="15">
        <f t="shared" si="6"/>
        <v>98.55935926102053</v>
      </c>
      <c r="K125" s="15">
        <f t="shared" si="7"/>
        <v>71.28830620012421</v>
      </c>
      <c r="M125" s="15">
        <f t="shared" si="8"/>
        <v>-28688.09999999986</v>
      </c>
      <c r="N125" s="62">
        <f t="shared" si="9"/>
        <v>98.04007007025677</v>
      </c>
    </row>
    <row r="126" spans="1:14" ht="15.75">
      <c r="A126" s="104"/>
      <c r="B126" s="105"/>
      <c r="C126" s="16" t="s">
        <v>52</v>
      </c>
      <c r="D126" s="20" t="s">
        <v>53</v>
      </c>
      <c r="E126" s="68">
        <v>18319</v>
      </c>
      <c r="F126" s="34">
        <f>9878.9+400+67690.1</f>
        <v>77969</v>
      </c>
      <c r="G126" s="34">
        <v>52860.9</v>
      </c>
      <c r="H126" s="68">
        <v>52460.9</v>
      </c>
      <c r="I126" s="15">
        <f t="shared" si="5"/>
        <v>-400</v>
      </c>
      <c r="J126" s="15">
        <f t="shared" si="6"/>
        <v>99.24329703050837</v>
      </c>
      <c r="K126" s="15">
        <f t="shared" si="7"/>
        <v>67.28430530082468</v>
      </c>
      <c r="M126" s="15">
        <f t="shared" si="8"/>
        <v>34141.9</v>
      </c>
      <c r="N126" s="62">
        <f t="shared" si="9"/>
        <v>286.3742562366942</v>
      </c>
    </row>
    <row r="127" spans="1:14" ht="15.75" customHeight="1" hidden="1">
      <c r="A127" s="104"/>
      <c r="B127" s="105"/>
      <c r="C127" s="16" t="s">
        <v>64</v>
      </c>
      <c r="D127" s="18" t="s">
        <v>94</v>
      </c>
      <c r="E127" s="68"/>
      <c r="F127" s="34"/>
      <c r="G127" s="34"/>
      <c r="H127" s="68"/>
      <c r="I127" s="15">
        <f t="shared" si="5"/>
        <v>0</v>
      </c>
      <c r="J127" s="15" t="e">
        <f t="shared" si="6"/>
        <v>#DIV/0!</v>
      </c>
      <c r="K127" s="15" t="e">
        <f t="shared" si="7"/>
        <v>#DIV/0!</v>
      </c>
      <c r="M127" s="15">
        <f t="shared" si="8"/>
        <v>0</v>
      </c>
      <c r="N127" s="62" t="e">
        <f t="shared" si="9"/>
        <v>#DIV/0!</v>
      </c>
    </row>
    <row r="128" spans="1:14" s="26" customFormat="1" ht="31.5">
      <c r="A128" s="104"/>
      <c r="B128" s="105"/>
      <c r="C128" s="28"/>
      <c r="D128" s="24" t="s">
        <v>211</v>
      </c>
      <c r="E128" s="57">
        <f>E129-E123</f>
        <v>1738174.3</v>
      </c>
      <c r="F128" s="37">
        <f>F129-F123</f>
        <v>2368185.6</v>
      </c>
      <c r="G128" s="37">
        <f>G129-G123</f>
        <v>1539244.0999999999</v>
      </c>
      <c r="H128" s="57">
        <f>H129-H123</f>
        <v>1506542.0999999999</v>
      </c>
      <c r="I128" s="59">
        <f t="shared" si="5"/>
        <v>-32702</v>
      </c>
      <c r="J128" s="59">
        <f t="shared" si="6"/>
        <v>97.87545068387789</v>
      </c>
      <c r="K128" s="59">
        <f t="shared" si="7"/>
        <v>63.61587959997729</v>
      </c>
      <c r="M128" s="59">
        <f t="shared" si="8"/>
        <v>-231632.2000000002</v>
      </c>
      <c r="N128" s="64">
        <f t="shared" si="9"/>
        <v>86.67382206721155</v>
      </c>
    </row>
    <row r="129" spans="1:14" s="26" customFormat="1" ht="31.5">
      <c r="A129" s="104"/>
      <c r="B129" s="105"/>
      <c r="C129" s="8"/>
      <c r="D129" s="24" t="s">
        <v>212</v>
      </c>
      <c r="E129" s="60">
        <f>SUM(E118:E119,E121:E127)</f>
        <v>1715212.7</v>
      </c>
      <c r="F129" s="25">
        <f>SUM(F118:F119,F121:F127)</f>
        <v>2368185.6</v>
      </c>
      <c r="G129" s="25">
        <f>SUM(G118:G119,G121:G127)</f>
        <v>1539244.0999999999</v>
      </c>
      <c r="H129" s="60">
        <f>SUM(H118:H119,H121:H127)</f>
        <v>1450137.0999999999</v>
      </c>
      <c r="I129" s="59">
        <f t="shared" si="5"/>
        <v>-89107</v>
      </c>
      <c r="J129" s="59">
        <f t="shared" si="6"/>
        <v>94.21098966694107</v>
      </c>
      <c r="K129" s="59">
        <f t="shared" si="7"/>
        <v>61.23409837472197</v>
      </c>
      <c r="M129" s="59">
        <f t="shared" si="8"/>
        <v>-265075.6000000001</v>
      </c>
      <c r="N129" s="64">
        <f t="shared" si="9"/>
        <v>84.5456134973814</v>
      </c>
    </row>
    <row r="130" spans="1:14" s="26" customFormat="1" ht="31.5">
      <c r="A130" s="94" t="s">
        <v>95</v>
      </c>
      <c r="B130" s="97" t="s">
        <v>96</v>
      </c>
      <c r="C130" s="16" t="s">
        <v>16</v>
      </c>
      <c r="D130" s="21" t="s">
        <v>17</v>
      </c>
      <c r="E130" s="58">
        <v>41.1</v>
      </c>
      <c r="F130" s="25"/>
      <c r="G130" s="25"/>
      <c r="H130" s="58"/>
      <c r="I130" s="15">
        <f t="shared" si="5"/>
        <v>0</v>
      </c>
      <c r="J130" s="15"/>
      <c r="K130" s="15"/>
      <c r="L130" s="3"/>
      <c r="M130" s="15">
        <f t="shared" si="8"/>
        <v>-41.1</v>
      </c>
      <c r="N130" s="62">
        <f t="shared" si="9"/>
        <v>0</v>
      </c>
    </row>
    <row r="131" spans="1:14" s="26" customFormat="1" ht="31.5" hidden="1">
      <c r="A131" s="98"/>
      <c r="B131" s="100"/>
      <c r="C131" s="16" t="s">
        <v>97</v>
      </c>
      <c r="D131" s="18" t="s">
        <v>98</v>
      </c>
      <c r="E131" s="58"/>
      <c r="F131" s="25"/>
      <c r="G131" s="25"/>
      <c r="H131" s="58"/>
      <c r="I131" s="15">
        <f t="shared" si="5"/>
        <v>0</v>
      </c>
      <c r="J131" s="15"/>
      <c r="K131" s="15"/>
      <c r="L131" s="3"/>
      <c r="M131" s="15">
        <f t="shared" si="8"/>
        <v>0</v>
      </c>
      <c r="N131" s="62" t="e">
        <f t="shared" si="9"/>
        <v>#DIV/0!</v>
      </c>
    </row>
    <row r="132" spans="1:14" ht="15.75" customHeight="1">
      <c r="A132" s="102"/>
      <c r="B132" s="106"/>
      <c r="C132" s="16" t="s">
        <v>22</v>
      </c>
      <c r="D132" s="18" t="s">
        <v>23</v>
      </c>
      <c r="E132" s="58">
        <f>E134+E133</f>
        <v>2.4</v>
      </c>
      <c r="F132" s="11">
        <f>F134+F133</f>
        <v>0</v>
      </c>
      <c r="G132" s="11">
        <f>G134+G133</f>
        <v>0</v>
      </c>
      <c r="H132" s="58">
        <f>H134+H133</f>
        <v>18.1</v>
      </c>
      <c r="I132" s="15">
        <f t="shared" si="5"/>
        <v>18.1</v>
      </c>
      <c r="J132" s="15"/>
      <c r="K132" s="15"/>
      <c r="M132" s="15">
        <f t="shared" si="8"/>
        <v>15.700000000000001</v>
      </c>
      <c r="N132" s="62">
        <f t="shared" si="9"/>
        <v>754.1666666666667</v>
      </c>
    </row>
    <row r="133" spans="1:14" ht="15.75" customHeight="1" hidden="1">
      <c r="A133" s="102"/>
      <c r="B133" s="106"/>
      <c r="C133" s="19" t="s">
        <v>197</v>
      </c>
      <c r="D133" s="65" t="s">
        <v>24</v>
      </c>
      <c r="E133" s="58"/>
      <c r="F133" s="11"/>
      <c r="G133" s="11"/>
      <c r="H133" s="58"/>
      <c r="I133" s="15">
        <f t="shared" si="5"/>
        <v>0</v>
      </c>
      <c r="J133" s="15"/>
      <c r="K133" s="15"/>
      <c r="M133" s="15">
        <f t="shared" si="8"/>
        <v>0</v>
      </c>
      <c r="N133" s="62" t="e">
        <f t="shared" si="9"/>
        <v>#DIV/0!</v>
      </c>
    </row>
    <row r="134" spans="1:14" ht="47.25" hidden="1">
      <c r="A134" s="102"/>
      <c r="B134" s="106"/>
      <c r="C134" s="19" t="s">
        <v>25</v>
      </c>
      <c r="D134" s="20" t="s">
        <v>26</v>
      </c>
      <c r="E134" s="58">
        <v>2.4</v>
      </c>
      <c r="F134" s="11"/>
      <c r="G134" s="11"/>
      <c r="H134" s="58">
        <v>18.1</v>
      </c>
      <c r="I134" s="15">
        <f t="shared" si="5"/>
        <v>18.1</v>
      </c>
      <c r="J134" s="15"/>
      <c r="K134" s="15"/>
      <c r="M134" s="15">
        <f t="shared" si="8"/>
        <v>15.700000000000001</v>
      </c>
      <c r="N134" s="62">
        <f t="shared" si="9"/>
        <v>754.1666666666667</v>
      </c>
    </row>
    <row r="135" spans="1:14" ht="15.75">
      <c r="A135" s="102"/>
      <c r="B135" s="106"/>
      <c r="C135" s="16" t="s">
        <v>27</v>
      </c>
      <c r="D135" s="18" t="s">
        <v>28</v>
      </c>
      <c r="E135" s="58">
        <v>15.4</v>
      </c>
      <c r="F135" s="11"/>
      <c r="G135" s="11"/>
      <c r="H135" s="58"/>
      <c r="I135" s="15">
        <f t="shared" si="5"/>
        <v>0</v>
      </c>
      <c r="J135" s="15"/>
      <c r="K135" s="15"/>
      <c r="M135" s="15">
        <f t="shared" si="8"/>
        <v>-15.4</v>
      </c>
      <c r="N135" s="62">
        <f t="shared" si="9"/>
        <v>0</v>
      </c>
    </row>
    <row r="136" spans="1:14" ht="15.75">
      <c r="A136" s="102"/>
      <c r="B136" s="106"/>
      <c r="C136" s="16" t="s">
        <v>29</v>
      </c>
      <c r="D136" s="18" t="s">
        <v>30</v>
      </c>
      <c r="E136" s="58">
        <v>2025.6</v>
      </c>
      <c r="F136" s="35">
        <v>1487.2</v>
      </c>
      <c r="G136" s="35">
        <v>1487.2</v>
      </c>
      <c r="H136" s="58">
        <v>1088.8</v>
      </c>
      <c r="I136" s="15">
        <f aca="true" t="shared" si="10" ref="I136:I199">H136-G136</f>
        <v>-398.4000000000001</v>
      </c>
      <c r="J136" s="15">
        <f aca="true" t="shared" si="11" ref="J136:J199">H136/G136*100</f>
        <v>73.21140398063474</v>
      </c>
      <c r="K136" s="15">
        <f aca="true" t="shared" si="12" ref="K136:K199">H136/F136*100</f>
        <v>73.21140398063474</v>
      </c>
      <c r="M136" s="15">
        <f aca="true" t="shared" si="13" ref="M136:M199">H136-E136</f>
        <v>-936.8</v>
      </c>
      <c r="N136" s="62">
        <f aca="true" t="shared" si="14" ref="N136:N199">H136/E136*100</f>
        <v>53.75197472353871</v>
      </c>
    </row>
    <row r="137" spans="1:14" ht="15.75">
      <c r="A137" s="102"/>
      <c r="B137" s="106"/>
      <c r="C137" s="16" t="s">
        <v>217</v>
      </c>
      <c r="D137" s="18" t="s">
        <v>46</v>
      </c>
      <c r="E137" s="58"/>
      <c r="F137" s="35"/>
      <c r="G137" s="35"/>
      <c r="H137" s="58">
        <v>-659.7</v>
      </c>
      <c r="I137" s="15">
        <f t="shared" si="10"/>
        <v>-659.7</v>
      </c>
      <c r="J137" s="15"/>
      <c r="K137" s="15"/>
      <c r="M137" s="15">
        <f t="shared" si="13"/>
        <v>-659.7</v>
      </c>
      <c r="N137" s="62"/>
    </row>
    <row r="138" spans="1:14" ht="15.75" customHeight="1" hidden="1">
      <c r="A138" s="102"/>
      <c r="B138" s="106"/>
      <c r="C138" s="16" t="s">
        <v>49</v>
      </c>
      <c r="D138" s="18" t="s">
        <v>86</v>
      </c>
      <c r="E138" s="69"/>
      <c r="F138" s="11"/>
      <c r="G138" s="11"/>
      <c r="H138" s="58"/>
      <c r="I138" s="15">
        <f t="shared" si="10"/>
        <v>0</v>
      </c>
      <c r="J138" s="15" t="e">
        <f t="shared" si="11"/>
        <v>#DIV/0!</v>
      </c>
      <c r="K138" s="15" t="e">
        <f t="shared" si="12"/>
        <v>#DIV/0!</v>
      </c>
      <c r="M138" s="15">
        <f t="shared" si="13"/>
        <v>0</v>
      </c>
      <c r="N138" s="62" t="e">
        <f t="shared" si="14"/>
        <v>#DIV/0!</v>
      </c>
    </row>
    <row r="139" spans="1:14" ht="15.75">
      <c r="A139" s="102"/>
      <c r="B139" s="106"/>
      <c r="C139" s="16" t="s">
        <v>50</v>
      </c>
      <c r="D139" s="18" t="s">
        <v>87</v>
      </c>
      <c r="E139" s="58">
        <v>6979.7</v>
      </c>
      <c r="F139" s="11">
        <v>3353.9</v>
      </c>
      <c r="G139" s="11">
        <v>2681.5</v>
      </c>
      <c r="H139" s="58">
        <v>2608.8</v>
      </c>
      <c r="I139" s="15">
        <f t="shared" si="10"/>
        <v>-72.69999999999982</v>
      </c>
      <c r="J139" s="15">
        <f t="shared" si="11"/>
        <v>97.28883087823979</v>
      </c>
      <c r="K139" s="15">
        <f t="shared" si="12"/>
        <v>77.78407227406899</v>
      </c>
      <c r="M139" s="15">
        <f t="shared" si="13"/>
        <v>-4370.9</v>
      </c>
      <c r="N139" s="62">
        <f t="shared" si="14"/>
        <v>37.376964625986794</v>
      </c>
    </row>
    <row r="140" spans="1:14" ht="15.75">
      <c r="A140" s="102"/>
      <c r="B140" s="106"/>
      <c r="C140" s="16" t="s">
        <v>52</v>
      </c>
      <c r="D140" s="20" t="s">
        <v>53</v>
      </c>
      <c r="E140" s="58">
        <v>6015.8</v>
      </c>
      <c r="F140" s="11">
        <v>7003.3</v>
      </c>
      <c r="G140" s="11">
        <v>7003.3</v>
      </c>
      <c r="H140" s="58">
        <v>7003.3</v>
      </c>
      <c r="I140" s="15">
        <f t="shared" si="10"/>
        <v>0</v>
      </c>
      <c r="J140" s="15">
        <f t="shared" si="11"/>
        <v>100</v>
      </c>
      <c r="K140" s="15">
        <f t="shared" si="12"/>
        <v>100</v>
      </c>
      <c r="M140" s="15">
        <f t="shared" si="13"/>
        <v>987.5</v>
      </c>
      <c r="N140" s="62">
        <f t="shared" si="14"/>
        <v>116.41510688520229</v>
      </c>
    </row>
    <row r="141" spans="1:14" s="26" customFormat="1" ht="31.5">
      <c r="A141" s="102"/>
      <c r="B141" s="106"/>
      <c r="C141" s="28"/>
      <c r="D141" s="24" t="s">
        <v>211</v>
      </c>
      <c r="E141" s="60">
        <f>E142-E137</f>
        <v>15080</v>
      </c>
      <c r="F141" s="25">
        <f>F142-F137</f>
        <v>11844.400000000001</v>
      </c>
      <c r="G141" s="25">
        <f>G142-G137</f>
        <v>11172</v>
      </c>
      <c r="H141" s="25">
        <f>H142-H137</f>
        <v>10719</v>
      </c>
      <c r="I141" s="59">
        <f t="shared" si="10"/>
        <v>-453</v>
      </c>
      <c r="J141" s="59">
        <f t="shared" si="11"/>
        <v>95.9452201933405</v>
      </c>
      <c r="K141" s="59">
        <f t="shared" si="12"/>
        <v>90.49846340886832</v>
      </c>
      <c r="M141" s="59">
        <f t="shared" si="13"/>
        <v>-4361</v>
      </c>
      <c r="N141" s="64">
        <f t="shared" si="14"/>
        <v>71.08090185676392</v>
      </c>
    </row>
    <row r="142" spans="1:14" s="26" customFormat="1" ht="31.5">
      <c r="A142" s="103"/>
      <c r="B142" s="107"/>
      <c r="C142" s="36"/>
      <c r="D142" s="24" t="s">
        <v>212</v>
      </c>
      <c r="E142" s="57">
        <f>SUM(E130:E132,E135:E140)</f>
        <v>15080</v>
      </c>
      <c r="F142" s="37">
        <f>SUM(F130:F132,F135:F140)</f>
        <v>11844.400000000001</v>
      </c>
      <c r="G142" s="37">
        <f>SUM(G130:G132,G135:G140)</f>
        <v>11172</v>
      </c>
      <c r="H142" s="37">
        <f>SUM(H130:H132,H135:H140)</f>
        <v>10059.3</v>
      </c>
      <c r="I142" s="59">
        <f t="shared" si="10"/>
        <v>-1112.7000000000007</v>
      </c>
      <c r="J142" s="59">
        <f t="shared" si="11"/>
        <v>90.04027926960258</v>
      </c>
      <c r="K142" s="59">
        <f t="shared" si="12"/>
        <v>84.9287426969707</v>
      </c>
      <c r="M142" s="59">
        <f t="shared" si="13"/>
        <v>-5020.700000000001</v>
      </c>
      <c r="N142" s="64">
        <f t="shared" si="14"/>
        <v>66.70623342175065</v>
      </c>
    </row>
    <row r="143" spans="1:14" ht="31.5" customHeight="1">
      <c r="A143" s="104" t="s">
        <v>99</v>
      </c>
      <c r="B143" s="105" t="s">
        <v>100</v>
      </c>
      <c r="C143" s="16" t="s">
        <v>16</v>
      </c>
      <c r="D143" s="21" t="s">
        <v>17</v>
      </c>
      <c r="E143" s="58">
        <v>141</v>
      </c>
      <c r="F143" s="11"/>
      <c r="G143" s="11"/>
      <c r="H143" s="58">
        <v>6.1</v>
      </c>
      <c r="I143" s="15">
        <f t="shared" si="10"/>
        <v>6.1</v>
      </c>
      <c r="J143" s="15"/>
      <c r="K143" s="15"/>
      <c r="M143" s="15">
        <f t="shared" si="13"/>
        <v>-134.9</v>
      </c>
      <c r="N143" s="62">
        <f t="shared" si="14"/>
        <v>4.326241134751773</v>
      </c>
    </row>
    <row r="144" spans="1:14" ht="15.75" hidden="1">
      <c r="A144" s="104"/>
      <c r="B144" s="105"/>
      <c r="C144" s="16" t="s">
        <v>101</v>
      </c>
      <c r="D144" s="18" t="s">
        <v>102</v>
      </c>
      <c r="E144" s="58"/>
      <c r="F144" s="11"/>
      <c r="G144" s="11"/>
      <c r="H144" s="58"/>
      <c r="I144" s="15">
        <f t="shared" si="10"/>
        <v>0</v>
      </c>
      <c r="J144" s="15"/>
      <c r="K144" s="15"/>
      <c r="M144" s="15">
        <f t="shared" si="13"/>
        <v>0</v>
      </c>
      <c r="N144" s="62" t="e">
        <f t="shared" si="14"/>
        <v>#DIV/0!</v>
      </c>
    </row>
    <row r="145" spans="1:14" ht="31.5" hidden="1">
      <c r="A145" s="108"/>
      <c r="B145" s="109"/>
      <c r="C145" s="16" t="s">
        <v>97</v>
      </c>
      <c r="D145" s="18" t="s">
        <v>98</v>
      </c>
      <c r="E145" s="58"/>
      <c r="F145" s="11"/>
      <c r="G145" s="11"/>
      <c r="H145" s="58"/>
      <c r="I145" s="15">
        <f t="shared" si="10"/>
        <v>0</v>
      </c>
      <c r="J145" s="15"/>
      <c r="K145" s="15"/>
      <c r="M145" s="15">
        <f t="shared" si="13"/>
        <v>0</v>
      </c>
      <c r="N145" s="62" t="e">
        <f t="shared" si="14"/>
        <v>#DIV/0!</v>
      </c>
    </row>
    <row r="146" spans="1:14" ht="15.75">
      <c r="A146" s="108"/>
      <c r="B146" s="109"/>
      <c r="C146" s="16" t="s">
        <v>22</v>
      </c>
      <c r="D146" s="18" t="s">
        <v>23</v>
      </c>
      <c r="E146" s="58">
        <f>E147</f>
        <v>10.5</v>
      </c>
      <c r="F146" s="11">
        <f>F147</f>
        <v>0</v>
      </c>
      <c r="G146" s="11">
        <f>G147</f>
        <v>0</v>
      </c>
      <c r="H146" s="58">
        <f>H147</f>
        <v>2</v>
      </c>
      <c r="I146" s="15">
        <f t="shared" si="10"/>
        <v>2</v>
      </c>
      <c r="J146" s="15"/>
      <c r="K146" s="15"/>
      <c r="M146" s="15">
        <f t="shared" si="13"/>
        <v>-8.5</v>
      </c>
      <c r="N146" s="62">
        <f t="shared" si="14"/>
        <v>19.047619047619047</v>
      </c>
    </row>
    <row r="147" spans="1:14" ht="47.25" hidden="1">
      <c r="A147" s="108"/>
      <c r="B147" s="109"/>
      <c r="C147" s="19" t="s">
        <v>25</v>
      </c>
      <c r="D147" s="20" t="s">
        <v>26</v>
      </c>
      <c r="E147" s="58">
        <v>10.5</v>
      </c>
      <c r="F147" s="11"/>
      <c r="G147" s="11"/>
      <c r="H147" s="58">
        <v>2</v>
      </c>
      <c r="I147" s="15">
        <f t="shared" si="10"/>
        <v>2</v>
      </c>
      <c r="J147" s="15"/>
      <c r="K147" s="15"/>
      <c r="M147" s="15">
        <f t="shared" si="13"/>
        <v>-8.5</v>
      </c>
      <c r="N147" s="62">
        <f t="shared" si="14"/>
        <v>19.047619047619047</v>
      </c>
    </row>
    <row r="148" spans="1:14" ht="15.75">
      <c r="A148" s="108"/>
      <c r="B148" s="109"/>
      <c r="C148" s="16" t="s">
        <v>27</v>
      </c>
      <c r="D148" s="18" t="s">
        <v>28</v>
      </c>
      <c r="E148" s="58">
        <v>9.8</v>
      </c>
      <c r="F148" s="11"/>
      <c r="G148" s="11"/>
      <c r="H148" s="58">
        <v>2.5</v>
      </c>
      <c r="I148" s="15">
        <f t="shared" si="10"/>
        <v>2.5</v>
      </c>
      <c r="J148" s="15"/>
      <c r="K148" s="15"/>
      <c r="M148" s="15">
        <f t="shared" si="13"/>
        <v>-7.300000000000001</v>
      </c>
      <c r="N148" s="62">
        <f t="shared" si="14"/>
        <v>25.510204081632654</v>
      </c>
    </row>
    <row r="149" spans="1:14" ht="15.75">
      <c r="A149" s="108"/>
      <c r="B149" s="109"/>
      <c r="C149" s="16" t="s">
        <v>29</v>
      </c>
      <c r="D149" s="18" t="s">
        <v>30</v>
      </c>
      <c r="E149" s="58">
        <v>1537.3</v>
      </c>
      <c r="F149" s="11">
        <v>734.1</v>
      </c>
      <c r="G149" s="11">
        <v>719.1</v>
      </c>
      <c r="H149" s="58">
        <v>776.1</v>
      </c>
      <c r="I149" s="15">
        <f t="shared" si="10"/>
        <v>57</v>
      </c>
      <c r="J149" s="15">
        <f t="shared" si="11"/>
        <v>107.92657488527327</v>
      </c>
      <c r="K149" s="15">
        <f t="shared" si="12"/>
        <v>105.72129137719656</v>
      </c>
      <c r="M149" s="15">
        <f t="shared" si="13"/>
        <v>-761.1999999999999</v>
      </c>
      <c r="N149" s="62">
        <f t="shared" si="14"/>
        <v>50.484615884993175</v>
      </c>
    </row>
    <row r="150" spans="1:14" ht="15.75">
      <c r="A150" s="108"/>
      <c r="B150" s="109"/>
      <c r="C150" s="16" t="s">
        <v>217</v>
      </c>
      <c r="D150" s="18" t="s">
        <v>46</v>
      </c>
      <c r="E150" s="58"/>
      <c r="F150" s="11"/>
      <c r="G150" s="11"/>
      <c r="H150" s="58">
        <v>-679.5</v>
      </c>
      <c r="I150" s="15">
        <f t="shared" si="10"/>
        <v>-679.5</v>
      </c>
      <c r="J150" s="15"/>
      <c r="K150" s="15"/>
      <c r="M150" s="15">
        <f t="shared" si="13"/>
        <v>-679.5</v>
      </c>
      <c r="N150" s="62"/>
    </row>
    <row r="151" spans="1:14" ht="15.75">
      <c r="A151" s="108"/>
      <c r="B151" s="109"/>
      <c r="C151" s="16" t="s">
        <v>49</v>
      </c>
      <c r="D151" s="18" t="s">
        <v>86</v>
      </c>
      <c r="E151" s="58">
        <v>23849.7</v>
      </c>
      <c r="F151" s="11"/>
      <c r="G151" s="11"/>
      <c r="H151" s="58"/>
      <c r="I151" s="15">
        <f t="shared" si="10"/>
        <v>0</v>
      </c>
      <c r="J151" s="15"/>
      <c r="K151" s="15"/>
      <c r="M151" s="15">
        <f t="shared" si="13"/>
        <v>-23849.7</v>
      </c>
      <c r="N151" s="62">
        <f t="shared" si="14"/>
        <v>0</v>
      </c>
    </row>
    <row r="152" spans="1:14" ht="15.75">
      <c r="A152" s="108"/>
      <c r="B152" s="109"/>
      <c r="C152" s="16" t="s">
        <v>50</v>
      </c>
      <c r="D152" s="18" t="s">
        <v>87</v>
      </c>
      <c r="E152" s="58">
        <v>19608.4</v>
      </c>
      <c r="F152" s="11">
        <v>5607.6</v>
      </c>
      <c r="G152" s="11">
        <v>4297</v>
      </c>
      <c r="H152" s="58">
        <v>3995.4</v>
      </c>
      <c r="I152" s="15">
        <f t="shared" si="10"/>
        <v>-301.5999999999999</v>
      </c>
      <c r="J152" s="15">
        <f t="shared" si="11"/>
        <v>92.98114963928322</v>
      </c>
      <c r="K152" s="15">
        <f t="shared" si="12"/>
        <v>71.24973250588486</v>
      </c>
      <c r="M152" s="15">
        <f t="shared" si="13"/>
        <v>-15613.000000000002</v>
      </c>
      <c r="N152" s="62">
        <f t="shared" si="14"/>
        <v>20.375961322698437</v>
      </c>
    </row>
    <row r="153" spans="1:14" ht="15.75">
      <c r="A153" s="108"/>
      <c r="B153" s="109"/>
      <c r="C153" s="16" t="s">
        <v>52</v>
      </c>
      <c r="D153" s="20" t="s">
        <v>53</v>
      </c>
      <c r="E153" s="58"/>
      <c r="F153" s="11">
        <v>27776.4</v>
      </c>
      <c r="G153" s="11">
        <v>27776.4</v>
      </c>
      <c r="H153" s="58">
        <v>27776.4</v>
      </c>
      <c r="I153" s="15">
        <f t="shared" si="10"/>
        <v>0</v>
      </c>
      <c r="J153" s="15">
        <f t="shared" si="11"/>
        <v>100</v>
      </c>
      <c r="K153" s="15">
        <f t="shared" si="12"/>
        <v>100</v>
      </c>
      <c r="M153" s="15">
        <f t="shared" si="13"/>
        <v>27776.4</v>
      </c>
      <c r="N153" s="62"/>
    </row>
    <row r="154" spans="1:14" s="26" customFormat="1" ht="31.5">
      <c r="A154" s="108"/>
      <c r="B154" s="109"/>
      <c r="C154" s="28"/>
      <c r="D154" s="24" t="s">
        <v>211</v>
      </c>
      <c r="E154" s="60">
        <f>E155-E150</f>
        <v>45156.7</v>
      </c>
      <c r="F154" s="25">
        <f>F155-F150</f>
        <v>34118.100000000006</v>
      </c>
      <c r="G154" s="25">
        <f>G155-G150</f>
        <v>32792.5</v>
      </c>
      <c r="H154" s="60">
        <f>H155-H150</f>
        <v>32558.5</v>
      </c>
      <c r="I154" s="59">
        <f t="shared" si="10"/>
        <v>-234</v>
      </c>
      <c r="J154" s="59">
        <f t="shared" si="11"/>
        <v>99.28642220019822</v>
      </c>
      <c r="K154" s="59">
        <f t="shared" si="12"/>
        <v>95.42881930705401</v>
      </c>
      <c r="M154" s="59">
        <f t="shared" si="13"/>
        <v>-12598.199999999997</v>
      </c>
      <c r="N154" s="64">
        <f t="shared" si="14"/>
        <v>72.10114999546026</v>
      </c>
    </row>
    <row r="155" spans="1:14" s="26" customFormat="1" ht="31.5">
      <c r="A155" s="108"/>
      <c r="B155" s="109"/>
      <c r="C155" s="36"/>
      <c r="D155" s="24" t="s">
        <v>212</v>
      </c>
      <c r="E155" s="57">
        <f>SUM(E143:E146,E148:E153)</f>
        <v>45156.7</v>
      </c>
      <c r="F155" s="37">
        <f>SUM(F143:F146,F148:F153)</f>
        <v>34118.100000000006</v>
      </c>
      <c r="G155" s="37">
        <f>SUM(G143:G146,G148:G153)</f>
        <v>32792.5</v>
      </c>
      <c r="H155" s="57">
        <f>SUM(H143:H146,H148:H153)</f>
        <v>31879</v>
      </c>
      <c r="I155" s="59">
        <f t="shared" si="10"/>
        <v>-913.5</v>
      </c>
      <c r="J155" s="59">
        <f t="shared" si="11"/>
        <v>97.21430205077381</v>
      </c>
      <c r="K155" s="59">
        <f t="shared" si="12"/>
        <v>93.43720781637897</v>
      </c>
      <c r="M155" s="59">
        <f t="shared" si="13"/>
        <v>-13277.699999999997</v>
      </c>
      <c r="N155" s="64">
        <f t="shared" si="14"/>
        <v>70.59638990448815</v>
      </c>
    </row>
    <row r="156" spans="1:14" ht="31.5" customHeight="1">
      <c r="A156" s="104" t="s">
        <v>103</v>
      </c>
      <c r="B156" s="105" t="s">
        <v>104</v>
      </c>
      <c r="C156" s="16" t="s">
        <v>16</v>
      </c>
      <c r="D156" s="21" t="s">
        <v>17</v>
      </c>
      <c r="E156" s="58">
        <v>2.5</v>
      </c>
      <c r="F156" s="11"/>
      <c r="G156" s="11"/>
      <c r="H156" s="58">
        <v>508.7</v>
      </c>
      <c r="I156" s="15">
        <f t="shared" si="10"/>
        <v>508.7</v>
      </c>
      <c r="J156" s="15"/>
      <c r="K156" s="15"/>
      <c r="M156" s="15">
        <f t="shared" si="13"/>
        <v>506.2</v>
      </c>
      <c r="N156" s="62">
        <f t="shared" si="14"/>
        <v>20348</v>
      </c>
    </row>
    <row r="157" spans="1:14" ht="15.75" hidden="1">
      <c r="A157" s="104"/>
      <c r="B157" s="105"/>
      <c r="C157" s="16" t="s">
        <v>101</v>
      </c>
      <c r="D157" s="18" t="s">
        <v>102</v>
      </c>
      <c r="E157" s="58"/>
      <c r="F157" s="11"/>
      <c r="G157" s="11"/>
      <c r="H157" s="58"/>
      <c r="I157" s="15">
        <f t="shared" si="10"/>
        <v>0</v>
      </c>
      <c r="J157" s="15"/>
      <c r="K157" s="15"/>
      <c r="M157" s="15">
        <f t="shared" si="13"/>
        <v>0</v>
      </c>
      <c r="N157" s="62" t="e">
        <f t="shared" si="14"/>
        <v>#DIV/0!</v>
      </c>
    </row>
    <row r="158" spans="1:14" ht="31.5" hidden="1">
      <c r="A158" s="108"/>
      <c r="B158" s="109"/>
      <c r="C158" s="16" t="s">
        <v>97</v>
      </c>
      <c r="D158" s="18" t="s">
        <v>98</v>
      </c>
      <c r="E158" s="58"/>
      <c r="F158" s="11"/>
      <c r="G158" s="11"/>
      <c r="H158" s="58"/>
      <c r="I158" s="15">
        <f t="shared" si="10"/>
        <v>0</v>
      </c>
      <c r="J158" s="15"/>
      <c r="K158" s="15"/>
      <c r="M158" s="15">
        <f t="shared" si="13"/>
        <v>0</v>
      </c>
      <c r="N158" s="62" t="e">
        <f t="shared" si="14"/>
        <v>#DIV/0!</v>
      </c>
    </row>
    <row r="159" spans="1:14" ht="15.75">
      <c r="A159" s="108"/>
      <c r="B159" s="109"/>
      <c r="C159" s="16" t="s">
        <v>22</v>
      </c>
      <c r="D159" s="18" t="s">
        <v>23</v>
      </c>
      <c r="E159" s="58">
        <f>E160</f>
        <v>2.4</v>
      </c>
      <c r="F159" s="11">
        <f>F160</f>
        <v>0</v>
      </c>
      <c r="G159" s="11">
        <f>G160</f>
        <v>0</v>
      </c>
      <c r="H159" s="58">
        <f>H160</f>
        <v>417.7</v>
      </c>
      <c r="I159" s="15">
        <f t="shared" si="10"/>
        <v>417.7</v>
      </c>
      <c r="J159" s="15"/>
      <c r="K159" s="15"/>
      <c r="M159" s="15">
        <f t="shared" si="13"/>
        <v>415.3</v>
      </c>
      <c r="N159" s="62">
        <f t="shared" si="14"/>
        <v>17404.166666666664</v>
      </c>
    </row>
    <row r="160" spans="1:14" ht="47.25" hidden="1">
      <c r="A160" s="108"/>
      <c r="B160" s="109"/>
      <c r="C160" s="19" t="s">
        <v>25</v>
      </c>
      <c r="D160" s="20" t="s">
        <v>26</v>
      </c>
      <c r="E160" s="58">
        <v>2.4</v>
      </c>
      <c r="F160" s="11"/>
      <c r="G160" s="11"/>
      <c r="H160" s="58">
        <v>417.7</v>
      </c>
      <c r="I160" s="15">
        <f t="shared" si="10"/>
        <v>417.7</v>
      </c>
      <c r="J160" s="15"/>
      <c r="K160" s="15"/>
      <c r="M160" s="15">
        <f t="shared" si="13"/>
        <v>415.3</v>
      </c>
      <c r="N160" s="62">
        <f t="shared" si="14"/>
        <v>17404.166666666664</v>
      </c>
    </row>
    <row r="161" spans="1:14" ht="15.75">
      <c r="A161" s="108"/>
      <c r="B161" s="109"/>
      <c r="C161" s="16" t="s">
        <v>27</v>
      </c>
      <c r="D161" s="18" t="s">
        <v>28</v>
      </c>
      <c r="E161" s="58">
        <v>8.5</v>
      </c>
      <c r="F161" s="11"/>
      <c r="G161" s="11"/>
      <c r="H161" s="58"/>
      <c r="I161" s="15">
        <f t="shared" si="10"/>
        <v>0</v>
      </c>
      <c r="J161" s="15"/>
      <c r="K161" s="15"/>
      <c r="M161" s="15">
        <f t="shared" si="13"/>
        <v>-8.5</v>
      </c>
      <c r="N161" s="62">
        <f t="shared" si="14"/>
        <v>0</v>
      </c>
    </row>
    <row r="162" spans="1:14" ht="15.75">
      <c r="A162" s="108"/>
      <c r="B162" s="109"/>
      <c r="C162" s="16" t="s">
        <v>29</v>
      </c>
      <c r="D162" s="18" t="s">
        <v>30</v>
      </c>
      <c r="E162" s="58">
        <v>876.7</v>
      </c>
      <c r="F162" s="11">
        <v>237.9</v>
      </c>
      <c r="G162" s="11">
        <v>237.9</v>
      </c>
      <c r="H162" s="58">
        <v>663.2</v>
      </c>
      <c r="I162" s="15">
        <f t="shared" si="10"/>
        <v>425.30000000000007</v>
      </c>
      <c r="J162" s="15">
        <f t="shared" si="11"/>
        <v>278.7725935266919</v>
      </c>
      <c r="K162" s="15">
        <f t="shared" si="12"/>
        <v>278.7725935266919</v>
      </c>
      <c r="M162" s="15">
        <f t="shared" si="13"/>
        <v>-213.5</v>
      </c>
      <c r="N162" s="62">
        <f t="shared" si="14"/>
        <v>75.64731379035018</v>
      </c>
    </row>
    <row r="163" spans="1:14" ht="15.75">
      <c r="A163" s="108"/>
      <c r="B163" s="109"/>
      <c r="C163" s="16" t="s">
        <v>217</v>
      </c>
      <c r="D163" s="18" t="s">
        <v>46</v>
      </c>
      <c r="E163" s="58"/>
      <c r="F163" s="11"/>
      <c r="G163" s="11"/>
      <c r="H163" s="58">
        <v>-1007.6</v>
      </c>
      <c r="I163" s="15">
        <f t="shared" si="10"/>
        <v>-1007.6</v>
      </c>
      <c r="J163" s="15"/>
      <c r="K163" s="15"/>
      <c r="M163" s="15">
        <f t="shared" si="13"/>
        <v>-1007.6</v>
      </c>
      <c r="N163" s="62"/>
    </row>
    <row r="164" spans="1:14" ht="15.75">
      <c r="A164" s="108"/>
      <c r="B164" s="109"/>
      <c r="C164" s="16" t="s">
        <v>49</v>
      </c>
      <c r="D164" s="18" t="s">
        <v>86</v>
      </c>
      <c r="E164" s="58">
        <v>21251.1</v>
      </c>
      <c r="F164" s="11"/>
      <c r="G164" s="11"/>
      <c r="H164" s="58"/>
      <c r="I164" s="15">
        <f t="shared" si="10"/>
        <v>0</v>
      </c>
      <c r="J164" s="15"/>
      <c r="K164" s="15"/>
      <c r="M164" s="15">
        <f t="shared" si="13"/>
        <v>-21251.1</v>
      </c>
      <c r="N164" s="62">
        <f t="shared" si="14"/>
        <v>0</v>
      </c>
    </row>
    <row r="165" spans="1:14" ht="15.75">
      <c r="A165" s="108"/>
      <c r="B165" s="109"/>
      <c r="C165" s="16" t="s">
        <v>50</v>
      </c>
      <c r="D165" s="18" t="s">
        <v>87</v>
      </c>
      <c r="E165" s="58">
        <v>20263.8</v>
      </c>
      <c r="F165" s="11">
        <v>5963.5</v>
      </c>
      <c r="G165" s="11">
        <v>4410.1</v>
      </c>
      <c r="H165" s="58">
        <v>4153.5</v>
      </c>
      <c r="I165" s="15">
        <f t="shared" si="10"/>
        <v>-256.60000000000036</v>
      </c>
      <c r="J165" s="15">
        <f t="shared" si="11"/>
        <v>94.18153783360921</v>
      </c>
      <c r="K165" s="15">
        <f t="shared" si="12"/>
        <v>69.64869623543221</v>
      </c>
      <c r="M165" s="15">
        <f t="shared" si="13"/>
        <v>-16110.3</v>
      </c>
      <c r="N165" s="62">
        <f t="shared" si="14"/>
        <v>20.497142687945992</v>
      </c>
    </row>
    <row r="166" spans="1:14" ht="15.75">
      <c r="A166" s="108"/>
      <c r="B166" s="109"/>
      <c r="C166" s="16" t="s">
        <v>52</v>
      </c>
      <c r="D166" s="20" t="s">
        <v>53</v>
      </c>
      <c r="E166" s="58"/>
      <c r="F166" s="11">
        <v>24756.6</v>
      </c>
      <c r="G166" s="11">
        <v>24756.6</v>
      </c>
      <c r="H166" s="58">
        <v>24756.6</v>
      </c>
      <c r="I166" s="15">
        <f t="shared" si="10"/>
        <v>0</v>
      </c>
      <c r="J166" s="15">
        <f t="shared" si="11"/>
        <v>100</v>
      </c>
      <c r="K166" s="15">
        <f t="shared" si="12"/>
        <v>100</v>
      </c>
      <c r="M166" s="15">
        <f t="shared" si="13"/>
        <v>24756.6</v>
      </c>
      <c r="N166" s="62"/>
    </row>
    <row r="167" spans="1:14" s="26" customFormat="1" ht="31.5">
      <c r="A167" s="108"/>
      <c r="B167" s="109"/>
      <c r="C167" s="28"/>
      <c r="D167" s="24" t="s">
        <v>211</v>
      </c>
      <c r="E167" s="60">
        <f>E168-E163</f>
        <v>42405</v>
      </c>
      <c r="F167" s="25">
        <f>F168-F163</f>
        <v>30958</v>
      </c>
      <c r="G167" s="25">
        <f>G168-G163</f>
        <v>29404.6</v>
      </c>
      <c r="H167" s="60">
        <f>H168-H163</f>
        <v>30499.699999999997</v>
      </c>
      <c r="I167" s="59">
        <f t="shared" si="10"/>
        <v>1095.0999999999985</v>
      </c>
      <c r="J167" s="59">
        <f t="shared" si="11"/>
        <v>103.72424722662441</v>
      </c>
      <c r="K167" s="59">
        <f t="shared" si="12"/>
        <v>98.51960720976807</v>
      </c>
      <c r="M167" s="59">
        <f t="shared" si="13"/>
        <v>-11905.300000000003</v>
      </c>
      <c r="N167" s="64">
        <f t="shared" si="14"/>
        <v>71.92477302204928</v>
      </c>
    </row>
    <row r="168" spans="1:14" s="26" customFormat="1" ht="31.5">
      <c r="A168" s="108"/>
      <c r="B168" s="109"/>
      <c r="C168" s="36"/>
      <c r="D168" s="24" t="s">
        <v>212</v>
      </c>
      <c r="E168" s="57">
        <f>SUM(E156:E159,E161:E166)</f>
        <v>42405</v>
      </c>
      <c r="F168" s="37">
        <f>SUM(F156:F159,F161:F166)</f>
        <v>30958</v>
      </c>
      <c r="G168" s="37">
        <f>SUM(G156:G159,G161:G166)</f>
        <v>29404.6</v>
      </c>
      <c r="H168" s="57">
        <f>SUM(H156:H159,H161:H166)</f>
        <v>29492.1</v>
      </c>
      <c r="I168" s="59">
        <f t="shared" si="10"/>
        <v>87.5</v>
      </c>
      <c r="J168" s="59">
        <f t="shared" si="11"/>
        <v>100.29757248865823</v>
      </c>
      <c r="K168" s="59">
        <f t="shared" si="12"/>
        <v>95.26487499192454</v>
      </c>
      <c r="M168" s="59">
        <f t="shared" si="13"/>
        <v>-12912.900000000001</v>
      </c>
      <c r="N168" s="64">
        <f t="shared" si="14"/>
        <v>69.54863813229572</v>
      </c>
    </row>
    <row r="169" spans="1:14" ht="31.5" customHeight="1">
      <c r="A169" s="104" t="s">
        <v>105</v>
      </c>
      <c r="B169" s="105" t="s">
        <v>106</v>
      </c>
      <c r="C169" s="16" t="s">
        <v>16</v>
      </c>
      <c r="D169" s="21" t="s">
        <v>17</v>
      </c>
      <c r="E169" s="58">
        <v>46.5</v>
      </c>
      <c r="F169" s="11"/>
      <c r="G169" s="11"/>
      <c r="H169" s="58">
        <v>39.9</v>
      </c>
      <c r="I169" s="15">
        <f t="shared" si="10"/>
        <v>39.9</v>
      </c>
      <c r="J169" s="15"/>
      <c r="K169" s="15"/>
      <c r="M169" s="15">
        <f t="shared" si="13"/>
        <v>-6.600000000000001</v>
      </c>
      <c r="N169" s="62">
        <f t="shared" si="14"/>
        <v>85.80645161290322</v>
      </c>
    </row>
    <row r="170" spans="1:14" ht="15.75" hidden="1">
      <c r="A170" s="104"/>
      <c r="B170" s="105"/>
      <c r="C170" s="16" t="s">
        <v>101</v>
      </c>
      <c r="D170" s="18" t="s">
        <v>102</v>
      </c>
      <c r="E170" s="58"/>
      <c r="F170" s="11"/>
      <c r="G170" s="11"/>
      <c r="H170" s="58"/>
      <c r="I170" s="15">
        <f t="shared" si="10"/>
        <v>0</v>
      </c>
      <c r="J170" s="15"/>
      <c r="K170" s="15"/>
      <c r="M170" s="15">
        <f t="shared" si="13"/>
        <v>0</v>
      </c>
      <c r="N170" s="62" t="e">
        <f t="shared" si="14"/>
        <v>#DIV/0!</v>
      </c>
    </row>
    <row r="171" spans="1:14" ht="31.5" hidden="1">
      <c r="A171" s="108"/>
      <c r="B171" s="109"/>
      <c r="C171" s="16" t="s">
        <v>97</v>
      </c>
      <c r="D171" s="18" t="s">
        <v>98</v>
      </c>
      <c r="E171" s="58"/>
      <c r="F171" s="11"/>
      <c r="G171" s="11"/>
      <c r="H171" s="58"/>
      <c r="I171" s="15">
        <f t="shared" si="10"/>
        <v>0</v>
      </c>
      <c r="J171" s="15"/>
      <c r="K171" s="15"/>
      <c r="M171" s="15">
        <f t="shared" si="13"/>
        <v>0</v>
      </c>
      <c r="N171" s="62" t="e">
        <f t="shared" si="14"/>
        <v>#DIV/0!</v>
      </c>
    </row>
    <row r="172" spans="1:14" ht="15.75">
      <c r="A172" s="108"/>
      <c r="B172" s="109"/>
      <c r="C172" s="16" t="s">
        <v>22</v>
      </c>
      <c r="D172" s="18" t="s">
        <v>23</v>
      </c>
      <c r="E172" s="58">
        <f>SUM(E173:E174)</f>
        <v>2</v>
      </c>
      <c r="F172" s="11">
        <f>SUM(F173:F174)</f>
        <v>0</v>
      </c>
      <c r="G172" s="11">
        <f>SUM(G173:G174)</f>
        <v>0</v>
      </c>
      <c r="H172" s="58">
        <f>SUM(H173:H174)</f>
        <v>100.4</v>
      </c>
      <c r="I172" s="15">
        <f t="shared" si="10"/>
        <v>100.4</v>
      </c>
      <c r="J172" s="15"/>
      <c r="K172" s="15"/>
      <c r="M172" s="15">
        <f t="shared" si="13"/>
        <v>98.4</v>
      </c>
      <c r="N172" s="62">
        <f t="shared" si="14"/>
        <v>5020</v>
      </c>
    </row>
    <row r="173" spans="1:14" ht="63" hidden="1">
      <c r="A173" s="108"/>
      <c r="B173" s="109"/>
      <c r="C173" s="19" t="s">
        <v>197</v>
      </c>
      <c r="D173" s="65" t="s">
        <v>24</v>
      </c>
      <c r="E173" s="58"/>
      <c r="F173" s="11"/>
      <c r="G173" s="11"/>
      <c r="H173" s="58"/>
      <c r="I173" s="15">
        <f t="shared" si="10"/>
        <v>0</v>
      </c>
      <c r="J173" s="15"/>
      <c r="K173" s="15"/>
      <c r="M173" s="15">
        <f t="shared" si="13"/>
        <v>0</v>
      </c>
      <c r="N173" s="62" t="e">
        <f t="shared" si="14"/>
        <v>#DIV/0!</v>
      </c>
    </row>
    <row r="174" spans="1:14" ht="47.25" hidden="1">
      <c r="A174" s="108"/>
      <c r="B174" s="109"/>
      <c r="C174" s="19" t="s">
        <v>25</v>
      </c>
      <c r="D174" s="20" t="s">
        <v>26</v>
      </c>
      <c r="E174" s="58">
        <v>2</v>
      </c>
      <c r="F174" s="11"/>
      <c r="G174" s="11"/>
      <c r="H174" s="58">
        <v>100.4</v>
      </c>
      <c r="I174" s="15">
        <f t="shared" si="10"/>
        <v>100.4</v>
      </c>
      <c r="J174" s="15"/>
      <c r="K174" s="15"/>
      <c r="M174" s="15">
        <f t="shared" si="13"/>
        <v>98.4</v>
      </c>
      <c r="N174" s="62">
        <f t="shared" si="14"/>
        <v>5020</v>
      </c>
    </row>
    <row r="175" spans="1:14" ht="15.75">
      <c r="A175" s="108"/>
      <c r="B175" s="109"/>
      <c r="C175" s="16" t="s">
        <v>27</v>
      </c>
      <c r="D175" s="18" t="s">
        <v>28</v>
      </c>
      <c r="E175" s="58">
        <v>117.8</v>
      </c>
      <c r="F175" s="11"/>
      <c r="G175" s="11"/>
      <c r="H175" s="58"/>
      <c r="I175" s="15">
        <f t="shared" si="10"/>
        <v>0</v>
      </c>
      <c r="J175" s="15"/>
      <c r="K175" s="15"/>
      <c r="M175" s="15">
        <f t="shared" si="13"/>
        <v>-117.8</v>
      </c>
      <c r="N175" s="62">
        <f t="shared" si="14"/>
        <v>0</v>
      </c>
    </row>
    <row r="176" spans="1:14" ht="15.75">
      <c r="A176" s="108"/>
      <c r="B176" s="109"/>
      <c r="C176" s="16" t="s">
        <v>29</v>
      </c>
      <c r="D176" s="18" t="s">
        <v>30</v>
      </c>
      <c r="E176" s="58">
        <v>872.7</v>
      </c>
      <c r="F176" s="11">
        <v>114.1</v>
      </c>
      <c r="G176" s="11">
        <v>114.1</v>
      </c>
      <c r="H176" s="58">
        <v>1151.2</v>
      </c>
      <c r="I176" s="15">
        <f t="shared" si="10"/>
        <v>1037.1000000000001</v>
      </c>
      <c r="J176" s="15">
        <f t="shared" si="11"/>
        <v>1008.9395267309378</v>
      </c>
      <c r="K176" s="15">
        <f t="shared" si="12"/>
        <v>1008.9395267309378</v>
      </c>
      <c r="M176" s="15">
        <f t="shared" si="13"/>
        <v>278.5</v>
      </c>
      <c r="N176" s="62">
        <f t="shared" si="14"/>
        <v>131.91245559757076</v>
      </c>
    </row>
    <row r="177" spans="1:14" ht="15.75">
      <c r="A177" s="108"/>
      <c r="B177" s="109"/>
      <c r="C177" s="16" t="s">
        <v>217</v>
      </c>
      <c r="D177" s="18" t="s">
        <v>46</v>
      </c>
      <c r="E177" s="58"/>
      <c r="G177" s="11"/>
      <c r="H177" s="58">
        <v>-454.8</v>
      </c>
      <c r="I177" s="15">
        <f t="shared" si="10"/>
        <v>-454.8</v>
      </c>
      <c r="J177" s="15"/>
      <c r="K177" s="15"/>
      <c r="M177" s="15">
        <f t="shared" si="13"/>
        <v>-454.8</v>
      </c>
      <c r="N177" s="62"/>
    </row>
    <row r="178" spans="1:14" ht="15.75">
      <c r="A178" s="108"/>
      <c r="B178" s="109"/>
      <c r="C178" s="16" t="s">
        <v>49</v>
      </c>
      <c r="D178" s="18" t="s">
        <v>86</v>
      </c>
      <c r="E178" s="58">
        <v>17750.8</v>
      </c>
      <c r="F178" s="11"/>
      <c r="G178" s="11"/>
      <c r="H178" s="58"/>
      <c r="I178" s="15">
        <f t="shared" si="10"/>
        <v>0</v>
      </c>
      <c r="J178" s="15"/>
      <c r="K178" s="15"/>
      <c r="M178" s="15">
        <f t="shared" si="13"/>
        <v>-17750.8</v>
      </c>
      <c r="N178" s="62">
        <f t="shared" si="14"/>
        <v>0</v>
      </c>
    </row>
    <row r="179" spans="1:14" ht="15.75">
      <c r="A179" s="108"/>
      <c r="B179" s="109"/>
      <c r="C179" s="16" t="s">
        <v>50</v>
      </c>
      <c r="D179" s="18" t="s">
        <v>87</v>
      </c>
      <c r="E179" s="58">
        <v>16173.9</v>
      </c>
      <c r="F179" s="11">
        <v>4490.8</v>
      </c>
      <c r="G179" s="11">
        <v>3447.1</v>
      </c>
      <c r="H179" s="58">
        <v>3232.9</v>
      </c>
      <c r="I179" s="15">
        <f t="shared" si="10"/>
        <v>-214.19999999999982</v>
      </c>
      <c r="J179" s="15">
        <f t="shared" si="11"/>
        <v>93.7860810536393</v>
      </c>
      <c r="K179" s="15">
        <f t="shared" si="12"/>
        <v>71.98940055224014</v>
      </c>
      <c r="M179" s="15">
        <f t="shared" si="13"/>
        <v>-12941</v>
      </c>
      <c r="N179" s="62">
        <f t="shared" si="14"/>
        <v>19.9883763347121</v>
      </c>
    </row>
    <row r="180" spans="1:14" ht="15.75">
      <c r="A180" s="108"/>
      <c r="B180" s="109"/>
      <c r="C180" s="16" t="s">
        <v>52</v>
      </c>
      <c r="D180" s="20" t="s">
        <v>53</v>
      </c>
      <c r="E180" s="58"/>
      <c r="F180" s="11">
        <v>20671.2</v>
      </c>
      <c r="G180" s="11">
        <v>20671.2</v>
      </c>
      <c r="H180" s="58">
        <v>20671.2</v>
      </c>
      <c r="I180" s="15">
        <f t="shared" si="10"/>
        <v>0</v>
      </c>
      <c r="J180" s="15">
        <f t="shared" si="11"/>
        <v>100</v>
      </c>
      <c r="K180" s="15">
        <f t="shared" si="12"/>
        <v>100</v>
      </c>
      <c r="M180" s="15">
        <f t="shared" si="13"/>
        <v>20671.2</v>
      </c>
      <c r="N180" s="62"/>
    </row>
    <row r="181" spans="1:14" s="26" customFormat="1" ht="31.5">
      <c r="A181" s="108"/>
      <c r="B181" s="109"/>
      <c r="C181" s="28"/>
      <c r="D181" s="24" t="s">
        <v>211</v>
      </c>
      <c r="E181" s="60">
        <f>E182-E177</f>
        <v>34963.7</v>
      </c>
      <c r="F181" s="25">
        <f>F182-F177</f>
        <v>25276.100000000002</v>
      </c>
      <c r="G181" s="25">
        <f>G182-G177</f>
        <v>24232.4</v>
      </c>
      <c r="H181" s="60">
        <f>H182-H177</f>
        <v>25195.600000000002</v>
      </c>
      <c r="I181" s="59">
        <f t="shared" si="10"/>
        <v>963.2000000000007</v>
      </c>
      <c r="J181" s="59">
        <f t="shared" si="11"/>
        <v>103.97484359782771</v>
      </c>
      <c r="K181" s="59">
        <f t="shared" si="12"/>
        <v>99.68151732268822</v>
      </c>
      <c r="M181" s="59">
        <f t="shared" si="13"/>
        <v>-9768.099999999995</v>
      </c>
      <c r="N181" s="64">
        <f t="shared" si="14"/>
        <v>72.06216733354881</v>
      </c>
    </row>
    <row r="182" spans="1:14" s="26" customFormat="1" ht="31.5">
      <c r="A182" s="108"/>
      <c r="B182" s="109"/>
      <c r="C182" s="36"/>
      <c r="D182" s="24" t="s">
        <v>212</v>
      </c>
      <c r="E182" s="57">
        <f>SUM(E169:E172,E175:E180)</f>
        <v>34963.7</v>
      </c>
      <c r="F182" s="37">
        <f>SUM(F169:F172,F175:F180)</f>
        <v>25276.100000000002</v>
      </c>
      <c r="G182" s="37">
        <f>SUM(G169:G172,G175:G180)</f>
        <v>24232.4</v>
      </c>
      <c r="H182" s="57">
        <f>SUM(H169:H172,H175:H180)</f>
        <v>24740.800000000003</v>
      </c>
      <c r="I182" s="59">
        <f t="shared" si="10"/>
        <v>508.40000000000146</v>
      </c>
      <c r="J182" s="59">
        <f t="shared" si="11"/>
        <v>102.09801753024877</v>
      </c>
      <c r="K182" s="59">
        <f t="shared" si="12"/>
        <v>97.88218910354051</v>
      </c>
      <c r="M182" s="59">
        <f t="shared" si="13"/>
        <v>-10222.899999999994</v>
      </c>
      <c r="N182" s="64">
        <f t="shared" si="14"/>
        <v>70.7613896698576</v>
      </c>
    </row>
    <row r="183" spans="1:14" ht="31.5" customHeight="1" hidden="1">
      <c r="A183" s="104" t="s">
        <v>107</v>
      </c>
      <c r="B183" s="105" t="s">
        <v>108</v>
      </c>
      <c r="C183" s="16" t="s">
        <v>16</v>
      </c>
      <c r="D183" s="21" t="s">
        <v>17</v>
      </c>
      <c r="E183" s="58"/>
      <c r="F183" s="11"/>
      <c r="G183" s="11"/>
      <c r="H183" s="58"/>
      <c r="I183" s="15">
        <f t="shared" si="10"/>
        <v>0</v>
      </c>
      <c r="J183" s="15" t="e">
        <f t="shared" si="11"/>
        <v>#DIV/0!</v>
      </c>
      <c r="K183" s="15" t="e">
        <f t="shared" si="12"/>
        <v>#DIV/0!</v>
      </c>
      <c r="M183" s="15">
        <f t="shared" si="13"/>
        <v>0</v>
      </c>
      <c r="N183" s="62" t="e">
        <f t="shared" si="14"/>
        <v>#DIV/0!</v>
      </c>
    </row>
    <row r="184" spans="1:14" ht="15.75" hidden="1">
      <c r="A184" s="104"/>
      <c r="B184" s="105"/>
      <c r="C184" s="16" t="s">
        <v>101</v>
      </c>
      <c r="D184" s="18" t="s">
        <v>102</v>
      </c>
      <c r="E184" s="58"/>
      <c r="F184" s="11"/>
      <c r="G184" s="11"/>
      <c r="H184" s="58"/>
      <c r="I184" s="15">
        <f t="shared" si="10"/>
        <v>0</v>
      </c>
      <c r="J184" s="15" t="e">
        <f t="shared" si="11"/>
        <v>#DIV/0!</v>
      </c>
      <c r="K184" s="15" t="e">
        <f t="shared" si="12"/>
        <v>#DIV/0!</v>
      </c>
      <c r="M184" s="15">
        <f t="shared" si="13"/>
        <v>0</v>
      </c>
      <c r="N184" s="62" t="e">
        <f t="shared" si="14"/>
        <v>#DIV/0!</v>
      </c>
    </row>
    <row r="185" spans="1:14" ht="31.5" hidden="1">
      <c r="A185" s="108"/>
      <c r="B185" s="109"/>
      <c r="C185" s="16" t="s">
        <v>97</v>
      </c>
      <c r="D185" s="18" t="s">
        <v>98</v>
      </c>
      <c r="E185" s="58"/>
      <c r="F185" s="11"/>
      <c r="G185" s="11"/>
      <c r="H185" s="58"/>
      <c r="I185" s="15">
        <f t="shared" si="10"/>
        <v>0</v>
      </c>
      <c r="J185" s="15" t="e">
        <f t="shared" si="11"/>
        <v>#DIV/0!</v>
      </c>
      <c r="K185" s="15" t="e">
        <f t="shared" si="12"/>
        <v>#DIV/0!</v>
      </c>
      <c r="M185" s="15">
        <f t="shared" si="13"/>
        <v>0</v>
      </c>
      <c r="N185" s="62" t="e">
        <f t="shared" si="14"/>
        <v>#DIV/0!</v>
      </c>
    </row>
    <row r="186" spans="1:14" ht="15.75" hidden="1">
      <c r="A186" s="108"/>
      <c r="B186" s="109"/>
      <c r="C186" s="16" t="s">
        <v>22</v>
      </c>
      <c r="D186" s="18" t="s">
        <v>23</v>
      </c>
      <c r="E186" s="58">
        <f>E187</f>
        <v>0</v>
      </c>
      <c r="F186" s="11">
        <f>F187</f>
        <v>0</v>
      </c>
      <c r="G186" s="11">
        <f>G187</f>
        <v>0</v>
      </c>
      <c r="H186" s="58">
        <f>H187</f>
        <v>0</v>
      </c>
      <c r="I186" s="15">
        <f t="shared" si="10"/>
        <v>0</v>
      </c>
      <c r="J186" s="15" t="e">
        <f t="shared" si="11"/>
        <v>#DIV/0!</v>
      </c>
      <c r="K186" s="15" t="e">
        <f t="shared" si="12"/>
        <v>#DIV/0!</v>
      </c>
      <c r="M186" s="15">
        <f t="shared" si="13"/>
        <v>0</v>
      </c>
      <c r="N186" s="62" t="e">
        <f t="shared" si="14"/>
        <v>#DIV/0!</v>
      </c>
    </row>
    <row r="187" spans="1:14" ht="47.25" hidden="1">
      <c r="A187" s="108"/>
      <c r="B187" s="109"/>
      <c r="C187" s="19" t="s">
        <v>25</v>
      </c>
      <c r="D187" s="20" t="s">
        <v>26</v>
      </c>
      <c r="E187" s="58"/>
      <c r="F187" s="11"/>
      <c r="G187" s="11"/>
      <c r="H187" s="58"/>
      <c r="I187" s="15">
        <f t="shared" si="10"/>
        <v>0</v>
      </c>
      <c r="J187" s="15" t="e">
        <f t="shared" si="11"/>
        <v>#DIV/0!</v>
      </c>
      <c r="K187" s="15" t="e">
        <f t="shared" si="12"/>
        <v>#DIV/0!</v>
      </c>
      <c r="M187" s="15">
        <f t="shared" si="13"/>
        <v>0</v>
      </c>
      <c r="N187" s="62" t="e">
        <f t="shared" si="14"/>
        <v>#DIV/0!</v>
      </c>
    </row>
    <row r="188" spans="1:14" ht="15.75">
      <c r="A188" s="108"/>
      <c r="B188" s="109"/>
      <c r="C188" s="16" t="s">
        <v>27</v>
      </c>
      <c r="D188" s="18" t="s">
        <v>28</v>
      </c>
      <c r="E188" s="58"/>
      <c r="F188" s="11"/>
      <c r="G188" s="11"/>
      <c r="H188" s="58">
        <v>60.3</v>
      </c>
      <c r="I188" s="15">
        <f t="shared" si="10"/>
        <v>60.3</v>
      </c>
      <c r="J188" s="15"/>
      <c r="K188" s="15"/>
      <c r="M188" s="15">
        <f t="shared" si="13"/>
        <v>60.3</v>
      </c>
      <c r="N188" s="62"/>
    </row>
    <row r="189" spans="1:14" ht="15.75">
      <c r="A189" s="108"/>
      <c r="B189" s="109"/>
      <c r="C189" s="16" t="s">
        <v>29</v>
      </c>
      <c r="D189" s="18" t="s">
        <v>30</v>
      </c>
      <c r="E189" s="58">
        <v>482.6</v>
      </c>
      <c r="F189" s="11">
        <v>322.5</v>
      </c>
      <c r="G189" s="11">
        <v>322.5</v>
      </c>
      <c r="H189" s="58">
        <v>518.4</v>
      </c>
      <c r="I189" s="15">
        <f t="shared" si="10"/>
        <v>195.89999999999998</v>
      </c>
      <c r="J189" s="15">
        <f t="shared" si="11"/>
        <v>160.74418604651163</v>
      </c>
      <c r="K189" s="15">
        <f t="shared" si="12"/>
        <v>160.74418604651163</v>
      </c>
      <c r="M189" s="15">
        <f t="shared" si="13"/>
        <v>35.799999999999955</v>
      </c>
      <c r="N189" s="62">
        <f t="shared" si="14"/>
        <v>107.4181516784086</v>
      </c>
    </row>
    <row r="190" spans="1:14" ht="15.75">
      <c r="A190" s="108"/>
      <c r="B190" s="109"/>
      <c r="C190" s="16" t="s">
        <v>217</v>
      </c>
      <c r="D190" s="18" t="s">
        <v>46</v>
      </c>
      <c r="E190" s="58"/>
      <c r="F190" s="11"/>
      <c r="G190" s="11"/>
      <c r="H190" s="58">
        <v>-731.7</v>
      </c>
      <c r="I190" s="15">
        <f t="shared" si="10"/>
        <v>-731.7</v>
      </c>
      <c r="J190" s="15"/>
      <c r="K190" s="15"/>
      <c r="M190" s="15">
        <f t="shared" si="13"/>
        <v>-731.7</v>
      </c>
      <c r="N190" s="62"/>
    </row>
    <row r="191" spans="1:14" ht="15.75">
      <c r="A191" s="108"/>
      <c r="B191" s="109"/>
      <c r="C191" s="16" t="s">
        <v>49</v>
      </c>
      <c r="D191" s="18" t="s">
        <v>86</v>
      </c>
      <c r="E191" s="58">
        <v>19032.3</v>
      </c>
      <c r="F191" s="11"/>
      <c r="G191" s="11"/>
      <c r="H191" s="58"/>
      <c r="I191" s="15">
        <f t="shared" si="10"/>
        <v>0</v>
      </c>
      <c r="J191" s="15"/>
      <c r="K191" s="15"/>
      <c r="M191" s="15">
        <f t="shared" si="13"/>
        <v>-19032.3</v>
      </c>
      <c r="N191" s="62">
        <f t="shared" si="14"/>
        <v>0</v>
      </c>
    </row>
    <row r="192" spans="1:14" ht="15.75">
      <c r="A192" s="108"/>
      <c r="B192" s="109"/>
      <c r="C192" s="16" t="s">
        <v>50</v>
      </c>
      <c r="D192" s="18" t="s">
        <v>87</v>
      </c>
      <c r="E192" s="58">
        <v>16398.9</v>
      </c>
      <c r="F192" s="11">
        <v>4543.8</v>
      </c>
      <c r="G192" s="11">
        <v>3558.1</v>
      </c>
      <c r="H192" s="58">
        <v>3328.2</v>
      </c>
      <c r="I192" s="15">
        <f t="shared" si="10"/>
        <v>-229.9000000000001</v>
      </c>
      <c r="J192" s="15">
        <f t="shared" si="11"/>
        <v>93.53868637756105</v>
      </c>
      <c r="K192" s="15">
        <f t="shared" si="12"/>
        <v>73.24706193054271</v>
      </c>
      <c r="M192" s="15">
        <f t="shared" si="13"/>
        <v>-13070.7</v>
      </c>
      <c r="N192" s="62">
        <f t="shared" si="14"/>
        <v>20.29526370671203</v>
      </c>
    </row>
    <row r="193" spans="1:14" ht="15.75">
      <c r="A193" s="108"/>
      <c r="B193" s="109"/>
      <c r="C193" s="16" t="s">
        <v>52</v>
      </c>
      <c r="D193" s="20" t="s">
        <v>53</v>
      </c>
      <c r="E193" s="58"/>
      <c r="F193" s="11">
        <v>22170</v>
      </c>
      <c r="G193" s="11">
        <v>22170</v>
      </c>
      <c r="H193" s="58">
        <v>22170</v>
      </c>
      <c r="I193" s="15">
        <f t="shared" si="10"/>
        <v>0</v>
      </c>
      <c r="J193" s="15">
        <f t="shared" si="11"/>
        <v>100</v>
      </c>
      <c r="K193" s="15">
        <f t="shared" si="12"/>
        <v>100</v>
      </c>
      <c r="M193" s="15">
        <f t="shared" si="13"/>
        <v>22170</v>
      </c>
      <c r="N193" s="62"/>
    </row>
    <row r="194" spans="1:14" s="26" customFormat="1" ht="31.5">
      <c r="A194" s="108"/>
      <c r="B194" s="109"/>
      <c r="C194" s="28"/>
      <c r="D194" s="24" t="s">
        <v>211</v>
      </c>
      <c r="E194" s="60">
        <f>E195-E190</f>
        <v>35913.8</v>
      </c>
      <c r="F194" s="25">
        <f>F195-F190</f>
        <v>27036.3</v>
      </c>
      <c r="G194" s="25">
        <f>G195-G190</f>
        <v>26050.6</v>
      </c>
      <c r="H194" s="60">
        <f>H195-H190</f>
        <v>26076.9</v>
      </c>
      <c r="I194" s="59">
        <f t="shared" si="10"/>
        <v>26.30000000000291</v>
      </c>
      <c r="J194" s="59">
        <f t="shared" si="11"/>
        <v>100.10095736758464</v>
      </c>
      <c r="K194" s="59">
        <f t="shared" si="12"/>
        <v>96.45143751178972</v>
      </c>
      <c r="M194" s="59">
        <f t="shared" si="13"/>
        <v>-9836.900000000001</v>
      </c>
      <c r="N194" s="64">
        <f t="shared" si="14"/>
        <v>72.60969320985248</v>
      </c>
    </row>
    <row r="195" spans="1:14" s="26" customFormat="1" ht="31.5">
      <c r="A195" s="108"/>
      <c r="B195" s="109"/>
      <c r="C195" s="36"/>
      <c r="D195" s="24" t="s">
        <v>212</v>
      </c>
      <c r="E195" s="57">
        <f>SUM(E183:E186,E188:E193)</f>
        <v>35913.8</v>
      </c>
      <c r="F195" s="37">
        <f>SUM(F183:F186,F188:F193)</f>
        <v>27036.3</v>
      </c>
      <c r="G195" s="37">
        <f>SUM(G183:G186,G188:G193)</f>
        <v>26050.6</v>
      </c>
      <c r="H195" s="57">
        <f>SUM(H183:H186,H188:H193)</f>
        <v>25345.2</v>
      </c>
      <c r="I195" s="59">
        <f t="shared" si="10"/>
        <v>-705.3999999999978</v>
      </c>
      <c r="J195" s="59">
        <f t="shared" si="11"/>
        <v>97.29219288615234</v>
      </c>
      <c r="K195" s="59">
        <f t="shared" si="12"/>
        <v>93.74507606440231</v>
      </c>
      <c r="M195" s="59">
        <f t="shared" si="13"/>
        <v>-10568.600000000002</v>
      </c>
      <c r="N195" s="64">
        <f t="shared" si="14"/>
        <v>70.57231482048682</v>
      </c>
    </row>
    <row r="196" spans="1:14" s="26" customFormat="1" ht="15.75" hidden="1">
      <c r="A196" s="97">
        <v>936</v>
      </c>
      <c r="B196" s="97" t="s">
        <v>109</v>
      </c>
      <c r="C196" s="16" t="s">
        <v>22</v>
      </c>
      <c r="D196" s="18" t="s">
        <v>23</v>
      </c>
      <c r="E196" s="58">
        <f>E197</f>
        <v>0</v>
      </c>
      <c r="F196" s="11">
        <f>F197</f>
        <v>0</v>
      </c>
      <c r="G196" s="11">
        <f>G197</f>
        <v>0</v>
      </c>
      <c r="H196" s="58">
        <f>H197</f>
        <v>0</v>
      </c>
      <c r="I196" s="15">
        <f t="shared" si="10"/>
        <v>0</v>
      </c>
      <c r="J196" s="15" t="e">
        <f t="shared" si="11"/>
        <v>#DIV/0!</v>
      </c>
      <c r="K196" s="15" t="e">
        <f t="shared" si="12"/>
        <v>#DIV/0!</v>
      </c>
      <c r="L196" s="3"/>
      <c r="M196" s="15">
        <f t="shared" si="13"/>
        <v>0</v>
      </c>
      <c r="N196" s="62" t="e">
        <f t="shared" si="14"/>
        <v>#DIV/0!</v>
      </c>
    </row>
    <row r="197" spans="1:14" s="26" customFormat="1" ht="47.25" hidden="1">
      <c r="A197" s="102"/>
      <c r="B197" s="106"/>
      <c r="C197" s="19" t="s">
        <v>25</v>
      </c>
      <c r="D197" s="20" t="s">
        <v>26</v>
      </c>
      <c r="E197" s="58"/>
      <c r="F197" s="11"/>
      <c r="G197" s="11"/>
      <c r="H197" s="58"/>
      <c r="I197" s="15">
        <f t="shared" si="10"/>
        <v>0</v>
      </c>
      <c r="J197" s="15" t="e">
        <f t="shared" si="11"/>
        <v>#DIV/0!</v>
      </c>
      <c r="K197" s="15" t="e">
        <f t="shared" si="12"/>
        <v>#DIV/0!</v>
      </c>
      <c r="L197" s="3"/>
      <c r="M197" s="15">
        <f t="shared" si="13"/>
        <v>0</v>
      </c>
      <c r="N197" s="62" t="e">
        <f t="shared" si="14"/>
        <v>#DIV/0!</v>
      </c>
    </row>
    <row r="198" spans="1:14" ht="15.75" customHeight="1">
      <c r="A198" s="102"/>
      <c r="B198" s="106"/>
      <c r="C198" s="16" t="s">
        <v>27</v>
      </c>
      <c r="D198" s="18" t="s">
        <v>28</v>
      </c>
      <c r="E198" s="58"/>
      <c r="F198" s="11"/>
      <c r="G198" s="11"/>
      <c r="H198" s="58">
        <v>0.3</v>
      </c>
      <c r="I198" s="15">
        <f t="shared" si="10"/>
        <v>0.3</v>
      </c>
      <c r="J198" s="15"/>
      <c r="K198" s="15"/>
      <c r="M198" s="15">
        <f t="shared" si="13"/>
        <v>0.3</v>
      </c>
      <c r="N198" s="62"/>
    </row>
    <row r="199" spans="1:14" ht="15.75">
      <c r="A199" s="102"/>
      <c r="B199" s="106"/>
      <c r="C199" s="16" t="s">
        <v>29</v>
      </c>
      <c r="D199" s="18" t="s">
        <v>30</v>
      </c>
      <c r="E199" s="58">
        <v>179.1</v>
      </c>
      <c r="F199" s="11">
        <v>50</v>
      </c>
      <c r="G199" s="11">
        <v>50</v>
      </c>
      <c r="H199" s="58">
        <v>189.3</v>
      </c>
      <c r="I199" s="15">
        <f t="shared" si="10"/>
        <v>139.3</v>
      </c>
      <c r="J199" s="15">
        <f t="shared" si="11"/>
        <v>378.6</v>
      </c>
      <c r="K199" s="15">
        <f t="shared" si="12"/>
        <v>378.6</v>
      </c>
      <c r="M199" s="15">
        <f t="shared" si="13"/>
        <v>10.200000000000017</v>
      </c>
      <c r="N199" s="62">
        <f t="shared" si="14"/>
        <v>105.69514237855948</v>
      </c>
    </row>
    <row r="200" spans="1:14" ht="15.75">
      <c r="A200" s="102"/>
      <c r="B200" s="106"/>
      <c r="C200" s="16" t="s">
        <v>217</v>
      </c>
      <c r="D200" s="18" t="s">
        <v>46</v>
      </c>
      <c r="E200" s="58"/>
      <c r="F200" s="11"/>
      <c r="G200" s="11"/>
      <c r="H200" s="58">
        <v>-658.3</v>
      </c>
      <c r="I200" s="15">
        <f aca="true" t="shared" si="15" ref="I200:I263">H200-G200</f>
        <v>-658.3</v>
      </c>
      <c r="J200" s="15"/>
      <c r="K200" s="15"/>
      <c r="M200" s="15">
        <f aca="true" t="shared" si="16" ref="M200:M263">H200-E200</f>
        <v>-658.3</v>
      </c>
      <c r="N200" s="62"/>
    </row>
    <row r="201" spans="1:14" ht="15.75">
      <c r="A201" s="102"/>
      <c r="B201" s="106"/>
      <c r="C201" s="16" t="s">
        <v>49</v>
      </c>
      <c r="D201" s="18" t="s">
        <v>86</v>
      </c>
      <c r="E201" s="58">
        <v>24210.2</v>
      </c>
      <c r="F201" s="11"/>
      <c r="G201" s="11"/>
      <c r="H201" s="58"/>
      <c r="I201" s="15">
        <f t="shared" si="15"/>
        <v>0</v>
      </c>
      <c r="J201" s="15"/>
      <c r="K201" s="15"/>
      <c r="M201" s="15">
        <f t="shared" si="16"/>
        <v>-24210.2</v>
      </c>
      <c r="N201" s="62">
        <f aca="true" t="shared" si="17" ref="N201:N263">H201/E201*100</f>
        <v>0</v>
      </c>
    </row>
    <row r="202" spans="1:14" ht="15.75">
      <c r="A202" s="102"/>
      <c r="B202" s="106"/>
      <c r="C202" s="16" t="s">
        <v>50</v>
      </c>
      <c r="D202" s="18" t="s">
        <v>87</v>
      </c>
      <c r="E202" s="58">
        <v>16651.4</v>
      </c>
      <c r="F202" s="11">
        <v>4002</v>
      </c>
      <c r="G202" s="11">
        <v>2920.4</v>
      </c>
      <c r="H202" s="58">
        <v>2743.8</v>
      </c>
      <c r="I202" s="15">
        <f t="shared" si="15"/>
        <v>-176.5999999999999</v>
      </c>
      <c r="J202" s="15">
        <f aca="true" t="shared" si="18" ref="J202:J258">H202/G202*100</f>
        <v>93.95288316668949</v>
      </c>
      <c r="K202" s="15">
        <f aca="true" t="shared" si="19" ref="K202:K258">H202/F202*100</f>
        <v>68.56071964017991</v>
      </c>
      <c r="M202" s="15">
        <f t="shared" si="16"/>
        <v>-13907.600000000002</v>
      </c>
      <c r="N202" s="62">
        <f t="shared" si="17"/>
        <v>16.47789375067562</v>
      </c>
    </row>
    <row r="203" spans="1:14" ht="15.75">
      <c r="A203" s="102"/>
      <c r="B203" s="106"/>
      <c r="C203" s="16" t="s">
        <v>52</v>
      </c>
      <c r="D203" s="20" t="s">
        <v>53</v>
      </c>
      <c r="E203" s="58">
        <v>14606.5</v>
      </c>
      <c r="F203" s="11">
        <v>17014.9</v>
      </c>
      <c r="G203" s="11">
        <v>17014.9</v>
      </c>
      <c r="H203" s="58">
        <v>17014.9</v>
      </c>
      <c r="I203" s="15">
        <f t="shared" si="15"/>
        <v>0</v>
      </c>
      <c r="J203" s="15">
        <f t="shared" si="18"/>
        <v>100</v>
      </c>
      <c r="K203" s="15">
        <f t="shared" si="19"/>
        <v>100</v>
      </c>
      <c r="M203" s="15">
        <f t="shared" si="16"/>
        <v>2408.4000000000015</v>
      </c>
      <c r="N203" s="62">
        <f t="shared" si="17"/>
        <v>116.48854961832062</v>
      </c>
    </row>
    <row r="204" spans="1:14" s="26" customFormat="1" ht="31.5">
      <c r="A204" s="102"/>
      <c r="B204" s="106"/>
      <c r="C204" s="28"/>
      <c r="D204" s="24" t="s">
        <v>211</v>
      </c>
      <c r="E204" s="60">
        <f>E205-E200</f>
        <v>55647.2</v>
      </c>
      <c r="F204" s="25">
        <f>F205-F200</f>
        <v>21066.9</v>
      </c>
      <c r="G204" s="25">
        <f>G205-G200</f>
        <v>19985.300000000003</v>
      </c>
      <c r="H204" s="60">
        <f>H205-H200</f>
        <v>19948.3</v>
      </c>
      <c r="I204" s="59">
        <f t="shared" si="15"/>
        <v>-37.00000000000364</v>
      </c>
      <c r="J204" s="59">
        <f t="shared" si="18"/>
        <v>99.81486392498485</v>
      </c>
      <c r="K204" s="59">
        <f t="shared" si="19"/>
        <v>94.69024868395444</v>
      </c>
      <c r="M204" s="59">
        <f t="shared" si="16"/>
        <v>-35698.899999999994</v>
      </c>
      <c r="N204" s="64">
        <f t="shared" si="17"/>
        <v>35.847805460112994</v>
      </c>
    </row>
    <row r="205" spans="1:14" s="26" customFormat="1" ht="31.5">
      <c r="A205" s="103"/>
      <c r="B205" s="107"/>
      <c r="C205" s="36"/>
      <c r="D205" s="24" t="s">
        <v>212</v>
      </c>
      <c r="E205" s="57">
        <f>SUM(E196,E198:E203)</f>
        <v>55647.2</v>
      </c>
      <c r="F205" s="37">
        <f>SUM(F196,F198:F203)</f>
        <v>21066.9</v>
      </c>
      <c r="G205" s="37">
        <f>SUM(G196,G198:G203)</f>
        <v>19985.300000000003</v>
      </c>
      <c r="H205" s="57">
        <f>SUM(H196,H198:H203)</f>
        <v>19290</v>
      </c>
      <c r="I205" s="59">
        <f t="shared" si="15"/>
        <v>-695.3000000000029</v>
      </c>
      <c r="J205" s="59">
        <f t="shared" si="18"/>
        <v>96.52094289302636</v>
      </c>
      <c r="K205" s="59">
        <f t="shared" si="19"/>
        <v>91.56544152200846</v>
      </c>
      <c r="M205" s="59">
        <f t="shared" si="16"/>
        <v>-36357.2</v>
      </c>
      <c r="N205" s="64">
        <f t="shared" si="17"/>
        <v>34.66481691801205</v>
      </c>
    </row>
    <row r="206" spans="1:14" ht="31.5" customHeight="1">
      <c r="A206" s="104" t="s">
        <v>110</v>
      </c>
      <c r="B206" s="105" t="s">
        <v>111</v>
      </c>
      <c r="C206" s="16" t="s">
        <v>16</v>
      </c>
      <c r="D206" s="21" t="s">
        <v>17</v>
      </c>
      <c r="E206" s="58">
        <v>10.7</v>
      </c>
      <c r="F206" s="11"/>
      <c r="G206" s="11"/>
      <c r="H206" s="58">
        <v>81.1</v>
      </c>
      <c r="I206" s="15">
        <f t="shared" si="15"/>
        <v>81.1</v>
      </c>
      <c r="J206" s="15"/>
      <c r="K206" s="15"/>
      <c r="M206" s="15">
        <f t="shared" si="16"/>
        <v>70.39999999999999</v>
      </c>
      <c r="N206" s="62">
        <f t="shared" si="17"/>
        <v>757.9439252336448</v>
      </c>
    </row>
    <row r="207" spans="1:14" ht="15.75" hidden="1">
      <c r="A207" s="104"/>
      <c r="B207" s="105"/>
      <c r="C207" s="16" t="s">
        <v>101</v>
      </c>
      <c r="D207" s="18" t="s">
        <v>102</v>
      </c>
      <c r="E207" s="58"/>
      <c r="F207" s="11"/>
      <c r="G207" s="11"/>
      <c r="H207" s="58"/>
      <c r="I207" s="15">
        <f t="shared" si="15"/>
        <v>0</v>
      </c>
      <c r="J207" s="15"/>
      <c r="K207" s="15"/>
      <c r="M207" s="15">
        <f t="shared" si="16"/>
        <v>0</v>
      </c>
      <c r="N207" s="62" t="e">
        <f t="shared" si="17"/>
        <v>#DIV/0!</v>
      </c>
    </row>
    <row r="208" spans="1:14" ht="31.5" hidden="1">
      <c r="A208" s="108"/>
      <c r="B208" s="109"/>
      <c r="C208" s="16" t="s">
        <v>97</v>
      </c>
      <c r="D208" s="18" t="s">
        <v>98</v>
      </c>
      <c r="E208" s="58"/>
      <c r="F208" s="11"/>
      <c r="G208" s="11"/>
      <c r="H208" s="58"/>
      <c r="I208" s="15">
        <f t="shared" si="15"/>
        <v>0</v>
      </c>
      <c r="J208" s="15"/>
      <c r="K208" s="15"/>
      <c r="M208" s="15">
        <f t="shared" si="16"/>
        <v>0</v>
      </c>
      <c r="N208" s="62" t="e">
        <f t="shared" si="17"/>
        <v>#DIV/0!</v>
      </c>
    </row>
    <row r="209" spans="1:14" ht="15.75">
      <c r="A209" s="108"/>
      <c r="B209" s="109"/>
      <c r="C209" s="16" t="s">
        <v>22</v>
      </c>
      <c r="D209" s="18" t="s">
        <v>23</v>
      </c>
      <c r="E209" s="58">
        <f>E210</f>
        <v>1.7</v>
      </c>
      <c r="F209" s="11">
        <f>F210</f>
        <v>0</v>
      </c>
      <c r="G209" s="11">
        <f>G210</f>
        <v>0</v>
      </c>
      <c r="H209" s="58">
        <f>H210</f>
        <v>0.1</v>
      </c>
      <c r="I209" s="15">
        <f t="shared" si="15"/>
        <v>0.1</v>
      </c>
      <c r="J209" s="15"/>
      <c r="K209" s="15"/>
      <c r="M209" s="15">
        <f t="shared" si="16"/>
        <v>-1.5999999999999999</v>
      </c>
      <c r="N209" s="62">
        <f t="shared" si="17"/>
        <v>5.882352941176471</v>
      </c>
    </row>
    <row r="210" spans="1:14" ht="47.25">
      <c r="A210" s="108"/>
      <c r="B210" s="109"/>
      <c r="C210" s="19" t="s">
        <v>25</v>
      </c>
      <c r="D210" s="20" t="s">
        <v>26</v>
      </c>
      <c r="E210" s="58">
        <v>1.7</v>
      </c>
      <c r="F210" s="11"/>
      <c r="G210" s="11"/>
      <c r="H210" s="58">
        <v>0.1</v>
      </c>
      <c r="I210" s="15">
        <f t="shared" si="15"/>
        <v>0.1</v>
      </c>
      <c r="J210" s="15"/>
      <c r="K210" s="15"/>
      <c r="M210" s="15">
        <f t="shared" si="16"/>
        <v>-1.5999999999999999</v>
      </c>
      <c r="N210" s="62">
        <f t="shared" si="17"/>
        <v>5.882352941176471</v>
      </c>
    </row>
    <row r="211" spans="1:14" ht="15.75">
      <c r="A211" s="108"/>
      <c r="B211" s="109"/>
      <c r="C211" s="16" t="s">
        <v>27</v>
      </c>
      <c r="D211" s="18" t="s">
        <v>28</v>
      </c>
      <c r="E211" s="58"/>
      <c r="F211" s="11"/>
      <c r="G211" s="11"/>
      <c r="H211" s="58">
        <v>9.5</v>
      </c>
      <c r="I211" s="15">
        <f t="shared" si="15"/>
        <v>9.5</v>
      </c>
      <c r="J211" s="15"/>
      <c r="K211" s="15"/>
      <c r="M211" s="15">
        <f t="shared" si="16"/>
        <v>9.5</v>
      </c>
      <c r="N211" s="62"/>
    </row>
    <row r="212" spans="1:14" ht="15.75">
      <c r="A212" s="108"/>
      <c r="B212" s="109"/>
      <c r="C212" s="16" t="s">
        <v>29</v>
      </c>
      <c r="D212" s="18" t="s">
        <v>30</v>
      </c>
      <c r="E212" s="58">
        <v>430</v>
      </c>
      <c r="F212" s="11">
        <v>120</v>
      </c>
      <c r="G212" s="11">
        <v>120</v>
      </c>
      <c r="H212" s="58">
        <v>663.1</v>
      </c>
      <c r="I212" s="15">
        <f t="shared" si="15"/>
        <v>543.1</v>
      </c>
      <c r="J212" s="15">
        <f t="shared" si="18"/>
        <v>552.5833333333334</v>
      </c>
      <c r="K212" s="15">
        <f t="shared" si="19"/>
        <v>552.5833333333334</v>
      </c>
      <c r="M212" s="15">
        <f t="shared" si="16"/>
        <v>233.10000000000002</v>
      </c>
      <c r="N212" s="62">
        <f t="shared" si="17"/>
        <v>154.2093023255814</v>
      </c>
    </row>
    <row r="213" spans="1:14" ht="15.75">
      <c r="A213" s="108"/>
      <c r="B213" s="109"/>
      <c r="C213" s="16" t="s">
        <v>217</v>
      </c>
      <c r="D213" s="18" t="s">
        <v>46</v>
      </c>
      <c r="E213" s="58"/>
      <c r="F213" s="11"/>
      <c r="G213" s="11"/>
      <c r="H213" s="58">
        <v>-331</v>
      </c>
      <c r="I213" s="15">
        <f t="shared" si="15"/>
        <v>-331</v>
      </c>
      <c r="J213" s="15"/>
      <c r="K213" s="15"/>
      <c r="M213" s="15">
        <f t="shared" si="16"/>
        <v>-331</v>
      </c>
      <c r="N213" s="62"/>
    </row>
    <row r="214" spans="1:14" ht="15.75">
      <c r="A214" s="108"/>
      <c r="B214" s="109"/>
      <c r="C214" s="16" t="s">
        <v>49</v>
      </c>
      <c r="D214" s="18" t="s">
        <v>86</v>
      </c>
      <c r="E214" s="58">
        <v>13325</v>
      </c>
      <c r="F214" s="11"/>
      <c r="G214" s="11"/>
      <c r="H214" s="58"/>
      <c r="I214" s="15">
        <f t="shared" si="15"/>
        <v>0</v>
      </c>
      <c r="J214" s="15"/>
      <c r="K214" s="15"/>
      <c r="M214" s="15">
        <f t="shared" si="16"/>
        <v>-13325</v>
      </c>
      <c r="N214" s="62">
        <f t="shared" si="17"/>
        <v>0</v>
      </c>
    </row>
    <row r="215" spans="1:14" ht="15.75">
      <c r="A215" s="108"/>
      <c r="B215" s="109"/>
      <c r="C215" s="16" t="s">
        <v>50</v>
      </c>
      <c r="D215" s="18" t="s">
        <v>87</v>
      </c>
      <c r="E215" s="58">
        <v>15209.5</v>
      </c>
      <c r="F215" s="11">
        <v>4059.7</v>
      </c>
      <c r="G215" s="11">
        <v>3150.3</v>
      </c>
      <c r="H215" s="58">
        <v>2989.4</v>
      </c>
      <c r="I215" s="15">
        <f t="shared" si="15"/>
        <v>-160.9000000000001</v>
      </c>
      <c r="J215" s="15">
        <f t="shared" si="18"/>
        <v>94.89254991588102</v>
      </c>
      <c r="K215" s="15">
        <f t="shared" si="19"/>
        <v>73.6359829544055</v>
      </c>
      <c r="M215" s="15">
        <f t="shared" si="16"/>
        <v>-12220.1</v>
      </c>
      <c r="N215" s="62">
        <f t="shared" si="17"/>
        <v>19.654821000032875</v>
      </c>
    </row>
    <row r="216" spans="1:14" ht="15.75">
      <c r="A216" s="108"/>
      <c r="B216" s="109"/>
      <c r="C216" s="16" t="s">
        <v>52</v>
      </c>
      <c r="D216" s="20" t="s">
        <v>53</v>
      </c>
      <c r="E216" s="58"/>
      <c r="F216" s="11">
        <v>15517.9</v>
      </c>
      <c r="G216" s="11">
        <v>15517.9</v>
      </c>
      <c r="H216" s="58">
        <v>15517.9</v>
      </c>
      <c r="I216" s="15">
        <f t="shared" si="15"/>
        <v>0</v>
      </c>
      <c r="J216" s="15">
        <f t="shared" si="18"/>
        <v>100</v>
      </c>
      <c r="K216" s="15">
        <f t="shared" si="19"/>
        <v>100</v>
      </c>
      <c r="M216" s="15">
        <f t="shared" si="16"/>
        <v>15517.9</v>
      </c>
      <c r="N216" s="62"/>
    </row>
    <row r="217" spans="1:14" s="26" customFormat="1" ht="31.5">
      <c r="A217" s="108"/>
      <c r="B217" s="109"/>
      <c r="C217" s="28"/>
      <c r="D217" s="24" t="s">
        <v>211</v>
      </c>
      <c r="E217" s="60">
        <f>E218-E213</f>
        <v>28976.9</v>
      </c>
      <c r="F217" s="25">
        <f>F218-F213</f>
        <v>19697.6</v>
      </c>
      <c r="G217" s="25">
        <f>G218-G213</f>
        <v>18788.2</v>
      </c>
      <c r="H217" s="60">
        <f>H218-H213</f>
        <v>19261.1</v>
      </c>
      <c r="I217" s="59">
        <f t="shared" si="15"/>
        <v>472.8999999999978</v>
      </c>
      <c r="J217" s="59">
        <f t="shared" si="18"/>
        <v>102.51700535442458</v>
      </c>
      <c r="K217" s="59">
        <f t="shared" si="19"/>
        <v>97.78399398911543</v>
      </c>
      <c r="M217" s="59">
        <f t="shared" si="16"/>
        <v>-9715.800000000003</v>
      </c>
      <c r="N217" s="64">
        <f t="shared" si="17"/>
        <v>66.47053342490051</v>
      </c>
    </row>
    <row r="218" spans="1:14" s="26" customFormat="1" ht="31.5">
      <c r="A218" s="108"/>
      <c r="B218" s="109"/>
      <c r="C218" s="36"/>
      <c r="D218" s="24" t="s">
        <v>212</v>
      </c>
      <c r="E218" s="57">
        <f>SUM(E206:E209,E211:E216)</f>
        <v>28976.9</v>
      </c>
      <c r="F218" s="37">
        <f>SUM(F206:F209,F211:F216)</f>
        <v>19697.6</v>
      </c>
      <c r="G218" s="37">
        <f>SUM(G206:G209,G211:G216)</f>
        <v>18788.2</v>
      </c>
      <c r="H218" s="57">
        <f>SUM(H206:H209,H211:H216)</f>
        <v>18930.1</v>
      </c>
      <c r="I218" s="59">
        <f t="shared" si="15"/>
        <v>141.89999999999782</v>
      </c>
      <c r="J218" s="59">
        <f t="shared" si="18"/>
        <v>100.7552612810168</v>
      </c>
      <c r="K218" s="59">
        <f t="shared" si="19"/>
        <v>96.10358622370238</v>
      </c>
      <c r="M218" s="59">
        <f t="shared" si="16"/>
        <v>-10046.800000000003</v>
      </c>
      <c r="N218" s="64">
        <f t="shared" si="17"/>
        <v>65.32824422212175</v>
      </c>
    </row>
    <row r="219" spans="1:14" ht="31.5" customHeight="1">
      <c r="A219" s="104" t="s">
        <v>112</v>
      </c>
      <c r="B219" s="97" t="s">
        <v>113</v>
      </c>
      <c r="C219" s="16" t="s">
        <v>16</v>
      </c>
      <c r="D219" s="21" t="s">
        <v>17</v>
      </c>
      <c r="E219" s="58">
        <v>11.9</v>
      </c>
      <c r="F219" s="11"/>
      <c r="G219" s="11"/>
      <c r="H219" s="58">
        <v>29.2</v>
      </c>
      <c r="I219" s="15">
        <f t="shared" si="15"/>
        <v>29.2</v>
      </c>
      <c r="J219" s="15"/>
      <c r="K219" s="15"/>
      <c r="M219" s="15">
        <f t="shared" si="16"/>
        <v>17.299999999999997</v>
      </c>
      <c r="N219" s="62">
        <f t="shared" si="17"/>
        <v>245.37815126050418</v>
      </c>
    </row>
    <row r="220" spans="1:14" ht="15.75" hidden="1">
      <c r="A220" s="104"/>
      <c r="B220" s="106"/>
      <c r="C220" s="16" t="s">
        <v>101</v>
      </c>
      <c r="D220" s="18" t="s">
        <v>102</v>
      </c>
      <c r="E220" s="58"/>
      <c r="F220" s="11"/>
      <c r="G220" s="11"/>
      <c r="H220" s="58"/>
      <c r="I220" s="15">
        <f t="shared" si="15"/>
        <v>0</v>
      </c>
      <c r="J220" s="15" t="e">
        <f t="shared" si="18"/>
        <v>#DIV/0!</v>
      </c>
      <c r="K220" s="15" t="e">
        <f t="shared" si="19"/>
        <v>#DIV/0!</v>
      </c>
      <c r="M220" s="15">
        <f t="shared" si="16"/>
        <v>0</v>
      </c>
      <c r="N220" s="62" t="e">
        <f t="shared" si="17"/>
        <v>#DIV/0!</v>
      </c>
    </row>
    <row r="221" spans="1:14" ht="31.5" hidden="1">
      <c r="A221" s="108"/>
      <c r="B221" s="106"/>
      <c r="C221" s="16" t="s">
        <v>97</v>
      </c>
      <c r="D221" s="18" t="s">
        <v>98</v>
      </c>
      <c r="E221" s="58"/>
      <c r="F221" s="11"/>
      <c r="G221" s="11"/>
      <c r="H221" s="58"/>
      <c r="I221" s="15">
        <f t="shared" si="15"/>
        <v>0</v>
      </c>
      <c r="J221" s="15" t="e">
        <f t="shared" si="18"/>
        <v>#DIV/0!</v>
      </c>
      <c r="K221" s="15" t="e">
        <f t="shared" si="19"/>
        <v>#DIV/0!</v>
      </c>
      <c r="M221" s="15">
        <f t="shared" si="16"/>
        <v>0</v>
      </c>
      <c r="N221" s="62" t="e">
        <f t="shared" si="17"/>
        <v>#DIV/0!</v>
      </c>
    </row>
    <row r="222" spans="1:14" ht="15.75" hidden="1">
      <c r="A222" s="108"/>
      <c r="B222" s="106"/>
      <c r="C222" s="16" t="s">
        <v>22</v>
      </c>
      <c r="D222" s="18" t="s">
        <v>23</v>
      </c>
      <c r="E222" s="58">
        <f>E223</f>
        <v>0</v>
      </c>
      <c r="F222" s="11">
        <f>F223</f>
        <v>0</v>
      </c>
      <c r="G222" s="11">
        <f>G223</f>
        <v>0</v>
      </c>
      <c r="H222" s="58">
        <f>H223</f>
        <v>0</v>
      </c>
      <c r="I222" s="15">
        <f t="shared" si="15"/>
        <v>0</v>
      </c>
      <c r="J222" s="15" t="e">
        <f t="shared" si="18"/>
        <v>#DIV/0!</v>
      </c>
      <c r="K222" s="15" t="e">
        <f t="shared" si="19"/>
        <v>#DIV/0!</v>
      </c>
      <c r="M222" s="15">
        <f t="shared" si="16"/>
        <v>0</v>
      </c>
      <c r="N222" s="62" t="e">
        <f t="shared" si="17"/>
        <v>#DIV/0!</v>
      </c>
    </row>
    <row r="223" spans="1:14" ht="47.25" hidden="1">
      <c r="A223" s="108"/>
      <c r="B223" s="106"/>
      <c r="C223" s="19" t="s">
        <v>25</v>
      </c>
      <c r="D223" s="20" t="s">
        <v>26</v>
      </c>
      <c r="E223" s="58"/>
      <c r="F223" s="11"/>
      <c r="G223" s="11"/>
      <c r="H223" s="58"/>
      <c r="I223" s="15">
        <f t="shared" si="15"/>
        <v>0</v>
      </c>
      <c r="J223" s="15" t="e">
        <f t="shared" si="18"/>
        <v>#DIV/0!</v>
      </c>
      <c r="K223" s="15" t="e">
        <f t="shared" si="19"/>
        <v>#DIV/0!</v>
      </c>
      <c r="M223" s="15">
        <f t="shared" si="16"/>
        <v>0</v>
      </c>
      <c r="N223" s="62" t="e">
        <f t="shared" si="17"/>
        <v>#DIV/0!</v>
      </c>
    </row>
    <row r="224" spans="1:14" ht="15.75">
      <c r="A224" s="108"/>
      <c r="B224" s="106"/>
      <c r="C224" s="16" t="s">
        <v>27</v>
      </c>
      <c r="D224" s="18" t="s">
        <v>28</v>
      </c>
      <c r="E224" s="69"/>
      <c r="F224" s="11"/>
      <c r="G224" s="11"/>
      <c r="H224" s="58">
        <v>1.8</v>
      </c>
      <c r="I224" s="15">
        <f t="shared" si="15"/>
        <v>1.8</v>
      </c>
      <c r="J224" s="15"/>
      <c r="K224" s="15"/>
      <c r="M224" s="15">
        <f t="shared" si="16"/>
        <v>1.8</v>
      </c>
      <c r="N224" s="62"/>
    </row>
    <row r="225" spans="1:14" ht="15.75">
      <c r="A225" s="108"/>
      <c r="B225" s="106"/>
      <c r="C225" s="16" t="s">
        <v>29</v>
      </c>
      <c r="D225" s="18" t="s">
        <v>30</v>
      </c>
      <c r="E225" s="58">
        <v>8.4</v>
      </c>
      <c r="F225" s="11"/>
      <c r="G225" s="11"/>
      <c r="H225" s="58">
        <v>44</v>
      </c>
      <c r="I225" s="15">
        <f t="shared" si="15"/>
        <v>44</v>
      </c>
      <c r="J225" s="15"/>
      <c r="K225" s="15"/>
      <c r="M225" s="15">
        <f t="shared" si="16"/>
        <v>35.6</v>
      </c>
      <c r="N225" s="62">
        <f t="shared" si="17"/>
        <v>523.8095238095239</v>
      </c>
    </row>
    <row r="226" spans="1:14" ht="15.75">
      <c r="A226" s="108"/>
      <c r="B226" s="106"/>
      <c r="C226" s="16" t="s">
        <v>217</v>
      </c>
      <c r="D226" s="18" t="s">
        <v>46</v>
      </c>
      <c r="E226" s="58"/>
      <c r="F226" s="11"/>
      <c r="G226" s="11"/>
      <c r="H226" s="58">
        <v>-1</v>
      </c>
      <c r="I226" s="15">
        <f t="shared" si="15"/>
        <v>-1</v>
      </c>
      <c r="J226" s="15"/>
      <c r="K226" s="15"/>
      <c r="M226" s="15">
        <f t="shared" si="16"/>
        <v>-1</v>
      </c>
      <c r="N226" s="62"/>
    </row>
    <row r="227" spans="1:14" ht="15.75">
      <c r="A227" s="108"/>
      <c r="B227" s="106"/>
      <c r="C227" s="16" t="s">
        <v>49</v>
      </c>
      <c r="D227" s="18" t="s">
        <v>86</v>
      </c>
      <c r="E227" s="58">
        <v>1150.9</v>
      </c>
      <c r="F227" s="11"/>
      <c r="G227" s="11"/>
      <c r="H227" s="58"/>
      <c r="I227" s="15">
        <f t="shared" si="15"/>
        <v>0</v>
      </c>
      <c r="J227" s="15"/>
      <c r="K227" s="15"/>
      <c r="M227" s="15">
        <f t="shared" si="16"/>
        <v>-1150.9</v>
      </c>
      <c r="N227" s="62">
        <f t="shared" si="17"/>
        <v>0</v>
      </c>
    </row>
    <row r="228" spans="1:14" ht="15.75">
      <c r="A228" s="108"/>
      <c r="B228" s="106"/>
      <c r="C228" s="16" t="s">
        <v>50</v>
      </c>
      <c r="D228" s="18" t="s">
        <v>87</v>
      </c>
      <c r="E228" s="58">
        <v>675.2</v>
      </c>
      <c r="F228" s="11">
        <f>707.6+50</f>
        <v>757.6</v>
      </c>
      <c r="G228" s="11">
        <f>569+50</f>
        <v>619</v>
      </c>
      <c r="H228" s="58">
        <v>619</v>
      </c>
      <c r="I228" s="15">
        <f t="shared" si="15"/>
        <v>0</v>
      </c>
      <c r="J228" s="15">
        <f t="shared" si="18"/>
        <v>100</v>
      </c>
      <c r="K228" s="15">
        <f t="shared" si="19"/>
        <v>81.70538542766631</v>
      </c>
      <c r="M228" s="15">
        <f t="shared" si="16"/>
        <v>-56.200000000000045</v>
      </c>
      <c r="N228" s="62">
        <f t="shared" si="17"/>
        <v>91.67654028436019</v>
      </c>
    </row>
    <row r="229" spans="1:14" ht="15.75">
      <c r="A229" s="108"/>
      <c r="B229" s="106"/>
      <c r="C229" s="16" t="s">
        <v>52</v>
      </c>
      <c r="D229" s="20" t="s">
        <v>53</v>
      </c>
      <c r="E229" s="58"/>
      <c r="F229" s="11">
        <v>1340.7</v>
      </c>
      <c r="G229" s="11">
        <v>1340.7</v>
      </c>
      <c r="H229" s="58">
        <v>1340.7</v>
      </c>
      <c r="I229" s="15">
        <f t="shared" si="15"/>
        <v>0</v>
      </c>
      <c r="J229" s="15">
        <f t="shared" si="18"/>
        <v>100</v>
      </c>
      <c r="K229" s="15">
        <f t="shared" si="19"/>
        <v>100</v>
      </c>
      <c r="M229" s="15">
        <f t="shared" si="16"/>
        <v>1340.7</v>
      </c>
      <c r="N229" s="62"/>
    </row>
    <row r="230" spans="1:14" s="26" customFormat="1" ht="31.5">
      <c r="A230" s="108"/>
      <c r="B230" s="106"/>
      <c r="C230" s="28"/>
      <c r="D230" s="24" t="s">
        <v>211</v>
      </c>
      <c r="E230" s="60">
        <f>E231-E226</f>
        <v>1846.4</v>
      </c>
      <c r="F230" s="25">
        <f>F231-F226</f>
        <v>2098.3</v>
      </c>
      <c r="G230" s="25">
        <f>G231-G226</f>
        <v>1959.7</v>
      </c>
      <c r="H230" s="60">
        <f>H231-H226</f>
        <v>2034.7</v>
      </c>
      <c r="I230" s="59">
        <f t="shared" si="15"/>
        <v>75</v>
      </c>
      <c r="J230" s="59">
        <f t="shared" si="18"/>
        <v>103.82711639536663</v>
      </c>
      <c r="K230" s="59">
        <f t="shared" si="19"/>
        <v>96.96897488443025</v>
      </c>
      <c r="M230" s="59">
        <f t="shared" si="16"/>
        <v>188.29999999999995</v>
      </c>
      <c r="N230" s="64">
        <f t="shared" si="17"/>
        <v>110.19822357019065</v>
      </c>
    </row>
    <row r="231" spans="1:14" s="26" customFormat="1" ht="31.5">
      <c r="A231" s="108"/>
      <c r="B231" s="106"/>
      <c r="C231" s="36"/>
      <c r="D231" s="24" t="s">
        <v>212</v>
      </c>
      <c r="E231" s="57">
        <f>SUM(E219:E222,E225:E229)</f>
        <v>1846.4</v>
      </c>
      <c r="F231" s="37">
        <f>SUM(F219:F222,F224:F229)</f>
        <v>2098.3</v>
      </c>
      <c r="G231" s="37">
        <f>SUM(G219:G222,G224:G229)</f>
        <v>1959.7</v>
      </c>
      <c r="H231" s="57">
        <f>SUM(H219:H222,H224:H229)</f>
        <v>2033.7</v>
      </c>
      <c r="I231" s="59">
        <f t="shared" si="15"/>
        <v>74</v>
      </c>
      <c r="J231" s="59">
        <f t="shared" si="18"/>
        <v>103.77608817676173</v>
      </c>
      <c r="K231" s="59">
        <f t="shared" si="19"/>
        <v>96.92131725682694</v>
      </c>
      <c r="M231" s="59">
        <f t="shared" si="16"/>
        <v>187.29999999999995</v>
      </c>
      <c r="N231" s="64">
        <f t="shared" si="17"/>
        <v>110.14406412478337</v>
      </c>
    </row>
    <row r="232" spans="1:14" ht="78.75">
      <c r="A232" s="94" t="s">
        <v>114</v>
      </c>
      <c r="B232" s="97" t="s">
        <v>115</v>
      </c>
      <c r="C232" s="19" t="s">
        <v>14</v>
      </c>
      <c r="D232" s="20" t="s">
        <v>116</v>
      </c>
      <c r="E232" s="58">
        <v>18928.9</v>
      </c>
      <c r="F232" s="11">
        <v>5183</v>
      </c>
      <c r="G232" s="11">
        <v>3375</v>
      </c>
      <c r="H232" s="58">
        <v>2395.4</v>
      </c>
      <c r="I232" s="15">
        <f t="shared" si="15"/>
        <v>-979.5999999999999</v>
      </c>
      <c r="J232" s="15">
        <f t="shared" si="18"/>
        <v>70.9748148148148</v>
      </c>
      <c r="K232" s="15">
        <f t="shared" si="19"/>
        <v>46.216476943854914</v>
      </c>
      <c r="M232" s="15">
        <f t="shared" si="16"/>
        <v>-16533.5</v>
      </c>
      <c r="N232" s="62">
        <f t="shared" si="17"/>
        <v>12.654723729323944</v>
      </c>
    </row>
    <row r="233" spans="1:14" ht="31.5" customHeight="1">
      <c r="A233" s="102"/>
      <c r="B233" s="100"/>
      <c r="C233" s="16" t="s">
        <v>16</v>
      </c>
      <c r="D233" s="21" t="s">
        <v>17</v>
      </c>
      <c r="E233" s="68">
        <v>957.9</v>
      </c>
      <c r="F233" s="11"/>
      <c r="G233" s="11"/>
      <c r="H233" s="68">
        <v>3424.2</v>
      </c>
      <c r="I233" s="15">
        <f t="shared" si="15"/>
        <v>3424.2</v>
      </c>
      <c r="J233" s="15"/>
      <c r="K233" s="15"/>
      <c r="M233" s="15">
        <f t="shared" si="16"/>
        <v>2466.2999999999997</v>
      </c>
      <c r="N233" s="62">
        <f t="shared" si="17"/>
        <v>357.46946445349204</v>
      </c>
    </row>
    <row r="234" spans="1:14" ht="15.75" customHeight="1">
      <c r="A234" s="102"/>
      <c r="B234" s="100"/>
      <c r="C234" s="16" t="s">
        <v>22</v>
      </c>
      <c r="D234" s="18" t="s">
        <v>23</v>
      </c>
      <c r="E234" s="58">
        <f>SUM(E235:E236)</f>
        <v>0</v>
      </c>
      <c r="F234" s="11">
        <f>SUM(F235:F236)</f>
        <v>0</v>
      </c>
      <c r="G234" s="11">
        <f>SUM(G235:G236)</f>
        <v>0</v>
      </c>
      <c r="H234" s="58">
        <f>SUM(H235:H236)</f>
        <v>819.0999999999999</v>
      </c>
      <c r="I234" s="15">
        <f t="shared" si="15"/>
        <v>819.0999999999999</v>
      </c>
      <c r="J234" s="15"/>
      <c r="K234" s="15"/>
      <c r="M234" s="15">
        <f t="shared" si="16"/>
        <v>819.0999999999999</v>
      </c>
      <c r="N234" s="62"/>
    </row>
    <row r="235" spans="1:14" ht="63" hidden="1">
      <c r="A235" s="102"/>
      <c r="B235" s="100"/>
      <c r="C235" s="19" t="s">
        <v>197</v>
      </c>
      <c r="D235" s="65" t="s">
        <v>24</v>
      </c>
      <c r="E235" s="58"/>
      <c r="F235" s="11"/>
      <c r="G235" s="11"/>
      <c r="H235" s="58">
        <v>232.2</v>
      </c>
      <c r="I235" s="15">
        <f t="shared" si="15"/>
        <v>232.2</v>
      </c>
      <c r="J235" s="15"/>
      <c r="K235" s="15"/>
      <c r="M235" s="15">
        <f t="shared" si="16"/>
        <v>232.2</v>
      </c>
      <c r="N235" s="62" t="e">
        <f t="shared" si="17"/>
        <v>#DIV/0!</v>
      </c>
    </row>
    <row r="236" spans="1:14" ht="47.25" hidden="1">
      <c r="A236" s="102"/>
      <c r="B236" s="100"/>
      <c r="C236" s="19" t="s">
        <v>25</v>
      </c>
      <c r="D236" s="20" t="s">
        <v>26</v>
      </c>
      <c r="E236" s="58"/>
      <c r="F236" s="11"/>
      <c r="G236" s="11"/>
      <c r="H236" s="58">
        <v>586.9</v>
      </c>
      <c r="I236" s="15">
        <f t="shared" si="15"/>
        <v>586.9</v>
      </c>
      <c r="J236" s="15"/>
      <c r="K236" s="15"/>
      <c r="M236" s="15">
        <f t="shared" si="16"/>
        <v>586.9</v>
      </c>
      <c r="N236" s="62" t="e">
        <f t="shared" si="17"/>
        <v>#DIV/0!</v>
      </c>
    </row>
    <row r="237" spans="1:14" ht="15.75">
      <c r="A237" s="102"/>
      <c r="B237" s="100"/>
      <c r="C237" s="16" t="s">
        <v>27</v>
      </c>
      <c r="D237" s="18" t="s">
        <v>28</v>
      </c>
      <c r="E237" s="58">
        <v>-2.3</v>
      </c>
      <c r="F237" s="11"/>
      <c r="G237" s="11"/>
      <c r="H237" s="58">
        <v>-278.6</v>
      </c>
      <c r="I237" s="15">
        <f t="shared" si="15"/>
        <v>-278.6</v>
      </c>
      <c r="J237" s="15"/>
      <c r="K237" s="15"/>
      <c r="M237" s="15">
        <f t="shared" si="16"/>
        <v>-276.3</v>
      </c>
      <c r="N237" s="62">
        <f t="shared" si="17"/>
        <v>12113.043478260872</v>
      </c>
    </row>
    <row r="238" spans="1:14" ht="15.75">
      <c r="A238" s="102"/>
      <c r="B238" s="100"/>
      <c r="C238" s="16" t="s">
        <v>217</v>
      </c>
      <c r="D238" s="18" t="s">
        <v>46</v>
      </c>
      <c r="E238" s="58">
        <v>-21942.2</v>
      </c>
      <c r="F238" s="11"/>
      <c r="G238" s="11"/>
      <c r="H238" s="58">
        <v>-63962.9</v>
      </c>
      <c r="I238" s="15">
        <f t="shared" si="15"/>
        <v>-63962.9</v>
      </c>
      <c r="J238" s="15"/>
      <c r="K238" s="15"/>
      <c r="M238" s="15">
        <f t="shared" si="16"/>
        <v>-42020.7</v>
      </c>
      <c r="N238" s="62">
        <f t="shared" si="17"/>
        <v>291.506321152847</v>
      </c>
    </row>
    <row r="239" spans="1:14" ht="15.75">
      <c r="A239" s="102"/>
      <c r="B239" s="100"/>
      <c r="C239" s="16" t="s">
        <v>49</v>
      </c>
      <c r="D239" s="18" t="s">
        <v>86</v>
      </c>
      <c r="E239" s="58">
        <v>734704.5</v>
      </c>
      <c r="F239" s="34">
        <v>495038.6</v>
      </c>
      <c r="G239" s="34">
        <v>495038.6</v>
      </c>
      <c r="H239" s="58">
        <v>495038.6</v>
      </c>
      <c r="I239" s="15">
        <f t="shared" si="15"/>
        <v>0</v>
      </c>
      <c r="J239" s="15">
        <f t="shared" si="18"/>
        <v>100</v>
      </c>
      <c r="K239" s="15">
        <f t="shared" si="19"/>
        <v>100</v>
      </c>
      <c r="M239" s="15">
        <f t="shared" si="16"/>
        <v>-239665.90000000002</v>
      </c>
      <c r="N239" s="62">
        <f t="shared" si="17"/>
        <v>67.37927969680328</v>
      </c>
    </row>
    <row r="240" spans="1:14" ht="15.75">
      <c r="A240" s="102"/>
      <c r="B240" s="100"/>
      <c r="C240" s="16" t="s">
        <v>50</v>
      </c>
      <c r="D240" s="18" t="s">
        <v>87</v>
      </c>
      <c r="E240" s="58"/>
      <c r="F240" s="34">
        <v>94.6</v>
      </c>
      <c r="G240" s="34">
        <v>94.6</v>
      </c>
      <c r="H240" s="58">
        <v>94.6</v>
      </c>
      <c r="I240" s="15">
        <f t="shared" si="15"/>
        <v>0</v>
      </c>
      <c r="J240" s="15">
        <f t="shared" si="18"/>
        <v>100</v>
      </c>
      <c r="K240" s="15">
        <f t="shared" si="19"/>
        <v>100</v>
      </c>
      <c r="M240" s="15">
        <f t="shared" si="16"/>
        <v>94.6</v>
      </c>
      <c r="N240" s="62"/>
    </row>
    <row r="241" spans="1:14" s="26" customFormat="1" ht="15.75">
      <c r="A241" s="102"/>
      <c r="B241" s="100"/>
      <c r="C241" s="23"/>
      <c r="D241" s="24" t="s">
        <v>31</v>
      </c>
      <c r="E241" s="57">
        <f>SUM(E232:E234,E237:E240)</f>
        <v>732646.8</v>
      </c>
      <c r="F241" s="37">
        <f>SUM(F232:F234,F237:F240)</f>
        <v>500316.19999999995</v>
      </c>
      <c r="G241" s="37">
        <f>SUM(G232:G234,G237:G240)</f>
        <v>498508.19999999995</v>
      </c>
      <c r="H241" s="57">
        <f>SUM(H232:H234,H237:H240)</f>
        <v>437530.39999999997</v>
      </c>
      <c r="I241" s="59">
        <f t="shared" si="15"/>
        <v>-60977.79999999999</v>
      </c>
      <c r="J241" s="59">
        <f t="shared" si="18"/>
        <v>87.76794443902828</v>
      </c>
      <c r="K241" s="59">
        <f t="shared" si="19"/>
        <v>87.4507761291759</v>
      </c>
      <c r="M241" s="59">
        <f t="shared" si="16"/>
        <v>-295116.4000000001</v>
      </c>
      <c r="N241" s="64">
        <f t="shared" si="17"/>
        <v>59.71914434076555</v>
      </c>
    </row>
    <row r="242" spans="1:14" ht="15.75">
      <c r="A242" s="102"/>
      <c r="B242" s="100"/>
      <c r="C242" s="16" t="s">
        <v>22</v>
      </c>
      <c r="D242" s="18" t="s">
        <v>23</v>
      </c>
      <c r="E242" s="58">
        <f>E243</f>
        <v>398.8</v>
      </c>
      <c r="F242" s="11">
        <f>F243</f>
        <v>6990</v>
      </c>
      <c r="G242" s="11">
        <f>G243</f>
        <v>4174</v>
      </c>
      <c r="H242" s="58">
        <f>H243</f>
        <v>5612.4</v>
      </c>
      <c r="I242" s="15">
        <f t="shared" si="15"/>
        <v>1438.3999999999996</v>
      </c>
      <c r="J242" s="15">
        <f t="shared" si="18"/>
        <v>134.46094873023478</v>
      </c>
      <c r="K242" s="15">
        <f t="shared" si="19"/>
        <v>80.29184549356223</v>
      </c>
      <c r="M242" s="15">
        <f t="shared" si="16"/>
        <v>5213.599999999999</v>
      </c>
      <c r="N242" s="62">
        <f t="shared" si="17"/>
        <v>1407.321965897693</v>
      </c>
    </row>
    <row r="243" spans="1:14" ht="47.25" hidden="1">
      <c r="A243" s="102"/>
      <c r="B243" s="100"/>
      <c r="C243" s="19" t="s">
        <v>25</v>
      </c>
      <c r="D243" s="20" t="s">
        <v>26</v>
      </c>
      <c r="E243" s="58">
        <v>398.8</v>
      </c>
      <c r="F243" s="11">
        <v>6990</v>
      </c>
      <c r="G243" s="11">
        <v>4174</v>
      </c>
      <c r="H243" s="58">
        <v>5612.4</v>
      </c>
      <c r="I243" s="15">
        <f t="shared" si="15"/>
        <v>1438.3999999999996</v>
      </c>
      <c r="J243" s="15">
        <f t="shared" si="18"/>
        <v>134.46094873023478</v>
      </c>
      <c r="K243" s="15">
        <f t="shared" si="19"/>
        <v>80.29184549356223</v>
      </c>
      <c r="M243" s="15">
        <f t="shared" si="16"/>
        <v>5213.599999999999</v>
      </c>
      <c r="N243" s="62">
        <f t="shared" si="17"/>
        <v>1407.321965897693</v>
      </c>
    </row>
    <row r="244" spans="1:14" s="26" customFormat="1" ht="15.75">
      <c r="A244" s="102"/>
      <c r="B244" s="100"/>
      <c r="C244" s="23"/>
      <c r="D244" s="24" t="s">
        <v>34</v>
      </c>
      <c r="E244" s="57">
        <f>E242</f>
        <v>398.8</v>
      </c>
      <c r="F244" s="37">
        <f>F242</f>
        <v>6990</v>
      </c>
      <c r="G244" s="37">
        <f>G242</f>
        <v>4174</v>
      </c>
      <c r="H244" s="57">
        <f>H242</f>
        <v>5612.4</v>
      </c>
      <c r="I244" s="59">
        <f t="shared" si="15"/>
        <v>1438.3999999999996</v>
      </c>
      <c r="J244" s="59">
        <f t="shared" si="18"/>
        <v>134.46094873023478</v>
      </c>
      <c r="K244" s="59">
        <f t="shared" si="19"/>
        <v>80.29184549356223</v>
      </c>
      <c r="M244" s="59">
        <f t="shared" si="16"/>
        <v>5213.599999999999</v>
      </c>
      <c r="N244" s="64">
        <f t="shared" si="17"/>
        <v>1407.321965897693</v>
      </c>
    </row>
    <row r="245" spans="1:14" s="26" customFormat="1" ht="31.5">
      <c r="A245" s="102"/>
      <c r="B245" s="100"/>
      <c r="C245" s="23"/>
      <c r="D245" s="24" t="s">
        <v>211</v>
      </c>
      <c r="E245" s="57">
        <f>E246-E238</f>
        <v>754987.8</v>
      </c>
      <c r="F245" s="37">
        <f>F246-F238</f>
        <v>507306.19999999995</v>
      </c>
      <c r="G245" s="37">
        <f>G246-G238</f>
        <v>502682.19999999995</v>
      </c>
      <c r="H245" s="57">
        <f>H246-H238</f>
        <v>507105.7</v>
      </c>
      <c r="I245" s="59">
        <f t="shared" si="15"/>
        <v>4423.500000000058</v>
      </c>
      <c r="J245" s="59">
        <f t="shared" si="18"/>
        <v>100.87997943830118</v>
      </c>
      <c r="K245" s="59">
        <f t="shared" si="19"/>
        <v>99.96047751831144</v>
      </c>
      <c r="M245" s="59">
        <f t="shared" si="16"/>
        <v>-247882.10000000003</v>
      </c>
      <c r="N245" s="64">
        <f t="shared" si="17"/>
        <v>67.16740323486022</v>
      </c>
    </row>
    <row r="246" spans="1:14" s="26" customFormat="1" ht="31.5">
      <c r="A246" s="103"/>
      <c r="B246" s="101"/>
      <c r="C246" s="23"/>
      <c r="D246" s="24" t="s">
        <v>212</v>
      </c>
      <c r="E246" s="57">
        <f>E241+E244</f>
        <v>733045.6000000001</v>
      </c>
      <c r="F246" s="37">
        <f>F241+F244</f>
        <v>507306.19999999995</v>
      </c>
      <c r="G246" s="37">
        <f>G241+G244</f>
        <v>502682.19999999995</v>
      </c>
      <c r="H246" s="57">
        <f>H241+H244</f>
        <v>443142.8</v>
      </c>
      <c r="I246" s="59">
        <f t="shared" si="15"/>
        <v>-59539.399999999965</v>
      </c>
      <c r="J246" s="59">
        <f t="shared" si="18"/>
        <v>88.15565778935479</v>
      </c>
      <c r="K246" s="59">
        <f t="shared" si="19"/>
        <v>87.35213565298434</v>
      </c>
      <c r="M246" s="59">
        <f t="shared" si="16"/>
        <v>-289902.8000000001</v>
      </c>
      <c r="N246" s="64">
        <f t="shared" si="17"/>
        <v>60.45228291391421</v>
      </c>
    </row>
    <row r="247" spans="1:14" s="26" customFormat="1" ht="31.5">
      <c r="A247" s="97">
        <v>943</v>
      </c>
      <c r="B247" s="97" t="s">
        <v>117</v>
      </c>
      <c r="C247" s="16" t="s">
        <v>16</v>
      </c>
      <c r="D247" s="21" t="s">
        <v>17</v>
      </c>
      <c r="E247" s="68">
        <v>24.2</v>
      </c>
      <c r="F247" s="37"/>
      <c r="G247" s="37"/>
      <c r="H247" s="68">
        <v>415.2</v>
      </c>
      <c r="I247" s="15">
        <f t="shared" si="15"/>
        <v>415.2</v>
      </c>
      <c r="J247" s="15"/>
      <c r="K247" s="15"/>
      <c r="L247" s="3"/>
      <c r="M247" s="15">
        <f t="shared" si="16"/>
        <v>391</v>
      </c>
      <c r="N247" s="62">
        <f t="shared" si="17"/>
        <v>1715.702479338843</v>
      </c>
    </row>
    <row r="248" spans="1:14" s="26" customFormat="1" ht="78.75">
      <c r="A248" s="102"/>
      <c r="B248" s="106"/>
      <c r="C248" s="19" t="s">
        <v>18</v>
      </c>
      <c r="D248" s="22" t="s">
        <v>19</v>
      </c>
      <c r="E248" s="68">
        <v>56.5</v>
      </c>
      <c r="F248" s="37"/>
      <c r="G248" s="37"/>
      <c r="H248" s="68">
        <v>27</v>
      </c>
      <c r="I248" s="15">
        <f t="shared" si="15"/>
        <v>27</v>
      </c>
      <c r="J248" s="15"/>
      <c r="K248" s="15"/>
      <c r="L248" s="3"/>
      <c r="M248" s="15">
        <f t="shared" si="16"/>
        <v>-29.5</v>
      </c>
      <c r="N248" s="62">
        <f t="shared" si="17"/>
        <v>47.78761061946903</v>
      </c>
    </row>
    <row r="249" spans="1:14" s="26" customFormat="1" ht="15.75" customHeight="1">
      <c r="A249" s="102"/>
      <c r="B249" s="106"/>
      <c r="C249" s="16" t="s">
        <v>22</v>
      </c>
      <c r="D249" s="18" t="s">
        <v>23</v>
      </c>
      <c r="E249" s="58">
        <f>SUM(E250:E251)</f>
        <v>9</v>
      </c>
      <c r="F249" s="11">
        <f>SUM(F250:F251)</f>
        <v>0</v>
      </c>
      <c r="G249" s="11">
        <f>SUM(G250:G251)</f>
        <v>0</v>
      </c>
      <c r="H249" s="58">
        <f>SUM(H250:H251)</f>
        <v>0</v>
      </c>
      <c r="I249" s="15">
        <f t="shared" si="15"/>
        <v>0</v>
      </c>
      <c r="J249" s="15"/>
      <c r="K249" s="15"/>
      <c r="L249" s="3"/>
      <c r="M249" s="15">
        <f t="shared" si="16"/>
        <v>-9</v>
      </c>
      <c r="N249" s="62">
        <f t="shared" si="17"/>
        <v>0</v>
      </c>
    </row>
    <row r="250" spans="1:14" s="26" customFormat="1" ht="56.25" customHeight="1" hidden="1">
      <c r="A250" s="102"/>
      <c r="B250" s="106"/>
      <c r="C250" s="19" t="s">
        <v>197</v>
      </c>
      <c r="D250" s="65" t="s">
        <v>24</v>
      </c>
      <c r="E250" s="58">
        <v>4.9</v>
      </c>
      <c r="F250" s="11"/>
      <c r="G250" s="11"/>
      <c r="H250" s="58"/>
      <c r="I250" s="15">
        <f t="shared" si="15"/>
        <v>0</v>
      </c>
      <c r="J250" s="15" t="e">
        <f t="shared" si="18"/>
        <v>#DIV/0!</v>
      </c>
      <c r="K250" s="15" t="e">
        <f t="shared" si="19"/>
        <v>#DIV/0!</v>
      </c>
      <c r="L250" s="3"/>
      <c r="M250" s="15">
        <f t="shared" si="16"/>
        <v>-4.9</v>
      </c>
      <c r="N250" s="62">
        <f t="shared" si="17"/>
        <v>0</v>
      </c>
    </row>
    <row r="251" spans="1:14" s="26" customFormat="1" ht="47.25" hidden="1">
      <c r="A251" s="102"/>
      <c r="B251" s="106"/>
      <c r="C251" s="19" t="s">
        <v>25</v>
      </c>
      <c r="D251" s="20" t="s">
        <v>26</v>
      </c>
      <c r="E251" s="58">
        <v>4.1</v>
      </c>
      <c r="F251" s="11"/>
      <c r="G251" s="11"/>
      <c r="H251" s="58"/>
      <c r="I251" s="15">
        <f t="shared" si="15"/>
        <v>0</v>
      </c>
      <c r="J251" s="15" t="e">
        <f t="shared" si="18"/>
        <v>#DIV/0!</v>
      </c>
      <c r="K251" s="15" t="e">
        <f t="shared" si="19"/>
        <v>#DIV/0!</v>
      </c>
      <c r="L251" s="3"/>
      <c r="M251" s="15">
        <f t="shared" si="16"/>
        <v>-4.1</v>
      </c>
      <c r="N251" s="62">
        <f t="shared" si="17"/>
        <v>0</v>
      </c>
    </row>
    <row r="252" spans="1:14" s="26" customFormat="1" ht="15.75" customHeight="1" hidden="1">
      <c r="A252" s="102"/>
      <c r="B252" s="106"/>
      <c r="C252" s="16" t="s">
        <v>27</v>
      </c>
      <c r="D252" s="18" t="s">
        <v>28</v>
      </c>
      <c r="E252" s="68"/>
      <c r="F252" s="37"/>
      <c r="G252" s="37"/>
      <c r="H252" s="68"/>
      <c r="I252" s="15">
        <f t="shared" si="15"/>
        <v>0</v>
      </c>
      <c r="J252" s="15" t="e">
        <f t="shared" si="18"/>
        <v>#DIV/0!</v>
      </c>
      <c r="K252" s="15" t="e">
        <f t="shared" si="19"/>
        <v>#DIV/0!</v>
      </c>
      <c r="L252" s="3"/>
      <c r="M252" s="15">
        <f t="shared" si="16"/>
        <v>0</v>
      </c>
      <c r="N252" s="62" t="e">
        <f t="shared" si="17"/>
        <v>#DIV/0!</v>
      </c>
    </row>
    <row r="253" spans="1:14" s="26" customFormat="1" ht="15.75" customHeight="1" hidden="1">
      <c r="A253" s="102"/>
      <c r="B253" s="106"/>
      <c r="C253" s="16" t="s">
        <v>217</v>
      </c>
      <c r="D253" s="18" t="s">
        <v>46</v>
      </c>
      <c r="E253" s="57"/>
      <c r="F253" s="37"/>
      <c r="G253" s="37"/>
      <c r="H253" s="68"/>
      <c r="I253" s="15">
        <f t="shared" si="15"/>
        <v>0</v>
      </c>
      <c r="J253" s="15" t="e">
        <f t="shared" si="18"/>
        <v>#DIV/0!</v>
      </c>
      <c r="K253" s="15" t="e">
        <f t="shared" si="19"/>
        <v>#DIV/0!</v>
      </c>
      <c r="L253" s="3"/>
      <c r="M253" s="15">
        <f t="shared" si="16"/>
        <v>0</v>
      </c>
      <c r="N253" s="62" t="e">
        <f t="shared" si="17"/>
        <v>#DIV/0!</v>
      </c>
    </row>
    <row r="254" spans="1:14" s="26" customFormat="1" ht="16.5" customHeight="1">
      <c r="A254" s="102"/>
      <c r="B254" s="106"/>
      <c r="C254" s="16" t="s">
        <v>49</v>
      </c>
      <c r="D254" s="18" t="s">
        <v>86</v>
      </c>
      <c r="E254" s="68">
        <v>47547</v>
      </c>
      <c r="F254" s="34">
        <v>73099.4</v>
      </c>
      <c r="G254" s="34">
        <v>53054.4</v>
      </c>
      <c r="H254" s="68">
        <v>28554.4</v>
      </c>
      <c r="I254" s="15">
        <f t="shared" si="15"/>
        <v>-24500</v>
      </c>
      <c r="J254" s="15">
        <f t="shared" si="18"/>
        <v>53.820983744986286</v>
      </c>
      <c r="K254" s="15">
        <f t="shared" si="19"/>
        <v>39.06242732498489</v>
      </c>
      <c r="L254" s="3"/>
      <c r="M254" s="15">
        <f t="shared" si="16"/>
        <v>-18992.6</v>
      </c>
      <c r="N254" s="62">
        <f t="shared" si="17"/>
        <v>60.05510337140093</v>
      </c>
    </row>
    <row r="255" spans="1:14" s="26" customFormat="1" ht="16.5" customHeight="1">
      <c r="A255" s="102"/>
      <c r="B255" s="106"/>
      <c r="C255" s="16" t="s">
        <v>50</v>
      </c>
      <c r="D255" s="18" t="s">
        <v>87</v>
      </c>
      <c r="E255" s="68"/>
      <c r="F255" s="34">
        <v>72.3</v>
      </c>
      <c r="G255" s="34">
        <v>72.3</v>
      </c>
      <c r="H255" s="68">
        <v>72.3</v>
      </c>
      <c r="I255" s="15">
        <f t="shared" si="15"/>
        <v>0</v>
      </c>
      <c r="J255" s="15">
        <f t="shared" si="18"/>
        <v>100</v>
      </c>
      <c r="K255" s="15">
        <f t="shared" si="19"/>
        <v>100</v>
      </c>
      <c r="L255" s="3"/>
      <c r="M255" s="15">
        <f t="shared" si="16"/>
        <v>72.3</v>
      </c>
      <c r="N255" s="62"/>
    </row>
    <row r="256" spans="1:14" s="26" customFormat="1" ht="16.5" customHeight="1" hidden="1">
      <c r="A256" s="102"/>
      <c r="B256" s="106"/>
      <c r="C256" s="16" t="s">
        <v>52</v>
      </c>
      <c r="D256" s="20" t="s">
        <v>53</v>
      </c>
      <c r="E256" s="57"/>
      <c r="F256" s="34"/>
      <c r="G256" s="34"/>
      <c r="H256" s="68"/>
      <c r="I256" s="15">
        <f t="shared" si="15"/>
        <v>0</v>
      </c>
      <c r="J256" s="15" t="e">
        <f t="shared" si="18"/>
        <v>#DIV/0!</v>
      </c>
      <c r="K256" s="15" t="e">
        <f t="shared" si="19"/>
        <v>#DIV/0!</v>
      </c>
      <c r="L256" s="3"/>
      <c r="M256" s="15">
        <f t="shared" si="16"/>
        <v>0</v>
      </c>
      <c r="N256" s="62" t="e">
        <f t="shared" si="17"/>
        <v>#DIV/0!</v>
      </c>
    </row>
    <row r="257" spans="1:14" s="26" customFormat="1" ht="31.5">
      <c r="A257" s="102"/>
      <c r="B257" s="106"/>
      <c r="C257" s="28"/>
      <c r="D257" s="24" t="s">
        <v>211</v>
      </c>
      <c r="E257" s="57">
        <f>E258-E253</f>
        <v>47636.7</v>
      </c>
      <c r="F257" s="37">
        <f>F258-F253</f>
        <v>73171.7</v>
      </c>
      <c r="G257" s="37">
        <f>G258-G253</f>
        <v>53126.700000000004</v>
      </c>
      <c r="H257" s="57">
        <f>H258-H253</f>
        <v>29068.9</v>
      </c>
      <c r="I257" s="59">
        <f t="shared" si="15"/>
        <v>-24057.800000000003</v>
      </c>
      <c r="J257" s="59">
        <f t="shared" si="18"/>
        <v>54.71617849405289</v>
      </c>
      <c r="K257" s="59">
        <f t="shared" si="19"/>
        <v>39.72697094641781</v>
      </c>
      <c r="M257" s="59">
        <f t="shared" si="16"/>
        <v>-18567.799999999996</v>
      </c>
      <c r="N257" s="64">
        <f t="shared" si="17"/>
        <v>61.022069118977605</v>
      </c>
    </row>
    <row r="258" spans="1:14" s="26" customFormat="1" ht="31.5">
      <c r="A258" s="103"/>
      <c r="B258" s="107"/>
      <c r="C258" s="23"/>
      <c r="D258" s="24" t="s">
        <v>212</v>
      </c>
      <c r="E258" s="57">
        <f>SUM(E247:E249,E252:E256)</f>
        <v>47636.7</v>
      </c>
      <c r="F258" s="37">
        <f>SUM(F247:F249,F252:F256)</f>
        <v>73171.7</v>
      </c>
      <c r="G258" s="37">
        <f>SUM(G247:G249,G252:G256)</f>
        <v>53126.700000000004</v>
      </c>
      <c r="H258" s="57">
        <f>SUM(H247:H249,H252:H256)</f>
        <v>29068.9</v>
      </c>
      <c r="I258" s="59">
        <f t="shared" si="15"/>
        <v>-24057.800000000003</v>
      </c>
      <c r="J258" s="59">
        <f t="shared" si="18"/>
        <v>54.71617849405289</v>
      </c>
      <c r="K258" s="59">
        <f t="shared" si="19"/>
        <v>39.72697094641781</v>
      </c>
      <c r="M258" s="59">
        <f t="shared" si="16"/>
        <v>-18567.799999999996</v>
      </c>
      <c r="N258" s="64">
        <f t="shared" si="17"/>
        <v>61.022069118977605</v>
      </c>
    </row>
    <row r="259" spans="1:14" ht="31.5" customHeight="1">
      <c r="A259" s="94" t="s">
        <v>118</v>
      </c>
      <c r="B259" s="97" t="s">
        <v>119</v>
      </c>
      <c r="C259" s="16" t="s">
        <v>16</v>
      </c>
      <c r="D259" s="21" t="s">
        <v>17</v>
      </c>
      <c r="E259" s="58"/>
      <c r="F259" s="11"/>
      <c r="G259" s="11"/>
      <c r="H259" s="58">
        <v>652.6</v>
      </c>
      <c r="I259" s="15">
        <f t="shared" si="15"/>
        <v>652.6</v>
      </c>
      <c r="J259" s="15"/>
      <c r="K259" s="15"/>
      <c r="M259" s="15">
        <f t="shared" si="16"/>
        <v>652.6</v>
      </c>
      <c r="N259" s="62"/>
    </row>
    <row r="260" spans="1:14" ht="15.75">
      <c r="A260" s="98"/>
      <c r="B260" s="100"/>
      <c r="C260" s="16" t="s">
        <v>22</v>
      </c>
      <c r="D260" s="18" t="s">
        <v>23</v>
      </c>
      <c r="E260" s="58">
        <f>SUM(E261:E262)</f>
        <v>4338</v>
      </c>
      <c r="F260" s="11">
        <f>SUM(F261:F262)</f>
        <v>0</v>
      </c>
      <c r="G260" s="11">
        <f>SUM(G261:G262)</f>
        <v>0</v>
      </c>
      <c r="H260" s="58">
        <f>SUM(H261:H262)</f>
        <v>211.4</v>
      </c>
      <c r="I260" s="15">
        <f t="shared" si="15"/>
        <v>211.4</v>
      </c>
      <c r="J260" s="15"/>
      <c r="K260" s="15"/>
      <c r="M260" s="15">
        <f t="shared" si="16"/>
        <v>-4126.6</v>
      </c>
      <c r="N260" s="62">
        <f t="shared" si="17"/>
        <v>4.873213462425081</v>
      </c>
    </row>
    <row r="261" spans="1:14" ht="31.5" hidden="1">
      <c r="A261" s="98"/>
      <c r="B261" s="100"/>
      <c r="C261" s="19" t="s">
        <v>40</v>
      </c>
      <c r="D261" s="20" t="s">
        <v>41</v>
      </c>
      <c r="E261" s="58">
        <v>0.6</v>
      </c>
      <c r="F261" s="11"/>
      <c r="G261" s="11"/>
      <c r="H261" s="58"/>
      <c r="I261" s="15">
        <f t="shared" si="15"/>
        <v>0</v>
      </c>
      <c r="J261" s="15"/>
      <c r="K261" s="15"/>
      <c r="M261" s="15">
        <f t="shared" si="16"/>
        <v>-0.6</v>
      </c>
      <c r="N261" s="62">
        <f t="shared" si="17"/>
        <v>0</v>
      </c>
    </row>
    <row r="262" spans="1:14" ht="47.25" hidden="1">
      <c r="A262" s="98"/>
      <c r="B262" s="100"/>
      <c r="C262" s="19" t="s">
        <v>25</v>
      </c>
      <c r="D262" s="20" t="s">
        <v>26</v>
      </c>
      <c r="E262" s="58">
        <v>4337.4</v>
      </c>
      <c r="F262" s="11">
        <f>2050.9-2050.9</f>
        <v>0</v>
      </c>
      <c r="G262" s="11"/>
      <c r="H262" s="58">
        <v>211.4</v>
      </c>
      <c r="I262" s="15">
        <f t="shared" si="15"/>
        <v>211.4</v>
      </c>
      <c r="J262" s="15"/>
      <c r="K262" s="15"/>
      <c r="M262" s="15">
        <f t="shared" si="16"/>
        <v>-4126</v>
      </c>
      <c r="N262" s="62">
        <f t="shared" si="17"/>
        <v>4.87388758242265</v>
      </c>
    </row>
    <row r="263" spans="1:14" ht="15.75" customHeight="1" hidden="1">
      <c r="A263" s="98"/>
      <c r="B263" s="100"/>
      <c r="C263" s="16" t="s">
        <v>27</v>
      </c>
      <c r="D263" s="18" t="s">
        <v>28</v>
      </c>
      <c r="E263" s="58"/>
      <c r="F263" s="11"/>
      <c r="G263" s="11"/>
      <c r="H263" s="58"/>
      <c r="I263" s="15">
        <f t="shared" si="15"/>
        <v>0</v>
      </c>
      <c r="J263" s="15"/>
      <c r="K263" s="15"/>
      <c r="M263" s="15">
        <f t="shared" si="16"/>
        <v>0</v>
      </c>
      <c r="N263" s="62" t="e">
        <f t="shared" si="17"/>
        <v>#DIV/0!</v>
      </c>
    </row>
    <row r="264" spans="1:14" ht="15.75" customHeight="1" hidden="1">
      <c r="A264" s="98"/>
      <c r="B264" s="100"/>
      <c r="C264" s="16" t="s">
        <v>29</v>
      </c>
      <c r="D264" s="18" t="s">
        <v>30</v>
      </c>
      <c r="E264" s="58"/>
      <c r="F264" s="11"/>
      <c r="G264" s="11"/>
      <c r="H264" s="58"/>
      <c r="I264" s="15">
        <f aca="true" t="shared" si="20" ref="I264:I327">H264-G264</f>
        <v>0</v>
      </c>
      <c r="J264" s="15"/>
      <c r="K264" s="15"/>
      <c r="M264" s="15">
        <f aca="true" t="shared" si="21" ref="M264:M327">H264-E264</f>
        <v>0</v>
      </c>
      <c r="N264" s="62" t="e">
        <f aca="true" t="shared" si="22" ref="N264:N327">H264/E264*100</f>
        <v>#DIV/0!</v>
      </c>
    </row>
    <row r="265" spans="1:14" ht="15.75" customHeight="1">
      <c r="A265" s="98"/>
      <c r="B265" s="100"/>
      <c r="C265" s="16" t="s">
        <v>217</v>
      </c>
      <c r="D265" s="18" t="s">
        <v>46</v>
      </c>
      <c r="E265" s="58"/>
      <c r="F265" s="11"/>
      <c r="G265" s="11"/>
      <c r="H265" s="58">
        <v>-799.6</v>
      </c>
      <c r="I265" s="15">
        <f t="shared" si="20"/>
        <v>-799.6</v>
      </c>
      <c r="J265" s="15"/>
      <c r="K265" s="15"/>
      <c r="M265" s="15">
        <f t="shared" si="21"/>
        <v>-799.6</v>
      </c>
      <c r="N265" s="62"/>
    </row>
    <row r="266" spans="1:14" ht="15.75">
      <c r="A266" s="98"/>
      <c r="B266" s="100"/>
      <c r="C266" s="16" t="s">
        <v>49</v>
      </c>
      <c r="D266" s="18" t="s">
        <v>120</v>
      </c>
      <c r="E266" s="58">
        <v>175758.6</v>
      </c>
      <c r="F266" s="11">
        <v>320823.4</v>
      </c>
      <c r="G266" s="11">
        <v>235049.6</v>
      </c>
      <c r="H266" s="58">
        <v>71379.8</v>
      </c>
      <c r="I266" s="15">
        <f t="shared" si="20"/>
        <v>-163669.8</v>
      </c>
      <c r="J266" s="15">
        <f aca="true" t="shared" si="23" ref="J266:J327">H266/G266*100</f>
        <v>30.367973397955154</v>
      </c>
      <c r="K266" s="15">
        <f aca="true" t="shared" si="24" ref="K266:K327">H266/F266*100</f>
        <v>22.24893820089183</v>
      </c>
      <c r="M266" s="15">
        <f t="shared" si="21"/>
        <v>-104378.8</v>
      </c>
      <c r="N266" s="62">
        <f t="shared" si="22"/>
        <v>40.61240815527661</v>
      </c>
    </row>
    <row r="267" spans="1:14" ht="15.75">
      <c r="A267" s="98"/>
      <c r="B267" s="100"/>
      <c r="C267" s="16" t="s">
        <v>50</v>
      </c>
      <c r="D267" s="18" t="s">
        <v>87</v>
      </c>
      <c r="E267" s="58"/>
      <c r="F267" s="11">
        <v>16.7</v>
      </c>
      <c r="G267" s="11">
        <v>16.7</v>
      </c>
      <c r="H267" s="58">
        <v>16.7</v>
      </c>
      <c r="I267" s="15">
        <f t="shared" si="20"/>
        <v>0</v>
      </c>
      <c r="J267" s="15">
        <f t="shared" si="23"/>
        <v>100</v>
      </c>
      <c r="K267" s="15">
        <f t="shared" si="24"/>
        <v>100</v>
      </c>
      <c r="M267" s="15">
        <f t="shared" si="21"/>
        <v>16.7</v>
      </c>
      <c r="N267" s="62"/>
    </row>
    <row r="268" spans="1:14" s="26" customFormat="1" ht="31.5">
      <c r="A268" s="98"/>
      <c r="B268" s="100"/>
      <c r="C268" s="28"/>
      <c r="D268" s="24" t="s">
        <v>211</v>
      </c>
      <c r="E268" s="60">
        <f>E269-E265</f>
        <v>180096.6</v>
      </c>
      <c r="F268" s="25">
        <f>F269-F265</f>
        <v>320840.10000000003</v>
      </c>
      <c r="G268" s="25">
        <f>G269-G265</f>
        <v>235066.30000000002</v>
      </c>
      <c r="H268" s="60">
        <f>H269-H265</f>
        <v>72260.5</v>
      </c>
      <c r="I268" s="59">
        <f t="shared" si="20"/>
        <v>-162805.80000000002</v>
      </c>
      <c r="J268" s="59">
        <f t="shared" si="23"/>
        <v>30.740476197566384</v>
      </c>
      <c r="K268" s="59">
        <f t="shared" si="24"/>
        <v>22.522278231430544</v>
      </c>
      <c r="M268" s="59">
        <f t="shared" si="21"/>
        <v>-107836.1</v>
      </c>
      <c r="N268" s="64">
        <f t="shared" si="22"/>
        <v>40.123189443887334</v>
      </c>
    </row>
    <row r="269" spans="1:14" s="26" customFormat="1" ht="31.5">
      <c r="A269" s="99"/>
      <c r="B269" s="101"/>
      <c r="C269" s="28"/>
      <c r="D269" s="24" t="s">
        <v>212</v>
      </c>
      <c r="E269" s="60">
        <f>SUM(E259:E260,E263:E267)</f>
        <v>180096.6</v>
      </c>
      <c r="F269" s="25">
        <f>SUM(F259:F260,F263:F267)</f>
        <v>320840.10000000003</v>
      </c>
      <c r="G269" s="25">
        <f>SUM(G259:G260,G263:G267)</f>
        <v>235066.30000000002</v>
      </c>
      <c r="H269" s="60">
        <f>SUM(H259:H260,H263:H267)</f>
        <v>71460.9</v>
      </c>
      <c r="I269" s="59">
        <f t="shared" si="20"/>
        <v>-163605.40000000002</v>
      </c>
      <c r="J269" s="59">
        <f t="shared" si="23"/>
        <v>30.400316846778967</v>
      </c>
      <c r="K269" s="59">
        <f t="shared" si="24"/>
        <v>22.27305751369607</v>
      </c>
      <c r="M269" s="59">
        <f t="shared" si="21"/>
        <v>-108635.70000000001</v>
      </c>
      <c r="N269" s="64">
        <f t="shared" si="22"/>
        <v>39.67920549305205</v>
      </c>
    </row>
    <row r="270" spans="1:14" s="26" customFormat="1" ht="15.75" customHeight="1">
      <c r="A270" s="94" t="s">
        <v>123</v>
      </c>
      <c r="B270" s="97" t="s">
        <v>124</v>
      </c>
      <c r="C270" s="16" t="s">
        <v>16</v>
      </c>
      <c r="D270" s="21" t="s">
        <v>17</v>
      </c>
      <c r="E270" s="60"/>
      <c r="F270" s="11"/>
      <c r="G270" s="11"/>
      <c r="H270" s="58">
        <v>14005.3</v>
      </c>
      <c r="I270" s="15">
        <f t="shared" si="20"/>
        <v>14005.3</v>
      </c>
      <c r="J270" s="15"/>
      <c r="K270" s="15"/>
      <c r="L270" s="3"/>
      <c r="M270" s="15">
        <f t="shared" si="21"/>
        <v>14005.3</v>
      </c>
      <c r="N270" s="62"/>
    </row>
    <row r="271" spans="1:14" s="26" customFormat="1" ht="15.75" customHeight="1">
      <c r="A271" s="98"/>
      <c r="B271" s="100"/>
      <c r="C271" s="16" t="s">
        <v>27</v>
      </c>
      <c r="D271" s="18" t="s">
        <v>28</v>
      </c>
      <c r="E271" s="60"/>
      <c r="F271" s="11"/>
      <c r="G271" s="11"/>
      <c r="H271" s="58">
        <v>-833.9</v>
      </c>
      <c r="I271" s="15">
        <f t="shared" si="20"/>
        <v>-833.9</v>
      </c>
      <c r="J271" s="15"/>
      <c r="K271" s="15"/>
      <c r="L271" s="3"/>
      <c r="M271" s="15">
        <f t="shared" si="21"/>
        <v>-833.9</v>
      </c>
      <c r="N271" s="62"/>
    </row>
    <row r="272" spans="1:14" s="26" customFormat="1" ht="63" customHeight="1">
      <c r="A272" s="102"/>
      <c r="B272" s="102"/>
      <c r="C272" s="16" t="s">
        <v>29</v>
      </c>
      <c r="D272" s="18" t="s">
        <v>202</v>
      </c>
      <c r="E272" s="58">
        <v>76.1</v>
      </c>
      <c r="F272" s="11">
        <v>268501.4</v>
      </c>
      <c r="G272" s="11">
        <v>179000</v>
      </c>
      <c r="H272" s="58">
        <v>102387</v>
      </c>
      <c r="I272" s="15">
        <f t="shared" si="20"/>
        <v>-76613</v>
      </c>
      <c r="J272" s="15">
        <f t="shared" si="23"/>
        <v>57.19944134078212</v>
      </c>
      <c r="K272" s="15">
        <f t="shared" si="24"/>
        <v>38.13276206381047</v>
      </c>
      <c r="L272" s="3"/>
      <c r="M272" s="15">
        <f t="shared" si="21"/>
        <v>102310.9</v>
      </c>
      <c r="N272" s="62">
        <f t="shared" si="22"/>
        <v>134542.7069645204</v>
      </c>
    </row>
    <row r="273" spans="1:14" s="26" customFormat="1" ht="15.75">
      <c r="A273" s="102"/>
      <c r="B273" s="102"/>
      <c r="C273" s="16" t="s">
        <v>217</v>
      </c>
      <c r="D273" s="18" t="s">
        <v>46</v>
      </c>
      <c r="E273" s="60"/>
      <c r="F273" s="11"/>
      <c r="G273" s="11"/>
      <c r="H273" s="58">
        <v>-591.6</v>
      </c>
      <c r="I273" s="15">
        <f t="shared" si="20"/>
        <v>-591.6</v>
      </c>
      <c r="J273" s="15"/>
      <c r="K273" s="15"/>
      <c r="L273" s="3"/>
      <c r="M273" s="15">
        <f t="shared" si="21"/>
        <v>-591.6</v>
      </c>
      <c r="N273" s="62"/>
    </row>
    <row r="274" spans="1:14" s="26" customFormat="1" ht="15.75" customHeight="1">
      <c r="A274" s="102"/>
      <c r="B274" s="102"/>
      <c r="C274" s="16" t="s">
        <v>50</v>
      </c>
      <c r="D274" s="18" t="s">
        <v>87</v>
      </c>
      <c r="E274" s="58">
        <v>23.6</v>
      </c>
      <c r="F274" s="11">
        <v>23.5</v>
      </c>
      <c r="G274" s="11">
        <v>23.5</v>
      </c>
      <c r="H274" s="58">
        <v>23.5</v>
      </c>
      <c r="I274" s="15">
        <f t="shared" si="20"/>
        <v>0</v>
      </c>
      <c r="J274" s="15">
        <f t="shared" si="23"/>
        <v>100</v>
      </c>
      <c r="K274" s="15">
        <f t="shared" si="24"/>
        <v>100</v>
      </c>
      <c r="L274" s="3"/>
      <c r="M274" s="15">
        <f t="shared" si="21"/>
        <v>-0.10000000000000142</v>
      </c>
      <c r="N274" s="62">
        <f t="shared" si="22"/>
        <v>99.57627118644066</v>
      </c>
    </row>
    <row r="275" spans="1:14" s="26" customFormat="1" ht="15.75" customHeight="1">
      <c r="A275" s="102"/>
      <c r="B275" s="102"/>
      <c r="C275" s="28"/>
      <c r="D275" s="24" t="s">
        <v>31</v>
      </c>
      <c r="E275" s="60">
        <f>SUM(E270:E274)</f>
        <v>99.69999999999999</v>
      </c>
      <c r="F275" s="25">
        <f>SUM(F270:F274)</f>
        <v>268524.9</v>
      </c>
      <c r="G275" s="25">
        <f>SUM(G270:G274)</f>
        <v>179023.5</v>
      </c>
      <c r="H275" s="60">
        <f>SUM(H270:H274)</f>
        <v>114990.29999999999</v>
      </c>
      <c r="I275" s="59">
        <f t="shared" si="20"/>
        <v>-64033.20000000001</v>
      </c>
      <c r="J275" s="59">
        <f t="shared" si="23"/>
        <v>64.23195837417992</v>
      </c>
      <c r="K275" s="59">
        <f t="shared" si="24"/>
        <v>42.82295608340231</v>
      </c>
      <c r="M275" s="59">
        <f t="shared" si="21"/>
        <v>114890.59999999999</v>
      </c>
      <c r="N275" s="64">
        <f t="shared" si="22"/>
        <v>115336.30892678034</v>
      </c>
    </row>
    <row r="276" spans="1:14" ht="15.75">
      <c r="A276" s="102"/>
      <c r="B276" s="102"/>
      <c r="C276" s="16" t="s">
        <v>125</v>
      </c>
      <c r="D276" s="27" t="s">
        <v>126</v>
      </c>
      <c r="E276" s="58">
        <v>338356.5</v>
      </c>
      <c r="F276" s="11">
        <v>666607.6</v>
      </c>
      <c r="G276" s="11">
        <v>458349.3</v>
      </c>
      <c r="H276" s="58">
        <v>427576.3</v>
      </c>
      <c r="I276" s="15">
        <f t="shared" si="20"/>
        <v>-30773</v>
      </c>
      <c r="J276" s="15">
        <f t="shared" si="23"/>
        <v>93.28612479608893</v>
      </c>
      <c r="K276" s="15">
        <f t="shared" si="24"/>
        <v>64.14212799254014</v>
      </c>
      <c r="M276" s="15">
        <f t="shared" si="21"/>
        <v>89219.79999999999</v>
      </c>
      <c r="N276" s="62">
        <f t="shared" si="22"/>
        <v>126.36857870323163</v>
      </c>
    </row>
    <row r="277" spans="1:14" ht="15.75">
      <c r="A277" s="102"/>
      <c r="B277" s="102"/>
      <c r="C277" s="16" t="s">
        <v>121</v>
      </c>
      <c r="D277" s="18" t="s">
        <v>122</v>
      </c>
      <c r="E277" s="58">
        <v>42386.8</v>
      </c>
      <c r="F277" s="11">
        <v>162783.8</v>
      </c>
      <c r="G277" s="11">
        <v>107041.9</v>
      </c>
      <c r="H277" s="58">
        <v>117163.4</v>
      </c>
      <c r="I277" s="15">
        <f t="shared" si="20"/>
        <v>10121.5</v>
      </c>
      <c r="J277" s="15">
        <f t="shared" si="23"/>
        <v>109.45564307061066</v>
      </c>
      <c r="K277" s="15">
        <f t="shared" si="24"/>
        <v>71.97485253446597</v>
      </c>
      <c r="M277" s="15">
        <f t="shared" si="21"/>
        <v>74776.59999999999</v>
      </c>
      <c r="N277" s="62">
        <f t="shared" si="22"/>
        <v>276.4148272575424</v>
      </c>
    </row>
    <row r="278" spans="1:14" ht="15.75">
      <c r="A278" s="102"/>
      <c r="B278" s="102"/>
      <c r="C278" s="16" t="s">
        <v>22</v>
      </c>
      <c r="D278" s="18" t="s">
        <v>23</v>
      </c>
      <c r="E278" s="58">
        <f>E279+E280</f>
        <v>51231.3</v>
      </c>
      <c r="F278" s="11">
        <f>F279+F280</f>
        <v>81131.59999999999</v>
      </c>
      <c r="G278" s="11">
        <f>G279+G280</f>
        <v>50320</v>
      </c>
      <c r="H278" s="58">
        <f>H279+H280</f>
        <v>41198.899999999994</v>
      </c>
      <c r="I278" s="15">
        <f t="shared" si="20"/>
        <v>-9121.100000000006</v>
      </c>
      <c r="J278" s="15">
        <f t="shared" si="23"/>
        <v>81.87380763116056</v>
      </c>
      <c r="K278" s="15">
        <f t="shared" si="24"/>
        <v>50.780337131278074</v>
      </c>
      <c r="M278" s="15">
        <f t="shared" si="21"/>
        <v>-10032.400000000009</v>
      </c>
      <c r="N278" s="62">
        <f t="shared" si="22"/>
        <v>80.41744011961435</v>
      </c>
    </row>
    <row r="279" spans="1:14" s="26" customFormat="1" ht="31.5" customHeight="1" hidden="1">
      <c r="A279" s="102"/>
      <c r="B279" s="102"/>
      <c r="C279" s="19" t="s">
        <v>127</v>
      </c>
      <c r="D279" s="20" t="s">
        <v>128</v>
      </c>
      <c r="E279" s="58">
        <v>51070.4</v>
      </c>
      <c r="F279" s="11">
        <f>6+81034.2</f>
        <v>81040.2</v>
      </c>
      <c r="G279" s="11">
        <v>50259.1</v>
      </c>
      <c r="H279" s="58">
        <v>41112.2</v>
      </c>
      <c r="I279" s="15">
        <f t="shared" si="20"/>
        <v>-9146.900000000001</v>
      </c>
      <c r="J279" s="15">
        <f t="shared" si="23"/>
        <v>81.8005097584318</v>
      </c>
      <c r="K279" s="15">
        <f t="shared" si="24"/>
        <v>50.73062504781577</v>
      </c>
      <c r="L279" s="3"/>
      <c r="M279" s="15">
        <f t="shared" si="21"/>
        <v>-9958.200000000004</v>
      </c>
      <c r="N279" s="62">
        <f t="shared" si="22"/>
        <v>80.50103386697577</v>
      </c>
    </row>
    <row r="280" spans="1:14" s="26" customFormat="1" ht="31.5" customHeight="1" hidden="1">
      <c r="A280" s="102"/>
      <c r="B280" s="102"/>
      <c r="C280" s="19" t="s">
        <v>25</v>
      </c>
      <c r="D280" s="20" t="s">
        <v>26</v>
      </c>
      <c r="E280" s="58">
        <v>160.9</v>
      </c>
      <c r="F280" s="11">
        <v>91.4</v>
      </c>
      <c r="G280" s="11">
        <v>60.9</v>
      </c>
      <c r="H280" s="58">
        <v>86.7</v>
      </c>
      <c r="I280" s="15">
        <f t="shared" si="20"/>
        <v>25.800000000000004</v>
      </c>
      <c r="J280" s="15">
        <f t="shared" si="23"/>
        <v>142.36453201970446</v>
      </c>
      <c r="K280" s="15">
        <f t="shared" si="24"/>
        <v>94.8577680525164</v>
      </c>
      <c r="L280" s="3"/>
      <c r="M280" s="15">
        <f t="shared" si="21"/>
        <v>-74.2</v>
      </c>
      <c r="N280" s="62">
        <f t="shared" si="22"/>
        <v>53.884400248601615</v>
      </c>
    </row>
    <row r="281" spans="1:14" s="26" customFormat="1" ht="15.75" customHeight="1">
      <c r="A281" s="102"/>
      <c r="B281" s="102"/>
      <c r="C281" s="28"/>
      <c r="D281" s="24" t="s">
        <v>34</v>
      </c>
      <c r="E281" s="60">
        <f>SUM(E276:E278)</f>
        <v>431974.6</v>
      </c>
      <c r="F281" s="25">
        <f>SUM(F276:F278)</f>
        <v>910522.9999999999</v>
      </c>
      <c r="G281" s="25">
        <f>SUM(G276:G278)</f>
        <v>615711.2</v>
      </c>
      <c r="H281" s="60">
        <f>SUM(H276:H278)</f>
        <v>585938.6</v>
      </c>
      <c r="I281" s="15">
        <f t="shared" si="20"/>
        <v>-29772.599999999977</v>
      </c>
      <c r="J281" s="15">
        <f t="shared" si="23"/>
        <v>95.16451868993126</v>
      </c>
      <c r="K281" s="15">
        <f t="shared" si="24"/>
        <v>64.35187249525822</v>
      </c>
      <c r="L281" s="3"/>
      <c r="M281" s="15">
        <f t="shared" si="21"/>
        <v>153964</v>
      </c>
      <c r="N281" s="62">
        <f t="shared" si="22"/>
        <v>135.64191042714086</v>
      </c>
    </row>
    <row r="282" spans="1:14" s="26" customFormat="1" ht="31.5">
      <c r="A282" s="102"/>
      <c r="B282" s="102"/>
      <c r="C282" s="28"/>
      <c r="D282" s="24" t="s">
        <v>211</v>
      </c>
      <c r="E282" s="60">
        <f>E283-E273</f>
        <v>432074.3</v>
      </c>
      <c r="F282" s="25">
        <f>F283-F273</f>
        <v>1179047.9</v>
      </c>
      <c r="G282" s="25">
        <f>G283-G273</f>
        <v>794734.7</v>
      </c>
      <c r="H282" s="60">
        <f>H283-H273</f>
        <v>701520.4999999999</v>
      </c>
      <c r="I282" s="59">
        <f t="shared" si="20"/>
        <v>-93214.20000000007</v>
      </c>
      <c r="J282" s="59">
        <f t="shared" si="23"/>
        <v>88.27102931330415</v>
      </c>
      <c r="K282" s="59">
        <f t="shared" si="24"/>
        <v>59.498897373041416</v>
      </c>
      <c r="M282" s="59">
        <f t="shared" si="21"/>
        <v>269446.1999999999</v>
      </c>
      <c r="N282" s="64">
        <f t="shared" si="22"/>
        <v>162.36108002720826</v>
      </c>
    </row>
    <row r="283" spans="1:14" s="26" customFormat="1" ht="31.5">
      <c r="A283" s="103"/>
      <c r="B283" s="103"/>
      <c r="C283" s="28"/>
      <c r="D283" s="24" t="s">
        <v>212</v>
      </c>
      <c r="E283" s="60">
        <f>E275+E281</f>
        <v>432074.3</v>
      </c>
      <c r="F283" s="25">
        <f>F275+F281</f>
        <v>1179047.9</v>
      </c>
      <c r="G283" s="25">
        <f>G275+G281</f>
        <v>794734.7</v>
      </c>
      <c r="H283" s="60">
        <f>H275+H281</f>
        <v>700928.8999999999</v>
      </c>
      <c r="I283" s="59">
        <f t="shared" si="20"/>
        <v>-93805.80000000005</v>
      </c>
      <c r="J283" s="59">
        <f t="shared" si="23"/>
        <v>88.19658937756209</v>
      </c>
      <c r="K283" s="59">
        <f t="shared" si="24"/>
        <v>59.44872129452925</v>
      </c>
      <c r="M283" s="59">
        <f t="shared" si="21"/>
        <v>268854.5999999999</v>
      </c>
      <c r="N283" s="64">
        <f t="shared" si="22"/>
        <v>162.22415913189002</v>
      </c>
    </row>
    <row r="284" spans="1:14" s="26" customFormat="1" ht="15.75" customHeight="1">
      <c r="A284" s="94" t="s">
        <v>129</v>
      </c>
      <c r="B284" s="97" t="s">
        <v>130</v>
      </c>
      <c r="C284" s="16" t="s">
        <v>16</v>
      </c>
      <c r="D284" s="21" t="s">
        <v>17</v>
      </c>
      <c r="E284" s="58">
        <v>9.2</v>
      </c>
      <c r="F284" s="25"/>
      <c r="G284" s="25"/>
      <c r="H284" s="58">
        <v>15.3</v>
      </c>
      <c r="I284" s="15">
        <f t="shared" si="20"/>
        <v>15.3</v>
      </c>
      <c r="J284" s="15"/>
      <c r="K284" s="15"/>
      <c r="L284" s="3"/>
      <c r="M284" s="15">
        <f t="shared" si="21"/>
        <v>6.100000000000001</v>
      </c>
      <c r="N284" s="62">
        <f t="shared" si="22"/>
        <v>166.304347826087</v>
      </c>
    </row>
    <row r="285" spans="1:14" s="26" customFormat="1" ht="15.75" customHeight="1">
      <c r="A285" s="98"/>
      <c r="B285" s="100"/>
      <c r="C285" s="16" t="s">
        <v>217</v>
      </c>
      <c r="D285" s="18" t="s">
        <v>46</v>
      </c>
      <c r="E285" s="58"/>
      <c r="F285" s="11"/>
      <c r="G285" s="11"/>
      <c r="H285" s="58">
        <v>-674.2</v>
      </c>
      <c r="I285" s="15">
        <f t="shared" si="20"/>
        <v>-674.2</v>
      </c>
      <c r="J285" s="15"/>
      <c r="K285" s="15"/>
      <c r="L285" s="3"/>
      <c r="M285" s="15">
        <f t="shared" si="21"/>
        <v>-674.2</v>
      </c>
      <c r="N285" s="62"/>
    </row>
    <row r="286" spans="1:14" s="26" customFormat="1" ht="15.75" customHeight="1">
      <c r="A286" s="98"/>
      <c r="B286" s="100"/>
      <c r="C286" s="16" t="s">
        <v>52</v>
      </c>
      <c r="D286" s="20" t="s">
        <v>53</v>
      </c>
      <c r="E286" s="58"/>
      <c r="F286" s="11">
        <v>1573.1</v>
      </c>
      <c r="G286" s="11"/>
      <c r="H286" s="58"/>
      <c r="I286" s="15">
        <f t="shared" si="20"/>
        <v>0</v>
      </c>
      <c r="J286" s="15"/>
      <c r="K286" s="15">
        <f t="shared" si="24"/>
        <v>0</v>
      </c>
      <c r="L286" s="3"/>
      <c r="M286" s="15">
        <f t="shared" si="21"/>
        <v>0</v>
      </c>
      <c r="N286" s="62"/>
    </row>
    <row r="287" spans="1:14" s="26" customFormat="1" ht="15.75" customHeight="1">
      <c r="A287" s="102"/>
      <c r="B287" s="102"/>
      <c r="C287" s="28"/>
      <c r="D287" s="24" t="s">
        <v>31</v>
      </c>
      <c r="E287" s="60">
        <f>E284+E285+E286</f>
        <v>9.2</v>
      </c>
      <c r="F287" s="60">
        <f>F284+F285+F286</f>
        <v>1573.1</v>
      </c>
      <c r="G287" s="60">
        <f>G284+G285+G286</f>
        <v>0</v>
      </c>
      <c r="H287" s="60">
        <f>H284+H285+H286</f>
        <v>-658.9000000000001</v>
      </c>
      <c r="I287" s="59">
        <f t="shared" si="20"/>
        <v>-658.9000000000001</v>
      </c>
      <c r="J287" s="59"/>
      <c r="K287" s="59">
        <f t="shared" si="24"/>
        <v>-41.88544911321595</v>
      </c>
      <c r="M287" s="59">
        <f t="shared" si="21"/>
        <v>-668.1000000000001</v>
      </c>
      <c r="N287" s="64">
        <f t="shared" si="22"/>
        <v>-7161.956521739133</v>
      </c>
    </row>
    <row r="288" spans="1:14" ht="15.75" customHeight="1">
      <c r="A288" s="102"/>
      <c r="B288" s="102"/>
      <c r="C288" s="16" t="s">
        <v>131</v>
      </c>
      <c r="D288" s="18" t="s">
        <v>132</v>
      </c>
      <c r="E288" s="58">
        <v>3750893.2</v>
      </c>
      <c r="F288" s="14">
        <v>5868800.8</v>
      </c>
      <c r="G288" s="11">
        <v>3732692.4</v>
      </c>
      <c r="H288" s="58">
        <v>3958000.5</v>
      </c>
      <c r="I288" s="15">
        <f t="shared" si="20"/>
        <v>225308.1000000001</v>
      </c>
      <c r="J288" s="15">
        <f t="shared" si="23"/>
        <v>106.03607465753137</v>
      </c>
      <c r="K288" s="15">
        <f t="shared" si="24"/>
        <v>67.44138427734676</v>
      </c>
      <c r="M288" s="15">
        <f t="shared" si="21"/>
        <v>207107.2999999998</v>
      </c>
      <c r="N288" s="62">
        <f t="shared" si="22"/>
        <v>105.52154617465514</v>
      </c>
    </row>
    <row r="289" spans="1:14" ht="15.75">
      <c r="A289" s="102"/>
      <c r="B289" s="102"/>
      <c r="C289" s="16" t="s">
        <v>133</v>
      </c>
      <c r="D289" s="18" t="s">
        <v>134</v>
      </c>
      <c r="E289" s="58">
        <v>306744.2</v>
      </c>
      <c r="F289" s="11">
        <v>432143.8</v>
      </c>
      <c r="G289" s="11">
        <v>315192.9</v>
      </c>
      <c r="H289" s="58">
        <v>317544.1</v>
      </c>
      <c r="I289" s="15">
        <f t="shared" si="20"/>
        <v>2351.1999999999534</v>
      </c>
      <c r="J289" s="15">
        <f t="shared" si="23"/>
        <v>100.7459558892348</v>
      </c>
      <c r="K289" s="15">
        <f t="shared" si="24"/>
        <v>73.4811190164015</v>
      </c>
      <c r="M289" s="15">
        <f t="shared" si="21"/>
        <v>10799.899999999965</v>
      </c>
      <c r="N289" s="62">
        <f t="shared" si="22"/>
        <v>103.52081636751403</v>
      </c>
    </row>
    <row r="290" spans="1:14" ht="31.5" hidden="1">
      <c r="A290" s="102"/>
      <c r="B290" s="102"/>
      <c r="C290" s="16" t="s">
        <v>16</v>
      </c>
      <c r="D290" s="21" t="s">
        <v>17</v>
      </c>
      <c r="E290" s="58"/>
      <c r="F290" s="11"/>
      <c r="G290" s="11"/>
      <c r="H290" s="58"/>
      <c r="I290" s="15">
        <f t="shared" si="20"/>
        <v>0</v>
      </c>
      <c r="J290" s="15" t="e">
        <f t="shared" si="23"/>
        <v>#DIV/0!</v>
      </c>
      <c r="K290" s="15" t="e">
        <f t="shared" si="24"/>
        <v>#DIV/0!</v>
      </c>
      <c r="M290" s="15">
        <f t="shared" si="21"/>
        <v>0</v>
      </c>
      <c r="N290" s="62" t="e">
        <f t="shared" si="22"/>
        <v>#DIV/0!</v>
      </c>
    </row>
    <row r="291" spans="1:14" ht="15.75">
      <c r="A291" s="102"/>
      <c r="B291" s="102"/>
      <c r="C291" s="16" t="s">
        <v>22</v>
      </c>
      <c r="D291" s="18" t="s">
        <v>23</v>
      </c>
      <c r="E291" s="58">
        <f>E292+E293+E294</f>
        <v>8586.8</v>
      </c>
      <c r="F291" s="11">
        <f>F292+F293+F294</f>
        <v>15126</v>
      </c>
      <c r="G291" s="11">
        <f>G292+G293+G294</f>
        <v>10835.199999999999</v>
      </c>
      <c r="H291" s="58">
        <f>H292+H293+H294</f>
        <v>3217.7</v>
      </c>
      <c r="I291" s="15">
        <f t="shared" si="20"/>
        <v>-7617.499999999999</v>
      </c>
      <c r="J291" s="15">
        <f t="shared" si="23"/>
        <v>29.69672917897224</v>
      </c>
      <c r="K291" s="15">
        <f t="shared" si="24"/>
        <v>21.27264313103266</v>
      </c>
      <c r="M291" s="15">
        <f t="shared" si="21"/>
        <v>-5369.099999999999</v>
      </c>
      <c r="N291" s="62">
        <f t="shared" si="22"/>
        <v>37.47263241254018</v>
      </c>
    </row>
    <row r="292" spans="1:14" ht="78.75" hidden="1">
      <c r="A292" s="102"/>
      <c r="B292" s="102"/>
      <c r="C292" s="19" t="s">
        <v>135</v>
      </c>
      <c r="D292" s="20" t="s">
        <v>136</v>
      </c>
      <c r="E292" s="58">
        <v>1782.4</v>
      </c>
      <c r="F292" s="11">
        <v>2072</v>
      </c>
      <c r="G292" s="11">
        <v>1226.4</v>
      </c>
      <c r="H292" s="58">
        <v>1330.7</v>
      </c>
      <c r="I292" s="15">
        <f t="shared" si="20"/>
        <v>104.29999999999995</v>
      </c>
      <c r="J292" s="15">
        <f t="shared" si="23"/>
        <v>108.50456621004565</v>
      </c>
      <c r="K292" s="15">
        <f t="shared" si="24"/>
        <v>64.22297297297298</v>
      </c>
      <c r="M292" s="15">
        <f t="shared" si="21"/>
        <v>-451.70000000000005</v>
      </c>
      <c r="N292" s="62">
        <f t="shared" si="22"/>
        <v>74.65776481149013</v>
      </c>
    </row>
    <row r="293" spans="1:14" ht="63" hidden="1">
      <c r="A293" s="102"/>
      <c r="B293" s="102"/>
      <c r="C293" s="19" t="s">
        <v>137</v>
      </c>
      <c r="D293" s="20" t="s">
        <v>138</v>
      </c>
      <c r="E293" s="58">
        <v>5558.1</v>
      </c>
      <c r="F293" s="11">
        <f>11654.7+335.4</f>
        <v>11990.1</v>
      </c>
      <c r="G293" s="11">
        <v>8968.8</v>
      </c>
      <c r="H293" s="58">
        <v>762.3</v>
      </c>
      <c r="I293" s="15">
        <f t="shared" si="20"/>
        <v>-8206.5</v>
      </c>
      <c r="J293" s="15">
        <f t="shared" si="23"/>
        <v>8.499464811346</v>
      </c>
      <c r="K293" s="15">
        <f t="shared" si="24"/>
        <v>6.3577451397402855</v>
      </c>
      <c r="M293" s="15">
        <f t="shared" si="21"/>
        <v>-4795.8</v>
      </c>
      <c r="N293" s="62">
        <f t="shared" si="22"/>
        <v>13.71511847573811</v>
      </c>
    </row>
    <row r="294" spans="1:14" ht="47.25" hidden="1">
      <c r="A294" s="102"/>
      <c r="B294" s="102"/>
      <c r="C294" s="19" t="s">
        <v>25</v>
      </c>
      <c r="D294" s="20" t="s">
        <v>26</v>
      </c>
      <c r="E294" s="58">
        <v>1246.3</v>
      </c>
      <c r="F294" s="11">
        <f>1000+63.9</f>
        <v>1063.9</v>
      </c>
      <c r="G294" s="11">
        <v>640</v>
      </c>
      <c r="H294" s="58">
        <v>1124.7</v>
      </c>
      <c r="I294" s="15">
        <f t="shared" si="20"/>
        <v>484.70000000000005</v>
      </c>
      <c r="J294" s="15">
        <f t="shared" si="23"/>
        <v>175.734375</v>
      </c>
      <c r="K294" s="15">
        <f t="shared" si="24"/>
        <v>105.71482282169376</v>
      </c>
      <c r="M294" s="15">
        <f t="shared" si="21"/>
        <v>-121.59999999999991</v>
      </c>
      <c r="N294" s="62">
        <f t="shared" si="22"/>
        <v>90.243119634117</v>
      </c>
    </row>
    <row r="295" spans="1:14" s="26" customFormat="1" ht="15.75">
      <c r="A295" s="102"/>
      <c r="B295" s="102"/>
      <c r="C295" s="38"/>
      <c r="D295" s="24" t="s">
        <v>34</v>
      </c>
      <c r="E295" s="60">
        <f>E288+E289+E290+E291</f>
        <v>4066224.2</v>
      </c>
      <c r="F295" s="25">
        <f>F288+F289+F290+F291</f>
        <v>6316070.6</v>
      </c>
      <c r="G295" s="25">
        <f>G288+G289+G290+G291</f>
        <v>4058720.5</v>
      </c>
      <c r="H295" s="60">
        <f>H288+H289+H290+H291</f>
        <v>4278762.3</v>
      </c>
      <c r="I295" s="59">
        <f t="shared" si="20"/>
        <v>220041.7999999998</v>
      </c>
      <c r="J295" s="59">
        <f t="shared" si="23"/>
        <v>105.42145732873205</v>
      </c>
      <c r="K295" s="59">
        <f t="shared" si="24"/>
        <v>67.74405434923416</v>
      </c>
      <c r="M295" s="59">
        <f t="shared" si="21"/>
        <v>212538.09999999963</v>
      </c>
      <c r="N295" s="64">
        <f t="shared" si="22"/>
        <v>105.22691542684734</v>
      </c>
    </row>
    <row r="296" spans="1:14" s="26" customFormat="1" ht="31.5">
      <c r="A296" s="102"/>
      <c r="B296" s="102"/>
      <c r="C296" s="38"/>
      <c r="D296" s="24" t="s">
        <v>211</v>
      </c>
      <c r="E296" s="60">
        <f>E287+E295-E285</f>
        <v>4066233.4000000004</v>
      </c>
      <c r="F296" s="60">
        <f>F287+F295-F285</f>
        <v>6317643.699999999</v>
      </c>
      <c r="G296" s="60">
        <f>G287+G295-G285</f>
        <v>4058720.5</v>
      </c>
      <c r="H296" s="60">
        <f>H287+H295-H285</f>
        <v>4278777.6</v>
      </c>
      <c r="I296" s="59">
        <f t="shared" si="20"/>
        <v>220057.09999999963</v>
      </c>
      <c r="J296" s="59">
        <f t="shared" si="23"/>
        <v>105.4218342948227</v>
      </c>
      <c r="K296" s="59">
        <f t="shared" si="24"/>
        <v>67.72742818655632</v>
      </c>
      <c r="M296" s="59">
        <f t="shared" si="21"/>
        <v>212544.19999999925</v>
      </c>
      <c r="N296" s="64">
        <f t="shared" si="22"/>
        <v>105.22705361674515</v>
      </c>
    </row>
    <row r="297" spans="1:14" s="26" customFormat="1" ht="31.5">
      <c r="A297" s="103"/>
      <c r="B297" s="103"/>
      <c r="C297" s="28"/>
      <c r="D297" s="24" t="s">
        <v>212</v>
      </c>
      <c r="E297" s="60">
        <f>E287+E295</f>
        <v>4066233.4000000004</v>
      </c>
      <c r="F297" s="60">
        <f>F287+F295</f>
        <v>6317643.699999999</v>
      </c>
      <c r="G297" s="60">
        <f>G287+G295</f>
        <v>4058720.5</v>
      </c>
      <c r="H297" s="60">
        <f>H287+H295</f>
        <v>4278103.399999999</v>
      </c>
      <c r="I297" s="59">
        <f t="shared" si="20"/>
        <v>219382.89999999944</v>
      </c>
      <c r="J297" s="59">
        <f t="shared" si="23"/>
        <v>105.40522314852672</v>
      </c>
      <c r="K297" s="59">
        <f t="shared" si="24"/>
        <v>67.71675648628302</v>
      </c>
      <c r="M297" s="59">
        <f t="shared" si="21"/>
        <v>211869.99999999907</v>
      </c>
      <c r="N297" s="64">
        <f t="shared" si="22"/>
        <v>105.21047316172256</v>
      </c>
    </row>
    <row r="298" spans="1:14" s="26" customFormat="1" ht="31.5">
      <c r="A298" s="97">
        <v>955</v>
      </c>
      <c r="B298" s="97" t="s">
        <v>195</v>
      </c>
      <c r="C298" s="16" t="s">
        <v>16</v>
      </c>
      <c r="D298" s="21" t="s">
        <v>17</v>
      </c>
      <c r="E298" s="58">
        <v>950.3</v>
      </c>
      <c r="F298" s="25"/>
      <c r="G298" s="25"/>
      <c r="H298" s="58">
        <v>250.3</v>
      </c>
      <c r="I298" s="15">
        <f t="shared" si="20"/>
        <v>250.3</v>
      </c>
      <c r="J298" s="15"/>
      <c r="K298" s="15"/>
      <c r="L298" s="3"/>
      <c r="M298" s="15">
        <f t="shared" si="21"/>
        <v>-700</v>
      </c>
      <c r="N298" s="62">
        <f t="shared" si="22"/>
        <v>26.339050826054933</v>
      </c>
    </row>
    <row r="299" spans="1:14" s="26" customFormat="1" ht="15.75">
      <c r="A299" s="102"/>
      <c r="B299" s="102"/>
      <c r="C299" s="16" t="s">
        <v>27</v>
      </c>
      <c r="D299" s="18" t="s">
        <v>28</v>
      </c>
      <c r="E299" s="58">
        <v>3.1</v>
      </c>
      <c r="F299" s="25"/>
      <c r="G299" s="25"/>
      <c r="H299" s="58">
        <v>178.7</v>
      </c>
      <c r="I299" s="15">
        <f t="shared" si="20"/>
        <v>178.7</v>
      </c>
      <c r="J299" s="15"/>
      <c r="K299" s="15"/>
      <c r="L299" s="3"/>
      <c r="M299" s="15">
        <f t="shared" si="21"/>
        <v>175.6</v>
      </c>
      <c r="N299" s="62">
        <f t="shared" si="22"/>
        <v>5764.516129032258</v>
      </c>
    </row>
    <row r="300" spans="1:14" ht="15.75" customHeight="1">
      <c r="A300" s="102"/>
      <c r="B300" s="102"/>
      <c r="C300" s="16" t="s">
        <v>217</v>
      </c>
      <c r="D300" s="18" t="s">
        <v>46</v>
      </c>
      <c r="E300" s="68"/>
      <c r="F300" s="34"/>
      <c r="G300" s="34"/>
      <c r="H300" s="68">
        <v>-2870.5</v>
      </c>
      <c r="I300" s="15">
        <f t="shared" si="20"/>
        <v>-2870.5</v>
      </c>
      <c r="J300" s="15"/>
      <c r="K300" s="15"/>
      <c r="M300" s="15">
        <f t="shared" si="21"/>
        <v>-2870.5</v>
      </c>
      <c r="N300" s="62"/>
    </row>
    <row r="301" spans="1:14" ht="15.75" hidden="1">
      <c r="A301" s="102"/>
      <c r="B301" s="102"/>
      <c r="C301" s="16" t="s">
        <v>49</v>
      </c>
      <c r="D301" s="18" t="s">
        <v>120</v>
      </c>
      <c r="E301" s="68"/>
      <c r="F301" s="34"/>
      <c r="G301" s="34"/>
      <c r="H301" s="68"/>
      <c r="I301" s="15">
        <f t="shared" si="20"/>
        <v>0</v>
      </c>
      <c r="J301" s="15" t="e">
        <f t="shared" si="23"/>
        <v>#DIV/0!</v>
      </c>
      <c r="K301" s="15" t="e">
        <f t="shared" si="24"/>
        <v>#DIV/0!</v>
      </c>
      <c r="M301" s="15">
        <f t="shared" si="21"/>
        <v>0</v>
      </c>
      <c r="N301" s="62"/>
    </row>
    <row r="302" spans="1:14" ht="15.75">
      <c r="A302" s="102"/>
      <c r="B302" s="102"/>
      <c r="C302" s="16" t="s">
        <v>50</v>
      </c>
      <c r="D302" s="18" t="s">
        <v>87</v>
      </c>
      <c r="E302" s="68"/>
      <c r="F302" s="34">
        <v>46255.5</v>
      </c>
      <c r="G302" s="34">
        <v>46255.5</v>
      </c>
      <c r="H302" s="68">
        <v>46255.5</v>
      </c>
      <c r="I302" s="15">
        <f t="shared" si="20"/>
        <v>0</v>
      </c>
      <c r="J302" s="15">
        <f t="shared" si="23"/>
        <v>100</v>
      </c>
      <c r="K302" s="15">
        <f t="shared" si="24"/>
        <v>100</v>
      </c>
      <c r="M302" s="15">
        <f t="shared" si="21"/>
        <v>46255.5</v>
      </c>
      <c r="N302" s="62"/>
    </row>
    <row r="303" spans="1:14" s="26" customFormat="1" ht="31.5">
      <c r="A303" s="102"/>
      <c r="B303" s="102"/>
      <c r="C303" s="28"/>
      <c r="D303" s="24" t="s">
        <v>211</v>
      </c>
      <c r="E303" s="57">
        <f>E304-E300</f>
        <v>953.4</v>
      </c>
      <c r="F303" s="37">
        <f>F304-F300</f>
        <v>46255.5</v>
      </c>
      <c r="G303" s="37">
        <f>G304-G300</f>
        <v>46255.5</v>
      </c>
      <c r="H303" s="57">
        <f>H304-H300</f>
        <v>46684.5</v>
      </c>
      <c r="I303" s="59">
        <f t="shared" si="20"/>
        <v>429</v>
      </c>
      <c r="J303" s="59">
        <f t="shared" si="23"/>
        <v>100.92745727535105</v>
      </c>
      <c r="K303" s="59">
        <f t="shared" si="24"/>
        <v>100.92745727535105</v>
      </c>
      <c r="M303" s="59">
        <f t="shared" si="21"/>
        <v>45731.1</v>
      </c>
      <c r="N303" s="64">
        <f t="shared" si="22"/>
        <v>4896.633102580239</v>
      </c>
    </row>
    <row r="304" spans="1:14" s="26" customFormat="1" ht="33" customHeight="1">
      <c r="A304" s="103"/>
      <c r="B304" s="103"/>
      <c r="C304" s="23"/>
      <c r="D304" s="24" t="s">
        <v>212</v>
      </c>
      <c r="E304" s="57">
        <f>SUM(E298:E302)</f>
        <v>953.4</v>
      </c>
      <c r="F304" s="37">
        <f>SUM(F298:F302)</f>
        <v>46255.5</v>
      </c>
      <c r="G304" s="37">
        <f>SUM(G298:G302)</f>
        <v>46255.5</v>
      </c>
      <c r="H304" s="57">
        <f>SUM(H298:H302)</f>
        <v>43814</v>
      </c>
      <c r="I304" s="59">
        <f t="shared" si="20"/>
        <v>-2441.5</v>
      </c>
      <c r="J304" s="59">
        <f t="shared" si="23"/>
        <v>94.72170876976791</v>
      </c>
      <c r="K304" s="59">
        <f t="shared" si="24"/>
        <v>94.72170876976791</v>
      </c>
      <c r="M304" s="59">
        <f t="shared" si="21"/>
        <v>42860.6</v>
      </c>
      <c r="N304" s="64">
        <f t="shared" si="22"/>
        <v>4595.552758548354</v>
      </c>
    </row>
    <row r="305" spans="1:14" s="26" customFormat="1" ht="31.5" customHeight="1">
      <c r="A305" s="94" t="s">
        <v>139</v>
      </c>
      <c r="B305" s="97" t="s">
        <v>140</v>
      </c>
      <c r="C305" s="16" t="s">
        <v>16</v>
      </c>
      <c r="D305" s="21" t="s">
        <v>17</v>
      </c>
      <c r="E305" s="68">
        <v>289.5</v>
      </c>
      <c r="F305" s="37"/>
      <c r="G305" s="37"/>
      <c r="H305" s="68">
        <v>213.9</v>
      </c>
      <c r="I305" s="15">
        <f t="shared" si="20"/>
        <v>213.9</v>
      </c>
      <c r="J305" s="15"/>
      <c r="K305" s="15"/>
      <c r="L305" s="3"/>
      <c r="M305" s="15">
        <f t="shared" si="21"/>
        <v>-75.6</v>
      </c>
      <c r="N305" s="62">
        <f t="shared" si="22"/>
        <v>73.8860103626943</v>
      </c>
    </row>
    <row r="306" spans="1:14" s="26" customFormat="1" ht="31.5" customHeight="1">
      <c r="A306" s="98"/>
      <c r="B306" s="100"/>
      <c r="C306" s="19" t="s">
        <v>18</v>
      </c>
      <c r="D306" s="22" t="s">
        <v>19</v>
      </c>
      <c r="E306" s="68"/>
      <c r="F306" s="37"/>
      <c r="G306" s="37"/>
      <c r="H306" s="68">
        <v>72.4</v>
      </c>
      <c r="I306" s="15">
        <f t="shared" si="20"/>
        <v>72.4</v>
      </c>
      <c r="J306" s="15"/>
      <c r="K306" s="15"/>
      <c r="L306" s="3"/>
      <c r="M306" s="15">
        <f t="shared" si="21"/>
        <v>72.4</v>
      </c>
      <c r="N306" s="62"/>
    </row>
    <row r="307" spans="1:14" ht="15.75">
      <c r="A307" s="98"/>
      <c r="B307" s="100"/>
      <c r="C307" s="16" t="s">
        <v>22</v>
      </c>
      <c r="D307" s="18" t="s">
        <v>23</v>
      </c>
      <c r="E307" s="58">
        <f>E308</f>
        <v>0</v>
      </c>
      <c r="F307" s="11">
        <f>F308</f>
        <v>0</v>
      </c>
      <c r="G307" s="11">
        <f>G308</f>
        <v>0</v>
      </c>
      <c r="H307" s="58">
        <f>H308</f>
        <v>0</v>
      </c>
      <c r="I307" s="15">
        <f t="shared" si="20"/>
        <v>0</v>
      </c>
      <c r="J307" s="15"/>
      <c r="K307" s="15"/>
      <c r="M307" s="15">
        <f t="shared" si="21"/>
        <v>0</v>
      </c>
      <c r="N307" s="62"/>
    </row>
    <row r="308" spans="1:14" ht="46.5" customHeight="1" hidden="1">
      <c r="A308" s="98"/>
      <c r="B308" s="100"/>
      <c r="C308" s="19" t="s">
        <v>25</v>
      </c>
      <c r="D308" s="20" t="s">
        <v>26</v>
      </c>
      <c r="E308" s="58"/>
      <c r="F308" s="11"/>
      <c r="G308" s="11"/>
      <c r="H308" s="58"/>
      <c r="I308" s="15">
        <f t="shared" si="20"/>
        <v>0</v>
      </c>
      <c r="J308" s="15"/>
      <c r="K308" s="15"/>
      <c r="M308" s="15">
        <f t="shared" si="21"/>
        <v>0</v>
      </c>
      <c r="N308" s="62"/>
    </row>
    <row r="309" spans="1:14" ht="15.75" customHeight="1" hidden="1">
      <c r="A309" s="98"/>
      <c r="B309" s="100"/>
      <c r="C309" s="16" t="s">
        <v>27</v>
      </c>
      <c r="D309" s="18" t="s">
        <v>28</v>
      </c>
      <c r="E309" s="58"/>
      <c r="F309" s="11"/>
      <c r="G309" s="11"/>
      <c r="H309" s="58"/>
      <c r="I309" s="15">
        <f t="shared" si="20"/>
        <v>0</v>
      </c>
      <c r="J309" s="15"/>
      <c r="K309" s="15"/>
      <c r="M309" s="15">
        <f t="shared" si="21"/>
        <v>0</v>
      </c>
      <c r="N309" s="62"/>
    </row>
    <row r="310" spans="1:14" ht="15.75" customHeight="1" hidden="1">
      <c r="A310" s="98"/>
      <c r="B310" s="100"/>
      <c r="C310" s="16" t="s">
        <v>29</v>
      </c>
      <c r="D310" s="18" t="s">
        <v>30</v>
      </c>
      <c r="E310" s="58"/>
      <c r="F310" s="11"/>
      <c r="G310" s="11"/>
      <c r="H310" s="58"/>
      <c r="I310" s="15">
        <f t="shared" si="20"/>
        <v>0</v>
      </c>
      <c r="J310" s="15"/>
      <c r="K310" s="15"/>
      <c r="M310" s="15">
        <f t="shared" si="21"/>
        <v>0</v>
      </c>
      <c r="N310" s="62"/>
    </row>
    <row r="311" spans="1:14" ht="15.75" customHeight="1">
      <c r="A311" s="98"/>
      <c r="B311" s="100"/>
      <c r="C311" s="16" t="s">
        <v>217</v>
      </c>
      <c r="D311" s="18" t="s">
        <v>46</v>
      </c>
      <c r="E311" s="58"/>
      <c r="F311" s="11"/>
      <c r="G311" s="11"/>
      <c r="H311" s="58">
        <v>-156.5</v>
      </c>
      <c r="I311" s="15">
        <f t="shared" si="20"/>
        <v>-156.5</v>
      </c>
      <c r="J311" s="15"/>
      <c r="K311" s="15"/>
      <c r="M311" s="15">
        <f t="shared" si="21"/>
        <v>-156.5</v>
      </c>
      <c r="N311" s="62"/>
    </row>
    <row r="312" spans="1:14" ht="15.75">
      <c r="A312" s="98"/>
      <c r="B312" s="100"/>
      <c r="C312" s="16" t="s">
        <v>50</v>
      </c>
      <c r="D312" s="18" t="s">
        <v>87</v>
      </c>
      <c r="E312" s="58">
        <v>217.3</v>
      </c>
      <c r="F312" s="11">
        <v>1344.1</v>
      </c>
      <c r="G312" s="11">
        <v>1271.9</v>
      </c>
      <c r="H312" s="58">
        <v>487.1</v>
      </c>
      <c r="I312" s="15">
        <f t="shared" si="20"/>
        <v>-784.8000000000001</v>
      </c>
      <c r="J312" s="15">
        <f t="shared" si="23"/>
        <v>38.29703593049768</v>
      </c>
      <c r="K312" s="15">
        <f t="shared" si="24"/>
        <v>36.23986310542371</v>
      </c>
      <c r="M312" s="15">
        <f t="shared" si="21"/>
        <v>269.8</v>
      </c>
      <c r="N312" s="62">
        <f t="shared" si="22"/>
        <v>224.16014726184997</v>
      </c>
    </row>
    <row r="313" spans="1:14" ht="15.75">
      <c r="A313" s="98"/>
      <c r="B313" s="100"/>
      <c r="C313" s="16" t="s">
        <v>52</v>
      </c>
      <c r="D313" s="20" t="s">
        <v>53</v>
      </c>
      <c r="E313" s="58">
        <v>178194.2</v>
      </c>
      <c r="F313" s="11">
        <v>197660.9</v>
      </c>
      <c r="G313" s="11">
        <v>148245.7</v>
      </c>
      <c r="H313" s="58">
        <v>148245.7</v>
      </c>
      <c r="I313" s="15">
        <f t="shared" si="20"/>
        <v>0</v>
      </c>
      <c r="J313" s="15">
        <f t="shared" si="23"/>
        <v>100</v>
      </c>
      <c r="K313" s="15">
        <f t="shared" si="24"/>
        <v>75.0000126479238</v>
      </c>
      <c r="M313" s="15">
        <f t="shared" si="21"/>
        <v>-29948.5</v>
      </c>
      <c r="N313" s="62">
        <f t="shared" si="22"/>
        <v>83.19333625898038</v>
      </c>
    </row>
    <row r="314" spans="1:14" s="26" customFormat="1" ht="15.75">
      <c r="A314" s="98"/>
      <c r="B314" s="100"/>
      <c r="C314" s="8"/>
      <c r="D314" s="24" t="s">
        <v>31</v>
      </c>
      <c r="E314" s="57">
        <f>SUM(E305:E307,E309:E313)</f>
        <v>178701</v>
      </c>
      <c r="F314" s="37">
        <f>SUM(F305:F307,F309:F313)</f>
        <v>199005</v>
      </c>
      <c r="G314" s="37">
        <f>SUM(G305:G307,G309:G313)</f>
        <v>149517.6</v>
      </c>
      <c r="H314" s="57">
        <f>SUM(H305:H307,H309:H313)</f>
        <v>148862.6</v>
      </c>
      <c r="I314" s="59">
        <f t="shared" si="20"/>
        <v>-655</v>
      </c>
      <c r="J314" s="59">
        <f t="shared" si="23"/>
        <v>99.56192448246895</v>
      </c>
      <c r="K314" s="59">
        <f t="shared" si="24"/>
        <v>74.80344714956911</v>
      </c>
      <c r="M314" s="59">
        <f t="shared" si="21"/>
        <v>-29838.399999999994</v>
      </c>
      <c r="N314" s="64">
        <f t="shared" si="22"/>
        <v>83.3026116250049</v>
      </c>
    </row>
    <row r="315" spans="1:14" ht="15.75">
      <c r="A315" s="98"/>
      <c r="B315" s="100"/>
      <c r="C315" s="16" t="s">
        <v>141</v>
      </c>
      <c r="D315" s="18" t="s">
        <v>142</v>
      </c>
      <c r="E315" s="58">
        <v>77037.5</v>
      </c>
      <c r="F315" s="11">
        <v>173920.5</v>
      </c>
      <c r="G315" s="11">
        <v>103799.5</v>
      </c>
      <c r="H315" s="58">
        <v>101611.9</v>
      </c>
      <c r="I315" s="15">
        <f t="shared" si="20"/>
        <v>-2187.600000000006</v>
      </c>
      <c r="J315" s="15">
        <f t="shared" si="23"/>
        <v>97.89247539728034</v>
      </c>
      <c r="K315" s="15">
        <f t="shared" si="24"/>
        <v>58.42433755652726</v>
      </c>
      <c r="M315" s="15">
        <f t="shared" si="21"/>
        <v>24574.399999999994</v>
      </c>
      <c r="N315" s="62">
        <f t="shared" si="22"/>
        <v>131.89926983611878</v>
      </c>
    </row>
    <row r="316" spans="1:14" ht="31.5">
      <c r="A316" s="98"/>
      <c r="B316" s="100"/>
      <c r="C316" s="16" t="s">
        <v>16</v>
      </c>
      <c r="D316" s="21" t="s">
        <v>17</v>
      </c>
      <c r="E316" s="58">
        <v>0.8</v>
      </c>
      <c r="F316" s="11"/>
      <c r="G316" s="11"/>
      <c r="H316" s="58"/>
      <c r="I316" s="15">
        <f t="shared" si="20"/>
        <v>0</v>
      </c>
      <c r="J316" s="15"/>
      <c r="K316" s="15"/>
      <c r="M316" s="15">
        <f t="shared" si="21"/>
        <v>-0.8</v>
      </c>
      <c r="N316" s="62">
        <f t="shared" si="22"/>
        <v>0</v>
      </c>
    </row>
    <row r="317" spans="1:14" ht="15.75">
      <c r="A317" s="98"/>
      <c r="B317" s="100"/>
      <c r="C317" s="16" t="s">
        <v>22</v>
      </c>
      <c r="D317" s="18" t="s">
        <v>23</v>
      </c>
      <c r="E317" s="58">
        <f>SUM(E318:E321)</f>
        <v>16059.4</v>
      </c>
      <c r="F317" s="11">
        <f>SUM(F318:F321)</f>
        <v>23545.1</v>
      </c>
      <c r="G317" s="11">
        <f>SUM(G318:G321)</f>
        <v>15234.5</v>
      </c>
      <c r="H317" s="58">
        <f>SUM(H318:H321)</f>
        <v>14699</v>
      </c>
      <c r="I317" s="15">
        <f t="shared" si="20"/>
        <v>-535.5</v>
      </c>
      <c r="J317" s="15">
        <f t="shared" si="23"/>
        <v>96.48495191834323</v>
      </c>
      <c r="K317" s="15">
        <f t="shared" si="24"/>
        <v>62.42912538065245</v>
      </c>
      <c r="M317" s="15">
        <f t="shared" si="21"/>
        <v>-1360.3999999999996</v>
      </c>
      <c r="N317" s="62">
        <f t="shared" si="22"/>
        <v>91.52894877766293</v>
      </c>
    </row>
    <row r="318" spans="1:14" s="26" customFormat="1" ht="63">
      <c r="A318" s="98"/>
      <c r="B318" s="100"/>
      <c r="C318" s="19" t="s">
        <v>143</v>
      </c>
      <c r="D318" s="20" t="s">
        <v>144</v>
      </c>
      <c r="E318" s="58">
        <v>333.2</v>
      </c>
      <c r="F318" s="11">
        <v>540</v>
      </c>
      <c r="G318" s="11">
        <v>338.3</v>
      </c>
      <c r="H318" s="58">
        <v>293.8</v>
      </c>
      <c r="I318" s="15">
        <f t="shared" si="20"/>
        <v>-44.5</v>
      </c>
      <c r="J318" s="15">
        <f t="shared" si="23"/>
        <v>86.84599467927875</v>
      </c>
      <c r="K318" s="15">
        <f t="shared" si="24"/>
        <v>54.407407407407405</v>
      </c>
      <c r="L318" s="3"/>
      <c r="M318" s="15">
        <f t="shared" si="21"/>
        <v>-39.39999999999998</v>
      </c>
      <c r="N318" s="62">
        <f t="shared" si="22"/>
        <v>88.17527010804322</v>
      </c>
    </row>
    <row r="319" spans="1:14" s="26" customFormat="1" ht="63">
      <c r="A319" s="98"/>
      <c r="B319" s="100"/>
      <c r="C319" s="19" t="s">
        <v>145</v>
      </c>
      <c r="D319" s="20" t="s">
        <v>146</v>
      </c>
      <c r="E319" s="58">
        <v>1363.5</v>
      </c>
      <c r="F319" s="11">
        <f>95+1400+316.3</f>
        <v>1811.3</v>
      </c>
      <c r="G319" s="11">
        <v>1257</v>
      </c>
      <c r="H319" s="58">
        <v>386.9</v>
      </c>
      <c r="I319" s="15">
        <f t="shared" si="20"/>
        <v>-870.1</v>
      </c>
      <c r="J319" s="15">
        <f t="shared" si="23"/>
        <v>30.779634049323786</v>
      </c>
      <c r="K319" s="15">
        <f t="shared" si="24"/>
        <v>21.360348920664716</v>
      </c>
      <c r="L319" s="3"/>
      <c r="M319" s="15">
        <f t="shared" si="21"/>
        <v>-976.6</v>
      </c>
      <c r="N319" s="62">
        <f t="shared" si="22"/>
        <v>28.375504217088377</v>
      </c>
    </row>
    <row r="320" spans="1:14" s="26" customFormat="1" ht="47.25">
      <c r="A320" s="98"/>
      <c r="B320" s="100"/>
      <c r="C320" s="19" t="s">
        <v>147</v>
      </c>
      <c r="D320" s="20" t="s">
        <v>148</v>
      </c>
      <c r="E320" s="58">
        <v>2.2</v>
      </c>
      <c r="F320" s="11">
        <f>24.2</f>
        <v>24.2</v>
      </c>
      <c r="G320" s="11">
        <v>15</v>
      </c>
      <c r="H320" s="58"/>
      <c r="I320" s="15">
        <f t="shared" si="20"/>
        <v>-15</v>
      </c>
      <c r="J320" s="15">
        <f t="shared" si="23"/>
        <v>0</v>
      </c>
      <c r="K320" s="15">
        <f t="shared" si="24"/>
        <v>0</v>
      </c>
      <c r="L320" s="3"/>
      <c r="M320" s="15">
        <f t="shared" si="21"/>
        <v>-2.2</v>
      </c>
      <c r="N320" s="62">
        <f t="shared" si="22"/>
        <v>0</v>
      </c>
    </row>
    <row r="321" spans="1:14" s="26" customFormat="1" ht="47.25">
      <c r="A321" s="98"/>
      <c r="B321" s="100"/>
      <c r="C321" s="19" t="s">
        <v>25</v>
      </c>
      <c r="D321" s="20" t="s">
        <v>26</v>
      </c>
      <c r="E321" s="58">
        <v>14360.5</v>
      </c>
      <c r="F321" s="11">
        <f>3169.6+18000</f>
        <v>21169.6</v>
      </c>
      <c r="G321" s="11">
        <v>13624.2</v>
      </c>
      <c r="H321" s="58">
        <v>14018.3</v>
      </c>
      <c r="I321" s="15">
        <f t="shared" si="20"/>
        <v>394.09999999999854</v>
      </c>
      <c r="J321" s="15">
        <f t="shared" si="23"/>
        <v>102.89264690770834</v>
      </c>
      <c r="K321" s="15">
        <f t="shared" si="24"/>
        <v>66.21901216839241</v>
      </c>
      <c r="L321" s="3"/>
      <c r="M321" s="15">
        <f t="shared" si="21"/>
        <v>-342.2000000000007</v>
      </c>
      <c r="N321" s="62">
        <f t="shared" si="22"/>
        <v>97.61707461439364</v>
      </c>
    </row>
    <row r="322" spans="1:14" s="26" customFormat="1" ht="15.75">
      <c r="A322" s="98"/>
      <c r="B322" s="100"/>
      <c r="C322" s="16" t="s">
        <v>52</v>
      </c>
      <c r="D322" s="20" t="s">
        <v>53</v>
      </c>
      <c r="E322" s="58"/>
      <c r="F322" s="11"/>
      <c r="G322" s="11"/>
      <c r="H322" s="58"/>
      <c r="I322" s="15">
        <f t="shared" si="20"/>
        <v>0</v>
      </c>
      <c r="J322" s="15"/>
      <c r="K322" s="15"/>
      <c r="L322" s="3"/>
      <c r="M322" s="15">
        <f t="shared" si="21"/>
        <v>0</v>
      </c>
      <c r="N322" s="62"/>
    </row>
    <row r="323" spans="1:14" s="26" customFormat="1" ht="15.75">
      <c r="A323" s="98"/>
      <c r="B323" s="100"/>
      <c r="C323" s="28"/>
      <c r="D323" s="24" t="s">
        <v>34</v>
      </c>
      <c r="E323" s="57">
        <f>SUM(E315:E317,E322)</f>
        <v>93097.7</v>
      </c>
      <c r="F323" s="37">
        <f>SUM(F315:F317,F322)</f>
        <v>197465.6</v>
      </c>
      <c r="G323" s="37">
        <f>SUM(G315:G317,G322)</f>
        <v>119034</v>
      </c>
      <c r="H323" s="57">
        <f>SUM(H315:H317,H322)</f>
        <v>116310.9</v>
      </c>
      <c r="I323" s="59">
        <f t="shared" si="20"/>
        <v>-2723.100000000006</v>
      </c>
      <c r="J323" s="59">
        <f t="shared" si="23"/>
        <v>97.7123342910429</v>
      </c>
      <c r="K323" s="59">
        <f t="shared" si="24"/>
        <v>58.90185429765994</v>
      </c>
      <c r="M323" s="59">
        <f t="shared" si="21"/>
        <v>23213.199999999997</v>
      </c>
      <c r="N323" s="64">
        <f t="shared" si="22"/>
        <v>124.93423575448158</v>
      </c>
    </row>
    <row r="324" spans="1:14" s="26" customFormat="1" ht="31.5">
      <c r="A324" s="98"/>
      <c r="B324" s="100"/>
      <c r="C324" s="28"/>
      <c r="D324" s="24" t="s">
        <v>211</v>
      </c>
      <c r="E324" s="57">
        <f>E325-E311</f>
        <v>271798.7</v>
      </c>
      <c r="F324" s="37">
        <f>F325-F311</f>
        <v>396470.6</v>
      </c>
      <c r="G324" s="37">
        <f>G325-G311</f>
        <v>268551.6</v>
      </c>
      <c r="H324" s="57">
        <f>H325-H311</f>
        <v>265330</v>
      </c>
      <c r="I324" s="59">
        <f t="shared" si="20"/>
        <v>-3221.5999999999767</v>
      </c>
      <c r="J324" s="59">
        <f t="shared" si="23"/>
        <v>98.8003795173814</v>
      </c>
      <c r="K324" s="59">
        <f t="shared" si="24"/>
        <v>66.9229950467954</v>
      </c>
      <c r="M324" s="59">
        <f t="shared" si="21"/>
        <v>-6468.700000000012</v>
      </c>
      <c r="N324" s="64">
        <f t="shared" si="22"/>
        <v>97.6200401252839</v>
      </c>
    </row>
    <row r="325" spans="1:14" s="26" customFormat="1" ht="31.5">
      <c r="A325" s="99"/>
      <c r="B325" s="101"/>
      <c r="C325" s="28"/>
      <c r="D325" s="24" t="s">
        <v>212</v>
      </c>
      <c r="E325" s="57">
        <f>E314+E323</f>
        <v>271798.7</v>
      </c>
      <c r="F325" s="37">
        <f>F314+F323</f>
        <v>396470.6</v>
      </c>
      <c r="G325" s="37">
        <f>G314+G323</f>
        <v>268551.6</v>
      </c>
      <c r="H325" s="57">
        <f>H314+H323</f>
        <v>265173.5</v>
      </c>
      <c r="I325" s="59">
        <f t="shared" si="20"/>
        <v>-3378.0999999999767</v>
      </c>
      <c r="J325" s="59">
        <f t="shared" si="23"/>
        <v>98.74210393831206</v>
      </c>
      <c r="K325" s="59">
        <f t="shared" si="24"/>
        <v>66.88352175419817</v>
      </c>
      <c r="M325" s="59">
        <f t="shared" si="21"/>
        <v>-6625.200000000012</v>
      </c>
      <c r="N325" s="64">
        <f t="shared" si="22"/>
        <v>97.56246074760475</v>
      </c>
    </row>
    <row r="326" spans="1:14" ht="31.5" customHeight="1">
      <c r="A326" s="97" t="s">
        <v>149</v>
      </c>
      <c r="B326" s="97" t="s">
        <v>150</v>
      </c>
      <c r="C326" s="16" t="s">
        <v>151</v>
      </c>
      <c r="D326" s="18" t="s">
        <v>152</v>
      </c>
      <c r="E326" s="58">
        <v>333.3</v>
      </c>
      <c r="F326" s="11">
        <v>462</v>
      </c>
      <c r="G326" s="11">
        <v>343.5</v>
      </c>
      <c r="H326" s="58">
        <v>393</v>
      </c>
      <c r="I326" s="15">
        <f t="shared" si="20"/>
        <v>49.5</v>
      </c>
      <c r="J326" s="15">
        <f t="shared" si="23"/>
        <v>114.41048034934498</v>
      </c>
      <c r="K326" s="15">
        <f t="shared" si="24"/>
        <v>85.06493506493507</v>
      </c>
      <c r="M326" s="15">
        <f t="shared" si="21"/>
        <v>59.69999999999999</v>
      </c>
      <c r="N326" s="62">
        <f t="shared" si="22"/>
        <v>117.9117911791179</v>
      </c>
    </row>
    <row r="327" spans="1:14" ht="15.75" customHeight="1" hidden="1">
      <c r="A327" s="100"/>
      <c r="B327" s="100"/>
      <c r="C327" s="16" t="s">
        <v>10</v>
      </c>
      <c r="D327" s="17" t="s">
        <v>153</v>
      </c>
      <c r="E327" s="58"/>
      <c r="F327" s="11"/>
      <c r="G327" s="11"/>
      <c r="H327" s="58"/>
      <c r="I327" s="15">
        <f t="shared" si="20"/>
        <v>0</v>
      </c>
      <c r="J327" s="15" t="e">
        <f t="shared" si="23"/>
        <v>#DIV/0!</v>
      </c>
      <c r="K327" s="15" t="e">
        <f t="shared" si="24"/>
        <v>#DIV/0!</v>
      </c>
      <c r="M327" s="15">
        <f t="shared" si="21"/>
        <v>0</v>
      </c>
      <c r="N327" s="62" t="e">
        <f t="shared" si="22"/>
        <v>#DIV/0!</v>
      </c>
    </row>
    <row r="328" spans="1:14" ht="47.25">
      <c r="A328" s="100"/>
      <c r="B328" s="100"/>
      <c r="C328" s="19" t="s">
        <v>14</v>
      </c>
      <c r="D328" s="20" t="s">
        <v>201</v>
      </c>
      <c r="E328" s="58">
        <v>34528.9</v>
      </c>
      <c r="F328" s="11">
        <v>68493.4</v>
      </c>
      <c r="G328" s="11">
        <v>53286.3</v>
      </c>
      <c r="H328" s="58">
        <v>33215.6</v>
      </c>
      <c r="I328" s="15">
        <f aca="true" t="shared" si="25" ref="I328:I391">H328-G328</f>
        <v>-20070.700000000004</v>
      </c>
      <c r="J328" s="15">
        <f>H328/G328*100</f>
        <v>62.334220991136554</v>
      </c>
      <c r="K328" s="15">
        <f>H328/F328*100</f>
        <v>48.49459947965789</v>
      </c>
      <c r="M328" s="15">
        <f aca="true" t="shared" si="26" ref="M328:M391">H328-E328</f>
        <v>-1313.300000000003</v>
      </c>
      <c r="N328" s="62">
        <f aca="true" t="shared" si="27" ref="N328:N391">H328/E328*100</f>
        <v>96.19651943734088</v>
      </c>
    </row>
    <row r="329" spans="1:14" ht="31.5" customHeight="1">
      <c r="A329" s="100"/>
      <c r="B329" s="100"/>
      <c r="C329" s="16" t="s">
        <v>16</v>
      </c>
      <c r="D329" s="21" t="s">
        <v>17</v>
      </c>
      <c r="E329" s="58"/>
      <c r="F329" s="11"/>
      <c r="G329" s="11"/>
      <c r="H329" s="58">
        <v>30.2</v>
      </c>
      <c r="I329" s="15">
        <f t="shared" si="25"/>
        <v>30.2</v>
      </c>
      <c r="J329" s="15"/>
      <c r="K329" s="15"/>
      <c r="M329" s="15">
        <f t="shared" si="26"/>
        <v>30.2</v>
      </c>
      <c r="N329" s="62"/>
    </row>
    <row r="330" spans="1:14" ht="15.75" customHeight="1">
      <c r="A330" s="100"/>
      <c r="B330" s="100"/>
      <c r="C330" s="16" t="s">
        <v>22</v>
      </c>
      <c r="D330" s="18" t="s">
        <v>23</v>
      </c>
      <c r="E330" s="58">
        <f>E331</f>
        <v>0</v>
      </c>
      <c r="F330" s="11">
        <f>F331</f>
        <v>0</v>
      </c>
      <c r="G330" s="11">
        <f>G331</f>
        <v>0</v>
      </c>
      <c r="H330" s="58">
        <f>H331</f>
        <v>24.4</v>
      </c>
      <c r="I330" s="15">
        <f t="shared" si="25"/>
        <v>24.4</v>
      </c>
      <c r="J330" s="15"/>
      <c r="K330" s="15"/>
      <c r="M330" s="15">
        <f t="shared" si="26"/>
        <v>24.4</v>
      </c>
      <c r="N330" s="62"/>
    </row>
    <row r="331" spans="1:14" ht="15.75" customHeight="1" hidden="1">
      <c r="A331" s="100"/>
      <c r="B331" s="100"/>
      <c r="C331" s="19" t="s">
        <v>25</v>
      </c>
      <c r="D331" s="20" t="s">
        <v>26</v>
      </c>
      <c r="E331" s="58"/>
      <c r="F331" s="11"/>
      <c r="G331" s="11"/>
      <c r="H331" s="58">
        <v>24.4</v>
      </c>
      <c r="I331" s="15">
        <f t="shared" si="25"/>
        <v>24.4</v>
      </c>
      <c r="J331" s="15"/>
      <c r="K331" s="15"/>
      <c r="M331" s="15">
        <f t="shared" si="26"/>
        <v>24.4</v>
      </c>
      <c r="N331" s="62" t="e">
        <f t="shared" si="27"/>
        <v>#DIV/0!</v>
      </c>
    </row>
    <row r="332" spans="1:14" ht="15.75">
      <c r="A332" s="100"/>
      <c r="B332" s="100"/>
      <c r="C332" s="16" t="s">
        <v>27</v>
      </c>
      <c r="D332" s="18" t="s">
        <v>28</v>
      </c>
      <c r="E332" s="58">
        <v>-154.1</v>
      </c>
      <c r="F332" s="11"/>
      <c r="G332" s="11"/>
      <c r="H332" s="58"/>
      <c r="I332" s="15">
        <f t="shared" si="25"/>
        <v>0</v>
      </c>
      <c r="J332" s="15"/>
      <c r="K332" s="15"/>
      <c r="M332" s="15">
        <f t="shared" si="26"/>
        <v>154.1</v>
      </c>
      <c r="N332" s="62">
        <f t="shared" si="27"/>
        <v>0</v>
      </c>
    </row>
    <row r="333" spans="1:14" ht="15.75" customHeight="1" hidden="1">
      <c r="A333" s="100"/>
      <c r="B333" s="100"/>
      <c r="C333" s="16" t="s">
        <v>29</v>
      </c>
      <c r="D333" s="18" t="s">
        <v>30</v>
      </c>
      <c r="E333" s="58"/>
      <c r="F333" s="11"/>
      <c r="G333" s="11"/>
      <c r="H333" s="58"/>
      <c r="I333" s="15">
        <f t="shared" si="25"/>
        <v>0</v>
      </c>
      <c r="J333" s="15" t="e">
        <f aca="true" t="shared" si="28" ref="J333:J342">H333/G333*100</f>
        <v>#DIV/0!</v>
      </c>
      <c r="K333" s="15" t="e">
        <f aca="true" t="shared" si="29" ref="K333:K342">H333/F333*100</f>
        <v>#DIV/0!</v>
      </c>
      <c r="M333" s="15">
        <f t="shared" si="26"/>
        <v>0</v>
      </c>
      <c r="N333" s="62" t="e">
        <f t="shared" si="27"/>
        <v>#DIV/0!</v>
      </c>
    </row>
    <row r="334" spans="1:14" ht="15.75" customHeight="1" hidden="1">
      <c r="A334" s="100"/>
      <c r="B334" s="100"/>
      <c r="C334" s="16" t="s">
        <v>217</v>
      </c>
      <c r="D334" s="18" t="s">
        <v>46</v>
      </c>
      <c r="E334" s="58"/>
      <c r="F334" s="11"/>
      <c r="G334" s="11"/>
      <c r="H334" s="58"/>
      <c r="I334" s="15">
        <f t="shared" si="25"/>
        <v>0</v>
      </c>
      <c r="J334" s="15" t="e">
        <f t="shared" si="28"/>
        <v>#DIV/0!</v>
      </c>
      <c r="K334" s="15" t="e">
        <f t="shared" si="29"/>
        <v>#DIV/0!</v>
      </c>
      <c r="M334" s="15">
        <f t="shared" si="26"/>
        <v>0</v>
      </c>
      <c r="N334" s="62" t="e">
        <f t="shared" si="27"/>
        <v>#DIV/0!</v>
      </c>
    </row>
    <row r="335" spans="1:14" ht="15.75">
      <c r="A335" s="100"/>
      <c r="B335" s="100"/>
      <c r="C335" s="16" t="s">
        <v>50</v>
      </c>
      <c r="D335" s="18" t="s">
        <v>51</v>
      </c>
      <c r="E335" s="58">
        <v>150.1</v>
      </c>
      <c r="F335" s="11">
        <v>22.3</v>
      </c>
      <c r="G335" s="11">
        <v>22.3</v>
      </c>
      <c r="H335" s="58">
        <v>22.3</v>
      </c>
      <c r="I335" s="15">
        <f t="shared" si="25"/>
        <v>0</v>
      </c>
      <c r="J335" s="15">
        <f t="shared" si="28"/>
        <v>100</v>
      </c>
      <c r="K335" s="15">
        <f t="shared" si="29"/>
        <v>100</v>
      </c>
      <c r="M335" s="15">
        <f t="shared" si="26"/>
        <v>-127.8</v>
      </c>
      <c r="N335" s="62">
        <f t="shared" si="27"/>
        <v>14.85676215856096</v>
      </c>
    </row>
    <row r="336" spans="1:14" s="26" customFormat="1" ht="15.75">
      <c r="A336" s="100"/>
      <c r="B336" s="100"/>
      <c r="C336" s="23"/>
      <c r="D336" s="24" t="s">
        <v>31</v>
      </c>
      <c r="E336" s="57">
        <f>SUM(E326:E330,E332:E335)</f>
        <v>34858.200000000004</v>
      </c>
      <c r="F336" s="37">
        <f>SUM(F326:F330,F332:F335)</f>
        <v>68977.7</v>
      </c>
      <c r="G336" s="37">
        <f>SUM(G326:G330,G332:G335)</f>
        <v>53652.100000000006</v>
      </c>
      <c r="H336" s="57">
        <f>SUM(H326:H330,H332:H335)</f>
        <v>33685.5</v>
      </c>
      <c r="I336" s="59">
        <f t="shared" si="25"/>
        <v>-19966.600000000006</v>
      </c>
      <c r="J336" s="59">
        <f t="shared" si="28"/>
        <v>62.78505407989622</v>
      </c>
      <c r="K336" s="59">
        <f t="shared" si="29"/>
        <v>48.83534823573416</v>
      </c>
      <c r="M336" s="59">
        <f t="shared" si="26"/>
        <v>-1172.7000000000044</v>
      </c>
      <c r="N336" s="64">
        <f t="shared" si="27"/>
        <v>96.63579875036575</v>
      </c>
    </row>
    <row r="337" spans="1:14" ht="15.75">
      <c r="A337" s="100"/>
      <c r="B337" s="100"/>
      <c r="C337" s="16" t="s">
        <v>154</v>
      </c>
      <c r="D337" s="18" t="s">
        <v>155</v>
      </c>
      <c r="E337" s="58">
        <v>333.6</v>
      </c>
      <c r="F337" s="11">
        <v>373.8</v>
      </c>
      <c r="G337" s="11">
        <v>362</v>
      </c>
      <c r="H337" s="58">
        <v>548</v>
      </c>
      <c r="I337" s="15">
        <f t="shared" si="25"/>
        <v>186</v>
      </c>
      <c r="J337" s="15">
        <f t="shared" si="28"/>
        <v>151.38121546961324</v>
      </c>
      <c r="K337" s="15">
        <f t="shared" si="29"/>
        <v>146.60246120920277</v>
      </c>
      <c r="M337" s="15">
        <f t="shared" si="26"/>
        <v>214.39999999999998</v>
      </c>
      <c r="N337" s="62">
        <f t="shared" si="27"/>
        <v>164.26858513189447</v>
      </c>
    </row>
    <row r="338" spans="1:14" ht="15.75">
      <c r="A338" s="100"/>
      <c r="B338" s="100"/>
      <c r="C338" s="16" t="s">
        <v>22</v>
      </c>
      <c r="D338" s="18" t="s">
        <v>23</v>
      </c>
      <c r="E338" s="58">
        <f>SUM(E339:E340)</f>
        <v>6980.900000000001</v>
      </c>
      <c r="F338" s="58">
        <f>SUM(F339:F340)</f>
        <v>8425</v>
      </c>
      <c r="G338" s="58">
        <f>SUM(G339:G340)</f>
        <v>5271.4</v>
      </c>
      <c r="H338" s="58">
        <f>SUM(H339:H340)</f>
        <v>10213.1</v>
      </c>
      <c r="I338" s="15">
        <f t="shared" si="25"/>
        <v>4941.700000000001</v>
      </c>
      <c r="J338" s="15">
        <f t="shared" si="28"/>
        <v>193.74549455552608</v>
      </c>
      <c r="K338" s="15">
        <f t="shared" si="29"/>
        <v>121.22373887240356</v>
      </c>
      <c r="M338" s="15">
        <f t="shared" si="26"/>
        <v>3232.2</v>
      </c>
      <c r="N338" s="62">
        <f t="shared" si="27"/>
        <v>146.3006202638628</v>
      </c>
    </row>
    <row r="339" spans="1:14" s="26" customFormat="1" ht="48.75" customHeight="1" hidden="1">
      <c r="A339" s="100"/>
      <c r="B339" s="100"/>
      <c r="C339" s="19" t="s">
        <v>156</v>
      </c>
      <c r="D339" s="20" t="s">
        <v>157</v>
      </c>
      <c r="E339" s="58">
        <v>6496.3</v>
      </c>
      <c r="F339" s="11">
        <f>8000+25</f>
        <v>8025</v>
      </c>
      <c r="G339" s="11">
        <v>5005</v>
      </c>
      <c r="H339" s="58">
        <v>9087.1</v>
      </c>
      <c r="I339" s="15">
        <f t="shared" si="25"/>
        <v>4082.1000000000004</v>
      </c>
      <c r="J339" s="15">
        <f t="shared" si="28"/>
        <v>181.56043956043956</v>
      </c>
      <c r="K339" s="15">
        <f t="shared" si="29"/>
        <v>113.23489096573209</v>
      </c>
      <c r="L339" s="3"/>
      <c r="M339" s="15">
        <f t="shared" si="26"/>
        <v>2590.8</v>
      </c>
      <c r="N339" s="62">
        <f t="shared" si="27"/>
        <v>139.88116312362422</v>
      </c>
    </row>
    <row r="340" spans="1:14" s="26" customFormat="1" ht="48.75" customHeight="1" hidden="1">
      <c r="A340" s="100"/>
      <c r="B340" s="100"/>
      <c r="C340" s="19" t="s">
        <v>25</v>
      </c>
      <c r="D340" s="20" t="s">
        <v>26</v>
      </c>
      <c r="E340" s="58">
        <v>484.6</v>
      </c>
      <c r="F340" s="11">
        <v>400</v>
      </c>
      <c r="G340" s="11">
        <v>266.4</v>
      </c>
      <c r="H340" s="58">
        <v>1126</v>
      </c>
      <c r="I340" s="15">
        <f t="shared" si="25"/>
        <v>859.6</v>
      </c>
      <c r="J340" s="15">
        <f t="shared" si="28"/>
        <v>422.6726726726727</v>
      </c>
      <c r="K340" s="15">
        <f t="shared" si="29"/>
        <v>281.5</v>
      </c>
      <c r="L340" s="3"/>
      <c r="M340" s="15">
        <f t="shared" si="26"/>
        <v>641.4</v>
      </c>
      <c r="N340" s="62">
        <f t="shared" si="27"/>
        <v>232.35658274865867</v>
      </c>
    </row>
    <row r="341" spans="1:14" s="26" customFormat="1" ht="15.75">
      <c r="A341" s="100"/>
      <c r="B341" s="100"/>
      <c r="C341" s="28"/>
      <c r="D341" s="24" t="s">
        <v>34</v>
      </c>
      <c r="E341" s="57">
        <f>SUM(E337:E338)</f>
        <v>7314.500000000001</v>
      </c>
      <c r="F341" s="37">
        <f>SUM(F337:F338)</f>
        <v>8798.8</v>
      </c>
      <c r="G341" s="37">
        <f>SUM(G337:G338)</f>
        <v>5633.4</v>
      </c>
      <c r="H341" s="57">
        <f>SUM(H337:H338)</f>
        <v>10761.1</v>
      </c>
      <c r="I341" s="59">
        <f t="shared" si="25"/>
        <v>5127.700000000001</v>
      </c>
      <c r="J341" s="59">
        <f t="shared" si="28"/>
        <v>191.02318315759578</v>
      </c>
      <c r="K341" s="59">
        <f t="shared" si="29"/>
        <v>122.30190480520073</v>
      </c>
      <c r="M341" s="59">
        <f t="shared" si="26"/>
        <v>3446.5999999999995</v>
      </c>
      <c r="N341" s="64">
        <f t="shared" si="27"/>
        <v>147.12010390320594</v>
      </c>
    </row>
    <row r="342" spans="1:14" s="26" customFormat="1" ht="15.75">
      <c r="A342" s="101"/>
      <c r="B342" s="101"/>
      <c r="C342" s="23"/>
      <c r="D342" s="24" t="s">
        <v>35</v>
      </c>
      <c r="E342" s="57">
        <f>E336+E341</f>
        <v>42172.700000000004</v>
      </c>
      <c r="F342" s="37">
        <f>F336+F341</f>
        <v>77776.5</v>
      </c>
      <c r="G342" s="37">
        <f>G336+G341</f>
        <v>59285.50000000001</v>
      </c>
      <c r="H342" s="57">
        <f>H336+H341</f>
        <v>44446.6</v>
      </c>
      <c r="I342" s="59">
        <f t="shared" si="25"/>
        <v>-14838.900000000009</v>
      </c>
      <c r="J342" s="59">
        <f t="shared" si="28"/>
        <v>74.9704396521915</v>
      </c>
      <c r="K342" s="59">
        <f t="shared" si="29"/>
        <v>57.14656740789312</v>
      </c>
      <c r="M342" s="59">
        <f t="shared" si="26"/>
        <v>2273.899999999994</v>
      </c>
      <c r="N342" s="64">
        <f t="shared" si="27"/>
        <v>105.39187673542361</v>
      </c>
    </row>
    <row r="343" spans="1:14" s="26" customFormat="1" ht="15.75">
      <c r="A343" s="105" t="s">
        <v>215</v>
      </c>
      <c r="B343" s="105" t="s">
        <v>214</v>
      </c>
      <c r="C343" s="16" t="s">
        <v>217</v>
      </c>
      <c r="D343" s="18" t="s">
        <v>46</v>
      </c>
      <c r="E343" s="68">
        <v>-99.4</v>
      </c>
      <c r="F343" s="37"/>
      <c r="G343" s="37"/>
      <c r="H343" s="57"/>
      <c r="I343" s="15">
        <f t="shared" si="25"/>
        <v>0</v>
      </c>
      <c r="J343" s="15"/>
      <c r="K343" s="15"/>
      <c r="L343" s="3"/>
      <c r="M343" s="15">
        <f t="shared" si="26"/>
        <v>99.4</v>
      </c>
      <c r="N343" s="62">
        <f t="shared" si="27"/>
        <v>0</v>
      </c>
    </row>
    <row r="344" spans="1:14" s="26" customFormat="1" ht="31.5">
      <c r="A344" s="105"/>
      <c r="B344" s="105"/>
      <c r="C344" s="23"/>
      <c r="D344" s="24" t="s">
        <v>211</v>
      </c>
      <c r="E344" s="57">
        <f>E343-E343</f>
        <v>0</v>
      </c>
      <c r="F344" s="57">
        <f>F343-F343</f>
        <v>0</v>
      </c>
      <c r="G344" s="57">
        <f>G343-G343</f>
        <v>0</v>
      </c>
      <c r="H344" s="57">
        <f>H343-H343</f>
        <v>0</v>
      </c>
      <c r="I344" s="59">
        <f t="shared" si="25"/>
        <v>0</v>
      </c>
      <c r="J344" s="59"/>
      <c r="K344" s="59"/>
      <c r="M344" s="59">
        <f t="shared" si="26"/>
        <v>0</v>
      </c>
      <c r="N344" s="64"/>
    </row>
    <row r="345" spans="1:14" s="26" customFormat="1" ht="31.5">
      <c r="A345" s="105"/>
      <c r="B345" s="105"/>
      <c r="C345" s="23"/>
      <c r="D345" s="24" t="s">
        <v>212</v>
      </c>
      <c r="E345" s="57">
        <f>E343</f>
        <v>-99.4</v>
      </c>
      <c r="F345" s="57">
        <f>F343</f>
        <v>0</v>
      </c>
      <c r="G345" s="57">
        <f>G343</f>
        <v>0</v>
      </c>
      <c r="H345" s="57">
        <f>H343</f>
        <v>0</v>
      </c>
      <c r="I345" s="59">
        <f t="shared" si="25"/>
        <v>0</v>
      </c>
      <c r="J345" s="59"/>
      <c r="K345" s="59"/>
      <c r="M345" s="59">
        <f t="shared" si="26"/>
        <v>99.4</v>
      </c>
      <c r="N345" s="64">
        <f t="shared" si="27"/>
        <v>0</v>
      </c>
    </row>
    <row r="346" spans="1:14" ht="31.5">
      <c r="A346" s="104" t="s">
        <v>158</v>
      </c>
      <c r="B346" s="105" t="s">
        <v>159</v>
      </c>
      <c r="C346" s="16" t="s">
        <v>16</v>
      </c>
      <c r="D346" s="21" t="s">
        <v>17</v>
      </c>
      <c r="E346" s="58">
        <v>50171.2</v>
      </c>
      <c r="F346" s="11"/>
      <c r="G346" s="11"/>
      <c r="H346" s="58">
        <v>15183.1</v>
      </c>
      <c r="I346" s="15">
        <f t="shared" si="25"/>
        <v>15183.1</v>
      </c>
      <c r="J346" s="15"/>
      <c r="K346" s="15"/>
      <c r="M346" s="15">
        <f t="shared" si="26"/>
        <v>-34988.1</v>
      </c>
      <c r="N346" s="62">
        <f t="shared" si="27"/>
        <v>30.262580922919923</v>
      </c>
    </row>
    <row r="347" spans="1:14" ht="15.75" customHeight="1" hidden="1">
      <c r="A347" s="104"/>
      <c r="B347" s="105"/>
      <c r="C347" s="16" t="s">
        <v>22</v>
      </c>
      <c r="D347" s="18" t="s">
        <v>23</v>
      </c>
      <c r="E347" s="58"/>
      <c r="F347" s="11"/>
      <c r="G347" s="11"/>
      <c r="H347" s="58"/>
      <c r="I347" s="15">
        <f t="shared" si="25"/>
        <v>0</v>
      </c>
      <c r="J347" s="15"/>
      <c r="K347" s="15"/>
      <c r="M347" s="15">
        <f t="shared" si="26"/>
        <v>0</v>
      </c>
      <c r="N347" s="62" t="e">
        <f t="shared" si="27"/>
        <v>#DIV/0!</v>
      </c>
    </row>
    <row r="348" spans="1:14" ht="15.75" customHeight="1">
      <c r="A348" s="104"/>
      <c r="B348" s="105"/>
      <c r="C348" s="16" t="s">
        <v>27</v>
      </c>
      <c r="D348" s="18" t="s">
        <v>28</v>
      </c>
      <c r="E348" s="58">
        <v>7.1</v>
      </c>
      <c r="F348" s="11"/>
      <c r="G348" s="11"/>
      <c r="H348" s="58"/>
      <c r="I348" s="15">
        <f t="shared" si="25"/>
        <v>0</v>
      </c>
      <c r="J348" s="15"/>
      <c r="K348" s="15"/>
      <c r="M348" s="15">
        <f t="shared" si="26"/>
        <v>-7.1</v>
      </c>
      <c r="N348" s="62">
        <f t="shared" si="27"/>
        <v>0</v>
      </c>
    </row>
    <row r="349" spans="1:14" ht="15.75" customHeight="1">
      <c r="A349" s="104"/>
      <c r="B349" s="105"/>
      <c r="C349" s="16" t="s">
        <v>217</v>
      </c>
      <c r="D349" s="18" t="s">
        <v>46</v>
      </c>
      <c r="E349" s="58">
        <v>-853</v>
      </c>
      <c r="F349" s="11"/>
      <c r="G349" s="11"/>
      <c r="H349" s="58">
        <v>-384.7</v>
      </c>
      <c r="I349" s="15">
        <f t="shared" si="25"/>
        <v>-384.7</v>
      </c>
      <c r="J349" s="15"/>
      <c r="K349" s="15"/>
      <c r="M349" s="15">
        <f t="shared" si="26"/>
        <v>468.3</v>
      </c>
      <c r="N349" s="62">
        <f t="shared" si="27"/>
        <v>45.09964830011724</v>
      </c>
    </row>
    <row r="350" spans="1:14" ht="15.75">
      <c r="A350" s="104"/>
      <c r="B350" s="105"/>
      <c r="C350" s="16" t="s">
        <v>50</v>
      </c>
      <c r="D350" s="18" t="s">
        <v>51</v>
      </c>
      <c r="E350" s="58">
        <v>2558.9</v>
      </c>
      <c r="F350" s="11">
        <v>12252.2</v>
      </c>
      <c r="G350" s="11">
        <v>11730.3</v>
      </c>
      <c r="H350" s="58">
        <v>6679.9</v>
      </c>
      <c r="I350" s="15">
        <f t="shared" si="25"/>
        <v>-5050.4</v>
      </c>
      <c r="J350" s="15">
        <f>H350/G350*100</f>
        <v>56.94568766357212</v>
      </c>
      <c r="K350" s="15">
        <f>H350/F350*100</f>
        <v>54.52000457060772</v>
      </c>
      <c r="M350" s="15">
        <f t="shared" si="26"/>
        <v>4121</v>
      </c>
      <c r="N350" s="62">
        <f t="shared" si="27"/>
        <v>261.0457618507952</v>
      </c>
    </row>
    <row r="351" spans="1:14" ht="15.75">
      <c r="A351" s="104"/>
      <c r="B351" s="105"/>
      <c r="C351" s="16" t="s">
        <v>52</v>
      </c>
      <c r="D351" s="20" t="s">
        <v>53</v>
      </c>
      <c r="E351" s="58"/>
      <c r="F351" s="11">
        <v>548.7</v>
      </c>
      <c r="G351" s="11">
        <v>548.7</v>
      </c>
      <c r="H351" s="58">
        <v>548.7</v>
      </c>
      <c r="I351" s="15">
        <f t="shared" si="25"/>
        <v>0</v>
      </c>
      <c r="J351" s="15">
        <f>H351/G351*100</f>
        <v>100</v>
      </c>
      <c r="K351" s="15">
        <f>H351/F351*100</f>
        <v>100</v>
      </c>
      <c r="M351" s="15">
        <f t="shared" si="26"/>
        <v>548.7</v>
      </c>
      <c r="N351" s="62"/>
    </row>
    <row r="352" spans="1:14" s="26" customFormat="1" ht="31.5">
      <c r="A352" s="104"/>
      <c r="B352" s="105"/>
      <c r="C352" s="28"/>
      <c r="D352" s="24" t="s">
        <v>211</v>
      </c>
      <c r="E352" s="60">
        <f>E353-E349</f>
        <v>52737.2</v>
      </c>
      <c r="F352" s="25">
        <f>F353-F349</f>
        <v>12800.900000000001</v>
      </c>
      <c r="G352" s="25">
        <f>G353-G349</f>
        <v>12279</v>
      </c>
      <c r="H352" s="60">
        <f>H353-H349</f>
        <v>22411.7</v>
      </c>
      <c r="I352" s="59">
        <f t="shared" si="25"/>
        <v>10132.7</v>
      </c>
      <c r="J352" s="59">
        <f>H352/G352*100</f>
        <v>182.52056356380814</v>
      </c>
      <c r="K352" s="59">
        <f>H352/F352*100</f>
        <v>175.07909600106242</v>
      </c>
      <c r="M352" s="59">
        <f t="shared" si="26"/>
        <v>-30325.499999999996</v>
      </c>
      <c r="N352" s="64">
        <f t="shared" si="27"/>
        <v>42.49694712650653</v>
      </c>
    </row>
    <row r="353" spans="1:14" s="26" customFormat="1" ht="31.5">
      <c r="A353" s="104"/>
      <c r="B353" s="105"/>
      <c r="C353" s="8"/>
      <c r="D353" s="24" t="s">
        <v>212</v>
      </c>
      <c r="E353" s="57">
        <f>SUM(E346:E351)</f>
        <v>51884.2</v>
      </c>
      <c r="F353" s="37">
        <f>SUM(F346:F351)</f>
        <v>12800.900000000001</v>
      </c>
      <c r="G353" s="37">
        <f>SUM(G346:G351)</f>
        <v>12279</v>
      </c>
      <c r="H353" s="57">
        <f>SUM(H346:H351)</f>
        <v>22027</v>
      </c>
      <c r="I353" s="59">
        <f t="shared" si="25"/>
        <v>9748</v>
      </c>
      <c r="J353" s="59">
        <f>H353/G353*100</f>
        <v>179.38757227787278</v>
      </c>
      <c r="K353" s="59">
        <f>H353/F353*100</f>
        <v>172.07383855822636</v>
      </c>
      <c r="M353" s="59">
        <f t="shared" si="26"/>
        <v>-29857.199999999997</v>
      </c>
      <c r="N353" s="64">
        <f t="shared" si="27"/>
        <v>42.45415752772521</v>
      </c>
    </row>
    <row r="354" spans="1:14" s="26" customFormat="1" ht="31.5" customHeight="1">
      <c r="A354" s="94" t="s">
        <v>160</v>
      </c>
      <c r="B354" s="97" t="s">
        <v>161</v>
      </c>
      <c r="C354" s="16" t="s">
        <v>16</v>
      </c>
      <c r="D354" s="21" t="s">
        <v>17</v>
      </c>
      <c r="E354" s="68">
        <v>156.8</v>
      </c>
      <c r="F354" s="37"/>
      <c r="G354" s="37"/>
      <c r="H354" s="68">
        <v>249.7</v>
      </c>
      <c r="I354" s="15">
        <f t="shared" si="25"/>
        <v>249.7</v>
      </c>
      <c r="J354" s="15"/>
      <c r="K354" s="15"/>
      <c r="L354" s="3"/>
      <c r="M354" s="15">
        <f t="shared" si="26"/>
        <v>92.89999999999998</v>
      </c>
      <c r="N354" s="62">
        <f t="shared" si="27"/>
        <v>159.2474489795918</v>
      </c>
    </row>
    <row r="355" spans="1:14" s="26" customFormat="1" ht="15.75" customHeight="1" hidden="1">
      <c r="A355" s="102"/>
      <c r="B355" s="102"/>
      <c r="C355" s="16" t="s">
        <v>22</v>
      </c>
      <c r="D355" s="18" t="s">
        <v>23</v>
      </c>
      <c r="E355" s="68">
        <f>E356</f>
        <v>0</v>
      </c>
      <c r="F355" s="34">
        <f>F356</f>
        <v>0</v>
      </c>
      <c r="G355" s="34">
        <f>G356</f>
        <v>0</v>
      </c>
      <c r="H355" s="68">
        <f>H356</f>
        <v>0</v>
      </c>
      <c r="I355" s="15">
        <f t="shared" si="25"/>
        <v>0</v>
      </c>
      <c r="J355" s="15"/>
      <c r="K355" s="15"/>
      <c r="L355" s="3"/>
      <c r="M355" s="15">
        <f t="shared" si="26"/>
        <v>0</v>
      </c>
      <c r="N355" s="62" t="e">
        <f t="shared" si="27"/>
        <v>#DIV/0!</v>
      </c>
    </row>
    <row r="356" spans="1:14" s="26" customFormat="1" ht="47.25" hidden="1">
      <c r="A356" s="102"/>
      <c r="B356" s="102"/>
      <c r="C356" s="19" t="s">
        <v>25</v>
      </c>
      <c r="D356" s="20" t="s">
        <v>26</v>
      </c>
      <c r="E356" s="58"/>
      <c r="F356" s="11"/>
      <c r="G356" s="11"/>
      <c r="H356" s="58"/>
      <c r="I356" s="15">
        <f t="shared" si="25"/>
        <v>0</v>
      </c>
      <c r="J356" s="15"/>
      <c r="K356" s="15"/>
      <c r="L356" s="3"/>
      <c r="M356" s="15">
        <f t="shared" si="26"/>
        <v>0</v>
      </c>
      <c r="N356" s="62" t="e">
        <f t="shared" si="27"/>
        <v>#DIV/0!</v>
      </c>
    </row>
    <row r="357" spans="1:14" s="26" customFormat="1" ht="15.75">
      <c r="A357" s="102"/>
      <c r="B357" s="102"/>
      <c r="C357" s="16" t="s">
        <v>27</v>
      </c>
      <c r="D357" s="18" t="s">
        <v>28</v>
      </c>
      <c r="E357" s="68">
        <v>199.4</v>
      </c>
      <c r="F357" s="37"/>
      <c r="G357" s="37"/>
      <c r="H357" s="68">
        <v>3.8</v>
      </c>
      <c r="I357" s="15">
        <f t="shared" si="25"/>
        <v>3.8</v>
      </c>
      <c r="J357" s="15"/>
      <c r="K357" s="15"/>
      <c r="L357" s="3"/>
      <c r="M357" s="15">
        <f t="shared" si="26"/>
        <v>-195.6</v>
      </c>
      <c r="N357" s="62">
        <f t="shared" si="27"/>
        <v>1.9057171514543632</v>
      </c>
    </row>
    <row r="358" spans="1:14" s="26" customFormat="1" ht="15.75">
      <c r="A358" s="102"/>
      <c r="B358" s="102"/>
      <c r="C358" s="16" t="s">
        <v>29</v>
      </c>
      <c r="D358" s="18" t="s">
        <v>30</v>
      </c>
      <c r="E358" s="68"/>
      <c r="F358" s="37"/>
      <c r="G358" s="37"/>
      <c r="H358" s="68">
        <v>30</v>
      </c>
      <c r="I358" s="15">
        <f t="shared" si="25"/>
        <v>30</v>
      </c>
      <c r="J358" s="15"/>
      <c r="K358" s="15"/>
      <c r="L358" s="3"/>
      <c r="M358" s="15">
        <f t="shared" si="26"/>
        <v>30</v>
      </c>
      <c r="N358" s="62"/>
    </row>
    <row r="359" spans="1:14" s="26" customFormat="1" ht="15.75">
      <c r="A359" s="102"/>
      <c r="B359" s="102"/>
      <c r="C359" s="16" t="s">
        <v>217</v>
      </c>
      <c r="D359" s="18" t="s">
        <v>46</v>
      </c>
      <c r="E359" s="68"/>
      <c r="F359" s="37"/>
      <c r="G359" s="37"/>
      <c r="H359" s="68">
        <v>-15.2</v>
      </c>
      <c r="I359" s="15">
        <f t="shared" si="25"/>
        <v>-15.2</v>
      </c>
      <c r="J359" s="15"/>
      <c r="K359" s="15"/>
      <c r="L359" s="3"/>
      <c r="M359" s="15">
        <f t="shared" si="26"/>
        <v>-15.2</v>
      </c>
      <c r="N359" s="62"/>
    </row>
    <row r="360" spans="1:14" ht="15.75">
      <c r="A360" s="102"/>
      <c r="B360" s="102"/>
      <c r="C360" s="16" t="s">
        <v>49</v>
      </c>
      <c r="D360" s="18" t="s">
        <v>120</v>
      </c>
      <c r="E360" s="68">
        <v>22263.6</v>
      </c>
      <c r="F360" s="34">
        <v>16763.1</v>
      </c>
      <c r="G360" s="34">
        <v>16763.1</v>
      </c>
      <c r="H360" s="68">
        <v>6104.1</v>
      </c>
      <c r="I360" s="15">
        <f t="shared" si="25"/>
        <v>-10658.999999999998</v>
      </c>
      <c r="J360" s="15">
        <f>H360/G360*100</f>
        <v>36.41390912182115</v>
      </c>
      <c r="K360" s="15">
        <f>H360/F360*100</f>
        <v>36.41390912182115</v>
      </c>
      <c r="M360" s="15">
        <f t="shared" si="26"/>
        <v>-16159.499999999998</v>
      </c>
      <c r="N360" s="62">
        <f t="shared" si="27"/>
        <v>27.41739880342802</v>
      </c>
    </row>
    <row r="361" spans="1:14" ht="15.75">
      <c r="A361" s="102"/>
      <c r="B361" s="102"/>
      <c r="C361" s="16" t="s">
        <v>50</v>
      </c>
      <c r="D361" s="18" t="s">
        <v>51</v>
      </c>
      <c r="E361" s="68"/>
      <c r="F361" s="34">
        <v>2735.9</v>
      </c>
      <c r="G361" s="34">
        <v>2735.9</v>
      </c>
      <c r="H361" s="68">
        <v>2735.9</v>
      </c>
      <c r="I361" s="15">
        <f t="shared" si="25"/>
        <v>0</v>
      </c>
      <c r="J361" s="15">
        <f>H361/G361*100</f>
        <v>100</v>
      </c>
      <c r="K361" s="15">
        <f>H361/F361*100</f>
        <v>100</v>
      </c>
      <c r="M361" s="15">
        <f t="shared" si="26"/>
        <v>2735.9</v>
      </c>
      <c r="N361" s="62"/>
    </row>
    <row r="362" spans="1:14" ht="15.75">
      <c r="A362" s="102"/>
      <c r="B362" s="102"/>
      <c r="C362" s="16" t="s">
        <v>52</v>
      </c>
      <c r="D362" s="20" t="s">
        <v>53</v>
      </c>
      <c r="E362" s="68"/>
      <c r="F362" s="34">
        <v>41400</v>
      </c>
      <c r="G362" s="34">
        <v>41400</v>
      </c>
      <c r="H362" s="68">
        <v>41400</v>
      </c>
      <c r="I362" s="15">
        <f t="shared" si="25"/>
        <v>0</v>
      </c>
      <c r="J362" s="15">
        <f>H362/G362*100</f>
        <v>100</v>
      </c>
      <c r="K362" s="15">
        <f>H362/F362*100</f>
        <v>100</v>
      </c>
      <c r="M362" s="15">
        <f t="shared" si="26"/>
        <v>41400</v>
      </c>
      <c r="N362" s="62"/>
    </row>
    <row r="363" spans="1:14" ht="31.5">
      <c r="A363" s="102"/>
      <c r="B363" s="102"/>
      <c r="C363" s="16"/>
      <c r="D363" s="24" t="s">
        <v>211</v>
      </c>
      <c r="E363" s="57">
        <f>E364-E359</f>
        <v>22619.8</v>
      </c>
      <c r="F363" s="37">
        <f>F364-F359</f>
        <v>60899</v>
      </c>
      <c r="G363" s="37">
        <f>G364-G359</f>
        <v>60899</v>
      </c>
      <c r="H363" s="57">
        <f>H364-H359</f>
        <v>50523.5</v>
      </c>
      <c r="I363" s="59">
        <f t="shared" si="25"/>
        <v>-10375.5</v>
      </c>
      <c r="J363" s="59">
        <f>H363/G363*100</f>
        <v>82.9627744297936</v>
      </c>
      <c r="K363" s="59">
        <f>H363/F363*100</f>
        <v>82.9627744297936</v>
      </c>
      <c r="L363" s="26"/>
      <c r="M363" s="59">
        <f t="shared" si="26"/>
        <v>27903.7</v>
      </c>
      <c r="N363" s="64">
        <f t="shared" si="27"/>
        <v>223.35962298517228</v>
      </c>
    </row>
    <row r="364" spans="1:14" s="26" customFormat="1" ht="31.5">
      <c r="A364" s="103"/>
      <c r="B364" s="103"/>
      <c r="C364" s="8"/>
      <c r="D364" s="24" t="s">
        <v>212</v>
      </c>
      <c r="E364" s="57">
        <f>SUM(E354:E355,E357:E362)</f>
        <v>22619.8</v>
      </c>
      <c r="F364" s="37">
        <f>SUM(F354:F355,F357:F362)</f>
        <v>60899</v>
      </c>
      <c r="G364" s="37">
        <f>SUM(G354:G355,G357:G362)</f>
        <v>60899</v>
      </c>
      <c r="H364" s="57">
        <f>SUM(H354:H355,H357:H362)</f>
        <v>50508.3</v>
      </c>
      <c r="I364" s="59">
        <f t="shared" si="25"/>
        <v>-10390.699999999997</v>
      </c>
      <c r="J364" s="59">
        <f>H364/G364*100</f>
        <v>82.93781507085502</v>
      </c>
      <c r="K364" s="59">
        <f>H364/F364*100</f>
        <v>82.93781507085502</v>
      </c>
      <c r="M364" s="59">
        <f t="shared" si="26"/>
        <v>27888.500000000004</v>
      </c>
      <c r="N364" s="64">
        <f t="shared" si="27"/>
        <v>223.29242522038214</v>
      </c>
    </row>
    <row r="365" spans="1:14" s="26" customFormat="1" ht="31.5">
      <c r="A365" s="97">
        <v>977</v>
      </c>
      <c r="B365" s="97" t="s">
        <v>196</v>
      </c>
      <c r="C365" s="16" t="s">
        <v>16</v>
      </c>
      <c r="D365" s="21" t="s">
        <v>17</v>
      </c>
      <c r="E365" s="68"/>
      <c r="F365" s="34"/>
      <c r="G365" s="34"/>
      <c r="H365" s="68">
        <v>19.6</v>
      </c>
      <c r="I365" s="15">
        <f t="shared" si="25"/>
        <v>19.6</v>
      </c>
      <c r="J365" s="15"/>
      <c r="K365" s="15"/>
      <c r="L365" s="3"/>
      <c r="M365" s="15">
        <f t="shared" si="26"/>
        <v>19.6</v>
      </c>
      <c r="N365" s="62"/>
    </row>
    <row r="366" spans="1:14" s="26" customFormat="1" ht="15.75">
      <c r="A366" s="100"/>
      <c r="B366" s="100"/>
      <c r="C366" s="16" t="s">
        <v>22</v>
      </c>
      <c r="D366" s="18" t="s">
        <v>23</v>
      </c>
      <c r="E366" s="68">
        <f>E367+E368</f>
        <v>1409.3</v>
      </c>
      <c r="F366" s="34">
        <f>F367+F368</f>
        <v>0</v>
      </c>
      <c r="G366" s="34">
        <f>G367+G368</f>
        <v>0</v>
      </c>
      <c r="H366" s="68">
        <f>H367+H368</f>
        <v>18.7</v>
      </c>
      <c r="I366" s="15">
        <f t="shared" si="25"/>
        <v>18.7</v>
      </c>
      <c r="J366" s="15"/>
      <c r="K366" s="15"/>
      <c r="L366" s="3"/>
      <c r="M366" s="15">
        <f t="shared" si="26"/>
        <v>-1390.6</v>
      </c>
      <c r="N366" s="62">
        <f t="shared" si="27"/>
        <v>1.3268998793727382</v>
      </c>
    </row>
    <row r="367" spans="1:14" s="26" customFormat="1" ht="31.5" hidden="1">
      <c r="A367" s="100"/>
      <c r="B367" s="100"/>
      <c r="C367" s="19" t="s">
        <v>40</v>
      </c>
      <c r="D367" s="20" t="s">
        <v>41</v>
      </c>
      <c r="E367" s="68">
        <v>1409.3</v>
      </c>
      <c r="F367" s="34"/>
      <c r="G367" s="34"/>
      <c r="H367" s="68"/>
      <c r="I367" s="15">
        <f t="shared" si="25"/>
        <v>0</v>
      </c>
      <c r="J367" s="15"/>
      <c r="K367" s="15"/>
      <c r="L367" s="3"/>
      <c r="M367" s="15">
        <f t="shared" si="26"/>
        <v>-1409.3</v>
      </c>
      <c r="N367" s="62">
        <f t="shared" si="27"/>
        <v>0</v>
      </c>
    </row>
    <row r="368" spans="1:14" s="26" customFormat="1" ht="48" customHeight="1" hidden="1">
      <c r="A368" s="100"/>
      <c r="B368" s="100"/>
      <c r="C368" s="19" t="s">
        <v>25</v>
      </c>
      <c r="D368" s="20" t="s">
        <v>26</v>
      </c>
      <c r="E368" s="68"/>
      <c r="F368" s="34"/>
      <c r="G368" s="34"/>
      <c r="H368" s="68">
        <v>18.7</v>
      </c>
      <c r="I368" s="15">
        <f t="shared" si="25"/>
        <v>18.7</v>
      </c>
      <c r="J368" s="15"/>
      <c r="K368" s="15"/>
      <c r="L368" s="3"/>
      <c r="M368" s="15">
        <f t="shared" si="26"/>
        <v>18.7</v>
      </c>
      <c r="N368" s="62" t="e">
        <f t="shared" si="27"/>
        <v>#DIV/0!</v>
      </c>
    </row>
    <row r="369" spans="1:14" s="26" customFormat="1" ht="15.75">
      <c r="A369" s="100"/>
      <c r="B369" s="100"/>
      <c r="C369" s="16" t="s">
        <v>27</v>
      </c>
      <c r="D369" s="18" t="s">
        <v>28</v>
      </c>
      <c r="E369" s="68"/>
      <c r="F369" s="34"/>
      <c r="G369" s="34"/>
      <c r="H369" s="68">
        <v>70.8</v>
      </c>
      <c r="I369" s="15">
        <f t="shared" si="25"/>
        <v>70.8</v>
      </c>
      <c r="J369" s="15"/>
      <c r="K369" s="15"/>
      <c r="L369" s="3"/>
      <c r="M369" s="15">
        <f t="shared" si="26"/>
        <v>70.8</v>
      </c>
      <c r="N369" s="62"/>
    </row>
    <row r="370" spans="1:14" s="26" customFormat="1" ht="15.75">
      <c r="A370" s="100"/>
      <c r="B370" s="100"/>
      <c r="C370" s="16"/>
      <c r="D370" s="24" t="s">
        <v>31</v>
      </c>
      <c r="E370" s="57">
        <f>SUM(E365,E366,E369)</f>
        <v>1409.3</v>
      </c>
      <c r="F370" s="37">
        <f>SUM(F365,F366,F369)</f>
        <v>0</v>
      </c>
      <c r="G370" s="37">
        <f>SUM(G365,G366,G369)</f>
        <v>0</v>
      </c>
      <c r="H370" s="57">
        <f>SUM(H365,H366,H369)</f>
        <v>109.1</v>
      </c>
      <c r="I370" s="59">
        <f t="shared" si="25"/>
        <v>109.1</v>
      </c>
      <c r="J370" s="59"/>
      <c r="K370" s="59"/>
      <c r="M370" s="59">
        <f t="shared" si="26"/>
        <v>-1300.2</v>
      </c>
      <c r="N370" s="64">
        <f t="shared" si="27"/>
        <v>7.741431916554317</v>
      </c>
    </row>
    <row r="371" spans="1:14" s="26" customFormat="1" ht="15.75">
      <c r="A371" s="100"/>
      <c r="B371" s="100"/>
      <c r="C371" s="16" t="s">
        <v>22</v>
      </c>
      <c r="D371" s="18" t="s">
        <v>23</v>
      </c>
      <c r="E371" s="68">
        <f>E372</f>
        <v>30</v>
      </c>
      <c r="F371" s="34">
        <f>F372</f>
        <v>0</v>
      </c>
      <c r="G371" s="34">
        <f>G372</f>
        <v>0</v>
      </c>
      <c r="H371" s="68">
        <f>H372</f>
        <v>91.8</v>
      </c>
      <c r="I371" s="15">
        <f t="shared" si="25"/>
        <v>91.8</v>
      </c>
      <c r="J371" s="15"/>
      <c r="K371" s="15"/>
      <c r="L371" s="3"/>
      <c r="M371" s="15">
        <f t="shared" si="26"/>
        <v>61.8</v>
      </c>
      <c r="N371" s="62">
        <f t="shared" si="27"/>
        <v>306</v>
      </c>
    </row>
    <row r="372" spans="1:14" s="26" customFormat="1" ht="63" hidden="1">
      <c r="A372" s="100"/>
      <c r="B372" s="100"/>
      <c r="C372" s="16" t="s">
        <v>176</v>
      </c>
      <c r="D372" s="65" t="s">
        <v>177</v>
      </c>
      <c r="E372" s="68">
        <v>30</v>
      </c>
      <c r="F372" s="34"/>
      <c r="G372" s="34"/>
      <c r="H372" s="68">
        <v>91.8</v>
      </c>
      <c r="I372" s="15">
        <f t="shared" si="25"/>
        <v>91.8</v>
      </c>
      <c r="J372" s="15"/>
      <c r="K372" s="15"/>
      <c r="L372" s="3"/>
      <c r="M372" s="15">
        <f t="shared" si="26"/>
        <v>61.8</v>
      </c>
      <c r="N372" s="62">
        <f t="shared" si="27"/>
        <v>306</v>
      </c>
    </row>
    <row r="373" spans="1:14" s="26" customFormat="1" ht="15.75">
      <c r="A373" s="100"/>
      <c r="B373" s="100"/>
      <c r="C373" s="28"/>
      <c r="D373" s="24" t="s">
        <v>34</v>
      </c>
      <c r="E373" s="57">
        <f>E371</f>
        <v>30</v>
      </c>
      <c r="F373" s="37">
        <f>F371</f>
        <v>0</v>
      </c>
      <c r="G373" s="37">
        <f>G371</f>
        <v>0</v>
      </c>
      <c r="H373" s="57">
        <f>H371</f>
        <v>91.8</v>
      </c>
      <c r="I373" s="15">
        <f t="shared" si="25"/>
        <v>91.8</v>
      </c>
      <c r="J373" s="15"/>
      <c r="K373" s="15"/>
      <c r="L373" s="3"/>
      <c r="M373" s="15">
        <f t="shared" si="26"/>
        <v>61.8</v>
      </c>
      <c r="N373" s="62">
        <f t="shared" si="27"/>
        <v>306</v>
      </c>
    </row>
    <row r="374" spans="1:14" s="26" customFormat="1" ht="18" customHeight="1">
      <c r="A374" s="101"/>
      <c r="B374" s="101"/>
      <c r="C374" s="23"/>
      <c r="D374" s="24" t="s">
        <v>35</v>
      </c>
      <c r="E374" s="57">
        <f>E370+E373</f>
        <v>1439.3</v>
      </c>
      <c r="F374" s="37">
        <f>F370+F373</f>
        <v>0</v>
      </c>
      <c r="G374" s="37">
        <f>G370+G373</f>
        <v>0</v>
      </c>
      <c r="H374" s="57">
        <f>H370+H373</f>
        <v>200.89999999999998</v>
      </c>
      <c r="I374" s="59">
        <f t="shared" si="25"/>
        <v>200.89999999999998</v>
      </c>
      <c r="J374" s="59"/>
      <c r="K374" s="59"/>
      <c r="M374" s="59">
        <f t="shared" si="26"/>
        <v>-1238.4</v>
      </c>
      <c r="N374" s="64">
        <f t="shared" si="27"/>
        <v>13.958174112415755</v>
      </c>
    </row>
    <row r="375" spans="1:14" s="26" customFormat="1" ht="18" customHeight="1" hidden="1">
      <c r="A375" s="97">
        <v>978</v>
      </c>
      <c r="B375" s="97" t="s">
        <v>199</v>
      </c>
      <c r="C375" s="16" t="s">
        <v>29</v>
      </c>
      <c r="D375" s="18" t="s">
        <v>178</v>
      </c>
      <c r="E375" s="68"/>
      <c r="F375" s="34"/>
      <c r="G375" s="34"/>
      <c r="H375" s="68"/>
      <c r="I375" s="15">
        <f t="shared" si="25"/>
        <v>0</v>
      </c>
      <c r="J375" s="15"/>
      <c r="K375" s="15"/>
      <c r="L375" s="3"/>
      <c r="M375" s="15">
        <f t="shared" si="26"/>
        <v>0</v>
      </c>
      <c r="N375" s="62" t="e">
        <f t="shared" si="27"/>
        <v>#DIV/0!</v>
      </c>
    </row>
    <row r="376" spans="1:14" s="26" customFormat="1" ht="27.75" customHeight="1" hidden="1">
      <c r="A376" s="101"/>
      <c r="B376" s="101"/>
      <c r="C376" s="23"/>
      <c r="D376" s="24" t="s">
        <v>35</v>
      </c>
      <c r="E376" s="57">
        <f>E375</f>
        <v>0</v>
      </c>
      <c r="F376" s="37">
        <f>F375</f>
        <v>0</v>
      </c>
      <c r="G376" s="37">
        <f>G375</f>
        <v>0</v>
      </c>
      <c r="H376" s="57">
        <f>H375</f>
        <v>0</v>
      </c>
      <c r="I376" s="15">
        <f t="shared" si="25"/>
        <v>0</v>
      </c>
      <c r="J376" s="15"/>
      <c r="K376" s="15"/>
      <c r="L376" s="3"/>
      <c r="M376" s="15">
        <f t="shared" si="26"/>
        <v>0</v>
      </c>
      <c r="N376" s="62" t="e">
        <f t="shared" si="27"/>
        <v>#DIV/0!</v>
      </c>
    </row>
    <row r="377" spans="1:14" s="26" customFormat="1" ht="18" customHeight="1">
      <c r="A377" s="97">
        <v>985</v>
      </c>
      <c r="B377" s="97" t="s">
        <v>198</v>
      </c>
      <c r="C377" s="16" t="s">
        <v>16</v>
      </c>
      <c r="D377" s="21" t="s">
        <v>17</v>
      </c>
      <c r="E377" s="68">
        <v>104.9</v>
      </c>
      <c r="F377" s="34"/>
      <c r="G377" s="34"/>
      <c r="H377" s="68">
        <v>12.5</v>
      </c>
      <c r="I377" s="15">
        <f t="shared" si="25"/>
        <v>12.5</v>
      </c>
      <c r="J377" s="15"/>
      <c r="K377" s="15"/>
      <c r="L377" s="3"/>
      <c r="M377" s="15">
        <f t="shared" si="26"/>
        <v>-92.4</v>
      </c>
      <c r="N377" s="62">
        <f t="shared" si="27"/>
        <v>11.916110581506196</v>
      </c>
    </row>
    <row r="378" spans="1:14" s="26" customFormat="1" ht="18" customHeight="1" hidden="1">
      <c r="A378" s="100"/>
      <c r="B378" s="100"/>
      <c r="C378" s="16" t="s">
        <v>27</v>
      </c>
      <c r="D378" s="18" t="s">
        <v>28</v>
      </c>
      <c r="E378" s="68"/>
      <c r="F378" s="34"/>
      <c r="G378" s="34"/>
      <c r="H378" s="68"/>
      <c r="I378" s="15">
        <f t="shared" si="25"/>
        <v>0</v>
      </c>
      <c r="J378" s="15" t="e">
        <f>H378/G378*100</f>
        <v>#DIV/0!</v>
      </c>
      <c r="K378" s="15" t="e">
        <f>H378/F378*100</f>
        <v>#DIV/0!</v>
      </c>
      <c r="L378" s="3"/>
      <c r="M378" s="15">
        <f t="shared" si="26"/>
        <v>0</v>
      </c>
      <c r="N378" s="62" t="e">
        <f t="shared" si="27"/>
        <v>#DIV/0!</v>
      </c>
    </row>
    <row r="379" spans="1:14" s="26" customFormat="1" ht="18" customHeight="1">
      <c r="A379" s="100"/>
      <c r="B379" s="100"/>
      <c r="C379" s="16" t="s">
        <v>50</v>
      </c>
      <c r="D379" s="18" t="s">
        <v>51</v>
      </c>
      <c r="E379" s="68"/>
      <c r="F379" s="34">
        <v>111.3</v>
      </c>
      <c r="G379" s="34">
        <v>111.3</v>
      </c>
      <c r="H379" s="68">
        <v>111.3</v>
      </c>
      <c r="I379" s="15">
        <f t="shared" si="25"/>
        <v>0</v>
      </c>
      <c r="J379" s="15">
        <f>H379/G379*100</f>
        <v>100</v>
      </c>
      <c r="K379" s="15">
        <f>H379/F379*100</f>
        <v>100</v>
      </c>
      <c r="L379" s="3"/>
      <c r="M379" s="15">
        <f t="shared" si="26"/>
        <v>111.3</v>
      </c>
      <c r="N379" s="62"/>
    </row>
    <row r="380" spans="1:14" s="26" customFormat="1" ht="18" customHeight="1">
      <c r="A380" s="101"/>
      <c r="B380" s="101"/>
      <c r="C380" s="23"/>
      <c r="D380" s="24" t="s">
        <v>35</v>
      </c>
      <c r="E380" s="57">
        <f>E377+E378+E379</f>
        <v>104.9</v>
      </c>
      <c r="F380" s="37">
        <f>F377+F378+F379</f>
        <v>111.3</v>
      </c>
      <c r="G380" s="37">
        <f>G377+G378+G379</f>
        <v>111.3</v>
      </c>
      <c r="H380" s="57">
        <f>H377+H378+H379</f>
        <v>123.8</v>
      </c>
      <c r="I380" s="59">
        <f t="shared" si="25"/>
        <v>12.5</v>
      </c>
      <c r="J380" s="59">
        <f>H380/G380*100</f>
        <v>111.23090745732256</v>
      </c>
      <c r="K380" s="59">
        <f>H380/F380*100</f>
        <v>111.23090745732256</v>
      </c>
      <c r="M380" s="59">
        <f t="shared" si="26"/>
        <v>18.89999999999999</v>
      </c>
      <c r="N380" s="64">
        <f t="shared" si="27"/>
        <v>118.01715919923737</v>
      </c>
    </row>
    <row r="381" spans="1:14" s="26" customFormat="1" ht="78.75">
      <c r="A381" s="94" t="s">
        <v>162</v>
      </c>
      <c r="B381" s="97" t="s">
        <v>163</v>
      </c>
      <c r="C381" s="19" t="s">
        <v>14</v>
      </c>
      <c r="D381" s="20" t="s">
        <v>116</v>
      </c>
      <c r="E381" s="68">
        <v>2227.7</v>
      </c>
      <c r="F381" s="34">
        <v>44501.2</v>
      </c>
      <c r="G381" s="34">
        <v>29742.4</v>
      </c>
      <c r="H381" s="68">
        <v>31066.1</v>
      </c>
      <c r="I381" s="15">
        <f t="shared" si="25"/>
        <v>1323.699999999997</v>
      </c>
      <c r="J381" s="15">
        <f>H381/G381*100</f>
        <v>104.45054871160362</v>
      </c>
      <c r="K381" s="15">
        <f>H381/F381*100</f>
        <v>69.8095781686786</v>
      </c>
      <c r="L381" s="3"/>
      <c r="M381" s="15">
        <f t="shared" si="26"/>
        <v>28838.399999999998</v>
      </c>
      <c r="N381" s="62">
        <f t="shared" si="27"/>
        <v>1394.5369663778786</v>
      </c>
    </row>
    <row r="382" spans="1:14" s="26" customFormat="1" ht="31.5">
      <c r="A382" s="98"/>
      <c r="B382" s="100"/>
      <c r="C382" s="16" t="s">
        <v>16</v>
      </c>
      <c r="D382" s="21" t="s">
        <v>17</v>
      </c>
      <c r="E382" s="57"/>
      <c r="F382" s="34"/>
      <c r="G382" s="34"/>
      <c r="H382" s="68">
        <v>2</v>
      </c>
      <c r="I382" s="15">
        <f t="shared" si="25"/>
        <v>2</v>
      </c>
      <c r="J382" s="15"/>
      <c r="K382" s="15"/>
      <c r="L382" s="3"/>
      <c r="M382" s="15">
        <f t="shared" si="26"/>
        <v>2</v>
      </c>
      <c r="N382" s="62"/>
    </row>
    <row r="383" spans="1:14" s="26" customFormat="1" ht="15.75" customHeight="1">
      <c r="A383" s="102"/>
      <c r="B383" s="102"/>
      <c r="C383" s="16" t="s">
        <v>101</v>
      </c>
      <c r="D383" s="18" t="s">
        <v>102</v>
      </c>
      <c r="E383" s="68"/>
      <c r="F383" s="34">
        <v>389.3</v>
      </c>
      <c r="G383" s="34">
        <v>389.3</v>
      </c>
      <c r="H383" s="68"/>
      <c r="I383" s="15">
        <f t="shared" si="25"/>
        <v>-389.3</v>
      </c>
      <c r="J383" s="15">
        <f>H383/G383*100</f>
        <v>0</v>
      </c>
      <c r="K383" s="15">
        <f>H383/F383*100</f>
        <v>0</v>
      </c>
      <c r="L383" s="3"/>
      <c r="M383" s="15">
        <f t="shared" si="26"/>
        <v>0</v>
      </c>
      <c r="N383" s="62"/>
    </row>
    <row r="384" spans="1:14" s="26" customFormat="1" ht="15.75" customHeight="1">
      <c r="A384" s="102"/>
      <c r="B384" s="102"/>
      <c r="C384" s="16" t="s">
        <v>22</v>
      </c>
      <c r="D384" s="18" t="s">
        <v>23</v>
      </c>
      <c r="E384" s="68">
        <f>E385</f>
        <v>0</v>
      </c>
      <c r="F384" s="34">
        <f>F385</f>
        <v>0</v>
      </c>
      <c r="G384" s="34">
        <f>G385</f>
        <v>0</v>
      </c>
      <c r="H384" s="68">
        <f>H385</f>
        <v>13.1</v>
      </c>
      <c r="I384" s="15">
        <f t="shared" si="25"/>
        <v>13.1</v>
      </c>
      <c r="J384" s="15"/>
      <c r="K384" s="15"/>
      <c r="L384" s="3"/>
      <c r="M384" s="15">
        <f t="shared" si="26"/>
        <v>13.1</v>
      </c>
      <c r="N384" s="62"/>
    </row>
    <row r="385" spans="1:14" s="26" customFormat="1" ht="15.75" customHeight="1" hidden="1">
      <c r="A385" s="102"/>
      <c r="B385" s="102"/>
      <c r="C385" s="19" t="s">
        <v>25</v>
      </c>
      <c r="D385" s="20" t="s">
        <v>26</v>
      </c>
      <c r="E385" s="68"/>
      <c r="F385" s="34"/>
      <c r="G385" s="34"/>
      <c r="H385" s="68">
        <v>13.1</v>
      </c>
      <c r="I385" s="15">
        <f t="shared" si="25"/>
        <v>13.1</v>
      </c>
      <c r="J385" s="15"/>
      <c r="K385" s="15"/>
      <c r="L385" s="3"/>
      <c r="M385" s="15">
        <f t="shared" si="26"/>
        <v>13.1</v>
      </c>
      <c r="N385" s="62"/>
    </row>
    <row r="386" spans="1:14" s="26" customFormat="1" ht="15.75" customHeight="1" hidden="1">
      <c r="A386" s="102"/>
      <c r="B386" s="102"/>
      <c r="C386" s="16" t="s">
        <v>27</v>
      </c>
      <c r="D386" s="18" t="s">
        <v>28</v>
      </c>
      <c r="E386" s="68"/>
      <c r="F386" s="34"/>
      <c r="G386" s="34"/>
      <c r="H386" s="68"/>
      <c r="I386" s="15">
        <f t="shared" si="25"/>
        <v>0</v>
      </c>
      <c r="J386" s="15"/>
      <c r="K386" s="15"/>
      <c r="L386" s="3"/>
      <c r="M386" s="15">
        <f t="shared" si="26"/>
        <v>0</v>
      </c>
      <c r="N386" s="62"/>
    </row>
    <row r="387" spans="1:14" s="26" customFormat="1" ht="15.75" customHeight="1">
      <c r="A387" s="102"/>
      <c r="B387" s="102"/>
      <c r="C387" s="16" t="s">
        <v>217</v>
      </c>
      <c r="D387" s="18" t="s">
        <v>46</v>
      </c>
      <c r="E387" s="68"/>
      <c r="F387" s="34"/>
      <c r="G387" s="34"/>
      <c r="H387" s="68">
        <v>-13910.7</v>
      </c>
      <c r="I387" s="15">
        <f t="shared" si="25"/>
        <v>-13910.7</v>
      </c>
      <c r="J387" s="15"/>
      <c r="K387" s="15"/>
      <c r="L387" s="3"/>
      <c r="M387" s="15">
        <f t="shared" si="26"/>
        <v>-13910.7</v>
      </c>
      <c r="N387" s="62"/>
    </row>
    <row r="388" spans="1:14" s="26" customFormat="1" ht="15.75">
      <c r="A388" s="102"/>
      <c r="B388" s="102"/>
      <c r="C388" s="16" t="s">
        <v>49</v>
      </c>
      <c r="D388" s="18" t="s">
        <v>86</v>
      </c>
      <c r="E388" s="58">
        <v>247811.9</v>
      </c>
      <c r="F388" s="11">
        <f>129315.3+35161.2</f>
        <v>164476.5</v>
      </c>
      <c r="G388" s="11">
        <v>86572.9</v>
      </c>
      <c r="H388" s="58">
        <v>23467.9</v>
      </c>
      <c r="I388" s="15">
        <f t="shared" si="25"/>
        <v>-63104.99999999999</v>
      </c>
      <c r="J388" s="15">
        <f>H388/G388*100</f>
        <v>27.107674572527895</v>
      </c>
      <c r="K388" s="15">
        <f>H388/F388*100</f>
        <v>14.268238927749557</v>
      </c>
      <c r="L388" s="3"/>
      <c r="M388" s="15">
        <f t="shared" si="26"/>
        <v>-224344</v>
      </c>
      <c r="N388" s="62">
        <f t="shared" si="27"/>
        <v>9.470045627348808</v>
      </c>
    </row>
    <row r="389" spans="1:14" s="26" customFormat="1" ht="15.75">
      <c r="A389" s="102"/>
      <c r="B389" s="102"/>
      <c r="C389" s="16" t="s">
        <v>50</v>
      </c>
      <c r="D389" s="18" t="s">
        <v>51</v>
      </c>
      <c r="E389" s="58">
        <v>132683.5</v>
      </c>
      <c r="F389" s="34">
        <v>107189.2</v>
      </c>
      <c r="G389" s="34">
        <v>107184.8</v>
      </c>
      <c r="H389" s="68">
        <v>98185.6</v>
      </c>
      <c r="I389" s="15">
        <f t="shared" si="25"/>
        <v>-8999.199999999997</v>
      </c>
      <c r="J389" s="15">
        <f>H389/G389*100</f>
        <v>91.604033407722</v>
      </c>
      <c r="K389" s="15">
        <f>H389/F389*100</f>
        <v>91.6002731618484</v>
      </c>
      <c r="L389" s="3"/>
      <c r="M389" s="15">
        <f t="shared" si="26"/>
        <v>-34497.899999999994</v>
      </c>
      <c r="N389" s="62">
        <f t="shared" si="27"/>
        <v>73.99985680208918</v>
      </c>
    </row>
    <row r="390" spans="1:14" s="26" customFormat="1" ht="15.75" customHeight="1">
      <c r="A390" s="102"/>
      <c r="B390" s="102"/>
      <c r="C390" s="16" t="s">
        <v>52</v>
      </c>
      <c r="D390" s="20" t="s">
        <v>53</v>
      </c>
      <c r="E390" s="68">
        <v>89358.9</v>
      </c>
      <c r="F390" s="34">
        <f>49386.4+13659.1</f>
        <v>63045.5</v>
      </c>
      <c r="G390" s="34">
        <v>49386.4</v>
      </c>
      <c r="H390" s="68">
        <v>46526.5</v>
      </c>
      <c r="I390" s="15">
        <f t="shared" si="25"/>
        <v>-2859.9000000000015</v>
      </c>
      <c r="J390" s="15">
        <f>H390/G390*100</f>
        <v>94.2091344985664</v>
      </c>
      <c r="K390" s="15">
        <f>H390/F390*100</f>
        <v>73.79828853764346</v>
      </c>
      <c r="L390" s="3"/>
      <c r="M390" s="15">
        <f t="shared" si="26"/>
        <v>-42832.399999999994</v>
      </c>
      <c r="N390" s="62">
        <f t="shared" si="27"/>
        <v>52.06700172003013</v>
      </c>
    </row>
    <row r="391" spans="1:14" s="26" customFormat="1" ht="31.5">
      <c r="A391" s="102"/>
      <c r="B391" s="102"/>
      <c r="C391" s="28"/>
      <c r="D391" s="24" t="s">
        <v>211</v>
      </c>
      <c r="E391" s="57">
        <f>E392-E387</f>
        <v>472082</v>
      </c>
      <c r="F391" s="37">
        <f>F392-F387</f>
        <v>379601.7</v>
      </c>
      <c r="G391" s="37">
        <f>G392-G387</f>
        <v>273275.8</v>
      </c>
      <c r="H391" s="57">
        <f>H392-H387</f>
        <v>199261.2</v>
      </c>
      <c r="I391" s="59">
        <f t="shared" si="25"/>
        <v>-74014.59999999998</v>
      </c>
      <c r="J391" s="59">
        <f>H391/G391*100</f>
        <v>72.91578690831754</v>
      </c>
      <c r="K391" s="59">
        <f>H391/F391*100</f>
        <v>52.492177985504284</v>
      </c>
      <c r="M391" s="59">
        <f t="shared" si="26"/>
        <v>-272820.8</v>
      </c>
      <c r="N391" s="64">
        <f t="shared" si="27"/>
        <v>42.20902300871459</v>
      </c>
    </row>
    <row r="392" spans="1:14" s="26" customFormat="1" ht="31.5">
      <c r="A392" s="103"/>
      <c r="B392" s="103"/>
      <c r="C392" s="8"/>
      <c r="D392" s="24" t="s">
        <v>212</v>
      </c>
      <c r="E392" s="57">
        <f>SUM(E381:E384,E386:E390)</f>
        <v>472082</v>
      </c>
      <c r="F392" s="37">
        <f>SUM(F381:F384,F386:F390)</f>
        <v>379601.7</v>
      </c>
      <c r="G392" s="37">
        <f>SUM(G381:G384,G386:G390)</f>
        <v>273275.8</v>
      </c>
      <c r="H392" s="57">
        <f>SUM(H381:H384,H386:H390)</f>
        <v>185350.5</v>
      </c>
      <c r="I392" s="59">
        <f aca="true" t="shared" si="30" ref="I392:I428">H392-G392</f>
        <v>-87925.29999999999</v>
      </c>
      <c r="J392" s="59">
        <f aca="true" t="shared" si="31" ref="J392:J424">H392/G392*100</f>
        <v>67.82543496350574</v>
      </c>
      <c r="K392" s="59">
        <f aca="true" t="shared" si="32" ref="K392:K428">H392/F392*100</f>
        <v>48.82762643054549</v>
      </c>
      <c r="M392" s="59">
        <f aca="true" t="shared" si="33" ref="M392:M428">H392-E392</f>
        <v>-286731.5</v>
      </c>
      <c r="N392" s="64">
        <f aca="true" t="shared" si="34" ref="N392:N428">H392/E392*100</f>
        <v>39.262352726856776</v>
      </c>
    </row>
    <row r="393" spans="1:14" ht="63">
      <c r="A393" s="94" t="s">
        <v>164</v>
      </c>
      <c r="B393" s="97" t="s">
        <v>165</v>
      </c>
      <c r="C393" s="19" t="s">
        <v>60</v>
      </c>
      <c r="D393" s="33" t="s">
        <v>61</v>
      </c>
      <c r="E393" s="58">
        <v>316931.3</v>
      </c>
      <c r="F393" s="11">
        <v>610333.4</v>
      </c>
      <c r="G393" s="11">
        <v>292256.6</v>
      </c>
      <c r="H393" s="58">
        <v>245271.9</v>
      </c>
      <c r="I393" s="15">
        <f t="shared" si="30"/>
        <v>-46984.69999999998</v>
      </c>
      <c r="J393" s="15">
        <f t="shared" si="31"/>
        <v>83.9234768350826</v>
      </c>
      <c r="K393" s="15">
        <f t="shared" si="32"/>
        <v>40.18654394467024</v>
      </c>
      <c r="M393" s="15">
        <f t="shared" si="33"/>
        <v>-71659.4</v>
      </c>
      <c r="N393" s="62">
        <f t="shared" si="34"/>
        <v>77.3896109346095</v>
      </c>
    </row>
    <row r="394" spans="1:14" ht="31.5">
      <c r="A394" s="98"/>
      <c r="B394" s="100"/>
      <c r="C394" s="16" t="s">
        <v>168</v>
      </c>
      <c r="D394" s="18" t="s">
        <v>169</v>
      </c>
      <c r="E394" s="58">
        <v>6375.6</v>
      </c>
      <c r="F394" s="11">
        <v>35694.5</v>
      </c>
      <c r="G394" s="11">
        <v>17000</v>
      </c>
      <c r="H394" s="58">
        <v>19917.7</v>
      </c>
      <c r="I394" s="15">
        <f t="shared" si="30"/>
        <v>2917.7000000000007</v>
      </c>
      <c r="J394" s="15">
        <f t="shared" si="31"/>
        <v>117.1629411764706</v>
      </c>
      <c r="K394" s="15">
        <f t="shared" si="32"/>
        <v>55.800473462298115</v>
      </c>
      <c r="M394" s="15">
        <f t="shared" si="33"/>
        <v>13542.1</v>
      </c>
      <c r="N394" s="62">
        <f t="shared" si="34"/>
        <v>312.40510697032437</v>
      </c>
    </row>
    <row r="395" spans="1:14" ht="31.5" customHeight="1">
      <c r="A395" s="98"/>
      <c r="B395" s="100"/>
      <c r="C395" s="16" t="s">
        <v>16</v>
      </c>
      <c r="D395" s="21" t="s">
        <v>17</v>
      </c>
      <c r="E395" s="70">
        <v>234.9</v>
      </c>
      <c r="F395" s="11"/>
      <c r="G395" s="11"/>
      <c r="H395" s="58">
        <v>157</v>
      </c>
      <c r="I395" s="15">
        <f t="shared" si="30"/>
        <v>157</v>
      </c>
      <c r="J395" s="15"/>
      <c r="K395" s="15"/>
      <c r="M395" s="15">
        <f t="shared" si="33"/>
        <v>-77.9</v>
      </c>
      <c r="N395" s="62">
        <f t="shared" si="34"/>
        <v>66.83695189442315</v>
      </c>
    </row>
    <row r="396" spans="1:14" ht="47.25">
      <c r="A396" s="98"/>
      <c r="B396" s="100"/>
      <c r="C396" s="19" t="s">
        <v>62</v>
      </c>
      <c r="D396" s="20" t="s">
        <v>63</v>
      </c>
      <c r="E396" s="58">
        <v>190712.6</v>
      </c>
      <c r="F396" s="11">
        <f>187221.4+1709.2</f>
        <v>188930.6</v>
      </c>
      <c r="G396" s="11">
        <v>118706.2</v>
      </c>
      <c r="H396" s="58">
        <v>193503.6</v>
      </c>
      <c r="I396" s="15">
        <f t="shared" si="30"/>
        <v>74797.40000000001</v>
      </c>
      <c r="J396" s="15">
        <f t="shared" si="31"/>
        <v>163.01052514527464</v>
      </c>
      <c r="K396" s="15">
        <f t="shared" si="32"/>
        <v>102.42046550426454</v>
      </c>
      <c r="M396" s="15">
        <f t="shared" si="33"/>
        <v>2791</v>
      </c>
      <c r="N396" s="62">
        <f t="shared" si="34"/>
        <v>101.46345862832347</v>
      </c>
    </row>
    <row r="397" spans="1:14" ht="15.75">
      <c r="A397" s="98"/>
      <c r="B397" s="100"/>
      <c r="C397" s="16" t="s">
        <v>27</v>
      </c>
      <c r="D397" s="18" t="s">
        <v>28</v>
      </c>
      <c r="E397" s="58">
        <v>-558.6</v>
      </c>
      <c r="F397" s="11"/>
      <c r="G397" s="11"/>
      <c r="H397" s="58">
        <v>-765.8</v>
      </c>
      <c r="I397" s="15">
        <f t="shared" si="30"/>
        <v>-765.8</v>
      </c>
      <c r="J397" s="15"/>
      <c r="K397" s="15"/>
      <c r="M397" s="15">
        <f t="shared" si="33"/>
        <v>-207.19999999999993</v>
      </c>
      <c r="N397" s="62">
        <f t="shared" si="34"/>
        <v>137.09273182957392</v>
      </c>
    </row>
    <row r="398" spans="1:14" ht="15.75">
      <c r="A398" s="98"/>
      <c r="B398" s="100"/>
      <c r="C398" s="16" t="s">
        <v>50</v>
      </c>
      <c r="D398" s="18" t="s">
        <v>51</v>
      </c>
      <c r="E398" s="58"/>
      <c r="F398" s="11">
        <v>27.8</v>
      </c>
      <c r="G398" s="11">
        <v>27.8</v>
      </c>
      <c r="H398" s="58">
        <v>27.8</v>
      </c>
      <c r="I398" s="15">
        <f t="shared" si="30"/>
        <v>0</v>
      </c>
      <c r="J398" s="15">
        <f t="shared" si="31"/>
        <v>100</v>
      </c>
      <c r="K398" s="15">
        <f t="shared" si="32"/>
        <v>100</v>
      </c>
      <c r="M398" s="15">
        <f t="shared" si="33"/>
        <v>27.8</v>
      </c>
      <c r="N398" s="62"/>
    </row>
    <row r="399" spans="1:14" s="26" customFormat="1" ht="15.75">
      <c r="A399" s="98"/>
      <c r="B399" s="100"/>
      <c r="C399" s="23"/>
      <c r="D399" s="24" t="s">
        <v>31</v>
      </c>
      <c r="E399" s="57">
        <f>SUM(E393:E398)</f>
        <v>513695.80000000005</v>
      </c>
      <c r="F399" s="37">
        <f>SUM(F393:F398)</f>
        <v>834986.3</v>
      </c>
      <c r="G399" s="37">
        <f>SUM(G393:G398)</f>
        <v>427990.6</v>
      </c>
      <c r="H399" s="57">
        <f>SUM(H393:H398)</f>
        <v>458112.19999999995</v>
      </c>
      <c r="I399" s="59">
        <f t="shared" si="30"/>
        <v>30121.599999999977</v>
      </c>
      <c r="J399" s="59">
        <f t="shared" si="31"/>
        <v>107.03791158030104</v>
      </c>
      <c r="K399" s="59">
        <f t="shared" si="32"/>
        <v>54.86463670122491</v>
      </c>
      <c r="M399" s="59">
        <f t="shared" si="33"/>
        <v>-55583.60000000009</v>
      </c>
      <c r="N399" s="64">
        <f t="shared" si="34"/>
        <v>89.17966625384126</v>
      </c>
    </row>
    <row r="400" spans="1:14" ht="15.75">
      <c r="A400" s="98"/>
      <c r="B400" s="100"/>
      <c r="C400" s="16" t="s">
        <v>170</v>
      </c>
      <c r="D400" s="18" t="s">
        <v>171</v>
      </c>
      <c r="E400" s="58">
        <v>86061</v>
      </c>
      <c r="F400" s="11">
        <v>231414</v>
      </c>
      <c r="G400" s="11">
        <v>101720.9</v>
      </c>
      <c r="H400" s="58">
        <v>84568.6</v>
      </c>
      <c r="I400" s="15">
        <f t="shared" si="30"/>
        <v>-17152.29999999999</v>
      </c>
      <c r="J400" s="15">
        <f t="shared" si="31"/>
        <v>83.13788021930597</v>
      </c>
      <c r="K400" s="15">
        <f t="shared" si="32"/>
        <v>36.54428859101005</v>
      </c>
      <c r="M400" s="15">
        <f t="shared" si="33"/>
        <v>-1492.3999999999942</v>
      </c>
      <c r="N400" s="62">
        <f t="shared" si="34"/>
        <v>98.26588117730448</v>
      </c>
    </row>
    <row r="401" spans="1:14" ht="15.75">
      <c r="A401" s="98"/>
      <c r="B401" s="100"/>
      <c r="C401" s="16" t="s">
        <v>172</v>
      </c>
      <c r="D401" s="18" t="s">
        <v>173</v>
      </c>
      <c r="E401" s="58">
        <v>2061240.2</v>
      </c>
      <c r="F401" s="11">
        <v>3295898.2</v>
      </c>
      <c r="G401" s="11">
        <v>2293376</v>
      </c>
      <c r="H401" s="58">
        <v>2175916.5</v>
      </c>
      <c r="I401" s="15">
        <f t="shared" si="30"/>
        <v>-117459.5</v>
      </c>
      <c r="J401" s="15">
        <f t="shared" si="31"/>
        <v>94.87831476391136</v>
      </c>
      <c r="K401" s="15">
        <f t="shared" si="32"/>
        <v>66.0189231572747</v>
      </c>
      <c r="M401" s="15">
        <f t="shared" si="33"/>
        <v>114676.30000000005</v>
      </c>
      <c r="N401" s="62">
        <f t="shared" si="34"/>
        <v>105.56346125987646</v>
      </c>
    </row>
    <row r="402" spans="1:14" ht="15.75">
      <c r="A402" s="98"/>
      <c r="B402" s="100"/>
      <c r="C402" s="16" t="s">
        <v>166</v>
      </c>
      <c r="D402" s="27" t="s">
        <v>167</v>
      </c>
      <c r="E402" s="68">
        <v>-7652.8</v>
      </c>
      <c r="F402" s="11"/>
      <c r="G402" s="11"/>
      <c r="H402" s="58">
        <v>23592.6</v>
      </c>
      <c r="I402" s="15">
        <f t="shared" si="30"/>
        <v>23592.6</v>
      </c>
      <c r="J402" s="15"/>
      <c r="K402" s="15"/>
      <c r="M402" s="15">
        <f t="shared" si="33"/>
        <v>31245.399999999998</v>
      </c>
      <c r="N402" s="62">
        <f t="shared" si="34"/>
        <v>-308.28716286849254</v>
      </c>
    </row>
    <row r="403" spans="1:14" ht="63">
      <c r="A403" s="98"/>
      <c r="B403" s="100"/>
      <c r="C403" s="19" t="s">
        <v>60</v>
      </c>
      <c r="D403" s="33" t="s">
        <v>61</v>
      </c>
      <c r="E403" s="68">
        <v>79.1</v>
      </c>
      <c r="F403" s="11"/>
      <c r="G403" s="11"/>
      <c r="H403" s="58">
        <v>-49.8</v>
      </c>
      <c r="I403" s="15">
        <f t="shared" si="30"/>
        <v>-49.8</v>
      </c>
      <c r="J403" s="15"/>
      <c r="K403" s="15"/>
      <c r="M403" s="15">
        <f t="shared" si="33"/>
        <v>-128.89999999999998</v>
      </c>
      <c r="N403" s="62">
        <f t="shared" si="34"/>
        <v>-62.958280657395704</v>
      </c>
    </row>
    <row r="404" spans="1:14" ht="15.75">
      <c r="A404" s="98"/>
      <c r="B404" s="100"/>
      <c r="C404" s="16" t="s">
        <v>22</v>
      </c>
      <c r="D404" s="18" t="s">
        <v>23</v>
      </c>
      <c r="E404" s="58">
        <f>E405</f>
        <v>281.9</v>
      </c>
      <c r="F404" s="11">
        <f>F405</f>
        <v>548.2</v>
      </c>
      <c r="G404" s="11">
        <f>G405</f>
        <v>351.9</v>
      </c>
      <c r="H404" s="11">
        <f>H405</f>
        <v>317.8</v>
      </c>
      <c r="I404" s="15">
        <f t="shared" si="30"/>
        <v>-34.099999999999966</v>
      </c>
      <c r="J404" s="15">
        <f t="shared" si="31"/>
        <v>90.3097470872407</v>
      </c>
      <c r="K404" s="15">
        <f t="shared" si="32"/>
        <v>57.97154323239694</v>
      </c>
      <c r="M404" s="15">
        <f t="shared" si="33"/>
        <v>35.900000000000034</v>
      </c>
      <c r="N404" s="62">
        <f t="shared" si="34"/>
        <v>112.73501241575028</v>
      </c>
    </row>
    <row r="405" spans="1:14" ht="31.5" customHeight="1" hidden="1">
      <c r="A405" s="98"/>
      <c r="B405" s="100"/>
      <c r="C405" s="19" t="s">
        <v>174</v>
      </c>
      <c r="D405" s="20" t="s">
        <v>175</v>
      </c>
      <c r="E405" s="58">
        <v>281.9</v>
      </c>
      <c r="F405" s="11">
        <f>115+433.2</f>
        <v>548.2</v>
      </c>
      <c r="G405" s="11">
        <v>351.9</v>
      </c>
      <c r="H405" s="58">
        <v>317.8</v>
      </c>
      <c r="I405" s="15">
        <f t="shared" si="30"/>
        <v>-34.099999999999966</v>
      </c>
      <c r="J405" s="15">
        <f t="shared" si="31"/>
        <v>90.3097470872407</v>
      </c>
      <c r="K405" s="15">
        <f t="shared" si="32"/>
        <v>57.97154323239694</v>
      </c>
      <c r="M405" s="15">
        <f t="shared" si="33"/>
        <v>35.900000000000034</v>
      </c>
      <c r="N405" s="62">
        <f t="shared" si="34"/>
        <v>112.73501241575028</v>
      </c>
    </row>
    <row r="406" spans="1:14" s="26" customFormat="1" ht="15.75">
      <c r="A406" s="98"/>
      <c r="B406" s="100"/>
      <c r="C406" s="23"/>
      <c r="D406" s="24" t="s">
        <v>34</v>
      </c>
      <c r="E406" s="57">
        <f>SUM(E400:E404)</f>
        <v>2140009.4000000004</v>
      </c>
      <c r="F406" s="37">
        <f>SUM(F400:F404)</f>
        <v>3527860.4000000004</v>
      </c>
      <c r="G406" s="37">
        <f>SUM(G400:G404)</f>
        <v>2395448.8</v>
      </c>
      <c r="H406" s="57">
        <f>SUM(H400:H404)</f>
        <v>2284345.7</v>
      </c>
      <c r="I406" s="15">
        <f t="shared" si="30"/>
        <v>-111103.09999999963</v>
      </c>
      <c r="J406" s="15">
        <f t="shared" si="31"/>
        <v>95.36190879972055</v>
      </c>
      <c r="K406" s="15">
        <f t="shared" si="32"/>
        <v>64.75158994386513</v>
      </c>
      <c r="L406" s="3"/>
      <c r="M406" s="15">
        <f t="shared" si="33"/>
        <v>144336.2999999998</v>
      </c>
      <c r="N406" s="62">
        <f t="shared" si="34"/>
        <v>106.74465728982312</v>
      </c>
    </row>
    <row r="407" spans="1:14" s="26" customFormat="1" ht="15.75">
      <c r="A407" s="99"/>
      <c r="B407" s="101"/>
      <c r="C407" s="23"/>
      <c r="D407" s="24" t="s">
        <v>35</v>
      </c>
      <c r="E407" s="57">
        <f>E399+E406</f>
        <v>2653705.2</v>
      </c>
      <c r="F407" s="37">
        <f>F399+F406</f>
        <v>4362846.7</v>
      </c>
      <c r="G407" s="37">
        <f>G399+G406</f>
        <v>2823439.4</v>
      </c>
      <c r="H407" s="57">
        <f>H399+H406</f>
        <v>2742457.9000000004</v>
      </c>
      <c r="I407" s="59">
        <f t="shared" si="30"/>
        <v>-80981.49999999953</v>
      </c>
      <c r="J407" s="59">
        <f t="shared" si="31"/>
        <v>97.13181377294659</v>
      </c>
      <c r="K407" s="59">
        <f t="shared" si="32"/>
        <v>62.85936886116122</v>
      </c>
      <c r="M407" s="59">
        <f t="shared" si="33"/>
        <v>88752.70000000019</v>
      </c>
      <c r="N407" s="64">
        <f t="shared" si="34"/>
        <v>103.34448227331356</v>
      </c>
    </row>
    <row r="408" spans="1:14" s="26" customFormat="1" ht="15.75" hidden="1">
      <c r="A408" s="97"/>
      <c r="B408" s="97" t="s">
        <v>213</v>
      </c>
      <c r="C408" s="16" t="s">
        <v>166</v>
      </c>
      <c r="D408" s="27" t="s">
        <v>167</v>
      </c>
      <c r="E408" s="68"/>
      <c r="F408" s="37"/>
      <c r="G408" s="37"/>
      <c r="H408" s="68"/>
      <c r="I408" s="15">
        <f t="shared" si="30"/>
        <v>0</v>
      </c>
      <c r="J408" s="15" t="e">
        <f t="shared" si="31"/>
        <v>#DIV/0!</v>
      </c>
      <c r="K408" s="15" t="e">
        <f t="shared" si="32"/>
        <v>#DIV/0!</v>
      </c>
      <c r="L408" s="3"/>
      <c r="M408" s="15">
        <f t="shared" si="33"/>
        <v>0</v>
      </c>
      <c r="N408" s="62" t="e">
        <f t="shared" si="34"/>
        <v>#DIV/0!</v>
      </c>
    </row>
    <row r="409" spans="1:14" s="26" customFormat="1" ht="80.25" customHeight="1" hidden="1">
      <c r="A409" s="100"/>
      <c r="B409" s="100"/>
      <c r="C409" s="29" t="s">
        <v>54</v>
      </c>
      <c r="D409" s="30" t="s">
        <v>55</v>
      </c>
      <c r="E409" s="58"/>
      <c r="F409" s="11"/>
      <c r="G409" s="11"/>
      <c r="H409" s="58"/>
      <c r="I409" s="15">
        <f t="shared" si="30"/>
        <v>0</v>
      </c>
      <c r="J409" s="15" t="e">
        <f t="shared" si="31"/>
        <v>#DIV/0!</v>
      </c>
      <c r="K409" s="15" t="e">
        <f t="shared" si="32"/>
        <v>#DIV/0!</v>
      </c>
      <c r="L409" s="3"/>
      <c r="M409" s="15">
        <f t="shared" si="33"/>
        <v>0</v>
      </c>
      <c r="N409" s="62" t="e">
        <f t="shared" si="34"/>
        <v>#DIV/0!</v>
      </c>
    </row>
    <row r="410" spans="1:14" s="26" customFormat="1" ht="78.75" hidden="1">
      <c r="A410" s="100"/>
      <c r="B410" s="100"/>
      <c r="C410" s="31" t="s">
        <v>56</v>
      </c>
      <c r="D410" s="30" t="s">
        <v>57</v>
      </c>
      <c r="E410" s="58"/>
      <c r="F410" s="11"/>
      <c r="G410" s="11"/>
      <c r="H410" s="58"/>
      <c r="I410" s="15">
        <f t="shared" si="30"/>
        <v>0</v>
      </c>
      <c r="J410" s="15" t="e">
        <f t="shared" si="31"/>
        <v>#DIV/0!</v>
      </c>
      <c r="K410" s="15" t="e">
        <f t="shared" si="32"/>
        <v>#DIV/0!</v>
      </c>
      <c r="L410" s="3"/>
      <c r="M410" s="15">
        <f t="shared" si="33"/>
        <v>0</v>
      </c>
      <c r="N410" s="62" t="e">
        <f t="shared" si="34"/>
        <v>#DIV/0!</v>
      </c>
    </row>
    <row r="411" spans="1:14" ht="15.75" hidden="1">
      <c r="A411" s="102"/>
      <c r="B411" s="102"/>
      <c r="C411" s="16" t="s">
        <v>22</v>
      </c>
      <c r="D411" s="18" t="s">
        <v>23</v>
      </c>
      <c r="E411" s="58">
        <f>SUM(E412:E412)</f>
        <v>0</v>
      </c>
      <c r="F411" s="11">
        <f>SUM(F412:F412)</f>
        <v>0</v>
      </c>
      <c r="G411" s="11">
        <f>SUM(G412:G412)</f>
        <v>0</v>
      </c>
      <c r="H411" s="58">
        <f>SUM(H412:H412)</f>
        <v>0</v>
      </c>
      <c r="I411" s="15">
        <f t="shared" si="30"/>
        <v>0</v>
      </c>
      <c r="J411" s="15" t="e">
        <f t="shared" si="31"/>
        <v>#DIV/0!</v>
      </c>
      <c r="K411" s="15" t="e">
        <f t="shared" si="32"/>
        <v>#DIV/0!</v>
      </c>
      <c r="M411" s="15">
        <f t="shared" si="33"/>
        <v>0</v>
      </c>
      <c r="N411" s="62" t="e">
        <f t="shared" si="34"/>
        <v>#DIV/0!</v>
      </c>
    </row>
    <row r="412" spans="1:14" ht="63" hidden="1">
      <c r="A412" s="102"/>
      <c r="B412" s="102"/>
      <c r="C412" s="16" t="s">
        <v>176</v>
      </c>
      <c r="D412" s="65" t="s">
        <v>177</v>
      </c>
      <c r="E412" s="58"/>
      <c r="F412" s="11"/>
      <c r="G412" s="11"/>
      <c r="H412" s="58"/>
      <c r="I412" s="15">
        <f t="shared" si="30"/>
        <v>0</v>
      </c>
      <c r="J412" s="15" t="e">
        <f t="shared" si="31"/>
        <v>#DIV/0!</v>
      </c>
      <c r="K412" s="15" t="e">
        <f t="shared" si="32"/>
        <v>#DIV/0!</v>
      </c>
      <c r="M412" s="15">
        <f t="shared" si="33"/>
        <v>0</v>
      </c>
      <c r="N412" s="62" t="e">
        <f t="shared" si="34"/>
        <v>#DIV/0!</v>
      </c>
    </row>
    <row r="413" spans="1:14" ht="15.75" customHeight="1">
      <c r="A413" s="102"/>
      <c r="B413" s="102"/>
      <c r="C413" s="16" t="s">
        <v>49</v>
      </c>
      <c r="D413" s="18" t="s">
        <v>86</v>
      </c>
      <c r="E413" s="58"/>
      <c r="F413" s="11">
        <v>5604.1</v>
      </c>
      <c r="G413" s="11"/>
      <c r="H413" s="58"/>
      <c r="I413" s="15">
        <f t="shared" si="30"/>
        <v>0</v>
      </c>
      <c r="J413" s="15"/>
      <c r="K413" s="15">
        <f t="shared" si="32"/>
        <v>0</v>
      </c>
      <c r="M413" s="15">
        <f t="shared" si="33"/>
        <v>0</v>
      </c>
      <c r="N413" s="62"/>
    </row>
    <row r="414" spans="1:14" ht="15.75" customHeight="1" hidden="1">
      <c r="A414" s="102"/>
      <c r="B414" s="102"/>
      <c r="C414" s="16" t="s">
        <v>50</v>
      </c>
      <c r="D414" s="18" t="s">
        <v>51</v>
      </c>
      <c r="E414" s="58"/>
      <c r="F414" s="11"/>
      <c r="G414" s="11"/>
      <c r="H414" s="58"/>
      <c r="I414" s="15">
        <f t="shared" si="30"/>
        <v>0</v>
      </c>
      <c r="J414" s="15" t="e">
        <f t="shared" si="31"/>
        <v>#DIV/0!</v>
      </c>
      <c r="K414" s="15" t="e">
        <f t="shared" si="32"/>
        <v>#DIV/0!</v>
      </c>
      <c r="M414" s="15">
        <f t="shared" si="33"/>
        <v>0</v>
      </c>
      <c r="N414" s="62"/>
    </row>
    <row r="415" spans="1:14" ht="15.75" customHeight="1">
      <c r="A415" s="102"/>
      <c r="B415" s="102"/>
      <c r="C415" s="16" t="s">
        <v>52</v>
      </c>
      <c r="D415" s="20" t="s">
        <v>53</v>
      </c>
      <c r="E415" s="58"/>
      <c r="F415" s="11">
        <v>3915.3</v>
      </c>
      <c r="G415" s="11">
        <v>3915.3</v>
      </c>
      <c r="H415" s="58"/>
      <c r="I415" s="15">
        <f t="shared" si="30"/>
        <v>-3915.3</v>
      </c>
      <c r="J415" s="15">
        <f t="shared" si="31"/>
        <v>0</v>
      </c>
      <c r="K415" s="15">
        <f t="shared" si="32"/>
        <v>0</v>
      </c>
      <c r="M415" s="15">
        <f t="shared" si="33"/>
        <v>0</v>
      </c>
      <c r="N415" s="62"/>
    </row>
    <row r="416" spans="1:14" s="26" customFormat="1" ht="15.75">
      <c r="A416" s="103"/>
      <c r="B416" s="103"/>
      <c r="C416" s="23"/>
      <c r="D416" s="24" t="s">
        <v>179</v>
      </c>
      <c r="E416" s="57">
        <f>SUM(E408:E411,E413:E415)</f>
        <v>0</v>
      </c>
      <c r="F416" s="37">
        <f>SUM(F408:F411,F413:F415)</f>
        <v>9519.400000000001</v>
      </c>
      <c r="G416" s="37">
        <f>SUM(G408:G411,G413:G415)</f>
        <v>3915.3</v>
      </c>
      <c r="H416" s="57">
        <f>SUM(H408:H411,H413:H415)</f>
        <v>0</v>
      </c>
      <c r="I416" s="59">
        <f t="shared" si="30"/>
        <v>-3915.3</v>
      </c>
      <c r="J416" s="59">
        <f t="shared" si="31"/>
        <v>0</v>
      </c>
      <c r="K416" s="59">
        <f t="shared" si="32"/>
        <v>0</v>
      </c>
      <c r="M416" s="59">
        <f t="shared" si="33"/>
        <v>0</v>
      </c>
      <c r="N416" s="64"/>
    </row>
    <row r="417" spans="5:14" ht="15.75">
      <c r="E417" s="69"/>
      <c r="H417" s="69"/>
      <c r="I417" s="15"/>
      <c r="J417" s="15"/>
      <c r="K417" s="15"/>
      <c r="M417" s="15"/>
      <c r="N417" s="62"/>
    </row>
    <row r="418" spans="1:14" s="26" customFormat="1" ht="33.75" customHeight="1">
      <c r="A418" s="97"/>
      <c r="B418" s="97"/>
      <c r="C418" s="23"/>
      <c r="D418" s="24" t="s">
        <v>207</v>
      </c>
      <c r="E418" s="57">
        <f>E436+E450</f>
        <v>9784442.499999998</v>
      </c>
      <c r="F418" s="37">
        <f>F436+F450</f>
        <v>16093387.500000002</v>
      </c>
      <c r="G418" s="37">
        <f>G436+G450</f>
        <v>10412877.7</v>
      </c>
      <c r="H418" s="57">
        <f>H436+H450</f>
        <v>10268293.099999998</v>
      </c>
      <c r="I418" s="59">
        <f t="shared" si="30"/>
        <v>-144584.6000000015</v>
      </c>
      <c r="J418" s="59">
        <f t="shared" si="31"/>
        <v>98.61148277963544</v>
      </c>
      <c r="K418" s="59">
        <f t="shared" si="32"/>
        <v>63.804423400604726</v>
      </c>
      <c r="M418" s="59">
        <f t="shared" si="33"/>
        <v>483850.5999999996</v>
      </c>
      <c r="N418" s="64">
        <f t="shared" si="34"/>
        <v>104.94510136883117</v>
      </c>
    </row>
    <row r="419" spans="1:14" s="26" customFormat="1" ht="15.75">
      <c r="A419" s="100"/>
      <c r="B419" s="100"/>
      <c r="C419" s="23"/>
      <c r="D419" s="24"/>
      <c r="E419" s="57"/>
      <c r="F419" s="37"/>
      <c r="G419" s="37"/>
      <c r="H419" s="57"/>
      <c r="I419" s="15"/>
      <c r="J419" s="15"/>
      <c r="K419" s="15"/>
      <c r="L419" s="3"/>
      <c r="M419" s="15"/>
      <c r="N419" s="62"/>
    </row>
    <row r="420" spans="1:14" s="26" customFormat="1" ht="33.75" customHeight="1">
      <c r="A420" s="100"/>
      <c r="B420" s="100"/>
      <c r="C420" s="23"/>
      <c r="D420" s="24" t="s">
        <v>208</v>
      </c>
      <c r="E420" s="57">
        <f>E436+E450+E489</f>
        <v>9738586.299999999</v>
      </c>
      <c r="F420" s="37">
        <f>F436+F450+F489</f>
        <v>16093387.500000002</v>
      </c>
      <c r="G420" s="37">
        <f>G436+G450+G489</f>
        <v>10412877.7</v>
      </c>
      <c r="H420" s="57">
        <f>H436+H450+H489</f>
        <v>10121340.499999998</v>
      </c>
      <c r="I420" s="59">
        <f t="shared" si="30"/>
        <v>-291537.2000000011</v>
      </c>
      <c r="J420" s="59">
        <f t="shared" si="31"/>
        <v>97.20022448741523</v>
      </c>
      <c r="K420" s="59">
        <f t="shared" si="32"/>
        <v>62.89129929916866</v>
      </c>
      <c r="M420" s="59">
        <f t="shared" si="33"/>
        <v>382754.19999999925</v>
      </c>
      <c r="N420" s="64">
        <f t="shared" si="34"/>
        <v>103.93028503531359</v>
      </c>
    </row>
    <row r="421" spans="1:14" s="26" customFormat="1" ht="15.75">
      <c r="A421" s="100"/>
      <c r="B421" s="100"/>
      <c r="C421" s="23"/>
      <c r="D421" s="39"/>
      <c r="E421" s="57"/>
      <c r="F421" s="37"/>
      <c r="G421" s="37"/>
      <c r="H421" s="57"/>
      <c r="I421" s="15"/>
      <c r="J421" s="15"/>
      <c r="K421" s="15"/>
      <c r="L421" s="3"/>
      <c r="M421" s="15"/>
      <c r="N421" s="62"/>
    </row>
    <row r="422" spans="1:14" s="26" customFormat="1" ht="31.5">
      <c r="A422" s="100"/>
      <c r="B422" s="100"/>
      <c r="C422" s="23"/>
      <c r="D422" s="39" t="s">
        <v>209</v>
      </c>
      <c r="E422" s="57">
        <f>E424-E489</f>
        <v>13607307.799999999</v>
      </c>
      <c r="F422" s="37">
        <f>F424-F489</f>
        <v>20867143.8</v>
      </c>
      <c r="G422" s="37">
        <f>G424-G489</f>
        <v>13664546.400000004</v>
      </c>
      <c r="H422" s="57">
        <f>H424-H489</f>
        <v>13097010.6</v>
      </c>
      <c r="I422" s="59">
        <f t="shared" si="30"/>
        <v>-567535.8000000045</v>
      </c>
      <c r="J422" s="59">
        <f t="shared" si="31"/>
        <v>95.84665466831738</v>
      </c>
      <c r="K422" s="59">
        <f t="shared" si="32"/>
        <v>62.763791372348706</v>
      </c>
      <c r="M422" s="59">
        <f t="shared" si="33"/>
        <v>-510297.19999999925</v>
      </c>
      <c r="N422" s="64">
        <f t="shared" si="34"/>
        <v>96.24982981571124</v>
      </c>
    </row>
    <row r="423" spans="1:14" s="26" customFormat="1" ht="15.75">
      <c r="A423" s="100"/>
      <c r="B423" s="100"/>
      <c r="C423" s="23"/>
      <c r="D423" s="39"/>
      <c r="E423" s="57"/>
      <c r="F423" s="37"/>
      <c r="G423" s="37"/>
      <c r="H423" s="57"/>
      <c r="I423" s="15"/>
      <c r="J423" s="15"/>
      <c r="K423" s="15"/>
      <c r="L423" s="3"/>
      <c r="M423" s="15"/>
      <c r="N423" s="62"/>
    </row>
    <row r="424" spans="1:14" s="26" customFormat="1" ht="31.5">
      <c r="A424" s="100"/>
      <c r="B424" s="100"/>
      <c r="C424" s="23"/>
      <c r="D424" s="39" t="s">
        <v>210</v>
      </c>
      <c r="E424" s="57">
        <f>E28+E48+E62+E83+E99+E112+E117+E129+E142+E155+E168+E182+E195+E205+E218+E231+E246+E258+E269+E283+E297+E325+E342+E353+E364+E392+E407+E416+E304+E380+E374+E376+E345+E65</f>
        <v>13561451.6</v>
      </c>
      <c r="F424" s="37">
        <f>F28+F48+F62+F83+F99+F112+F117+F129+F142+F155+F168+F182+F195+F205+F218+F231+F246+F258+F269+F283+F297+F325+F342+F353+F364+F392+F407+F416+F304+F380+F374+F376+F345+F65</f>
        <v>20867143.8</v>
      </c>
      <c r="G424" s="37">
        <f>G28+G48+G62+G83+G99+G112+G117+G129+G142+G155+G168+G182+G195+G205+G218+G231+G246+G258+G269+G283+G297+G325+G342+G353+G364+G392+G407+G416+G304+G380+G374+G376+G345+G65</f>
        <v>13664546.400000004</v>
      </c>
      <c r="H424" s="57">
        <f>H28+H48+H62+H83+H99+H112+H117+H129+H142+H155+H168+H182+H195+H205+H218+H231+H246+H258+H269+H283+H297+H325+H342+H353+H364+H392+H407+H416+H304+H380+H374+H376+H345+H65</f>
        <v>12950058</v>
      </c>
      <c r="I424" s="59">
        <f t="shared" si="30"/>
        <v>-714488.4000000041</v>
      </c>
      <c r="J424" s="59">
        <f t="shared" si="31"/>
        <v>94.77122489773971</v>
      </c>
      <c r="K424" s="59">
        <f t="shared" si="32"/>
        <v>62.05956178823093</v>
      </c>
      <c r="M424" s="59">
        <f t="shared" si="33"/>
        <v>-611393.5999999996</v>
      </c>
      <c r="N424" s="64">
        <f t="shared" si="34"/>
        <v>95.4916802564115</v>
      </c>
    </row>
    <row r="425" spans="1:14" s="26" customFormat="1" ht="15.75">
      <c r="A425" s="100"/>
      <c r="B425" s="100"/>
      <c r="C425" s="23"/>
      <c r="D425" s="39"/>
      <c r="E425" s="57"/>
      <c r="F425" s="37"/>
      <c r="G425" s="37"/>
      <c r="H425" s="57"/>
      <c r="I425" s="15"/>
      <c r="J425" s="15"/>
      <c r="K425" s="15"/>
      <c r="L425" s="3"/>
      <c r="M425" s="15"/>
      <c r="N425" s="62"/>
    </row>
    <row r="426" spans="1:14" s="26" customFormat="1" ht="31.5" customHeight="1">
      <c r="A426" s="101"/>
      <c r="B426" s="101"/>
      <c r="C426" s="28"/>
      <c r="D426" s="24" t="s">
        <v>180</v>
      </c>
      <c r="E426" s="24">
        <f>E428</f>
        <v>12700</v>
      </c>
      <c r="F426" s="32">
        <f>F428</f>
        <v>24300.2</v>
      </c>
      <c r="G426" s="32">
        <f>G428</f>
        <v>0</v>
      </c>
      <c r="H426" s="24">
        <f>H428</f>
        <v>0</v>
      </c>
      <c r="I426" s="59">
        <f t="shared" si="30"/>
        <v>0</v>
      </c>
      <c r="J426" s="59"/>
      <c r="K426" s="59">
        <f t="shared" si="32"/>
        <v>0</v>
      </c>
      <c r="M426" s="59">
        <f t="shared" si="33"/>
        <v>-12700</v>
      </c>
      <c r="N426" s="64">
        <f t="shared" si="34"/>
        <v>0</v>
      </c>
    </row>
    <row r="427" spans="1:14" ht="31.5" customHeight="1">
      <c r="A427" s="94" t="s">
        <v>6</v>
      </c>
      <c r="B427" s="97" t="s">
        <v>7</v>
      </c>
      <c r="C427" s="19" t="s">
        <v>181</v>
      </c>
      <c r="D427" s="20" t="s">
        <v>182</v>
      </c>
      <c r="E427" s="18">
        <v>12700</v>
      </c>
      <c r="F427" s="14">
        <v>24300.2</v>
      </c>
      <c r="G427" s="14"/>
      <c r="H427" s="18"/>
      <c r="I427" s="15">
        <f t="shared" si="30"/>
        <v>0</v>
      </c>
      <c r="J427" s="15"/>
      <c r="K427" s="15">
        <f t="shared" si="32"/>
        <v>0</v>
      </c>
      <c r="M427" s="15">
        <f t="shared" si="33"/>
        <v>-12700</v>
      </c>
      <c r="N427" s="62">
        <f t="shared" si="34"/>
        <v>0</v>
      </c>
    </row>
    <row r="428" spans="1:14" s="26" customFormat="1" ht="15.75" customHeight="1">
      <c r="A428" s="103"/>
      <c r="B428" s="103"/>
      <c r="C428" s="28"/>
      <c r="D428" s="24" t="s">
        <v>179</v>
      </c>
      <c r="E428" s="24">
        <f>SUM(E427:E427)</f>
        <v>12700</v>
      </c>
      <c r="F428" s="32">
        <f>SUM(F427:F427)</f>
        <v>24300.2</v>
      </c>
      <c r="G428" s="32">
        <f>SUM(G427:G427)</f>
        <v>0</v>
      </c>
      <c r="H428" s="24">
        <f>SUM(H427:H427)</f>
        <v>0</v>
      </c>
      <c r="I428" s="59">
        <f t="shared" si="30"/>
        <v>0</v>
      </c>
      <c r="J428" s="59"/>
      <c r="K428" s="59">
        <f t="shared" si="32"/>
        <v>0</v>
      </c>
      <c r="M428" s="59">
        <f t="shared" si="33"/>
        <v>-12700</v>
      </c>
      <c r="N428" s="64">
        <f t="shared" si="34"/>
        <v>0</v>
      </c>
    </row>
    <row r="429" spans="1:11" ht="15.75">
      <c r="A429" s="40"/>
      <c r="B429" s="40"/>
      <c r="C429" s="41"/>
      <c r="D429" s="42"/>
      <c r="E429" s="43"/>
      <c r="F429" s="44"/>
      <c r="G429" s="44"/>
      <c r="H429" s="44"/>
      <c r="I429" s="45"/>
      <c r="J429" s="45"/>
      <c r="K429" s="45"/>
    </row>
    <row r="430" spans="1:11" ht="15.75" hidden="1">
      <c r="A430" s="40"/>
      <c r="B430" s="40"/>
      <c r="C430" s="41"/>
      <c r="D430" s="42" t="s">
        <v>183</v>
      </c>
      <c r="E430" s="110"/>
      <c r="F430" s="111"/>
      <c r="G430" s="111"/>
      <c r="H430" s="111"/>
      <c r="I430" s="113"/>
      <c r="J430" s="111"/>
      <c r="K430" s="111"/>
    </row>
    <row r="431" spans="1:11" ht="15.75" hidden="1">
      <c r="A431" s="40"/>
      <c r="B431" s="40"/>
      <c r="C431" s="41"/>
      <c r="D431" s="42"/>
      <c r="E431" s="110"/>
      <c r="F431" s="112"/>
      <c r="G431" s="112"/>
      <c r="H431" s="112"/>
      <c r="I431" s="114"/>
      <c r="J431" s="114"/>
      <c r="K431" s="114"/>
    </row>
    <row r="432" spans="1:11" ht="18" customHeight="1" hidden="1">
      <c r="A432" s="115" t="s">
        <v>224</v>
      </c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</row>
    <row r="433" spans="2:14" ht="18" customHeight="1" hidden="1">
      <c r="B433" s="2"/>
      <c r="C433" s="2"/>
      <c r="D433" s="2"/>
      <c r="E433" s="2"/>
      <c r="F433" s="2"/>
      <c r="G433" s="2"/>
      <c r="H433" s="2"/>
      <c r="K433" s="7"/>
      <c r="L433" s="7"/>
      <c r="N433" s="7" t="s">
        <v>0</v>
      </c>
    </row>
    <row r="434" spans="1:14" ht="42.75" customHeight="1" hidden="1">
      <c r="A434" s="86" t="s">
        <v>1</v>
      </c>
      <c r="B434" s="87" t="s">
        <v>2</v>
      </c>
      <c r="C434" s="86" t="s">
        <v>3</v>
      </c>
      <c r="D434" s="87" t="s">
        <v>4</v>
      </c>
      <c r="E434" s="88" t="s">
        <v>220</v>
      </c>
      <c r="F434" s="90" t="s">
        <v>205</v>
      </c>
      <c r="G434" s="90" t="s">
        <v>225</v>
      </c>
      <c r="H434" s="90" t="s">
        <v>221</v>
      </c>
      <c r="I434" s="92" t="s">
        <v>222</v>
      </c>
      <c r="J434" s="87" t="s">
        <v>223</v>
      </c>
      <c r="K434" s="90" t="s">
        <v>5</v>
      </c>
      <c r="M434" s="92" t="s">
        <v>216</v>
      </c>
      <c r="N434" s="87" t="s">
        <v>218</v>
      </c>
    </row>
    <row r="435" spans="1:14" ht="37.5" customHeight="1" hidden="1">
      <c r="A435" s="86"/>
      <c r="B435" s="87"/>
      <c r="C435" s="86"/>
      <c r="D435" s="87"/>
      <c r="E435" s="89"/>
      <c r="F435" s="91"/>
      <c r="G435" s="91"/>
      <c r="H435" s="91"/>
      <c r="I435" s="93"/>
      <c r="J435" s="93"/>
      <c r="K435" s="91"/>
      <c r="M435" s="93"/>
      <c r="N435" s="93"/>
    </row>
    <row r="436" spans="1:14" s="26" customFormat="1" ht="15.75" hidden="1">
      <c r="A436" s="97"/>
      <c r="B436" s="97"/>
      <c r="C436" s="23"/>
      <c r="D436" s="24" t="s">
        <v>184</v>
      </c>
      <c r="E436" s="37">
        <f>SUM(E449,E437:E444)</f>
        <v>8547971.299999999</v>
      </c>
      <c r="F436" s="37">
        <f>SUM(F449,F437:F444)</f>
        <v>13500868.100000001</v>
      </c>
      <c r="G436" s="37">
        <f>SUM(G449,G437:G444)</f>
        <v>9048432.1</v>
      </c>
      <c r="H436" s="37">
        <f>SUM(H449,H437:H444)</f>
        <v>9034560.599999998</v>
      </c>
      <c r="I436" s="59">
        <f aca="true" t="shared" si="35" ref="I436:I500">H436-G436</f>
        <v>-13871.500000001863</v>
      </c>
      <c r="J436" s="59">
        <f>H436/G436*100</f>
        <v>99.84669719740725</v>
      </c>
      <c r="K436" s="59">
        <f>H436/F436*100</f>
        <v>66.9183680122021</v>
      </c>
      <c r="L436" s="37">
        <f>SUM(L449,L437:L444)</f>
        <v>0</v>
      </c>
      <c r="M436" s="63">
        <f aca="true" t="shared" si="36" ref="M436:M499">H436-E436</f>
        <v>486589.2999999989</v>
      </c>
      <c r="N436" s="64">
        <f aca="true" t="shared" si="37" ref="N436:N499">H436/E436*100</f>
        <v>105.69245360007233</v>
      </c>
    </row>
    <row r="437" spans="1:14" ht="15.75" hidden="1">
      <c r="A437" s="100"/>
      <c r="B437" s="100"/>
      <c r="C437" s="16" t="s">
        <v>131</v>
      </c>
      <c r="D437" s="18" t="s">
        <v>132</v>
      </c>
      <c r="E437" s="34">
        <f aca="true" t="shared" si="38" ref="E437:H443">SUMIF($C$7:$C$427,$C437,E$7:E$427)</f>
        <v>3750893.2</v>
      </c>
      <c r="F437" s="34">
        <f t="shared" si="38"/>
        <v>5868800.8</v>
      </c>
      <c r="G437" s="34">
        <f t="shared" si="38"/>
        <v>3732692.4</v>
      </c>
      <c r="H437" s="34">
        <f t="shared" si="38"/>
        <v>3958000.5</v>
      </c>
      <c r="I437" s="15">
        <f t="shared" si="35"/>
        <v>225308.1000000001</v>
      </c>
      <c r="J437" s="15">
        <f>H437/G437*100</f>
        <v>106.03607465753137</v>
      </c>
      <c r="K437" s="15">
        <f>H437/F437*100</f>
        <v>67.44138427734676</v>
      </c>
      <c r="L437" s="34"/>
      <c r="M437" s="61">
        <f t="shared" si="36"/>
        <v>207107.2999999998</v>
      </c>
      <c r="N437" s="62">
        <f t="shared" si="37"/>
        <v>105.52154617465514</v>
      </c>
    </row>
    <row r="438" spans="1:14" ht="15.75" hidden="1">
      <c r="A438" s="100"/>
      <c r="B438" s="100"/>
      <c r="C438" s="16" t="s">
        <v>133</v>
      </c>
      <c r="D438" s="18" t="s">
        <v>134</v>
      </c>
      <c r="E438" s="34">
        <f t="shared" si="38"/>
        <v>306744.2</v>
      </c>
      <c r="F438" s="34">
        <f t="shared" si="38"/>
        <v>432143.8</v>
      </c>
      <c r="G438" s="34">
        <f t="shared" si="38"/>
        <v>315192.9</v>
      </c>
      <c r="H438" s="34">
        <f t="shared" si="38"/>
        <v>317544.1</v>
      </c>
      <c r="I438" s="15">
        <f t="shared" si="35"/>
        <v>2351.1999999999534</v>
      </c>
      <c r="J438" s="15">
        <f aca="true" t="shared" si="39" ref="J438:J448">H438/G438*100</f>
        <v>100.7459558892348</v>
      </c>
      <c r="K438" s="15">
        <f aca="true" t="shared" si="40" ref="K438:K448">H438/F438*100</f>
        <v>73.4811190164015</v>
      </c>
      <c r="L438" s="34"/>
      <c r="M438" s="61">
        <f t="shared" si="36"/>
        <v>10799.899999999965</v>
      </c>
      <c r="N438" s="62">
        <f t="shared" si="37"/>
        <v>103.52081636751403</v>
      </c>
    </row>
    <row r="439" spans="1:14" ht="15.75" hidden="1">
      <c r="A439" s="100"/>
      <c r="B439" s="100"/>
      <c r="C439" s="16" t="s">
        <v>154</v>
      </c>
      <c r="D439" s="18" t="s">
        <v>155</v>
      </c>
      <c r="E439" s="34">
        <f t="shared" si="38"/>
        <v>333.6</v>
      </c>
      <c r="F439" s="34">
        <f t="shared" si="38"/>
        <v>373.8</v>
      </c>
      <c r="G439" s="34">
        <f t="shared" si="38"/>
        <v>362</v>
      </c>
      <c r="H439" s="34">
        <f t="shared" si="38"/>
        <v>548</v>
      </c>
      <c r="I439" s="15">
        <f t="shared" si="35"/>
        <v>186</v>
      </c>
      <c r="J439" s="15">
        <f t="shared" si="39"/>
        <v>151.38121546961324</v>
      </c>
      <c r="K439" s="15">
        <f t="shared" si="40"/>
        <v>146.60246120920277</v>
      </c>
      <c r="L439" s="34"/>
      <c r="M439" s="61">
        <f t="shared" si="36"/>
        <v>214.39999999999998</v>
      </c>
      <c r="N439" s="62">
        <f t="shared" si="37"/>
        <v>164.26858513189447</v>
      </c>
    </row>
    <row r="440" spans="1:14" ht="15.75" hidden="1">
      <c r="A440" s="100"/>
      <c r="B440" s="100"/>
      <c r="C440" s="16" t="s">
        <v>170</v>
      </c>
      <c r="D440" s="18" t="s">
        <v>171</v>
      </c>
      <c r="E440" s="34">
        <f t="shared" si="38"/>
        <v>86061</v>
      </c>
      <c r="F440" s="34">
        <f t="shared" si="38"/>
        <v>231414</v>
      </c>
      <c r="G440" s="34">
        <f t="shared" si="38"/>
        <v>101720.9</v>
      </c>
      <c r="H440" s="34">
        <f t="shared" si="38"/>
        <v>84568.6</v>
      </c>
      <c r="I440" s="15">
        <f t="shared" si="35"/>
        <v>-17152.29999999999</v>
      </c>
      <c r="J440" s="15">
        <f t="shared" si="39"/>
        <v>83.13788021930597</v>
      </c>
      <c r="K440" s="15">
        <f t="shared" si="40"/>
        <v>36.54428859101005</v>
      </c>
      <c r="L440" s="34"/>
      <c r="M440" s="61">
        <f t="shared" si="36"/>
        <v>-1492.3999999999942</v>
      </c>
      <c r="N440" s="62">
        <f t="shared" si="37"/>
        <v>98.26588117730448</v>
      </c>
    </row>
    <row r="441" spans="1:14" ht="15.75" hidden="1">
      <c r="A441" s="100"/>
      <c r="B441" s="100"/>
      <c r="C441" s="16" t="s">
        <v>32</v>
      </c>
      <c r="D441" s="27" t="s">
        <v>33</v>
      </c>
      <c r="E441" s="34">
        <f t="shared" si="38"/>
        <v>1891509.6</v>
      </c>
      <c r="F441" s="34">
        <f t="shared" si="38"/>
        <v>2667978.6</v>
      </c>
      <c r="G441" s="34">
        <f t="shared" si="38"/>
        <v>1935232.1</v>
      </c>
      <c r="H441" s="34">
        <f t="shared" si="38"/>
        <v>1826669.9</v>
      </c>
      <c r="I441" s="15">
        <f t="shared" si="35"/>
        <v>-108562.20000000019</v>
      </c>
      <c r="J441" s="15">
        <f t="shared" si="39"/>
        <v>94.39022327089344</v>
      </c>
      <c r="K441" s="15">
        <f t="shared" si="40"/>
        <v>68.46643747442351</v>
      </c>
      <c r="L441" s="34"/>
      <c r="M441" s="61">
        <f t="shared" si="36"/>
        <v>-64839.700000000186</v>
      </c>
      <c r="N441" s="62">
        <f t="shared" si="37"/>
        <v>96.57206603656677</v>
      </c>
    </row>
    <row r="442" spans="1:14" ht="15.75" hidden="1">
      <c r="A442" s="100"/>
      <c r="B442" s="100"/>
      <c r="C442" s="16" t="s">
        <v>125</v>
      </c>
      <c r="D442" s="27" t="s">
        <v>126</v>
      </c>
      <c r="E442" s="34">
        <f t="shared" si="38"/>
        <v>338356.5</v>
      </c>
      <c r="F442" s="34">
        <f t="shared" si="38"/>
        <v>666607.6</v>
      </c>
      <c r="G442" s="34">
        <f t="shared" si="38"/>
        <v>458349.3</v>
      </c>
      <c r="H442" s="34">
        <f t="shared" si="38"/>
        <v>427576.3</v>
      </c>
      <c r="I442" s="15">
        <f t="shared" si="35"/>
        <v>-30773</v>
      </c>
      <c r="J442" s="15">
        <f t="shared" si="39"/>
        <v>93.28612479608893</v>
      </c>
      <c r="K442" s="15">
        <f t="shared" si="40"/>
        <v>64.14212799254014</v>
      </c>
      <c r="L442" s="34"/>
      <c r="M442" s="61">
        <f t="shared" si="36"/>
        <v>89219.79999999999</v>
      </c>
      <c r="N442" s="62">
        <f t="shared" si="37"/>
        <v>126.36857870323163</v>
      </c>
    </row>
    <row r="443" spans="1:14" ht="15.75" hidden="1">
      <c r="A443" s="100"/>
      <c r="B443" s="100"/>
      <c r="C443" s="16" t="s">
        <v>172</v>
      </c>
      <c r="D443" s="18" t="s">
        <v>173</v>
      </c>
      <c r="E443" s="34">
        <f t="shared" si="38"/>
        <v>2061240.2</v>
      </c>
      <c r="F443" s="34">
        <f t="shared" si="38"/>
        <v>3295898.2</v>
      </c>
      <c r="G443" s="34">
        <f t="shared" si="38"/>
        <v>2293376</v>
      </c>
      <c r="H443" s="34">
        <f t="shared" si="38"/>
        <v>2175916.5</v>
      </c>
      <c r="I443" s="15">
        <f t="shared" si="35"/>
        <v>-117459.5</v>
      </c>
      <c r="J443" s="15">
        <f t="shared" si="39"/>
        <v>94.87831476391136</v>
      </c>
      <c r="K443" s="15">
        <f t="shared" si="40"/>
        <v>66.0189231572747</v>
      </c>
      <c r="L443" s="34"/>
      <c r="M443" s="61">
        <f t="shared" si="36"/>
        <v>114676.30000000005</v>
      </c>
      <c r="N443" s="62">
        <f t="shared" si="37"/>
        <v>105.56346125987646</v>
      </c>
    </row>
    <row r="444" spans="1:14" ht="15.75" hidden="1">
      <c r="A444" s="100"/>
      <c r="B444" s="100"/>
      <c r="C444" s="31" t="s">
        <v>185</v>
      </c>
      <c r="D444" s="18" t="s">
        <v>186</v>
      </c>
      <c r="E444" s="34">
        <f>SUM(E445:E448)</f>
        <v>120116.1</v>
      </c>
      <c r="F444" s="34">
        <f>SUM(F445:F448)</f>
        <v>337651.3</v>
      </c>
      <c r="G444" s="34">
        <f>SUM(G445:G448)</f>
        <v>211506.5</v>
      </c>
      <c r="H444" s="34">
        <f>SUM(H445:H448)</f>
        <v>219796.69999999998</v>
      </c>
      <c r="I444" s="15">
        <f t="shared" si="35"/>
        <v>8290.199999999983</v>
      </c>
      <c r="J444" s="15">
        <f t="shared" si="39"/>
        <v>103.91959585166413</v>
      </c>
      <c r="K444" s="15">
        <f t="shared" si="40"/>
        <v>65.09576595736489</v>
      </c>
      <c r="L444" s="34">
        <f>SUM(L445:L448)</f>
        <v>0</v>
      </c>
      <c r="M444" s="61">
        <f t="shared" si="36"/>
        <v>99680.59999999998</v>
      </c>
      <c r="N444" s="62">
        <f t="shared" si="37"/>
        <v>182.9868768633014</v>
      </c>
    </row>
    <row r="445" spans="1:14" ht="15.75" customHeight="1" hidden="1">
      <c r="A445" s="100"/>
      <c r="B445" s="100"/>
      <c r="C445" s="16" t="s">
        <v>141</v>
      </c>
      <c r="D445" s="18" t="s">
        <v>142</v>
      </c>
      <c r="E445" s="34">
        <f aca="true" t="shared" si="41" ref="E445:H449">SUMIF($C$7:$C$427,$C445,E$7:E$427)</f>
        <v>77037.5</v>
      </c>
      <c r="F445" s="34">
        <f t="shared" si="41"/>
        <v>173920.5</v>
      </c>
      <c r="G445" s="34">
        <f t="shared" si="41"/>
        <v>103799.5</v>
      </c>
      <c r="H445" s="34">
        <f t="shared" si="41"/>
        <v>101611.9</v>
      </c>
      <c r="I445" s="15">
        <f t="shared" si="35"/>
        <v>-2187.600000000006</v>
      </c>
      <c r="J445" s="15">
        <f t="shared" si="39"/>
        <v>97.89247539728034</v>
      </c>
      <c r="K445" s="15">
        <f t="shared" si="40"/>
        <v>58.42433755652726</v>
      </c>
      <c r="L445" s="34"/>
      <c r="M445" s="61">
        <f t="shared" si="36"/>
        <v>24574.399999999994</v>
      </c>
      <c r="N445" s="62">
        <f t="shared" si="37"/>
        <v>131.89926983611878</v>
      </c>
    </row>
    <row r="446" spans="1:14" ht="94.5" customHeight="1" hidden="1">
      <c r="A446" s="100"/>
      <c r="B446" s="100"/>
      <c r="C446" s="29" t="s">
        <v>203</v>
      </c>
      <c r="D446" s="30" t="s">
        <v>204</v>
      </c>
      <c r="E446" s="34">
        <f t="shared" si="41"/>
        <v>358.5</v>
      </c>
      <c r="F446" s="34">
        <f t="shared" si="41"/>
        <v>485</v>
      </c>
      <c r="G446" s="34">
        <f t="shared" si="41"/>
        <v>321.6</v>
      </c>
      <c r="H446" s="34">
        <f t="shared" si="41"/>
        <v>628.4</v>
      </c>
      <c r="I446" s="15">
        <f t="shared" si="35"/>
        <v>306.79999999999995</v>
      </c>
      <c r="J446" s="15">
        <f t="shared" si="39"/>
        <v>195.39800995024873</v>
      </c>
      <c r="K446" s="15">
        <f t="shared" si="40"/>
        <v>129.56701030927834</v>
      </c>
      <c r="L446" s="34"/>
      <c r="M446" s="61">
        <f t="shared" si="36"/>
        <v>269.9</v>
      </c>
      <c r="N446" s="62">
        <f t="shared" si="37"/>
        <v>175.28591352859135</v>
      </c>
    </row>
    <row r="447" spans="1:14" ht="15.75" customHeight="1" hidden="1">
      <c r="A447" s="100"/>
      <c r="B447" s="100"/>
      <c r="C447" s="16" t="s">
        <v>121</v>
      </c>
      <c r="D447" s="18" t="s">
        <v>122</v>
      </c>
      <c r="E447" s="34">
        <f t="shared" si="41"/>
        <v>42386.8</v>
      </c>
      <c r="F447" s="34">
        <f t="shared" si="41"/>
        <v>162783.8</v>
      </c>
      <c r="G447" s="34">
        <f t="shared" si="41"/>
        <v>107041.9</v>
      </c>
      <c r="H447" s="34">
        <f t="shared" si="41"/>
        <v>117163.4</v>
      </c>
      <c r="I447" s="15">
        <f t="shared" si="35"/>
        <v>10121.5</v>
      </c>
      <c r="J447" s="15">
        <f t="shared" si="39"/>
        <v>109.45564307061066</v>
      </c>
      <c r="K447" s="15">
        <f t="shared" si="40"/>
        <v>71.97485253446597</v>
      </c>
      <c r="L447" s="34"/>
      <c r="M447" s="61">
        <f t="shared" si="36"/>
        <v>74776.59999999999</v>
      </c>
      <c r="N447" s="62">
        <f t="shared" si="37"/>
        <v>276.4148272575424</v>
      </c>
    </row>
    <row r="448" spans="1:14" ht="31.5" customHeight="1" hidden="1">
      <c r="A448" s="100"/>
      <c r="B448" s="100"/>
      <c r="C448" s="16" t="s">
        <v>151</v>
      </c>
      <c r="D448" s="18" t="s">
        <v>152</v>
      </c>
      <c r="E448" s="34">
        <f t="shared" si="41"/>
        <v>333.3</v>
      </c>
      <c r="F448" s="34">
        <f t="shared" si="41"/>
        <v>462</v>
      </c>
      <c r="G448" s="34">
        <f t="shared" si="41"/>
        <v>343.5</v>
      </c>
      <c r="H448" s="34">
        <f t="shared" si="41"/>
        <v>393</v>
      </c>
      <c r="I448" s="15">
        <f t="shared" si="35"/>
        <v>49.5</v>
      </c>
      <c r="J448" s="15">
        <f t="shared" si="39"/>
        <v>114.41048034934498</v>
      </c>
      <c r="K448" s="15">
        <f t="shared" si="40"/>
        <v>85.06493506493507</v>
      </c>
      <c r="L448" s="34"/>
      <c r="M448" s="61">
        <f t="shared" si="36"/>
        <v>59.69999999999999</v>
      </c>
      <c r="N448" s="62">
        <f t="shared" si="37"/>
        <v>117.9117911791179</v>
      </c>
    </row>
    <row r="449" spans="1:14" ht="15.75" hidden="1">
      <c r="A449" s="100"/>
      <c r="B449" s="100"/>
      <c r="C449" s="16" t="s">
        <v>166</v>
      </c>
      <c r="D449" s="18" t="s">
        <v>167</v>
      </c>
      <c r="E449" s="34">
        <f t="shared" si="41"/>
        <v>-7283.1</v>
      </c>
      <c r="F449" s="34">
        <f t="shared" si="41"/>
        <v>0</v>
      </c>
      <c r="G449" s="34">
        <f t="shared" si="41"/>
        <v>0</v>
      </c>
      <c r="H449" s="34">
        <f t="shared" si="41"/>
        <v>23940</v>
      </c>
      <c r="I449" s="15">
        <f t="shared" si="35"/>
        <v>23940</v>
      </c>
      <c r="J449" s="15"/>
      <c r="K449" s="15"/>
      <c r="L449" s="34"/>
      <c r="M449" s="61">
        <f t="shared" si="36"/>
        <v>31223.1</v>
      </c>
      <c r="N449" s="62">
        <f t="shared" si="37"/>
        <v>-328.70618280677184</v>
      </c>
    </row>
    <row r="450" spans="1:14" s="26" customFormat="1" ht="31.5" hidden="1">
      <c r="A450" s="100"/>
      <c r="B450" s="100"/>
      <c r="C450" s="23"/>
      <c r="D450" s="24" t="s">
        <v>206</v>
      </c>
      <c r="E450" s="37">
        <f>SUM(E451:E465,E486:E489)-E489</f>
        <v>1236471.2</v>
      </c>
      <c r="F450" s="37">
        <f>SUM(F451:F465,F486:F489)-F489</f>
        <v>2592519.4000000004</v>
      </c>
      <c r="G450" s="37">
        <f>SUM(G451:G465,G486:G489)-G489</f>
        <v>1364445.6</v>
      </c>
      <c r="H450" s="37">
        <f>SUM(H451:H465,H486:H489)-H489</f>
        <v>1233732.5</v>
      </c>
      <c r="I450" s="59">
        <f t="shared" si="35"/>
        <v>-130713.1000000001</v>
      </c>
      <c r="J450" s="59">
        <f>H450/G450*100</f>
        <v>90.4200577875732</v>
      </c>
      <c r="K450" s="59">
        <f>H450/F450*100</f>
        <v>47.58816848197934</v>
      </c>
      <c r="L450" s="37">
        <f>SUM(L451:L465,L486:L489)</f>
        <v>0</v>
      </c>
      <c r="M450" s="63">
        <f t="shared" si="36"/>
        <v>-2738.6999999999534</v>
      </c>
      <c r="N450" s="64">
        <f t="shared" si="37"/>
        <v>99.77850676991102</v>
      </c>
    </row>
    <row r="451" spans="1:14" ht="15.75" customHeight="1" hidden="1">
      <c r="A451" s="100"/>
      <c r="B451" s="100"/>
      <c r="C451" s="16" t="s">
        <v>8</v>
      </c>
      <c r="D451" s="18" t="s">
        <v>9</v>
      </c>
      <c r="E451" s="34">
        <f aca="true" t="shared" si="42" ref="E451:H470">SUMIF($C$7:$C$427,$C451,E$7:E$427)</f>
        <v>291</v>
      </c>
      <c r="F451" s="34">
        <f t="shared" si="42"/>
        <v>0</v>
      </c>
      <c r="G451" s="34">
        <f t="shared" si="42"/>
        <v>0</v>
      </c>
      <c r="H451" s="34">
        <f t="shared" si="42"/>
        <v>576.7</v>
      </c>
      <c r="I451" s="15">
        <f t="shared" si="35"/>
        <v>576.7</v>
      </c>
      <c r="J451" s="15"/>
      <c r="K451" s="15"/>
      <c r="L451" s="34"/>
      <c r="M451" s="61">
        <f t="shared" si="36"/>
        <v>285.70000000000005</v>
      </c>
      <c r="N451" s="62"/>
    </row>
    <row r="452" spans="1:14" ht="31.5" customHeight="1" hidden="1">
      <c r="A452" s="100"/>
      <c r="B452" s="100"/>
      <c r="C452" s="16" t="s">
        <v>38</v>
      </c>
      <c r="D452" s="18" t="s">
        <v>39</v>
      </c>
      <c r="E452" s="34">
        <f t="shared" si="42"/>
        <v>0</v>
      </c>
      <c r="F452" s="34">
        <f t="shared" si="42"/>
        <v>0</v>
      </c>
      <c r="G452" s="34">
        <f t="shared" si="42"/>
        <v>0</v>
      </c>
      <c r="H452" s="34">
        <f t="shared" si="42"/>
        <v>0</v>
      </c>
      <c r="I452" s="15">
        <f t="shared" si="35"/>
        <v>0</v>
      </c>
      <c r="J452" s="15"/>
      <c r="K452" s="15"/>
      <c r="L452" s="34"/>
      <c r="M452" s="61">
        <f t="shared" si="36"/>
        <v>0</v>
      </c>
      <c r="N452" s="62"/>
    </row>
    <row r="453" spans="1:14" ht="78.75" hidden="1">
      <c r="A453" s="100"/>
      <c r="B453" s="100"/>
      <c r="C453" s="19" t="s">
        <v>60</v>
      </c>
      <c r="D453" s="33" t="s">
        <v>187</v>
      </c>
      <c r="E453" s="34">
        <f t="shared" si="42"/>
        <v>318390.39999999997</v>
      </c>
      <c r="F453" s="34">
        <f t="shared" si="42"/>
        <v>610333.4</v>
      </c>
      <c r="G453" s="34">
        <f t="shared" si="42"/>
        <v>292256.6</v>
      </c>
      <c r="H453" s="34">
        <f t="shared" si="42"/>
        <v>249149.1</v>
      </c>
      <c r="I453" s="15">
        <f t="shared" si="35"/>
        <v>-43107.49999999997</v>
      </c>
      <c r="J453" s="15">
        <f aca="true" t="shared" si="43" ref="J453:J487">H453/G453*100</f>
        <v>85.25011924452691</v>
      </c>
      <c r="K453" s="15">
        <f aca="true" t="shared" si="44" ref="K453:K487">H453/F453*100</f>
        <v>40.82180329636228</v>
      </c>
      <c r="L453" s="34"/>
      <c r="M453" s="61">
        <f t="shared" si="36"/>
        <v>-69241.29999999996</v>
      </c>
      <c r="N453" s="62">
        <f t="shared" si="37"/>
        <v>78.25270485542278</v>
      </c>
    </row>
    <row r="454" spans="1:14" ht="31.5" hidden="1">
      <c r="A454" s="100"/>
      <c r="B454" s="100"/>
      <c r="C454" s="16" t="s">
        <v>168</v>
      </c>
      <c r="D454" s="18" t="s">
        <v>169</v>
      </c>
      <c r="E454" s="34">
        <f t="shared" si="42"/>
        <v>6375.6</v>
      </c>
      <c r="F454" s="34">
        <f t="shared" si="42"/>
        <v>35694.5</v>
      </c>
      <c r="G454" s="34">
        <f t="shared" si="42"/>
        <v>17000</v>
      </c>
      <c r="H454" s="34">
        <f t="shared" si="42"/>
        <v>19917.7</v>
      </c>
      <c r="I454" s="15">
        <f t="shared" si="35"/>
        <v>2917.7000000000007</v>
      </c>
      <c r="J454" s="15"/>
      <c r="K454" s="15">
        <f t="shared" si="44"/>
        <v>55.800473462298115</v>
      </c>
      <c r="L454" s="34"/>
      <c r="M454" s="61">
        <f t="shared" si="36"/>
        <v>13542.1</v>
      </c>
      <c r="N454" s="62">
        <f t="shared" si="37"/>
        <v>312.40510697032437</v>
      </c>
    </row>
    <row r="455" spans="1:14" ht="15.75" hidden="1">
      <c r="A455" s="100"/>
      <c r="B455" s="100"/>
      <c r="C455" s="16" t="s">
        <v>10</v>
      </c>
      <c r="D455" s="17" t="s">
        <v>153</v>
      </c>
      <c r="E455" s="34">
        <f t="shared" si="42"/>
        <v>347426.9</v>
      </c>
      <c r="F455" s="34">
        <f t="shared" si="42"/>
        <v>352527.3</v>
      </c>
      <c r="G455" s="34">
        <f t="shared" si="42"/>
        <v>263000</v>
      </c>
      <c r="H455" s="34">
        <f t="shared" si="42"/>
        <v>254983.1</v>
      </c>
      <c r="I455" s="15">
        <f t="shared" si="35"/>
        <v>-8016.899999999994</v>
      </c>
      <c r="J455" s="15">
        <f t="shared" si="43"/>
        <v>96.95174904942967</v>
      </c>
      <c r="K455" s="15">
        <f t="shared" si="44"/>
        <v>72.33002947573138</v>
      </c>
      <c r="L455" s="34"/>
      <c r="M455" s="61">
        <f t="shared" si="36"/>
        <v>-92443.80000000002</v>
      </c>
      <c r="N455" s="62">
        <f t="shared" si="37"/>
        <v>73.39187034740257</v>
      </c>
    </row>
    <row r="456" spans="1:14" ht="31.5" hidden="1">
      <c r="A456" s="100"/>
      <c r="B456" s="100"/>
      <c r="C456" s="16" t="s">
        <v>12</v>
      </c>
      <c r="D456" s="18" t="s">
        <v>13</v>
      </c>
      <c r="E456" s="34">
        <f t="shared" si="42"/>
        <v>2756.8</v>
      </c>
      <c r="F456" s="34">
        <f t="shared" si="42"/>
        <v>3225.3</v>
      </c>
      <c r="G456" s="34">
        <f t="shared" si="42"/>
        <v>3225.3</v>
      </c>
      <c r="H456" s="34">
        <f t="shared" si="42"/>
        <v>3453.5</v>
      </c>
      <c r="I456" s="15">
        <f t="shared" si="35"/>
        <v>228.19999999999982</v>
      </c>
      <c r="J456" s="15"/>
      <c r="K456" s="15">
        <f t="shared" si="44"/>
        <v>107.07531082379933</v>
      </c>
      <c r="L456" s="34"/>
      <c r="M456" s="61">
        <f t="shared" si="36"/>
        <v>696.6999999999998</v>
      </c>
      <c r="N456" s="62">
        <f t="shared" si="37"/>
        <v>125.27205455600696</v>
      </c>
    </row>
    <row r="457" spans="1:14" ht="66" customHeight="1" hidden="1">
      <c r="A457" s="100"/>
      <c r="B457" s="100"/>
      <c r="C457" s="19" t="s">
        <v>14</v>
      </c>
      <c r="D457" s="20" t="s">
        <v>188</v>
      </c>
      <c r="E457" s="34">
        <f t="shared" si="42"/>
        <v>57455.4</v>
      </c>
      <c r="F457" s="34">
        <f t="shared" si="42"/>
        <v>118177.59999999999</v>
      </c>
      <c r="G457" s="34">
        <f t="shared" si="42"/>
        <v>86403.70000000001</v>
      </c>
      <c r="H457" s="34">
        <f t="shared" si="42"/>
        <v>67710.5</v>
      </c>
      <c r="I457" s="15">
        <f t="shared" si="35"/>
        <v>-18693.20000000001</v>
      </c>
      <c r="J457" s="15">
        <f t="shared" si="43"/>
        <v>78.36527833877483</v>
      </c>
      <c r="K457" s="15">
        <f t="shared" si="44"/>
        <v>57.29554501022191</v>
      </c>
      <c r="L457" s="34"/>
      <c r="M457" s="61">
        <f t="shared" si="36"/>
        <v>10255.099999999999</v>
      </c>
      <c r="N457" s="62">
        <f t="shared" si="37"/>
        <v>117.84880098302335</v>
      </c>
    </row>
    <row r="458" spans="1:14" ht="15.75" hidden="1">
      <c r="A458" s="100"/>
      <c r="B458" s="100"/>
      <c r="C458" s="16" t="s">
        <v>68</v>
      </c>
      <c r="D458" s="18" t="s">
        <v>69</v>
      </c>
      <c r="E458" s="34">
        <f t="shared" si="42"/>
        <v>11774.8</v>
      </c>
      <c r="F458" s="34">
        <f t="shared" si="42"/>
        <v>13174.1</v>
      </c>
      <c r="G458" s="34">
        <f t="shared" si="42"/>
        <v>10012</v>
      </c>
      <c r="H458" s="34">
        <f t="shared" si="42"/>
        <v>8465.9</v>
      </c>
      <c r="I458" s="15">
        <f t="shared" si="35"/>
        <v>-1546.1000000000004</v>
      </c>
      <c r="J458" s="15">
        <f t="shared" si="43"/>
        <v>84.55753096284458</v>
      </c>
      <c r="K458" s="15">
        <f t="shared" si="44"/>
        <v>64.26169529607336</v>
      </c>
      <c r="L458" s="34"/>
      <c r="M458" s="61">
        <f t="shared" si="36"/>
        <v>-3308.8999999999996</v>
      </c>
      <c r="N458" s="62">
        <f t="shared" si="37"/>
        <v>71.89846112035873</v>
      </c>
    </row>
    <row r="459" spans="1:14" ht="31.5" hidden="1">
      <c r="A459" s="100"/>
      <c r="B459" s="100"/>
      <c r="C459" s="16" t="s">
        <v>16</v>
      </c>
      <c r="D459" s="21" t="s">
        <v>17</v>
      </c>
      <c r="E459" s="34">
        <f t="shared" si="42"/>
        <v>59174.8</v>
      </c>
      <c r="F459" s="34">
        <f t="shared" si="42"/>
        <v>1980</v>
      </c>
      <c r="G459" s="34">
        <f t="shared" si="42"/>
        <v>1198</v>
      </c>
      <c r="H459" s="34">
        <f t="shared" si="42"/>
        <v>64900.69999999999</v>
      </c>
      <c r="I459" s="15">
        <f t="shared" si="35"/>
        <v>63702.69999999999</v>
      </c>
      <c r="J459" s="15"/>
      <c r="K459" s="15">
        <f t="shared" si="44"/>
        <v>3277.813131313131</v>
      </c>
      <c r="L459" s="34"/>
      <c r="M459" s="61">
        <f t="shared" si="36"/>
        <v>5725.899999999987</v>
      </c>
      <c r="N459" s="62">
        <f t="shared" si="37"/>
        <v>109.67624732149494</v>
      </c>
    </row>
    <row r="460" spans="1:14" ht="15.75" hidden="1">
      <c r="A460" s="100"/>
      <c r="B460" s="100"/>
      <c r="C460" s="16" t="s">
        <v>101</v>
      </c>
      <c r="D460" s="18" t="s">
        <v>102</v>
      </c>
      <c r="E460" s="34">
        <f t="shared" si="42"/>
        <v>0</v>
      </c>
      <c r="F460" s="34">
        <f t="shared" si="42"/>
        <v>389.3</v>
      </c>
      <c r="G460" s="34">
        <f t="shared" si="42"/>
        <v>389.3</v>
      </c>
      <c r="H460" s="34">
        <f t="shared" si="42"/>
        <v>0</v>
      </c>
      <c r="I460" s="15">
        <f t="shared" si="35"/>
        <v>-389.3</v>
      </c>
      <c r="J460" s="15"/>
      <c r="K460" s="15">
        <f t="shared" si="44"/>
        <v>0</v>
      </c>
      <c r="L460" s="34"/>
      <c r="M460" s="61">
        <f t="shared" si="36"/>
        <v>0</v>
      </c>
      <c r="N460" s="62"/>
    </row>
    <row r="461" spans="1:14" ht="78.75" hidden="1">
      <c r="A461" s="101"/>
      <c r="B461" s="100"/>
      <c r="C461" s="19" t="s">
        <v>18</v>
      </c>
      <c r="D461" s="22" t="s">
        <v>19</v>
      </c>
      <c r="E461" s="34">
        <f t="shared" si="42"/>
        <v>384.2</v>
      </c>
      <c r="F461" s="34">
        <f t="shared" si="42"/>
        <v>0</v>
      </c>
      <c r="G461" s="34">
        <f t="shared" si="42"/>
        <v>0</v>
      </c>
      <c r="H461" s="34">
        <f t="shared" si="42"/>
        <v>154.60000000000002</v>
      </c>
      <c r="I461" s="15">
        <f t="shared" si="35"/>
        <v>154.60000000000002</v>
      </c>
      <c r="J461" s="15"/>
      <c r="K461" s="15"/>
      <c r="L461" s="34"/>
      <c r="M461" s="61">
        <f t="shared" si="36"/>
        <v>-229.59999999999997</v>
      </c>
      <c r="N461" s="62">
        <f t="shared" si="37"/>
        <v>40.239458615304535</v>
      </c>
    </row>
    <row r="462" spans="1:14" ht="94.5" hidden="1">
      <c r="A462" s="97"/>
      <c r="B462" s="100"/>
      <c r="C462" s="19" t="s">
        <v>20</v>
      </c>
      <c r="D462" s="20" t="s">
        <v>189</v>
      </c>
      <c r="E462" s="34">
        <f t="shared" si="42"/>
        <v>128575.4</v>
      </c>
      <c r="F462" s="34">
        <f t="shared" si="42"/>
        <v>852662.8</v>
      </c>
      <c r="G462" s="34">
        <f t="shared" si="42"/>
        <v>298596</v>
      </c>
      <c r="H462" s="34">
        <f t="shared" si="42"/>
        <v>172185.1</v>
      </c>
      <c r="I462" s="15">
        <f t="shared" si="35"/>
        <v>-126410.9</v>
      </c>
      <c r="J462" s="15">
        <f t="shared" si="43"/>
        <v>57.664905089150565</v>
      </c>
      <c r="K462" s="15">
        <f t="shared" si="44"/>
        <v>20.193809322982073</v>
      </c>
      <c r="L462" s="34"/>
      <c r="M462" s="61">
        <f t="shared" si="36"/>
        <v>43609.70000000001</v>
      </c>
      <c r="N462" s="62">
        <f t="shared" si="37"/>
        <v>133.91760787833445</v>
      </c>
    </row>
    <row r="463" spans="1:14" ht="47.25" hidden="1">
      <c r="A463" s="100"/>
      <c r="B463" s="100"/>
      <c r="C463" s="19" t="s">
        <v>62</v>
      </c>
      <c r="D463" s="20" t="s">
        <v>63</v>
      </c>
      <c r="E463" s="34">
        <f t="shared" si="42"/>
        <v>197347.2</v>
      </c>
      <c r="F463" s="34">
        <f t="shared" si="42"/>
        <v>188930.6</v>
      </c>
      <c r="G463" s="34">
        <f t="shared" si="42"/>
        <v>118706.2</v>
      </c>
      <c r="H463" s="34">
        <f t="shared" si="42"/>
        <v>193503.30000000002</v>
      </c>
      <c r="I463" s="15">
        <f t="shared" si="35"/>
        <v>74797.10000000002</v>
      </c>
      <c r="J463" s="15">
        <f t="shared" si="43"/>
        <v>163.01027242048016</v>
      </c>
      <c r="K463" s="15">
        <f t="shared" si="44"/>
        <v>102.42030671579936</v>
      </c>
      <c r="L463" s="34"/>
      <c r="M463" s="61">
        <f t="shared" si="36"/>
        <v>-3843.899999999994</v>
      </c>
      <c r="N463" s="62">
        <f t="shared" si="37"/>
        <v>98.052214574111</v>
      </c>
    </row>
    <row r="464" spans="1:14" ht="31.5" customHeight="1" hidden="1">
      <c r="A464" s="100"/>
      <c r="B464" s="100"/>
      <c r="C464" s="16" t="s">
        <v>97</v>
      </c>
      <c r="D464" s="18" t="s">
        <v>98</v>
      </c>
      <c r="E464" s="34">
        <f t="shared" si="42"/>
        <v>0</v>
      </c>
      <c r="F464" s="34">
        <f t="shared" si="42"/>
        <v>0</v>
      </c>
      <c r="G464" s="34">
        <f t="shared" si="42"/>
        <v>0</v>
      </c>
      <c r="H464" s="34">
        <f t="shared" si="42"/>
        <v>0</v>
      </c>
      <c r="I464" s="15">
        <f t="shared" si="35"/>
        <v>0</v>
      </c>
      <c r="J464" s="15"/>
      <c r="K464" s="15"/>
      <c r="L464" s="34"/>
      <c r="M464" s="61">
        <f t="shared" si="36"/>
        <v>0</v>
      </c>
      <c r="N464" s="62" t="e">
        <f t="shared" si="37"/>
        <v>#DIV/0!</v>
      </c>
    </row>
    <row r="465" spans="1:14" ht="15.75" hidden="1">
      <c r="A465" s="100"/>
      <c r="B465" s="100"/>
      <c r="C465" s="16" t="s">
        <v>22</v>
      </c>
      <c r="D465" s="18" t="s">
        <v>23</v>
      </c>
      <c r="E465" s="34">
        <f t="shared" si="42"/>
        <v>97733.79999999999</v>
      </c>
      <c r="F465" s="34">
        <f t="shared" si="42"/>
        <v>143857.3</v>
      </c>
      <c r="G465" s="34">
        <f t="shared" si="42"/>
        <v>91607.69999999998</v>
      </c>
      <c r="H465" s="34">
        <f t="shared" si="42"/>
        <v>88795.59999999999</v>
      </c>
      <c r="I465" s="15">
        <f t="shared" si="35"/>
        <v>-2812.0999999999913</v>
      </c>
      <c r="J465" s="15">
        <f t="shared" si="43"/>
        <v>96.93027987821985</v>
      </c>
      <c r="K465" s="15">
        <f t="shared" si="44"/>
        <v>61.72477865217824</v>
      </c>
      <c r="L465" s="34"/>
      <c r="M465" s="61">
        <f t="shared" si="36"/>
        <v>-8938.199999999997</v>
      </c>
      <c r="N465" s="62">
        <f t="shared" si="37"/>
        <v>90.85454571499318</v>
      </c>
    </row>
    <row r="466" spans="1:14" ht="63" customHeight="1" hidden="1">
      <c r="A466" s="100"/>
      <c r="B466" s="100"/>
      <c r="C466" s="19" t="s">
        <v>135</v>
      </c>
      <c r="D466" s="20" t="s">
        <v>136</v>
      </c>
      <c r="E466" s="34">
        <f t="shared" si="42"/>
        <v>1782.4</v>
      </c>
      <c r="F466" s="34">
        <f t="shared" si="42"/>
        <v>2072</v>
      </c>
      <c r="G466" s="34">
        <f t="shared" si="42"/>
        <v>1226.4</v>
      </c>
      <c r="H466" s="34">
        <f t="shared" si="42"/>
        <v>1330.7</v>
      </c>
      <c r="I466" s="15">
        <f t="shared" si="35"/>
        <v>104.29999999999995</v>
      </c>
      <c r="J466" s="15">
        <f t="shared" si="43"/>
        <v>108.50456621004565</v>
      </c>
      <c r="K466" s="15">
        <f t="shared" si="44"/>
        <v>64.22297297297298</v>
      </c>
      <c r="L466" s="34"/>
      <c r="M466" s="61">
        <f t="shared" si="36"/>
        <v>-451.70000000000005</v>
      </c>
      <c r="N466" s="62">
        <f t="shared" si="37"/>
        <v>74.65776481149013</v>
      </c>
    </row>
    <row r="467" spans="1:14" ht="63" customHeight="1" hidden="1">
      <c r="A467" s="100"/>
      <c r="B467" s="100"/>
      <c r="C467" s="19" t="s">
        <v>143</v>
      </c>
      <c r="D467" s="20" t="s">
        <v>144</v>
      </c>
      <c r="E467" s="34">
        <f t="shared" si="42"/>
        <v>333.2</v>
      </c>
      <c r="F467" s="34">
        <f t="shared" si="42"/>
        <v>540</v>
      </c>
      <c r="G467" s="34">
        <f t="shared" si="42"/>
        <v>338.3</v>
      </c>
      <c r="H467" s="34">
        <f t="shared" si="42"/>
        <v>293.8</v>
      </c>
      <c r="I467" s="15">
        <f t="shared" si="35"/>
        <v>-44.5</v>
      </c>
      <c r="J467" s="15">
        <f t="shared" si="43"/>
        <v>86.84599467927875</v>
      </c>
      <c r="K467" s="15">
        <f t="shared" si="44"/>
        <v>54.407407407407405</v>
      </c>
      <c r="L467" s="34"/>
      <c r="M467" s="61">
        <f t="shared" si="36"/>
        <v>-39.39999999999998</v>
      </c>
      <c r="N467" s="62">
        <f t="shared" si="37"/>
        <v>88.17527010804322</v>
      </c>
    </row>
    <row r="468" spans="1:14" ht="63" customHeight="1" hidden="1">
      <c r="A468" s="100"/>
      <c r="B468" s="100"/>
      <c r="C468" s="19" t="s">
        <v>137</v>
      </c>
      <c r="D468" s="20" t="s">
        <v>138</v>
      </c>
      <c r="E468" s="34">
        <f t="shared" si="42"/>
        <v>5558.1</v>
      </c>
      <c r="F468" s="34">
        <f t="shared" si="42"/>
        <v>11990.1</v>
      </c>
      <c r="G468" s="34">
        <f t="shared" si="42"/>
        <v>8968.8</v>
      </c>
      <c r="H468" s="34">
        <f t="shared" si="42"/>
        <v>762.3</v>
      </c>
      <c r="I468" s="15">
        <f t="shared" si="35"/>
        <v>-8206.5</v>
      </c>
      <c r="J468" s="15">
        <f t="shared" si="43"/>
        <v>8.499464811346</v>
      </c>
      <c r="K468" s="15">
        <f t="shared" si="44"/>
        <v>6.3577451397402855</v>
      </c>
      <c r="L468" s="34"/>
      <c r="M468" s="61">
        <f t="shared" si="36"/>
        <v>-4795.8</v>
      </c>
      <c r="N468" s="62">
        <f t="shared" si="37"/>
        <v>13.71511847573811</v>
      </c>
    </row>
    <row r="469" spans="1:14" ht="63" customHeight="1" hidden="1">
      <c r="A469" s="100"/>
      <c r="B469" s="100"/>
      <c r="C469" s="19" t="s">
        <v>145</v>
      </c>
      <c r="D469" s="20" t="s">
        <v>146</v>
      </c>
      <c r="E469" s="34">
        <f t="shared" si="42"/>
        <v>1363.5</v>
      </c>
      <c r="F469" s="34">
        <f t="shared" si="42"/>
        <v>1811.3</v>
      </c>
      <c r="G469" s="34">
        <f t="shared" si="42"/>
        <v>1257</v>
      </c>
      <c r="H469" s="34">
        <f t="shared" si="42"/>
        <v>386.9</v>
      </c>
      <c r="I469" s="15">
        <f t="shared" si="35"/>
        <v>-870.1</v>
      </c>
      <c r="J469" s="15">
        <f t="shared" si="43"/>
        <v>30.779634049323786</v>
      </c>
      <c r="K469" s="15">
        <f t="shared" si="44"/>
        <v>21.360348920664716</v>
      </c>
      <c r="L469" s="34"/>
      <c r="M469" s="61">
        <f t="shared" si="36"/>
        <v>-976.6</v>
      </c>
      <c r="N469" s="62">
        <f t="shared" si="37"/>
        <v>28.375504217088377</v>
      </c>
    </row>
    <row r="470" spans="1:14" ht="31.5" customHeight="1" hidden="1">
      <c r="A470" s="100"/>
      <c r="B470" s="100"/>
      <c r="C470" s="19" t="s">
        <v>40</v>
      </c>
      <c r="D470" s="20" t="s">
        <v>41</v>
      </c>
      <c r="E470" s="34">
        <f t="shared" si="42"/>
        <v>3829.2</v>
      </c>
      <c r="F470" s="34">
        <f t="shared" si="42"/>
        <v>0</v>
      </c>
      <c r="G470" s="34">
        <f t="shared" si="42"/>
        <v>0</v>
      </c>
      <c r="H470" s="34">
        <f t="shared" si="42"/>
        <v>156.7</v>
      </c>
      <c r="I470" s="15">
        <f t="shared" si="35"/>
        <v>156.7</v>
      </c>
      <c r="J470" s="15" t="e">
        <f t="shared" si="43"/>
        <v>#DIV/0!</v>
      </c>
      <c r="K470" s="15" t="e">
        <f t="shared" si="44"/>
        <v>#DIV/0!</v>
      </c>
      <c r="L470" s="34"/>
      <c r="M470" s="61">
        <f t="shared" si="36"/>
        <v>-3672.5</v>
      </c>
      <c r="N470" s="62">
        <f t="shared" si="37"/>
        <v>4.092238587694558</v>
      </c>
    </row>
    <row r="471" spans="1:14" ht="47.25" customHeight="1" hidden="1">
      <c r="A471" s="100"/>
      <c r="B471" s="100"/>
      <c r="C471" s="19" t="s">
        <v>147</v>
      </c>
      <c r="D471" s="20" t="s">
        <v>148</v>
      </c>
      <c r="E471" s="34">
        <f aca="true" t="shared" si="45" ref="E471:H489">SUMIF($C$7:$C$427,$C471,E$7:E$427)</f>
        <v>2.2</v>
      </c>
      <c r="F471" s="34">
        <f t="shared" si="45"/>
        <v>24.2</v>
      </c>
      <c r="G471" s="34">
        <f t="shared" si="45"/>
        <v>15</v>
      </c>
      <c r="H471" s="34">
        <f t="shared" si="45"/>
        <v>0</v>
      </c>
      <c r="I471" s="15">
        <f t="shared" si="35"/>
        <v>-15</v>
      </c>
      <c r="J471" s="15">
        <f t="shared" si="43"/>
        <v>0</v>
      </c>
      <c r="K471" s="15">
        <f t="shared" si="44"/>
        <v>0</v>
      </c>
      <c r="L471" s="34"/>
      <c r="M471" s="61">
        <f t="shared" si="36"/>
        <v>-2.2</v>
      </c>
      <c r="N471" s="62">
        <f t="shared" si="37"/>
        <v>0</v>
      </c>
    </row>
    <row r="472" spans="1:14" ht="47.25" customHeight="1" hidden="1">
      <c r="A472" s="100"/>
      <c r="B472" s="100"/>
      <c r="C472" s="19" t="s">
        <v>197</v>
      </c>
      <c r="D472" s="65" t="s">
        <v>24</v>
      </c>
      <c r="E472" s="34">
        <f t="shared" si="45"/>
        <v>4.9</v>
      </c>
      <c r="F472" s="34">
        <f t="shared" si="45"/>
        <v>0</v>
      </c>
      <c r="G472" s="34">
        <f t="shared" si="45"/>
        <v>0</v>
      </c>
      <c r="H472" s="34">
        <f t="shared" si="45"/>
        <v>232.2</v>
      </c>
      <c r="I472" s="15">
        <f t="shared" si="35"/>
        <v>232.2</v>
      </c>
      <c r="J472" s="15" t="e">
        <f t="shared" si="43"/>
        <v>#DIV/0!</v>
      </c>
      <c r="K472" s="15" t="e">
        <f t="shared" si="44"/>
        <v>#DIV/0!</v>
      </c>
      <c r="L472" s="34"/>
      <c r="M472" s="61">
        <f t="shared" si="36"/>
        <v>227.29999999999998</v>
      </c>
      <c r="N472" s="62">
        <f t="shared" si="37"/>
        <v>4738.775510204081</v>
      </c>
    </row>
    <row r="473" spans="1:14" ht="31.5" customHeight="1" hidden="1">
      <c r="A473" s="100"/>
      <c r="B473" s="100"/>
      <c r="C473" s="19" t="s">
        <v>70</v>
      </c>
      <c r="D473" s="20" t="s">
        <v>71</v>
      </c>
      <c r="E473" s="34">
        <f t="shared" si="45"/>
        <v>1315.8</v>
      </c>
      <c r="F473" s="34">
        <f t="shared" si="45"/>
        <v>1100</v>
      </c>
      <c r="G473" s="34">
        <f t="shared" si="45"/>
        <v>835.7</v>
      </c>
      <c r="H473" s="34">
        <f t="shared" si="45"/>
        <v>735.2</v>
      </c>
      <c r="I473" s="15">
        <f t="shared" si="35"/>
        <v>-100.5</v>
      </c>
      <c r="J473" s="15">
        <f t="shared" si="43"/>
        <v>87.9741534043317</v>
      </c>
      <c r="K473" s="15">
        <f t="shared" si="44"/>
        <v>66.83636363636364</v>
      </c>
      <c r="L473" s="34"/>
      <c r="M473" s="61">
        <f t="shared" si="36"/>
        <v>-580.5999999999999</v>
      </c>
      <c r="N473" s="62">
        <f t="shared" si="37"/>
        <v>55.87475300197598</v>
      </c>
    </row>
    <row r="474" spans="1:14" ht="31.5" customHeight="1" hidden="1">
      <c r="A474" s="100"/>
      <c r="B474" s="100"/>
      <c r="C474" s="19" t="s">
        <v>72</v>
      </c>
      <c r="D474" s="20" t="s">
        <v>73</v>
      </c>
      <c r="E474" s="34">
        <f t="shared" si="45"/>
        <v>0</v>
      </c>
      <c r="F474" s="34">
        <f t="shared" si="45"/>
        <v>0</v>
      </c>
      <c r="G474" s="34">
        <f t="shared" si="45"/>
        <v>0</v>
      </c>
      <c r="H474" s="34">
        <f t="shared" si="45"/>
        <v>0</v>
      </c>
      <c r="I474" s="15">
        <f t="shared" si="35"/>
        <v>0</v>
      </c>
      <c r="J474" s="15" t="e">
        <f t="shared" si="43"/>
        <v>#DIV/0!</v>
      </c>
      <c r="K474" s="15" t="e">
        <f t="shared" si="44"/>
        <v>#DIV/0!</v>
      </c>
      <c r="L474" s="34"/>
      <c r="M474" s="61">
        <f t="shared" si="36"/>
        <v>0</v>
      </c>
      <c r="N474" s="62" t="e">
        <f t="shared" si="37"/>
        <v>#DIV/0!</v>
      </c>
    </row>
    <row r="475" spans="1:14" ht="31.5" customHeight="1" hidden="1">
      <c r="A475" s="100"/>
      <c r="B475" s="100"/>
      <c r="C475" s="19" t="s">
        <v>74</v>
      </c>
      <c r="D475" s="20" t="s">
        <v>75</v>
      </c>
      <c r="E475" s="34">
        <f t="shared" si="45"/>
        <v>0.5</v>
      </c>
      <c r="F475" s="34">
        <f t="shared" si="45"/>
        <v>0</v>
      </c>
      <c r="G475" s="34">
        <f t="shared" si="45"/>
        <v>0</v>
      </c>
      <c r="H475" s="34">
        <f t="shared" si="45"/>
        <v>2119.1</v>
      </c>
      <c r="I475" s="15">
        <f t="shared" si="35"/>
        <v>2119.1</v>
      </c>
      <c r="J475" s="15" t="e">
        <f t="shared" si="43"/>
        <v>#DIV/0!</v>
      </c>
      <c r="K475" s="15" t="e">
        <f t="shared" si="44"/>
        <v>#DIV/0!</v>
      </c>
      <c r="L475" s="34"/>
      <c r="M475" s="61">
        <f t="shared" si="36"/>
        <v>2118.6</v>
      </c>
      <c r="N475" s="62">
        <f t="shared" si="37"/>
        <v>423820</v>
      </c>
    </row>
    <row r="476" spans="1:14" ht="31.5" customHeight="1" hidden="1">
      <c r="A476" s="100"/>
      <c r="B476" s="100"/>
      <c r="C476" s="19" t="s">
        <v>76</v>
      </c>
      <c r="D476" s="20" t="s">
        <v>77</v>
      </c>
      <c r="E476" s="34">
        <f t="shared" si="45"/>
        <v>0</v>
      </c>
      <c r="F476" s="34">
        <f t="shared" si="45"/>
        <v>0</v>
      </c>
      <c r="G476" s="34">
        <f t="shared" si="45"/>
        <v>0</v>
      </c>
      <c r="H476" s="34">
        <f t="shared" si="45"/>
        <v>0</v>
      </c>
      <c r="I476" s="15">
        <f t="shared" si="35"/>
        <v>0</v>
      </c>
      <c r="J476" s="15" t="e">
        <f t="shared" si="43"/>
        <v>#DIV/0!</v>
      </c>
      <c r="K476" s="15" t="e">
        <f t="shared" si="44"/>
        <v>#DIV/0!</v>
      </c>
      <c r="L476" s="34"/>
      <c r="M476" s="61">
        <f t="shared" si="36"/>
        <v>0</v>
      </c>
      <c r="N476" s="62" t="e">
        <f t="shared" si="37"/>
        <v>#DIV/0!</v>
      </c>
    </row>
    <row r="477" spans="1:14" ht="31.5" customHeight="1" hidden="1">
      <c r="A477" s="100"/>
      <c r="B477" s="100"/>
      <c r="C477" s="19" t="s">
        <v>78</v>
      </c>
      <c r="D477" s="20" t="s">
        <v>79</v>
      </c>
      <c r="E477" s="34">
        <f t="shared" si="45"/>
        <v>363</v>
      </c>
      <c r="F477" s="34">
        <f t="shared" si="45"/>
        <v>1200</v>
      </c>
      <c r="G477" s="34">
        <f t="shared" si="45"/>
        <v>747</v>
      </c>
      <c r="H477" s="34">
        <f t="shared" si="45"/>
        <v>2685.2</v>
      </c>
      <c r="I477" s="15">
        <f t="shared" si="35"/>
        <v>1938.1999999999998</v>
      </c>
      <c r="J477" s="15">
        <f t="shared" si="43"/>
        <v>359.46452476572955</v>
      </c>
      <c r="K477" s="15">
        <f t="shared" si="44"/>
        <v>223.76666666666668</v>
      </c>
      <c r="L477" s="34"/>
      <c r="M477" s="61">
        <f t="shared" si="36"/>
        <v>2322.2</v>
      </c>
      <c r="N477" s="62">
        <f t="shared" si="37"/>
        <v>739.724517906336</v>
      </c>
    </row>
    <row r="478" spans="1:14" ht="31.5" customHeight="1" hidden="1">
      <c r="A478" s="100"/>
      <c r="B478" s="100"/>
      <c r="C478" s="19" t="s">
        <v>174</v>
      </c>
      <c r="D478" s="20" t="s">
        <v>175</v>
      </c>
      <c r="E478" s="34">
        <f t="shared" si="45"/>
        <v>281.9</v>
      </c>
      <c r="F478" s="34">
        <f t="shared" si="45"/>
        <v>548.2</v>
      </c>
      <c r="G478" s="34">
        <f t="shared" si="45"/>
        <v>351.9</v>
      </c>
      <c r="H478" s="34">
        <f t="shared" si="45"/>
        <v>317.8</v>
      </c>
      <c r="I478" s="15">
        <f t="shared" si="35"/>
        <v>-34.099999999999966</v>
      </c>
      <c r="J478" s="15">
        <f t="shared" si="43"/>
        <v>90.3097470872407</v>
      </c>
      <c r="K478" s="15">
        <f t="shared" si="44"/>
        <v>57.97154323239694</v>
      </c>
      <c r="L478" s="34"/>
      <c r="M478" s="61">
        <f t="shared" si="36"/>
        <v>35.900000000000034</v>
      </c>
      <c r="N478" s="62">
        <f t="shared" si="37"/>
        <v>112.73501241575028</v>
      </c>
    </row>
    <row r="479" spans="1:14" ht="31.5" customHeight="1" hidden="1">
      <c r="A479" s="100"/>
      <c r="B479" s="100"/>
      <c r="C479" s="19" t="s">
        <v>80</v>
      </c>
      <c r="D479" s="20" t="s">
        <v>81</v>
      </c>
      <c r="E479" s="34">
        <f t="shared" si="45"/>
        <v>0</v>
      </c>
      <c r="F479" s="34">
        <f t="shared" si="45"/>
        <v>0</v>
      </c>
      <c r="G479" s="34">
        <f t="shared" si="45"/>
        <v>0</v>
      </c>
      <c r="H479" s="34">
        <f t="shared" si="45"/>
        <v>0</v>
      </c>
      <c r="I479" s="15">
        <f t="shared" si="35"/>
        <v>0</v>
      </c>
      <c r="J479" s="15"/>
      <c r="K479" s="15"/>
      <c r="L479" s="34"/>
      <c r="M479" s="61">
        <f t="shared" si="36"/>
        <v>0</v>
      </c>
      <c r="N479" s="62"/>
    </row>
    <row r="480" spans="1:14" ht="31.5" customHeight="1" hidden="1">
      <c r="A480" s="100"/>
      <c r="B480" s="100"/>
      <c r="C480" s="19" t="s">
        <v>82</v>
      </c>
      <c r="D480" s="20" t="s">
        <v>83</v>
      </c>
      <c r="E480" s="34">
        <f t="shared" si="45"/>
        <v>0</v>
      </c>
      <c r="F480" s="34">
        <f t="shared" si="45"/>
        <v>0</v>
      </c>
      <c r="G480" s="34">
        <f t="shared" si="45"/>
        <v>0</v>
      </c>
      <c r="H480" s="34">
        <f t="shared" si="45"/>
        <v>0</v>
      </c>
      <c r="I480" s="15">
        <f t="shared" si="35"/>
        <v>0</v>
      </c>
      <c r="J480" s="15"/>
      <c r="K480" s="15"/>
      <c r="L480" s="34"/>
      <c r="M480" s="61">
        <f t="shared" si="36"/>
        <v>0</v>
      </c>
      <c r="N480" s="62"/>
    </row>
    <row r="481" spans="1:14" ht="63" customHeight="1" hidden="1">
      <c r="A481" s="100"/>
      <c r="B481" s="100"/>
      <c r="C481" s="19" t="s">
        <v>156</v>
      </c>
      <c r="D481" s="20" t="s">
        <v>157</v>
      </c>
      <c r="E481" s="34">
        <f t="shared" si="45"/>
        <v>6496.3</v>
      </c>
      <c r="F481" s="34">
        <f t="shared" si="45"/>
        <v>8025</v>
      </c>
      <c r="G481" s="34">
        <f t="shared" si="45"/>
        <v>5005</v>
      </c>
      <c r="H481" s="34">
        <f t="shared" si="45"/>
        <v>9087.1</v>
      </c>
      <c r="I481" s="15">
        <f t="shared" si="35"/>
        <v>4082.1000000000004</v>
      </c>
      <c r="J481" s="15">
        <f t="shared" si="43"/>
        <v>181.56043956043956</v>
      </c>
      <c r="K481" s="15">
        <f t="shared" si="44"/>
        <v>113.23489096573209</v>
      </c>
      <c r="L481" s="34"/>
      <c r="M481" s="61">
        <f t="shared" si="36"/>
        <v>2590.8</v>
      </c>
      <c r="N481" s="62">
        <f t="shared" si="37"/>
        <v>139.88116312362422</v>
      </c>
    </row>
    <row r="482" spans="1:14" ht="31.5" customHeight="1" hidden="1">
      <c r="A482" s="100"/>
      <c r="B482" s="100"/>
      <c r="C482" s="19" t="s">
        <v>127</v>
      </c>
      <c r="D482" s="20" t="s">
        <v>128</v>
      </c>
      <c r="E482" s="34">
        <f t="shared" si="45"/>
        <v>51070.4</v>
      </c>
      <c r="F482" s="34">
        <f t="shared" si="45"/>
        <v>81040.2</v>
      </c>
      <c r="G482" s="34">
        <f t="shared" si="45"/>
        <v>50259.1</v>
      </c>
      <c r="H482" s="34">
        <f t="shared" si="45"/>
        <v>41112.2</v>
      </c>
      <c r="I482" s="15">
        <f t="shared" si="35"/>
        <v>-9146.900000000001</v>
      </c>
      <c r="J482" s="15">
        <f t="shared" si="43"/>
        <v>81.8005097584318</v>
      </c>
      <c r="K482" s="15">
        <f t="shared" si="44"/>
        <v>50.73062504781577</v>
      </c>
      <c r="L482" s="34"/>
      <c r="M482" s="61">
        <f t="shared" si="36"/>
        <v>-9958.200000000004</v>
      </c>
      <c r="N482" s="62">
        <f t="shared" si="37"/>
        <v>80.50103386697577</v>
      </c>
    </row>
    <row r="483" spans="1:14" ht="47.25" customHeight="1" hidden="1">
      <c r="A483" s="100"/>
      <c r="B483" s="100"/>
      <c r="C483" s="19" t="s">
        <v>42</v>
      </c>
      <c r="D483" s="66" t="s">
        <v>43</v>
      </c>
      <c r="E483" s="34">
        <f t="shared" si="45"/>
        <v>0</v>
      </c>
      <c r="F483" s="34">
        <f t="shared" si="45"/>
        <v>0</v>
      </c>
      <c r="G483" s="34">
        <f t="shared" si="45"/>
        <v>0</v>
      </c>
      <c r="H483" s="34">
        <f t="shared" si="45"/>
        <v>0</v>
      </c>
      <c r="I483" s="15">
        <f t="shared" si="35"/>
        <v>0</v>
      </c>
      <c r="J483" s="15" t="e">
        <f t="shared" si="43"/>
        <v>#DIV/0!</v>
      </c>
      <c r="K483" s="15" t="e">
        <f t="shared" si="44"/>
        <v>#DIV/0!</v>
      </c>
      <c r="L483" s="34"/>
      <c r="M483" s="61">
        <f t="shared" si="36"/>
        <v>0</v>
      </c>
      <c r="N483" s="62" t="e">
        <f t="shared" si="37"/>
        <v>#DIV/0!</v>
      </c>
    </row>
    <row r="484" spans="1:14" ht="63" customHeight="1" hidden="1">
      <c r="A484" s="100"/>
      <c r="B484" s="100"/>
      <c r="C484" s="16" t="s">
        <v>176</v>
      </c>
      <c r="D484" s="66" t="s">
        <v>177</v>
      </c>
      <c r="E484" s="34">
        <f t="shared" si="45"/>
        <v>30</v>
      </c>
      <c r="F484" s="34">
        <f t="shared" si="45"/>
        <v>0</v>
      </c>
      <c r="G484" s="34">
        <f t="shared" si="45"/>
        <v>0</v>
      </c>
      <c r="H484" s="34">
        <f t="shared" si="45"/>
        <v>91.8</v>
      </c>
      <c r="I484" s="15">
        <f t="shared" si="35"/>
        <v>91.8</v>
      </c>
      <c r="J484" s="15" t="e">
        <f t="shared" si="43"/>
        <v>#DIV/0!</v>
      </c>
      <c r="K484" s="15" t="e">
        <f t="shared" si="44"/>
        <v>#DIV/0!</v>
      </c>
      <c r="L484" s="34"/>
      <c r="M484" s="61">
        <f t="shared" si="36"/>
        <v>61.8</v>
      </c>
      <c r="N484" s="62">
        <f t="shared" si="37"/>
        <v>306</v>
      </c>
    </row>
    <row r="485" spans="1:14" ht="47.25" customHeight="1" hidden="1">
      <c r="A485" s="100"/>
      <c r="B485" s="100"/>
      <c r="C485" s="19" t="s">
        <v>25</v>
      </c>
      <c r="D485" s="20" t="s">
        <v>26</v>
      </c>
      <c r="E485" s="34">
        <f t="shared" si="45"/>
        <v>25302.399999999994</v>
      </c>
      <c r="F485" s="34">
        <f t="shared" si="45"/>
        <v>35506.299999999996</v>
      </c>
      <c r="G485" s="34">
        <f t="shared" si="45"/>
        <v>22603.5</v>
      </c>
      <c r="H485" s="34">
        <f t="shared" si="45"/>
        <v>29484.600000000002</v>
      </c>
      <c r="I485" s="15">
        <f t="shared" si="35"/>
        <v>6881.100000000002</v>
      </c>
      <c r="J485" s="15">
        <f t="shared" si="43"/>
        <v>130.44263056606277</v>
      </c>
      <c r="K485" s="15">
        <f t="shared" si="44"/>
        <v>83.04047450734096</v>
      </c>
      <c r="L485" s="34"/>
      <c r="M485" s="61">
        <f t="shared" si="36"/>
        <v>4182.200000000008</v>
      </c>
      <c r="N485" s="62">
        <f t="shared" si="37"/>
        <v>116.5288668268623</v>
      </c>
    </row>
    <row r="486" spans="1:14" ht="15.75" hidden="1">
      <c r="A486" s="100"/>
      <c r="B486" s="100"/>
      <c r="C486" s="16" t="s">
        <v>27</v>
      </c>
      <c r="D486" s="18" t="s">
        <v>28</v>
      </c>
      <c r="E486" s="34">
        <f t="shared" si="45"/>
        <v>1457.9</v>
      </c>
      <c r="F486" s="34">
        <f t="shared" si="45"/>
        <v>0</v>
      </c>
      <c r="G486" s="34">
        <f t="shared" si="45"/>
        <v>0</v>
      </c>
      <c r="H486" s="34">
        <f t="shared" si="45"/>
        <v>1007.7000000000003</v>
      </c>
      <c r="I486" s="15">
        <f t="shared" si="35"/>
        <v>1007.7000000000003</v>
      </c>
      <c r="J486" s="15"/>
      <c r="K486" s="15"/>
      <c r="L486" s="34"/>
      <c r="M486" s="61">
        <f t="shared" si="36"/>
        <v>-450.1999999999998</v>
      </c>
      <c r="N486" s="62">
        <f t="shared" si="37"/>
        <v>69.11996707593114</v>
      </c>
    </row>
    <row r="487" spans="1:14" ht="15.75" hidden="1">
      <c r="A487" s="100"/>
      <c r="B487" s="100"/>
      <c r="C487" s="16" t="s">
        <v>29</v>
      </c>
      <c r="D487" s="18" t="s">
        <v>178</v>
      </c>
      <c r="E487" s="34">
        <f t="shared" si="45"/>
        <v>7327</v>
      </c>
      <c r="F487" s="34">
        <f t="shared" si="45"/>
        <v>271567.2</v>
      </c>
      <c r="G487" s="34">
        <f t="shared" si="45"/>
        <v>182050.8</v>
      </c>
      <c r="H487" s="34">
        <f t="shared" si="45"/>
        <v>108929</v>
      </c>
      <c r="I487" s="15">
        <f t="shared" si="35"/>
        <v>-73121.79999999999</v>
      </c>
      <c r="J487" s="15">
        <f t="shared" si="43"/>
        <v>59.83439787136338</v>
      </c>
      <c r="K487" s="15">
        <f t="shared" si="44"/>
        <v>40.111250548667144</v>
      </c>
      <c r="L487" s="34"/>
      <c r="M487" s="61">
        <f t="shared" si="36"/>
        <v>101602</v>
      </c>
      <c r="N487" s="62">
        <f t="shared" si="37"/>
        <v>1486.6794049406305</v>
      </c>
    </row>
    <row r="488" spans="1:14" ht="31.5" customHeight="1" hidden="1">
      <c r="A488" s="100"/>
      <c r="B488" s="100"/>
      <c r="C488" s="16" t="s">
        <v>44</v>
      </c>
      <c r="D488" s="18" t="s">
        <v>45</v>
      </c>
      <c r="E488" s="34">
        <f t="shared" si="45"/>
        <v>0</v>
      </c>
      <c r="F488" s="34">
        <f t="shared" si="45"/>
        <v>0</v>
      </c>
      <c r="G488" s="34">
        <f t="shared" si="45"/>
        <v>0</v>
      </c>
      <c r="H488" s="34">
        <f t="shared" si="45"/>
        <v>0</v>
      </c>
      <c r="I488" s="15">
        <f t="shared" si="35"/>
        <v>0</v>
      </c>
      <c r="J488" s="15"/>
      <c r="K488" s="15"/>
      <c r="L488" s="34"/>
      <c r="M488" s="61">
        <f t="shared" si="36"/>
        <v>0</v>
      </c>
      <c r="N488" s="62"/>
    </row>
    <row r="489" spans="1:14" ht="15.75" customHeight="1" hidden="1">
      <c r="A489" s="100"/>
      <c r="B489" s="100"/>
      <c r="C489" s="16" t="s">
        <v>217</v>
      </c>
      <c r="D489" s="18" t="s">
        <v>46</v>
      </c>
      <c r="E489" s="34">
        <f t="shared" si="45"/>
        <v>-45856.200000000004</v>
      </c>
      <c r="F489" s="34">
        <f t="shared" si="45"/>
        <v>0</v>
      </c>
      <c r="G489" s="34">
        <f t="shared" si="45"/>
        <v>0</v>
      </c>
      <c r="H489" s="34">
        <f t="shared" si="45"/>
        <v>-146952.60000000003</v>
      </c>
      <c r="I489" s="15">
        <f t="shared" si="35"/>
        <v>-146952.60000000003</v>
      </c>
      <c r="J489" s="15"/>
      <c r="K489" s="15"/>
      <c r="L489" s="34"/>
      <c r="M489" s="61">
        <f t="shared" si="36"/>
        <v>-101096.40000000002</v>
      </c>
      <c r="N489" s="62">
        <f t="shared" si="37"/>
        <v>320.4639721564369</v>
      </c>
    </row>
    <row r="490" spans="1:14" ht="32.25" customHeight="1" hidden="1">
      <c r="A490" s="100"/>
      <c r="B490" s="100"/>
      <c r="C490" s="16"/>
      <c r="D490" s="24" t="s">
        <v>207</v>
      </c>
      <c r="E490" s="37">
        <f>E436+E450</f>
        <v>9784442.499999998</v>
      </c>
      <c r="F490" s="37">
        <f>F436+F450</f>
        <v>16093387.500000002</v>
      </c>
      <c r="G490" s="37">
        <f>G436+G450</f>
        <v>10412877.7</v>
      </c>
      <c r="H490" s="37">
        <f>H436+H450</f>
        <v>10268293.099999998</v>
      </c>
      <c r="I490" s="59">
        <f t="shared" si="35"/>
        <v>-144584.6000000015</v>
      </c>
      <c r="J490" s="59">
        <f>H490/G490*100</f>
        <v>98.61148277963544</v>
      </c>
      <c r="K490" s="59">
        <f>H490/F490*100</f>
        <v>63.804423400604726</v>
      </c>
      <c r="L490" s="37">
        <f>L436+L450</f>
        <v>0</v>
      </c>
      <c r="M490" s="63">
        <f t="shared" si="36"/>
        <v>483850.5999999996</v>
      </c>
      <c r="N490" s="64">
        <f t="shared" si="37"/>
        <v>104.94510136883117</v>
      </c>
    </row>
    <row r="491" spans="1:14" ht="31.5" hidden="1">
      <c r="A491" s="100"/>
      <c r="B491" s="100"/>
      <c r="C491" s="16"/>
      <c r="D491" s="24" t="s">
        <v>208</v>
      </c>
      <c r="E491" s="37">
        <f>E436+E450+E489</f>
        <v>9738586.299999999</v>
      </c>
      <c r="F491" s="37">
        <f>F436+F450+F489</f>
        <v>16093387.500000002</v>
      </c>
      <c r="G491" s="37">
        <f>G436+G450+G489</f>
        <v>10412877.7</v>
      </c>
      <c r="H491" s="37">
        <f>H436+H450+H489</f>
        <v>10121340.499999998</v>
      </c>
      <c r="I491" s="59">
        <f>H491-G491</f>
        <v>-291537.2000000011</v>
      </c>
      <c r="J491" s="59">
        <f>H491/G491*100</f>
        <v>97.20022448741523</v>
      </c>
      <c r="K491" s="59">
        <f>H491/F491*100</f>
        <v>62.89129929916866</v>
      </c>
      <c r="L491" s="37"/>
      <c r="M491" s="63">
        <f t="shared" si="36"/>
        <v>382754.19999999925</v>
      </c>
      <c r="N491" s="64">
        <f t="shared" si="37"/>
        <v>103.93028503531359</v>
      </c>
    </row>
    <row r="492" spans="1:14" s="26" customFormat="1" ht="15.75" hidden="1">
      <c r="A492" s="100"/>
      <c r="B492" s="100"/>
      <c r="C492" s="28" t="s">
        <v>190</v>
      </c>
      <c r="D492" s="24" t="s">
        <v>191</v>
      </c>
      <c r="E492" s="37">
        <f>SUM(E493:E498)</f>
        <v>3822865.2999999993</v>
      </c>
      <c r="F492" s="37">
        <f>SUM(F493:F498)</f>
        <v>4773756.3</v>
      </c>
      <c r="G492" s="37">
        <f>SUM(G493:G498)</f>
        <v>3251668.7</v>
      </c>
      <c r="H492" s="37">
        <f>SUM(H493:H498)</f>
        <v>2828717.5</v>
      </c>
      <c r="I492" s="59">
        <f t="shared" si="35"/>
        <v>-422951.2000000002</v>
      </c>
      <c r="J492" s="59">
        <f>H492/G492*100</f>
        <v>86.99279542223965</v>
      </c>
      <c r="K492" s="59">
        <f>H492/F492*100</f>
        <v>59.255590822681924</v>
      </c>
      <c r="L492" s="37">
        <f>SUM(L493:L498)</f>
        <v>0</v>
      </c>
      <c r="M492" s="63">
        <f t="shared" si="36"/>
        <v>-994147.7999999993</v>
      </c>
      <c r="N492" s="64">
        <f t="shared" si="37"/>
        <v>73.99469450309955</v>
      </c>
    </row>
    <row r="493" spans="1:14" ht="31.5" customHeight="1" hidden="1">
      <c r="A493" s="100"/>
      <c r="B493" s="100"/>
      <c r="C493" s="16" t="s">
        <v>47</v>
      </c>
      <c r="D493" s="18" t="s">
        <v>48</v>
      </c>
      <c r="E493" s="34">
        <f aca="true" t="shared" si="46" ref="E493:H498">SUMIF($C$7:$C$416,$C493,E$7:E$416)</f>
        <v>0</v>
      </c>
      <c r="F493" s="34">
        <f t="shared" si="46"/>
        <v>0</v>
      </c>
      <c r="G493" s="34">
        <f t="shared" si="46"/>
        <v>0</v>
      </c>
      <c r="H493" s="34">
        <f t="shared" si="46"/>
        <v>0</v>
      </c>
      <c r="I493" s="15">
        <f t="shared" si="35"/>
        <v>0</v>
      </c>
      <c r="J493" s="15"/>
      <c r="K493" s="15"/>
      <c r="L493" s="34"/>
      <c r="M493" s="61">
        <f t="shared" si="36"/>
        <v>0</v>
      </c>
      <c r="N493" s="62"/>
    </row>
    <row r="494" spans="1:14" ht="15.75" hidden="1">
      <c r="A494" s="100"/>
      <c r="B494" s="100"/>
      <c r="C494" s="16" t="s">
        <v>49</v>
      </c>
      <c r="D494" s="18" t="s">
        <v>192</v>
      </c>
      <c r="E494" s="34">
        <f t="shared" si="46"/>
        <v>1725640</v>
      </c>
      <c r="F494" s="34">
        <f t="shared" si="46"/>
        <v>1931657.9</v>
      </c>
      <c r="G494" s="34">
        <f t="shared" si="46"/>
        <v>1088856</v>
      </c>
      <c r="H494" s="34">
        <f t="shared" si="46"/>
        <v>718286.0000000001</v>
      </c>
      <c r="I494" s="15">
        <f t="shared" si="35"/>
        <v>-370569.9999999999</v>
      </c>
      <c r="J494" s="15"/>
      <c r="K494" s="15">
        <f>H494/F494*100</f>
        <v>37.18494874273546</v>
      </c>
      <c r="L494" s="34"/>
      <c r="M494" s="61">
        <f t="shared" si="36"/>
        <v>-1007353.9999999999</v>
      </c>
      <c r="N494" s="62">
        <f t="shared" si="37"/>
        <v>41.624324888157446</v>
      </c>
    </row>
    <row r="495" spans="1:14" ht="15.75" hidden="1">
      <c r="A495" s="100"/>
      <c r="B495" s="100"/>
      <c r="C495" s="16" t="s">
        <v>50</v>
      </c>
      <c r="D495" s="18" t="s">
        <v>87</v>
      </c>
      <c r="E495" s="34">
        <f t="shared" si="46"/>
        <v>1790730.8999999997</v>
      </c>
      <c r="F495" s="34">
        <f t="shared" si="46"/>
        <v>2316955.9</v>
      </c>
      <c r="G495" s="34">
        <f t="shared" si="46"/>
        <v>1727425.7000000004</v>
      </c>
      <c r="H495" s="34">
        <f t="shared" si="46"/>
        <v>1682219.7</v>
      </c>
      <c r="I495" s="15">
        <f t="shared" si="35"/>
        <v>-45206.000000000466</v>
      </c>
      <c r="J495" s="15">
        <f>H495/G495*100</f>
        <v>97.38304229235443</v>
      </c>
      <c r="K495" s="15">
        <f>H495/F495*100</f>
        <v>72.6047353771386</v>
      </c>
      <c r="L495" s="34"/>
      <c r="M495" s="61">
        <f t="shared" si="36"/>
        <v>-108511.19999999972</v>
      </c>
      <c r="N495" s="62">
        <f t="shared" si="37"/>
        <v>93.94039606956022</v>
      </c>
    </row>
    <row r="496" spans="1:14" ht="15.75" hidden="1">
      <c r="A496" s="100"/>
      <c r="B496" s="100"/>
      <c r="C496" s="16" t="s">
        <v>52</v>
      </c>
      <c r="D496" s="20" t="s">
        <v>53</v>
      </c>
      <c r="E496" s="34">
        <f t="shared" si="46"/>
        <v>306494.4</v>
      </c>
      <c r="F496" s="34">
        <f t="shared" si="46"/>
        <v>525142.5</v>
      </c>
      <c r="G496" s="34">
        <f t="shared" si="46"/>
        <v>435387.00000000006</v>
      </c>
      <c r="H496" s="34">
        <f t="shared" si="46"/>
        <v>428211.80000000005</v>
      </c>
      <c r="I496" s="15">
        <f t="shared" si="35"/>
        <v>-7175.200000000012</v>
      </c>
      <c r="J496" s="15">
        <f>H496/G496*100</f>
        <v>98.35199489190076</v>
      </c>
      <c r="K496" s="15">
        <f>H496/F496*100</f>
        <v>81.54201954707533</v>
      </c>
      <c r="L496" s="34"/>
      <c r="M496" s="61">
        <f t="shared" si="36"/>
        <v>121717.40000000002</v>
      </c>
      <c r="N496" s="62">
        <f t="shared" si="37"/>
        <v>139.7127647356689</v>
      </c>
    </row>
    <row r="497" spans="1:14" ht="31.5" customHeight="1" hidden="1">
      <c r="A497" s="100"/>
      <c r="B497" s="100"/>
      <c r="C497" s="16" t="s">
        <v>193</v>
      </c>
      <c r="D497" s="17" t="s">
        <v>194</v>
      </c>
      <c r="E497" s="34">
        <f t="shared" si="46"/>
        <v>0</v>
      </c>
      <c r="F497" s="34">
        <f t="shared" si="46"/>
        <v>0</v>
      </c>
      <c r="G497" s="34">
        <f t="shared" si="46"/>
        <v>0</v>
      </c>
      <c r="H497" s="34">
        <f t="shared" si="46"/>
        <v>0</v>
      </c>
      <c r="I497" s="15">
        <f t="shared" si="35"/>
        <v>0</v>
      </c>
      <c r="J497" s="15"/>
      <c r="K497" s="15"/>
      <c r="L497" s="34"/>
      <c r="M497" s="61">
        <f t="shared" si="36"/>
        <v>0</v>
      </c>
      <c r="N497" s="62"/>
    </row>
    <row r="498" spans="1:14" ht="15.75" customHeight="1" hidden="1">
      <c r="A498" s="100"/>
      <c r="B498" s="100"/>
      <c r="C498" s="16" t="s">
        <v>64</v>
      </c>
      <c r="D498" s="18" t="s">
        <v>65</v>
      </c>
      <c r="E498" s="34">
        <f t="shared" si="46"/>
        <v>0</v>
      </c>
      <c r="F498" s="34">
        <f t="shared" si="46"/>
        <v>0</v>
      </c>
      <c r="G498" s="34">
        <f t="shared" si="46"/>
        <v>0</v>
      </c>
      <c r="H498" s="34">
        <f t="shared" si="46"/>
        <v>0</v>
      </c>
      <c r="I498" s="15">
        <f t="shared" si="35"/>
        <v>0</v>
      </c>
      <c r="J498" s="15"/>
      <c r="K498" s="15"/>
      <c r="L498" s="34"/>
      <c r="M498" s="61">
        <f t="shared" si="36"/>
        <v>0</v>
      </c>
      <c r="N498" s="62"/>
    </row>
    <row r="499" spans="1:14" ht="31.5" hidden="1">
      <c r="A499" s="100"/>
      <c r="B499" s="100"/>
      <c r="C499" s="16"/>
      <c r="D499" s="39" t="s">
        <v>209</v>
      </c>
      <c r="E499" s="37">
        <f>E490+E492</f>
        <v>13607307.799999997</v>
      </c>
      <c r="F499" s="37">
        <f>F490+F492</f>
        <v>20867143.8</v>
      </c>
      <c r="G499" s="37">
        <f>G490+G492</f>
        <v>13664546.399999999</v>
      </c>
      <c r="H499" s="37">
        <f>H490+H492</f>
        <v>13097010.599999998</v>
      </c>
      <c r="I499" s="59">
        <f>H499-G499</f>
        <v>-567535.8000000007</v>
      </c>
      <c r="J499" s="59">
        <f>H499/G499*100</f>
        <v>95.84665466831741</v>
      </c>
      <c r="K499" s="59">
        <f>H499/F499*100</f>
        <v>62.7637913723487</v>
      </c>
      <c r="L499" s="34"/>
      <c r="M499" s="63">
        <f t="shared" si="36"/>
        <v>-510297.19999999925</v>
      </c>
      <c r="N499" s="64">
        <f t="shared" si="37"/>
        <v>96.24982981571124</v>
      </c>
    </row>
    <row r="500" spans="1:14" s="26" customFormat="1" ht="31.5" hidden="1">
      <c r="A500" s="100"/>
      <c r="B500" s="100"/>
      <c r="C500" s="23"/>
      <c r="D500" s="39" t="s">
        <v>210</v>
      </c>
      <c r="E500" s="37">
        <f>E491+E492</f>
        <v>13561451.599999998</v>
      </c>
      <c r="F500" s="37">
        <f>F491+F492</f>
        <v>20867143.8</v>
      </c>
      <c r="G500" s="37">
        <f>G491+G492</f>
        <v>13664546.399999999</v>
      </c>
      <c r="H500" s="37">
        <f>H491+H492</f>
        <v>12950057.999999998</v>
      </c>
      <c r="I500" s="59">
        <f t="shared" si="35"/>
        <v>-714488.4000000004</v>
      </c>
      <c r="J500" s="59">
        <f>H500/G500*100</f>
        <v>94.77122489773974</v>
      </c>
      <c r="K500" s="59">
        <f>H500/F500*100</f>
        <v>62.05956178823092</v>
      </c>
      <c r="L500" s="37">
        <f>SUM(L436,L450,L492)</f>
        <v>0</v>
      </c>
      <c r="M500" s="63">
        <f>H500-E500</f>
        <v>-611393.5999999996</v>
      </c>
      <c r="N500" s="64">
        <f>H500/E500*100</f>
        <v>95.4916802564115</v>
      </c>
    </row>
    <row r="501" spans="1:14" s="26" customFormat="1" ht="31.5" customHeight="1" hidden="1">
      <c r="A501" s="100"/>
      <c r="B501" s="100"/>
      <c r="C501" s="28"/>
      <c r="D501" s="24" t="s">
        <v>180</v>
      </c>
      <c r="E501" s="32">
        <f>E502</f>
        <v>12700</v>
      </c>
      <c r="F501" s="32">
        <f>F502</f>
        <v>24300.2</v>
      </c>
      <c r="G501" s="32">
        <f>G502</f>
        <v>0</v>
      </c>
      <c r="H501" s="32">
        <f>H502</f>
        <v>0</v>
      </c>
      <c r="I501" s="59">
        <f>H501-G501</f>
        <v>0</v>
      </c>
      <c r="J501" s="59"/>
      <c r="K501" s="59">
        <f>H501/F501*100</f>
        <v>0</v>
      </c>
      <c r="L501" s="32">
        <f>L502</f>
        <v>0</v>
      </c>
      <c r="M501" s="63">
        <f>H501-E501</f>
        <v>-12700</v>
      </c>
      <c r="N501" s="64">
        <f>H501/E501*100</f>
        <v>0</v>
      </c>
    </row>
    <row r="502" spans="1:14" ht="31.5" customHeight="1" hidden="1">
      <c r="A502" s="101"/>
      <c r="B502" s="101"/>
      <c r="C502" s="19" t="s">
        <v>181</v>
      </c>
      <c r="D502" s="20" t="s">
        <v>182</v>
      </c>
      <c r="E502" s="34">
        <f>SUMIF($C$7:$C$427,$C502,E$7:E$427)</f>
        <v>12700</v>
      </c>
      <c r="F502" s="14">
        <f>F427</f>
        <v>24300.2</v>
      </c>
      <c r="G502" s="14">
        <f>G427</f>
        <v>0</v>
      </c>
      <c r="H502" s="34">
        <f>SUMIF($C$7:$C$427,$C502,H$7:H$427)</f>
        <v>0</v>
      </c>
      <c r="I502" s="15">
        <f>H502-G502</f>
        <v>0</v>
      </c>
      <c r="J502" s="15"/>
      <c r="K502" s="15">
        <f>H502/F502*100</f>
        <v>0</v>
      </c>
      <c r="L502" s="34"/>
      <c r="M502" s="61">
        <f>H502-E502</f>
        <v>-12700</v>
      </c>
      <c r="N502" s="62">
        <f>H502/E502*100</f>
        <v>0</v>
      </c>
    </row>
    <row r="503" spans="1:12" ht="15.75">
      <c r="A503" s="40"/>
      <c r="B503" s="40"/>
      <c r="C503" s="41"/>
      <c r="D503" s="42"/>
      <c r="E503" s="46"/>
      <c r="F503" s="46"/>
      <c r="G503" s="46"/>
      <c r="H503" s="43"/>
      <c r="I503" s="47"/>
      <c r="J503" s="7"/>
      <c r="K503" s="7"/>
      <c r="L503" s="56"/>
    </row>
    <row r="504" spans="1:11" ht="15.75">
      <c r="A504" s="40"/>
      <c r="B504" s="40"/>
      <c r="C504" s="41"/>
      <c r="D504" s="42"/>
      <c r="E504" s="46"/>
      <c r="F504" s="46"/>
      <c r="G504" s="46"/>
      <c r="H504" s="43"/>
      <c r="I504" s="47"/>
      <c r="J504" s="7"/>
      <c r="K504" s="7"/>
    </row>
    <row r="505" spans="1:11" ht="15.75">
      <c r="A505" s="40"/>
      <c r="B505" s="40"/>
      <c r="C505" s="41"/>
      <c r="D505" s="42"/>
      <c r="E505" s="46"/>
      <c r="F505" s="46"/>
      <c r="G505" s="46"/>
      <c r="H505" s="43"/>
      <c r="I505" s="47"/>
      <c r="J505" s="7"/>
      <c r="K505" s="7"/>
    </row>
    <row r="506" spans="1:9" ht="15.75">
      <c r="A506" s="48"/>
      <c r="B506" s="49"/>
      <c r="C506" s="50"/>
      <c r="D506" s="51"/>
      <c r="E506" s="51"/>
      <c r="F506" s="51"/>
      <c r="G506" s="51"/>
      <c r="H506" s="51"/>
      <c r="I506" s="52"/>
    </row>
    <row r="507" spans="1:9" ht="15.75">
      <c r="A507" s="48"/>
      <c r="B507" s="49"/>
      <c r="C507" s="50"/>
      <c r="D507" s="51"/>
      <c r="E507" s="51"/>
      <c r="F507" s="51"/>
      <c r="G507" s="51"/>
      <c r="H507" s="51"/>
      <c r="I507" s="52"/>
    </row>
    <row r="508" spans="1:9" ht="15.75">
      <c r="A508" s="48"/>
      <c r="B508" s="49"/>
      <c r="C508" s="50"/>
      <c r="D508" s="51"/>
      <c r="E508" s="51"/>
      <c r="F508" s="51"/>
      <c r="G508" s="51"/>
      <c r="H508" s="51"/>
      <c r="I508" s="52"/>
    </row>
    <row r="509" spans="1:9" ht="15.75">
      <c r="A509" s="48"/>
      <c r="B509" s="49"/>
      <c r="C509" s="50"/>
      <c r="D509" s="51"/>
      <c r="E509" s="51"/>
      <c r="F509" s="51"/>
      <c r="G509" s="51"/>
      <c r="H509" s="51"/>
      <c r="I509" s="52"/>
    </row>
    <row r="510" spans="1:9" ht="15.75">
      <c r="A510" s="48"/>
      <c r="B510" s="49"/>
      <c r="C510" s="50"/>
      <c r="D510" s="51"/>
      <c r="E510" s="51"/>
      <c r="F510" s="51"/>
      <c r="G510" s="51"/>
      <c r="H510" s="51"/>
      <c r="I510" s="52"/>
    </row>
    <row r="511" spans="1:8" ht="15.75">
      <c r="A511" s="53"/>
      <c r="B511" s="49"/>
      <c r="C511" s="50"/>
      <c r="D511" s="51"/>
      <c r="E511" s="51"/>
      <c r="F511" s="51"/>
      <c r="G511" s="51"/>
      <c r="H511" s="51"/>
    </row>
    <row r="512" spans="1:8" ht="15.75">
      <c r="A512" s="53"/>
      <c r="B512" s="49"/>
      <c r="C512" s="50"/>
      <c r="D512" s="51"/>
      <c r="E512" s="51"/>
      <c r="F512" s="51"/>
      <c r="G512" s="51"/>
      <c r="H512" s="51"/>
    </row>
    <row r="513" spans="1:8" ht="15.75">
      <c r="A513" s="53"/>
      <c r="B513" s="49"/>
      <c r="C513" s="50"/>
      <c r="D513" s="51"/>
      <c r="E513" s="51"/>
      <c r="F513" s="51"/>
      <c r="G513" s="51"/>
      <c r="H513" s="51"/>
    </row>
    <row r="514" spans="1:8" ht="15.75">
      <c r="A514" s="53"/>
      <c r="B514" s="49"/>
      <c r="C514" s="50"/>
      <c r="D514" s="51"/>
      <c r="E514" s="51"/>
      <c r="F514" s="51"/>
      <c r="G514" s="51"/>
      <c r="H514" s="51"/>
    </row>
    <row r="515" spans="1:8" ht="15.75">
      <c r="A515" s="53"/>
      <c r="B515" s="49"/>
      <c r="C515" s="50"/>
      <c r="D515" s="51"/>
      <c r="E515" s="51"/>
      <c r="F515" s="51"/>
      <c r="G515" s="51"/>
      <c r="H515" s="51"/>
    </row>
    <row r="516" spans="1:8" ht="15.75">
      <c r="A516" s="53"/>
      <c r="B516" s="49"/>
      <c r="C516" s="50"/>
      <c r="D516" s="51"/>
      <c r="E516" s="51"/>
      <c r="F516" s="51"/>
      <c r="G516" s="51"/>
      <c r="H516" s="51"/>
    </row>
    <row r="517" spans="1:8" ht="15.75">
      <c r="A517" s="53"/>
      <c r="B517" s="49"/>
      <c r="C517" s="50"/>
      <c r="D517" s="51"/>
      <c r="E517" s="51"/>
      <c r="F517" s="51"/>
      <c r="G517" s="51"/>
      <c r="H517" s="51"/>
    </row>
    <row r="518" spans="1:8" ht="15.75">
      <c r="A518" s="53"/>
      <c r="B518" s="49"/>
      <c r="C518" s="50"/>
      <c r="D518" s="51"/>
      <c r="E518" s="51"/>
      <c r="F518" s="51"/>
      <c r="G518" s="51"/>
      <c r="H518" s="51"/>
    </row>
    <row r="519" spans="1:8" ht="15.75">
      <c r="A519" s="53"/>
      <c r="B519" s="49"/>
      <c r="C519" s="50"/>
      <c r="D519" s="51"/>
      <c r="E519" s="51"/>
      <c r="F519" s="51"/>
      <c r="G519" s="51"/>
      <c r="H519" s="51"/>
    </row>
    <row r="520" spans="1:8" ht="15.75">
      <c r="A520" s="53"/>
      <c r="B520" s="49"/>
      <c r="C520" s="50"/>
      <c r="D520" s="51"/>
      <c r="E520" s="51"/>
      <c r="F520" s="51"/>
      <c r="G520" s="51"/>
      <c r="H520" s="51"/>
    </row>
    <row r="521" spans="1:8" ht="15.75">
      <c r="A521" s="53"/>
      <c r="B521" s="49"/>
      <c r="C521" s="50"/>
      <c r="D521" s="51"/>
      <c r="E521" s="51"/>
      <c r="F521" s="51"/>
      <c r="G521" s="51"/>
      <c r="H521" s="51"/>
    </row>
    <row r="522" spans="1:8" ht="15.75">
      <c r="A522" s="53"/>
      <c r="B522" s="49"/>
      <c r="C522" s="50"/>
      <c r="D522" s="51"/>
      <c r="E522" s="51"/>
      <c r="F522" s="51"/>
      <c r="G522" s="51"/>
      <c r="H522" s="51"/>
    </row>
    <row r="523" spans="1:8" ht="15.75">
      <c r="A523" s="53"/>
      <c r="B523" s="49"/>
      <c r="C523" s="50"/>
      <c r="D523" s="51"/>
      <c r="E523" s="51"/>
      <c r="F523" s="51"/>
      <c r="G523" s="51"/>
      <c r="H523" s="51"/>
    </row>
    <row r="524" spans="1:8" ht="15.75">
      <c r="A524" s="53"/>
      <c r="B524" s="49"/>
      <c r="C524" s="50"/>
      <c r="D524" s="51"/>
      <c r="E524" s="51"/>
      <c r="F524" s="51"/>
      <c r="G524" s="51"/>
      <c r="H524" s="51"/>
    </row>
    <row r="525" spans="1:8" ht="15.75">
      <c r="A525" s="53"/>
      <c r="B525" s="49"/>
      <c r="C525" s="50"/>
      <c r="D525" s="51"/>
      <c r="E525" s="51"/>
      <c r="F525" s="51"/>
      <c r="G525" s="51"/>
      <c r="H525" s="51"/>
    </row>
    <row r="526" spans="1:8" ht="15.75">
      <c r="A526" s="53"/>
      <c r="B526" s="49"/>
      <c r="C526" s="50"/>
      <c r="D526" s="51"/>
      <c r="E526" s="51"/>
      <c r="F526" s="51"/>
      <c r="G526" s="51"/>
      <c r="H526" s="51"/>
    </row>
    <row r="527" spans="1:8" ht="15.75">
      <c r="A527" s="53"/>
      <c r="B527" s="49"/>
      <c r="C527" s="50"/>
      <c r="D527" s="51"/>
      <c r="E527" s="51"/>
      <c r="F527" s="51"/>
      <c r="G527" s="51"/>
      <c r="H527" s="51"/>
    </row>
    <row r="528" spans="1:8" ht="15.75">
      <c r="A528" s="53"/>
      <c r="B528" s="49"/>
      <c r="C528" s="50"/>
      <c r="D528" s="51"/>
      <c r="E528" s="51"/>
      <c r="F528" s="51"/>
      <c r="G528" s="51"/>
      <c r="H528" s="51"/>
    </row>
    <row r="529" spans="1:8" ht="15.75">
      <c r="A529" s="53"/>
      <c r="B529" s="49"/>
      <c r="C529" s="50"/>
      <c r="D529" s="51"/>
      <c r="E529" s="51"/>
      <c r="F529" s="51"/>
      <c r="G529" s="51"/>
      <c r="H529" s="51"/>
    </row>
    <row r="530" spans="1:8" ht="15.75">
      <c r="A530" s="53"/>
      <c r="B530" s="49"/>
      <c r="C530" s="50"/>
      <c r="D530" s="51"/>
      <c r="E530" s="51"/>
      <c r="F530" s="51"/>
      <c r="G530" s="51"/>
      <c r="H530" s="51"/>
    </row>
    <row r="531" spans="1:8" ht="15.75">
      <c r="A531" s="53"/>
      <c r="B531" s="49"/>
      <c r="C531" s="50"/>
      <c r="D531" s="51"/>
      <c r="E531" s="51"/>
      <c r="F531" s="51"/>
      <c r="G531" s="51"/>
      <c r="H531" s="51"/>
    </row>
    <row r="532" spans="1:8" ht="15.75">
      <c r="A532" s="53"/>
      <c r="B532" s="49"/>
      <c r="C532" s="50"/>
      <c r="D532" s="51"/>
      <c r="E532" s="51"/>
      <c r="F532" s="51"/>
      <c r="G532" s="51"/>
      <c r="H532" s="51"/>
    </row>
    <row r="533" spans="1:8" ht="15.75">
      <c r="A533" s="53"/>
      <c r="B533" s="49"/>
      <c r="C533" s="50"/>
      <c r="D533" s="51"/>
      <c r="E533" s="51"/>
      <c r="F533" s="51"/>
      <c r="G533" s="51"/>
      <c r="H533" s="51"/>
    </row>
    <row r="534" spans="1:8" ht="15.75">
      <c r="A534" s="53"/>
      <c r="B534" s="49"/>
      <c r="C534" s="50"/>
      <c r="D534" s="51"/>
      <c r="E534" s="51"/>
      <c r="F534" s="51"/>
      <c r="G534" s="51"/>
      <c r="H534" s="51"/>
    </row>
    <row r="535" spans="2:8" ht="15.75">
      <c r="B535" s="54"/>
      <c r="C535" s="50"/>
      <c r="D535" s="51"/>
      <c r="E535" s="51"/>
      <c r="F535" s="51"/>
      <c r="G535" s="51"/>
      <c r="H535" s="51"/>
    </row>
    <row r="536" spans="2:8" ht="15.75">
      <c r="B536" s="54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1"/>
      <c r="E550" s="51"/>
      <c r="F550" s="51"/>
      <c r="G550" s="51"/>
      <c r="H550" s="51"/>
    </row>
    <row r="551" spans="2:8" ht="15.75">
      <c r="B551" s="54"/>
      <c r="C551" s="50"/>
      <c r="D551" s="51"/>
      <c r="E551" s="51"/>
      <c r="F551" s="51"/>
      <c r="G551" s="51"/>
      <c r="H551" s="51"/>
    </row>
    <row r="552" spans="2:8" ht="15.75">
      <c r="B552" s="54"/>
      <c r="C552" s="50"/>
      <c r="D552" s="51"/>
      <c r="E552" s="51"/>
      <c r="F552" s="51"/>
      <c r="G552" s="51"/>
      <c r="H552" s="51"/>
    </row>
    <row r="553" spans="2:8" ht="15.75">
      <c r="B553" s="54"/>
      <c r="C553" s="50"/>
      <c r="D553" s="51"/>
      <c r="E553" s="51"/>
      <c r="F553" s="51"/>
      <c r="G553" s="51"/>
      <c r="H553" s="51"/>
    </row>
    <row r="554" spans="2:8" ht="15.75">
      <c r="B554" s="54"/>
      <c r="C554" s="50"/>
      <c r="D554" s="51"/>
      <c r="E554" s="51"/>
      <c r="F554" s="51"/>
      <c r="G554" s="51"/>
      <c r="H554" s="51"/>
    </row>
    <row r="555" spans="2:8" ht="15.75">
      <c r="B555" s="54"/>
      <c r="C555" s="50"/>
      <c r="D555" s="51"/>
      <c r="E555" s="51"/>
      <c r="F555" s="51"/>
      <c r="G555" s="51"/>
      <c r="H555" s="51"/>
    </row>
    <row r="556" spans="2:8" ht="15.75">
      <c r="B556" s="54"/>
      <c r="C556" s="50"/>
      <c r="D556" s="51"/>
      <c r="E556" s="51"/>
      <c r="F556" s="51"/>
      <c r="G556" s="51"/>
      <c r="H556" s="51"/>
    </row>
    <row r="557" spans="2:8" ht="15.75">
      <c r="B557" s="54"/>
      <c r="C557" s="50"/>
      <c r="D557" s="51"/>
      <c r="E557" s="51"/>
      <c r="F557" s="51"/>
      <c r="G557" s="51"/>
      <c r="H557" s="51"/>
    </row>
    <row r="558" spans="2:8" ht="15.75">
      <c r="B558" s="54"/>
      <c r="C558" s="50"/>
      <c r="D558" s="51"/>
      <c r="E558" s="51"/>
      <c r="F558" s="51"/>
      <c r="G558" s="51"/>
      <c r="H558" s="51"/>
    </row>
    <row r="559" spans="2:8" ht="15.75">
      <c r="B559" s="54"/>
      <c r="C559" s="50"/>
      <c r="D559" s="51"/>
      <c r="E559" s="51"/>
      <c r="F559" s="51"/>
      <c r="G559" s="51"/>
      <c r="H559" s="51"/>
    </row>
    <row r="560" spans="2:8" ht="15.75">
      <c r="B560" s="54"/>
      <c r="C560" s="50"/>
      <c r="D560" s="51"/>
      <c r="E560" s="51"/>
      <c r="F560" s="51"/>
      <c r="G560" s="51"/>
      <c r="H560" s="51"/>
    </row>
    <row r="561" spans="2:8" ht="15.75">
      <c r="B561" s="54"/>
      <c r="C561" s="50"/>
      <c r="D561" s="51"/>
      <c r="E561" s="51"/>
      <c r="F561" s="51"/>
      <c r="G561" s="51"/>
      <c r="H561" s="51"/>
    </row>
    <row r="562" spans="2:8" ht="15.75">
      <c r="B562" s="54"/>
      <c r="C562" s="50"/>
      <c r="D562" s="51"/>
      <c r="E562" s="51"/>
      <c r="F562" s="51"/>
      <c r="G562" s="51"/>
      <c r="H562" s="51"/>
    </row>
    <row r="563" spans="2:8" ht="15.75">
      <c r="B563" s="54"/>
      <c r="C563" s="50"/>
      <c r="D563" s="51"/>
      <c r="E563" s="51"/>
      <c r="F563" s="51"/>
      <c r="G563" s="51"/>
      <c r="H563" s="51"/>
    </row>
    <row r="564" spans="2:8" ht="15.75">
      <c r="B564" s="54"/>
      <c r="C564" s="50"/>
      <c r="D564" s="51"/>
      <c r="E564" s="51"/>
      <c r="F564" s="51"/>
      <c r="G564" s="51"/>
      <c r="H564" s="51"/>
    </row>
    <row r="565" spans="2:8" ht="15.75">
      <c r="B565" s="54"/>
      <c r="C565" s="50"/>
      <c r="D565" s="51"/>
      <c r="E565" s="51"/>
      <c r="F565" s="51"/>
      <c r="G565" s="51"/>
      <c r="H565" s="51"/>
    </row>
    <row r="566" spans="2:8" ht="15.75">
      <c r="B566" s="54"/>
      <c r="C566" s="50"/>
      <c r="D566" s="51"/>
      <c r="E566" s="51"/>
      <c r="F566" s="51"/>
      <c r="G566" s="51"/>
      <c r="H566" s="51"/>
    </row>
    <row r="567" spans="2:8" ht="15.75">
      <c r="B567" s="54"/>
      <c r="C567" s="50"/>
      <c r="D567" s="51"/>
      <c r="E567" s="51"/>
      <c r="F567" s="51"/>
      <c r="G567" s="51"/>
      <c r="H567" s="51"/>
    </row>
    <row r="568" spans="2:8" ht="15.75">
      <c r="B568" s="54"/>
      <c r="C568" s="50"/>
      <c r="D568" s="51"/>
      <c r="E568" s="51"/>
      <c r="F568" s="51"/>
      <c r="G568" s="51"/>
      <c r="H568" s="51"/>
    </row>
    <row r="569" spans="2:8" ht="15.75">
      <c r="B569" s="54"/>
      <c r="C569" s="50"/>
      <c r="D569" s="51"/>
      <c r="E569" s="51"/>
      <c r="F569" s="51"/>
      <c r="G569" s="51"/>
      <c r="H569" s="51"/>
    </row>
    <row r="570" spans="2:8" ht="15.75">
      <c r="B570" s="54"/>
      <c r="C570" s="50"/>
      <c r="D570" s="51"/>
      <c r="E570" s="51"/>
      <c r="F570" s="51"/>
      <c r="G570" s="51"/>
      <c r="H570" s="51"/>
    </row>
    <row r="571" spans="2:8" ht="15.75">
      <c r="B571" s="54"/>
      <c r="C571" s="50"/>
      <c r="D571" s="51"/>
      <c r="E571" s="51"/>
      <c r="F571" s="51"/>
      <c r="G571" s="51"/>
      <c r="H571" s="51"/>
    </row>
    <row r="572" spans="2:8" ht="15.75">
      <c r="B572" s="54"/>
      <c r="C572" s="50"/>
      <c r="D572" s="51"/>
      <c r="E572" s="51"/>
      <c r="F572" s="51"/>
      <c r="G572" s="51"/>
      <c r="H572" s="51"/>
    </row>
    <row r="573" spans="2:8" ht="15.75">
      <c r="B573" s="54"/>
      <c r="C573" s="50"/>
      <c r="D573" s="51"/>
      <c r="E573" s="51"/>
      <c r="F573" s="51"/>
      <c r="G573" s="51"/>
      <c r="H573" s="51"/>
    </row>
    <row r="574" spans="2:8" ht="15.75">
      <c r="B574" s="54"/>
      <c r="C574" s="50"/>
      <c r="D574" s="51"/>
      <c r="E574" s="51"/>
      <c r="F574" s="51"/>
      <c r="G574" s="51"/>
      <c r="H574" s="51"/>
    </row>
    <row r="575" spans="2:8" ht="15.75">
      <c r="B575" s="54"/>
      <c r="C575" s="50"/>
      <c r="D575" s="51"/>
      <c r="E575" s="51"/>
      <c r="F575" s="51"/>
      <c r="G575" s="51"/>
      <c r="H575" s="51"/>
    </row>
    <row r="576" spans="2:8" ht="15.75">
      <c r="B576" s="54"/>
      <c r="C576" s="50"/>
      <c r="D576" s="51"/>
      <c r="E576" s="51"/>
      <c r="F576" s="51"/>
      <c r="G576" s="51"/>
      <c r="H576" s="51"/>
    </row>
    <row r="577" spans="2:8" ht="15.75">
      <c r="B577" s="54"/>
      <c r="C577" s="50"/>
      <c r="D577" s="51"/>
      <c r="E577" s="51"/>
      <c r="F577" s="51"/>
      <c r="G577" s="51"/>
      <c r="H577" s="51"/>
    </row>
    <row r="578" spans="2:8" ht="15.75">
      <c r="B578" s="54"/>
      <c r="C578" s="50"/>
      <c r="D578" s="51"/>
      <c r="E578" s="51"/>
      <c r="F578" s="51"/>
      <c r="G578" s="51"/>
      <c r="H578" s="51"/>
    </row>
    <row r="579" spans="2:8" ht="15.75">
      <c r="B579" s="54"/>
      <c r="C579" s="50"/>
      <c r="D579" s="51"/>
      <c r="E579" s="51"/>
      <c r="F579" s="51"/>
      <c r="G579" s="51"/>
      <c r="H579" s="51"/>
    </row>
    <row r="580" spans="2:8" ht="15.75">
      <c r="B580" s="54"/>
      <c r="C580" s="50"/>
      <c r="D580" s="51"/>
      <c r="E580" s="51"/>
      <c r="F580" s="51"/>
      <c r="G580" s="51"/>
      <c r="H580" s="51"/>
    </row>
    <row r="581" spans="2:8" ht="15.75">
      <c r="B581" s="54"/>
      <c r="C581" s="50"/>
      <c r="D581" s="51"/>
      <c r="E581" s="51"/>
      <c r="F581" s="51"/>
      <c r="G581" s="51"/>
      <c r="H581" s="51"/>
    </row>
    <row r="582" spans="2:8" ht="15.75">
      <c r="B582" s="54"/>
      <c r="C582" s="50"/>
      <c r="D582" s="51"/>
      <c r="E582" s="51"/>
      <c r="F582" s="51"/>
      <c r="G582" s="51"/>
      <c r="H582" s="51"/>
    </row>
    <row r="583" spans="2:8" ht="15.75">
      <c r="B583" s="54"/>
      <c r="C583" s="50"/>
      <c r="D583" s="51"/>
      <c r="E583" s="51"/>
      <c r="F583" s="51"/>
      <c r="G583" s="51"/>
      <c r="H583" s="51"/>
    </row>
    <row r="584" spans="2:8" ht="15.75">
      <c r="B584" s="54"/>
      <c r="C584" s="50"/>
      <c r="D584" s="51"/>
      <c r="E584" s="51"/>
      <c r="F584" s="51"/>
      <c r="G584" s="51"/>
      <c r="H584" s="51"/>
    </row>
    <row r="585" spans="2:8" ht="15.75">
      <c r="B585" s="54"/>
      <c r="C585" s="50"/>
      <c r="D585" s="51"/>
      <c r="E585" s="51"/>
      <c r="F585" s="51"/>
      <c r="G585" s="51"/>
      <c r="H585" s="51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  <row r="710" spans="2:8" ht="15.75">
      <c r="B710" s="54"/>
      <c r="C710" s="50"/>
      <c r="D710" s="55"/>
      <c r="E710" s="55"/>
      <c r="F710" s="55"/>
      <c r="G710" s="55"/>
      <c r="H710" s="55"/>
    </row>
    <row r="711" spans="2:8" ht="15.75">
      <c r="B711" s="54"/>
      <c r="C711" s="50"/>
      <c r="D711" s="55"/>
      <c r="E711" s="55"/>
      <c r="F711" s="55"/>
      <c r="G711" s="55"/>
      <c r="H711" s="55"/>
    </row>
    <row r="712" spans="2:8" ht="15.75">
      <c r="B712" s="54"/>
      <c r="C712" s="50"/>
      <c r="D712" s="55"/>
      <c r="E712" s="55"/>
      <c r="F712" s="55"/>
      <c r="G712" s="55"/>
      <c r="H712" s="55"/>
    </row>
    <row r="713" spans="2:8" ht="15.75">
      <c r="B713" s="54"/>
      <c r="C713" s="50"/>
      <c r="D713" s="55"/>
      <c r="E713" s="55"/>
      <c r="F713" s="55"/>
      <c r="G713" s="55"/>
      <c r="H713" s="55"/>
    </row>
    <row r="714" spans="2:8" ht="15.75">
      <c r="B714" s="54"/>
      <c r="C714" s="50"/>
      <c r="D714" s="55"/>
      <c r="E714" s="55"/>
      <c r="F714" s="55"/>
      <c r="G714" s="55"/>
      <c r="H714" s="55"/>
    </row>
    <row r="715" spans="2:8" ht="15.75">
      <c r="B715" s="54"/>
      <c r="C715" s="50"/>
      <c r="D715" s="55"/>
      <c r="E715" s="55"/>
      <c r="F715" s="55"/>
      <c r="G715" s="55"/>
      <c r="H715" s="55"/>
    </row>
  </sheetData>
  <sheetProtection password="CE28" sheet="1" objects="1" scenarios="1"/>
  <mergeCells count="110">
    <mergeCell ref="N434:N435"/>
    <mergeCell ref="A436:A461"/>
    <mergeCell ref="B436:B502"/>
    <mergeCell ref="A462:A502"/>
    <mergeCell ref="G434:G435"/>
    <mergeCell ref="H434:H435"/>
    <mergeCell ref="I434:I435"/>
    <mergeCell ref="J434:J435"/>
    <mergeCell ref="K434:K435"/>
    <mergeCell ref="M434:M435"/>
    <mergeCell ref="A434:A435"/>
    <mergeCell ref="B434:B435"/>
    <mergeCell ref="C434:C435"/>
    <mergeCell ref="D434:D435"/>
    <mergeCell ref="E434:E435"/>
    <mergeCell ref="F434:F435"/>
    <mergeCell ref="G430:G431"/>
    <mergeCell ref="H430:H431"/>
    <mergeCell ref="I430:I431"/>
    <mergeCell ref="J430:J431"/>
    <mergeCell ref="K430:K431"/>
    <mergeCell ref="A432:K432"/>
    <mergeCell ref="A418:A426"/>
    <mergeCell ref="B418:B426"/>
    <mergeCell ref="A427:A428"/>
    <mergeCell ref="B427:B428"/>
    <mergeCell ref="E430:E431"/>
    <mergeCell ref="F430:F431"/>
    <mergeCell ref="A381:A392"/>
    <mergeCell ref="B381:B392"/>
    <mergeCell ref="A393:A407"/>
    <mergeCell ref="B393:B407"/>
    <mergeCell ref="A408:A416"/>
    <mergeCell ref="B408:B416"/>
    <mergeCell ref="A365:A374"/>
    <mergeCell ref="B365:B374"/>
    <mergeCell ref="A375:A376"/>
    <mergeCell ref="B375:B376"/>
    <mergeCell ref="A377:A380"/>
    <mergeCell ref="B377:B380"/>
    <mergeCell ref="A343:A345"/>
    <mergeCell ref="B343:B345"/>
    <mergeCell ref="A346:A353"/>
    <mergeCell ref="B346:B353"/>
    <mergeCell ref="A354:A364"/>
    <mergeCell ref="B354:B364"/>
    <mergeCell ref="A298:A304"/>
    <mergeCell ref="B298:B304"/>
    <mergeCell ref="A305:A325"/>
    <mergeCell ref="B305:B325"/>
    <mergeCell ref="A326:A342"/>
    <mergeCell ref="B326:B342"/>
    <mergeCell ref="A259:A269"/>
    <mergeCell ref="B259:B269"/>
    <mergeCell ref="A270:A283"/>
    <mergeCell ref="B270:B283"/>
    <mergeCell ref="A284:A297"/>
    <mergeCell ref="B284:B297"/>
    <mergeCell ref="A219:A231"/>
    <mergeCell ref="B219:B231"/>
    <mergeCell ref="A232:A246"/>
    <mergeCell ref="B232:B246"/>
    <mergeCell ref="A247:A258"/>
    <mergeCell ref="B247:B258"/>
    <mergeCell ref="A183:A195"/>
    <mergeCell ref="B183:B195"/>
    <mergeCell ref="A196:A205"/>
    <mergeCell ref="B196:B205"/>
    <mergeCell ref="A206:A218"/>
    <mergeCell ref="B206:B218"/>
    <mergeCell ref="A143:A155"/>
    <mergeCell ref="B143:B155"/>
    <mergeCell ref="A156:A168"/>
    <mergeCell ref="B156:B168"/>
    <mergeCell ref="A169:A182"/>
    <mergeCell ref="B169:B182"/>
    <mergeCell ref="A113:A117"/>
    <mergeCell ref="B113:B117"/>
    <mergeCell ref="A118:A129"/>
    <mergeCell ref="B118:B129"/>
    <mergeCell ref="A130:A142"/>
    <mergeCell ref="B130:B142"/>
    <mergeCell ref="A66:A83"/>
    <mergeCell ref="B66:B83"/>
    <mergeCell ref="A84:A99"/>
    <mergeCell ref="B84:B99"/>
    <mergeCell ref="A100:A112"/>
    <mergeCell ref="B100:B112"/>
    <mergeCell ref="A29:A48"/>
    <mergeCell ref="B29:B48"/>
    <mergeCell ref="A49:A61"/>
    <mergeCell ref="B49:B61"/>
    <mergeCell ref="A63:A65"/>
    <mergeCell ref="B63:B65"/>
    <mergeCell ref="J5:J6"/>
    <mergeCell ref="K5:K6"/>
    <mergeCell ref="M5:M6"/>
    <mergeCell ref="N5:N6"/>
    <mergeCell ref="A7:A28"/>
    <mergeCell ref="B7:B28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4330708661417323" right="0.15748031496062992" top="0.2362204724409449" bottom="0.28" header="0.31496062992125984" footer="0.31496062992125984"/>
  <pageSetup fitToHeight="7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2"/>
  <sheetViews>
    <sheetView view="pageBreakPreview" zoomScale="75" zoomScaleNormal="70" zoomScaleSheetLayoutView="75" zoomScalePageLayoutView="0" workbookViewId="0" topLeftCell="D429">
      <pane xSplit="1" ySplit="4" topLeftCell="F433" activePane="bottomRight" state="frozen"/>
      <selection pane="topLeft" activeCell="D429" sqref="D429"/>
      <selection pane="topRight" activeCell="E429" sqref="E429"/>
      <selection pane="bottomLeft" activeCell="D433" sqref="D433"/>
      <selection pane="bottomRight" activeCell="I437" sqref="I437"/>
    </sheetView>
  </sheetViews>
  <sheetFormatPr defaultColWidth="9.00390625" defaultRowHeight="15.75"/>
  <cols>
    <col min="1" max="1" width="6.125" style="1" hidden="1" customWidth="1"/>
    <col min="2" max="2" width="19.50390625" style="4" hidden="1" customWidth="1"/>
    <col min="3" max="3" width="0.5" style="5" hidden="1" customWidth="1"/>
    <col min="4" max="4" width="57.375" style="6" customWidth="1"/>
    <col min="5" max="5" width="13.25390625" style="6" customWidth="1"/>
    <col min="6" max="6" width="12.625" style="6" customWidth="1"/>
    <col min="7" max="7" width="12.125" style="6" customWidth="1"/>
    <col min="8" max="8" width="12.625" style="6" customWidth="1"/>
    <col min="9" max="9" width="12.75390625" style="3" customWidth="1"/>
    <col min="10" max="10" width="8.50390625" style="3" customWidth="1"/>
    <col min="11" max="11" width="8.75390625" style="3" customWidth="1"/>
    <col min="12" max="12" width="13.75390625" style="3" hidden="1" customWidth="1"/>
    <col min="13" max="13" width="13.00390625" style="3" customWidth="1"/>
    <col min="14" max="14" width="9.625" style="3" customWidth="1"/>
    <col min="15" max="15" width="9.00390625" style="3" customWidth="1"/>
  </cols>
  <sheetData>
    <row r="1" ht="15.75" hidden="1">
      <c r="M1" s="3" t="s">
        <v>228</v>
      </c>
    </row>
    <row r="2" spans="1:11" ht="18.75" hidden="1">
      <c r="A2" s="85" t="s">
        <v>227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4:14" ht="15.75" hidden="1">
      <c r="D3" s="42"/>
      <c r="H3" s="7"/>
      <c r="K3" s="7"/>
      <c r="N3" s="7" t="s">
        <v>0</v>
      </c>
    </row>
    <row r="4" spans="1:14" ht="15.75" hidden="1">
      <c r="A4" s="86" t="s">
        <v>1</v>
      </c>
      <c r="B4" s="87" t="s">
        <v>2</v>
      </c>
      <c r="C4" s="86" t="s">
        <v>3</v>
      </c>
      <c r="D4" s="87" t="s">
        <v>4</v>
      </c>
      <c r="E4" s="88" t="s">
        <v>220</v>
      </c>
      <c r="F4" s="90" t="s">
        <v>205</v>
      </c>
      <c r="G4" s="90" t="s">
        <v>225</v>
      </c>
      <c r="H4" s="90" t="s">
        <v>221</v>
      </c>
      <c r="I4" s="92" t="s">
        <v>226</v>
      </c>
      <c r="J4" s="87" t="s">
        <v>223</v>
      </c>
      <c r="K4" s="90" t="s">
        <v>5</v>
      </c>
      <c r="M4" s="92" t="s">
        <v>216</v>
      </c>
      <c r="N4" s="87" t="s">
        <v>218</v>
      </c>
    </row>
    <row r="5" spans="1:14" ht="15.75" hidden="1">
      <c r="A5" s="86"/>
      <c r="B5" s="87"/>
      <c r="C5" s="86"/>
      <c r="D5" s="87"/>
      <c r="E5" s="89"/>
      <c r="F5" s="91"/>
      <c r="G5" s="91"/>
      <c r="H5" s="91"/>
      <c r="I5" s="93"/>
      <c r="J5" s="93"/>
      <c r="K5" s="91"/>
      <c r="M5" s="93"/>
      <c r="N5" s="93"/>
    </row>
    <row r="6" spans="1:14" ht="267.75" hidden="1">
      <c r="A6" s="94" t="s">
        <v>6</v>
      </c>
      <c r="B6" s="97" t="s">
        <v>7</v>
      </c>
      <c r="C6" s="9" t="s">
        <v>8</v>
      </c>
      <c r="D6" s="10" t="s">
        <v>9</v>
      </c>
      <c r="E6" s="58">
        <v>291</v>
      </c>
      <c r="F6" s="12"/>
      <c r="G6" s="13"/>
      <c r="H6" s="58">
        <v>576.7</v>
      </c>
      <c r="I6" s="15">
        <f>H6-G6</f>
        <v>576.7</v>
      </c>
      <c r="J6" s="15"/>
      <c r="K6" s="15"/>
      <c r="M6" s="15">
        <f>H6-E6</f>
        <v>285.70000000000005</v>
      </c>
      <c r="N6" s="62">
        <f>H6/E6*100</f>
        <v>198.17869415807561</v>
      </c>
    </row>
    <row r="7" spans="1:14" ht="63" hidden="1">
      <c r="A7" s="95"/>
      <c r="B7" s="95"/>
      <c r="C7" s="19" t="s">
        <v>60</v>
      </c>
      <c r="D7" s="33" t="s">
        <v>61</v>
      </c>
      <c r="E7" s="58"/>
      <c r="F7" s="12"/>
      <c r="G7" s="13"/>
      <c r="H7" s="58">
        <v>3927</v>
      </c>
      <c r="I7" s="15">
        <f aca="true" t="shared" si="0" ref="I7:I70">H7-G7</f>
        <v>3927</v>
      </c>
      <c r="J7" s="15"/>
      <c r="K7" s="15"/>
      <c r="M7" s="15">
        <f aca="true" t="shared" si="1" ref="M7:M70">H7-E7</f>
        <v>3927</v>
      </c>
      <c r="N7" s="62"/>
    </row>
    <row r="8" spans="1:14" ht="267.75" hidden="1">
      <c r="A8" s="95"/>
      <c r="B8" s="95"/>
      <c r="C8" s="16" t="s">
        <v>10</v>
      </c>
      <c r="D8" s="17" t="s">
        <v>11</v>
      </c>
      <c r="E8" s="58">
        <v>347426.9</v>
      </c>
      <c r="F8" s="11">
        <v>352527.3</v>
      </c>
      <c r="G8" s="11">
        <v>263000</v>
      </c>
      <c r="H8" s="58">
        <v>254983.1</v>
      </c>
      <c r="I8" s="15">
        <f t="shared" si="0"/>
        <v>-8016.899999999994</v>
      </c>
      <c r="J8" s="15">
        <f aca="true" t="shared" si="2" ref="J8:J71">H8/G8*100</f>
        <v>96.95174904942967</v>
      </c>
      <c r="K8" s="15">
        <f aca="true" t="shared" si="3" ref="K8:K71">H8/F8*100</f>
        <v>72.33002947573138</v>
      </c>
      <c r="M8" s="15">
        <f t="shared" si="1"/>
        <v>-92443.80000000002</v>
      </c>
      <c r="N8" s="62">
        <f aca="true" t="shared" si="4" ref="N8:N71">H8/E8*100</f>
        <v>73.39187034740257</v>
      </c>
    </row>
    <row r="9" spans="1:14" ht="267.75" hidden="1">
      <c r="A9" s="95"/>
      <c r="B9" s="95"/>
      <c r="C9" s="16" t="s">
        <v>12</v>
      </c>
      <c r="D9" s="18" t="s">
        <v>13</v>
      </c>
      <c r="E9" s="58">
        <v>2756.8</v>
      </c>
      <c r="F9" s="11">
        <v>3225.3</v>
      </c>
      <c r="G9" s="11">
        <v>3225.3</v>
      </c>
      <c r="H9" s="58">
        <v>3453.5</v>
      </c>
      <c r="I9" s="15">
        <f t="shared" si="0"/>
        <v>228.19999999999982</v>
      </c>
      <c r="J9" s="15">
        <f t="shared" si="2"/>
        <v>107.07531082379933</v>
      </c>
      <c r="K9" s="15">
        <f t="shared" si="3"/>
        <v>107.07531082379933</v>
      </c>
      <c r="M9" s="15">
        <f t="shared" si="1"/>
        <v>696.6999999999998</v>
      </c>
      <c r="N9" s="62">
        <f t="shared" si="4"/>
        <v>125.27205455600696</v>
      </c>
    </row>
    <row r="10" spans="1:14" ht="267.75" hidden="1">
      <c r="A10" s="95"/>
      <c r="B10" s="95"/>
      <c r="C10" s="16" t="s">
        <v>14</v>
      </c>
      <c r="D10" s="20" t="s">
        <v>15</v>
      </c>
      <c r="E10" s="58">
        <v>1769.9</v>
      </c>
      <c r="F10" s="11"/>
      <c r="G10" s="11"/>
      <c r="H10" s="58">
        <v>1033.4</v>
      </c>
      <c r="I10" s="15">
        <f t="shared" si="0"/>
        <v>1033.4</v>
      </c>
      <c r="J10" s="15"/>
      <c r="K10" s="15"/>
      <c r="M10" s="15">
        <f t="shared" si="1"/>
        <v>-736.5</v>
      </c>
      <c r="N10" s="62">
        <f t="shared" si="4"/>
        <v>58.38747951861687</v>
      </c>
    </row>
    <row r="11" spans="1:14" ht="267.75" hidden="1">
      <c r="A11" s="95"/>
      <c r="B11" s="95"/>
      <c r="C11" s="16" t="s">
        <v>16</v>
      </c>
      <c r="D11" s="21" t="s">
        <v>17</v>
      </c>
      <c r="E11" s="58">
        <v>126.5</v>
      </c>
      <c r="F11" s="11"/>
      <c r="G11" s="11"/>
      <c r="H11" s="58">
        <v>65.3</v>
      </c>
      <c r="I11" s="15">
        <f t="shared" si="0"/>
        <v>65.3</v>
      </c>
      <c r="J11" s="15"/>
      <c r="K11" s="15"/>
      <c r="M11" s="15">
        <f t="shared" si="1"/>
        <v>-61.2</v>
      </c>
      <c r="N11" s="62">
        <f t="shared" si="4"/>
        <v>51.6205533596838</v>
      </c>
    </row>
    <row r="12" spans="1:14" ht="78.75" hidden="1">
      <c r="A12" s="95"/>
      <c r="B12" s="95"/>
      <c r="C12" s="19" t="s">
        <v>18</v>
      </c>
      <c r="D12" s="22" t="s">
        <v>19</v>
      </c>
      <c r="E12" s="58"/>
      <c r="F12" s="11"/>
      <c r="G12" s="11"/>
      <c r="H12" s="58"/>
      <c r="I12" s="15">
        <f t="shared" si="0"/>
        <v>0</v>
      </c>
      <c r="J12" s="15" t="e">
        <f t="shared" si="2"/>
        <v>#DIV/0!</v>
      </c>
      <c r="K12" s="15" t="e">
        <f t="shared" si="3"/>
        <v>#DIV/0!</v>
      </c>
      <c r="M12" s="15">
        <f t="shared" si="1"/>
        <v>0</v>
      </c>
      <c r="N12" s="62" t="e">
        <f t="shared" si="4"/>
        <v>#DIV/0!</v>
      </c>
    </row>
    <row r="13" spans="1:14" ht="47.25" hidden="1">
      <c r="A13" s="95"/>
      <c r="B13" s="95"/>
      <c r="C13" s="19" t="s">
        <v>20</v>
      </c>
      <c r="D13" s="20" t="s">
        <v>21</v>
      </c>
      <c r="E13" s="58">
        <v>128575.4</v>
      </c>
      <c r="F13" s="11">
        <f>860562.8-7900</f>
        <v>852662.8</v>
      </c>
      <c r="G13" s="11">
        <v>298596</v>
      </c>
      <c r="H13" s="58">
        <v>172185.1</v>
      </c>
      <c r="I13" s="15">
        <f t="shared" si="0"/>
        <v>-126410.9</v>
      </c>
      <c r="J13" s="15">
        <f t="shared" si="2"/>
        <v>57.664905089150565</v>
      </c>
      <c r="K13" s="15">
        <f t="shared" si="3"/>
        <v>20.193809322982073</v>
      </c>
      <c r="M13" s="15">
        <f t="shared" si="1"/>
        <v>43609.70000000001</v>
      </c>
      <c r="N13" s="62">
        <f t="shared" si="4"/>
        <v>133.91760787833445</v>
      </c>
    </row>
    <row r="14" spans="1:14" ht="47.25" hidden="1">
      <c r="A14" s="95"/>
      <c r="B14" s="95"/>
      <c r="C14" s="19" t="s">
        <v>62</v>
      </c>
      <c r="D14" s="20" t="s">
        <v>63</v>
      </c>
      <c r="E14" s="58"/>
      <c r="F14" s="11">
        <f>1709.2-1709.2</f>
        <v>0</v>
      </c>
      <c r="G14" s="11"/>
      <c r="H14" s="58"/>
      <c r="I14" s="15">
        <f t="shared" si="0"/>
        <v>0</v>
      </c>
      <c r="J14" s="15" t="e">
        <f t="shared" si="2"/>
        <v>#DIV/0!</v>
      </c>
      <c r="K14" s="15" t="e">
        <f t="shared" si="3"/>
        <v>#DIV/0!</v>
      </c>
      <c r="M14" s="15">
        <f t="shared" si="1"/>
        <v>0</v>
      </c>
      <c r="N14" s="62" t="e">
        <f t="shared" si="4"/>
        <v>#DIV/0!</v>
      </c>
    </row>
    <row r="15" spans="1:14" ht="267.75" hidden="1">
      <c r="A15" s="95"/>
      <c r="B15" s="95"/>
      <c r="C15" s="16" t="s">
        <v>22</v>
      </c>
      <c r="D15" s="18" t="s">
        <v>23</v>
      </c>
      <c r="E15" s="58">
        <f>SUM(E16:E17)</f>
        <v>0.5</v>
      </c>
      <c r="F15" s="11">
        <f>SUM(F16:F17)</f>
        <v>0</v>
      </c>
      <c r="G15" s="11">
        <f>SUM(G16:G17)</f>
        <v>0</v>
      </c>
      <c r="H15" s="58">
        <f>SUM(H16:H17)</f>
        <v>25.8</v>
      </c>
      <c r="I15" s="15">
        <f t="shared" si="0"/>
        <v>25.8</v>
      </c>
      <c r="J15" s="15"/>
      <c r="K15" s="15"/>
      <c r="M15" s="15">
        <f t="shared" si="1"/>
        <v>25.3</v>
      </c>
      <c r="N15" s="62">
        <f t="shared" si="4"/>
        <v>5160</v>
      </c>
    </row>
    <row r="16" spans="1:14" ht="63" hidden="1">
      <c r="A16" s="95"/>
      <c r="B16" s="95"/>
      <c r="C16" s="19" t="s">
        <v>197</v>
      </c>
      <c r="D16" s="65" t="s">
        <v>24</v>
      </c>
      <c r="E16" s="58"/>
      <c r="F16" s="11"/>
      <c r="G16" s="11"/>
      <c r="H16" s="58"/>
      <c r="I16" s="15">
        <f t="shared" si="0"/>
        <v>0</v>
      </c>
      <c r="J16" s="15"/>
      <c r="K16" s="15"/>
      <c r="M16" s="15">
        <f t="shared" si="1"/>
        <v>0</v>
      </c>
      <c r="N16" s="62" t="e">
        <f t="shared" si="4"/>
        <v>#DIV/0!</v>
      </c>
    </row>
    <row r="17" spans="1:14" ht="47.25" hidden="1">
      <c r="A17" s="95"/>
      <c r="B17" s="95"/>
      <c r="C17" s="19" t="s">
        <v>25</v>
      </c>
      <c r="D17" s="20" t="s">
        <v>26</v>
      </c>
      <c r="E17" s="58">
        <v>0.5</v>
      </c>
      <c r="F17" s="11"/>
      <c r="G17" s="11"/>
      <c r="H17" s="58">
        <v>25.8</v>
      </c>
      <c r="I17" s="15">
        <f t="shared" si="0"/>
        <v>25.8</v>
      </c>
      <c r="J17" s="15"/>
      <c r="K17" s="15"/>
      <c r="M17" s="15">
        <f t="shared" si="1"/>
        <v>25.3</v>
      </c>
      <c r="N17" s="62">
        <f t="shared" si="4"/>
        <v>5160</v>
      </c>
    </row>
    <row r="18" spans="1:14" ht="267.75" hidden="1">
      <c r="A18" s="95"/>
      <c r="B18" s="95"/>
      <c r="C18" s="16" t="s">
        <v>27</v>
      </c>
      <c r="D18" s="18" t="s">
        <v>28</v>
      </c>
      <c r="E18" s="58">
        <v>14.5</v>
      </c>
      <c r="F18" s="11"/>
      <c r="G18" s="11"/>
      <c r="H18" s="58"/>
      <c r="I18" s="15">
        <f t="shared" si="0"/>
        <v>0</v>
      </c>
      <c r="J18" s="15"/>
      <c r="K18" s="15"/>
      <c r="M18" s="15">
        <f t="shared" si="1"/>
        <v>-14.5</v>
      </c>
      <c r="N18" s="62">
        <f t="shared" si="4"/>
        <v>0</v>
      </c>
    </row>
    <row r="19" spans="1:14" ht="267.75" hidden="1">
      <c r="A19" s="95"/>
      <c r="B19" s="95"/>
      <c r="C19" s="16" t="s">
        <v>29</v>
      </c>
      <c r="D19" s="18" t="s">
        <v>30</v>
      </c>
      <c r="E19" s="58">
        <v>279.2</v>
      </c>
      <c r="F19" s="11"/>
      <c r="G19" s="11"/>
      <c r="H19" s="58">
        <v>409.4</v>
      </c>
      <c r="I19" s="15">
        <f t="shared" si="0"/>
        <v>409.4</v>
      </c>
      <c r="J19" s="15"/>
      <c r="K19" s="15"/>
      <c r="M19" s="15">
        <f t="shared" si="1"/>
        <v>130.2</v>
      </c>
      <c r="N19" s="62">
        <f t="shared" si="4"/>
        <v>146.63323782234957</v>
      </c>
    </row>
    <row r="20" spans="1:14" ht="267.75" hidden="1">
      <c r="A20" s="95"/>
      <c r="B20" s="95"/>
      <c r="C20" s="16" t="s">
        <v>217</v>
      </c>
      <c r="D20" s="18" t="s">
        <v>46</v>
      </c>
      <c r="E20" s="58"/>
      <c r="F20" s="11"/>
      <c r="G20" s="11"/>
      <c r="H20" s="58"/>
      <c r="I20" s="15">
        <f t="shared" si="0"/>
        <v>0</v>
      </c>
      <c r="J20" s="15" t="e">
        <f t="shared" si="2"/>
        <v>#DIV/0!</v>
      </c>
      <c r="K20" s="15" t="e">
        <f t="shared" si="3"/>
        <v>#DIV/0!</v>
      </c>
      <c r="M20" s="15">
        <f t="shared" si="1"/>
        <v>0</v>
      </c>
      <c r="N20" s="62" t="e">
        <f t="shared" si="4"/>
        <v>#DIV/0!</v>
      </c>
    </row>
    <row r="21" spans="1:14" ht="267.75" hidden="1">
      <c r="A21" s="95"/>
      <c r="B21" s="95"/>
      <c r="C21" s="16" t="s">
        <v>49</v>
      </c>
      <c r="D21" s="18" t="s">
        <v>86</v>
      </c>
      <c r="E21" s="58"/>
      <c r="F21" s="11">
        <v>65293.6</v>
      </c>
      <c r="G21" s="11">
        <v>65293.6</v>
      </c>
      <c r="H21" s="58">
        <v>17973.8</v>
      </c>
      <c r="I21" s="15">
        <f t="shared" si="0"/>
        <v>-47319.8</v>
      </c>
      <c r="J21" s="15">
        <f t="shared" si="2"/>
        <v>27.527659678743397</v>
      </c>
      <c r="K21" s="15">
        <f t="shared" si="3"/>
        <v>27.527659678743397</v>
      </c>
      <c r="M21" s="15">
        <f t="shared" si="1"/>
        <v>17973.8</v>
      </c>
      <c r="N21" s="62"/>
    </row>
    <row r="22" spans="1:14" ht="267.75" hidden="1">
      <c r="A22" s="95"/>
      <c r="B22" s="95"/>
      <c r="C22" s="16" t="s">
        <v>50</v>
      </c>
      <c r="D22" s="18" t="s">
        <v>51</v>
      </c>
      <c r="E22" s="58"/>
      <c r="F22" s="11">
        <v>77.9</v>
      </c>
      <c r="G22" s="11">
        <v>77.9</v>
      </c>
      <c r="H22" s="58">
        <v>77.9</v>
      </c>
      <c r="I22" s="15">
        <f t="shared" si="0"/>
        <v>0</v>
      </c>
      <c r="J22" s="15">
        <f t="shared" si="2"/>
        <v>100</v>
      </c>
      <c r="K22" s="15">
        <f t="shared" si="3"/>
        <v>100</v>
      </c>
      <c r="M22" s="15">
        <f t="shared" si="1"/>
        <v>77.9</v>
      </c>
      <c r="N22" s="62"/>
    </row>
    <row r="23" spans="1:15" ht="15.75" hidden="1">
      <c r="A23" s="95"/>
      <c r="B23" s="95"/>
      <c r="C23" s="23"/>
      <c r="D23" s="24" t="s">
        <v>31</v>
      </c>
      <c r="E23" s="60">
        <f>SUM(E6:E15,E18:E22)</f>
        <v>481240.7</v>
      </c>
      <c r="F23" s="25">
        <f>SUM(F6:F15,F18:F22)</f>
        <v>1273786.9</v>
      </c>
      <c r="G23" s="25">
        <f>SUM(G6:G15,G18:G22)</f>
        <v>630192.8</v>
      </c>
      <c r="H23" s="60">
        <f>SUM(H6:H15,H18:H22)</f>
        <v>454711.0000000001</v>
      </c>
      <c r="I23" s="59">
        <f t="shared" si="0"/>
        <v>-175481.79999999993</v>
      </c>
      <c r="J23" s="59">
        <f t="shared" si="2"/>
        <v>72.15426770981834</v>
      </c>
      <c r="K23" s="59">
        <f t="shared" si="3"/>
        <v>35.697572333331436</v>
      </c>
      <c r="L23" s="26"/>
      <c r="M23" s="59">
        <f t="shared" si="1"/>
        <v>-26529.699999999895</v>
      </c>
      <c r="N23" s="64">
        <f t="shared" si="4"/>
        <v>94.48722853241634</v>
      </c>
      <c r="O23" s="26"/>
    </row>
    <row r="24" spans="1:14" ht="267.75" hidden="1">
      <c r="A24" s="95"/>
      <c r="B24" s="95"/>
      <c r="C24" s="16" t="s">
        <v>32</v>
      </c>
      <c r="D24" s="27" t="s">
        <v>33</v>
      </c>
      <c r="E24" s="58">
        <v>1891509.6</v>
      </c>
      <c r="F24" s="11">
        <v>2667978.6</v>
      </c>
      <c r="G24" s="11">
        <v>1935232.1</v>
      </c>
      <c r="H24" s="58">
        <v>1826669.9</v>
      </c>
      <c r="I24" s="15">
        <f t="shared" si="0"/>
        <v>-108562.20000000019</v>
      </c>
      <c r="J24" s="15">
        <f t="shared" si="2"/>
        <v>94.39022327089344</v>
      </c>
      <c r="K24" s="15">
        <f t="shared" si="3"/>
        <v>68.46643747442351</v>
      </c>
      <c r="M24" s="15">
        <f t="shared" si="1"/>
        <v>-64839.700000000186</v>
      </c>
      <c r="N24" s="62">
        <f t="shared" si="4"/>
        <v>96.57206603656677</v>
      </c>
    </row>
    <row r="25" spans="1:15" ht="15.75" hidden="1">
      <c r="A25" s="95"/>
      <c r="B25" s="95"/>
      <c r="C25" s="23"/>
      <c r="D25" s="24" t="s">
        <v>34</v>
      </c>
      <c r="E25" s="60">
        <f>SUM(E24)</f>
        <v>1891509.6</v>
      </c>
      <c r="F25" s="25">
        <f>SUM(F24)</f>
        <v>2667978.6</v>
      </c>
      <c r="G25" s="25">
        <f>SUM(G24)</f>
        <v>1935232.1</v>
      </c>
      <c r="H25" s="60">
        <f>SUM(H24)</f>
        <v>1826669.9</v>
      </c>
      <c r="I25" s="59">
        <f t="shared" si="0"/>
        <v>-108562.20000000019</v>
      </c>
      <c r="J25" s="59">
        <f t="shared" si="2"/>
        <v>94.39022327089344</v>
      </c>
      <c r="K25" s="59">
        <f t="shared" si="3"/>
        <v>68.46643747442351</v>
      </c>
      <c r="L25" s="26"/>
      <c r="M25" s="59">
        <f t="shared" si="1"/>
        <v>-64839.700000000186</v>
      </c>
      <c r="N25" s="64">
        <f t="shared" si="4"/>
        <v>96.57206603656677</v>
      </c>
      <c r="O25" s="26"/>
    </row>
    <row r="26" spans="1:15" ht="31.5" hidden="1">
      <c r="A26" s="95"/>
      <c r="B26" s="95"/>
      <c r="C26" s="23"/>
      <c r="D26" s="24" t="s">
        <v>211</v>
      </c>
      <c r="E26" s="60">
        <f>E27-E20</f>
        <v>2372750.3000000003</v>
      </c>
      <c r="F26" s="25">
        <f>F27-F20</f>
        <v>3941765.5</v>
      </c>
      <c r="G26" s="25">
        <f>G27-G20</f>
        <v>2565424.9000000004</v>
      </c>
      <c r="H26" s="60">
        <f>H27-H20</f>
        <v>2281380.9</v>
      </c>
      <c r="I26" s="59">
        <f t="shared" si="0"/>
        <v>-284044.00000000047</v>
      </c>
      <c r="J26" s="59">
        <f t="shared" si="2"/>
        <v>88.92799395530929</v>
      </c>
      <c r="K26" s="59">
        <f t="shared" si="3"/>
        <v>57.87713398983273</v>
      </c>
      <c r="L26" s="26"/>
      <c r="M26" s="59">
        <f t="shared" si="1"/>
        <v>-91369.40000000037</v>
      </c>
      <c r="N26" s="64">
        <f t="shared" si="4"/>
        <v>96.1492197472275</v>
      </c>
      <c r="O26" s="26"/>
    </row>
    <row r="27" spans="1:15" ht="31.5" hidden="1">
      <c r="A27" s="96"/>
      <c r="B27" s="96"/>
      <c r="C27" s="23"/>
      <c r="D27" s="24" t="s">
        <v>212</v>
      </c>
      <c r="E27" s="60">
        <f>E23+E25</f>
        <v>2372750.3000000003</v>
      </c>
      <c r="F27" s="25">
        <f>F23+F25</f>
        <v>3941765.5</v>
      </c>
      <c r="G27" s="25">
        <f>G23+G25</f>
        <v>2565424.9000000004</v>
      </c>
      <c r="H27" s="60">
        <f>H23+H25</f>
        <v>2281380.9</v>
      </c>
      <c r="I27" s="59">
        <f t="shared" si="0"/>
        <v>-284044.00000000047</v>
      </c>
      <c r="J27" s="59">
        <f t="shared" si="2"/>
        <v>88.92799395530929</v>
      </c>
      <c r="K27" s="59">
        <f t="shared" si="3"/>
        <v>57.87713398983273</v>
      </c>
      <c r="L27" s="26"/>
      <c r="M27" s="59">
        <f t="shared" si="1"/>
        <v>-91369.40000000037</v>
      </c>
      <c r="N27" s="64">
        <f t="shared" si="4"/>
        <v>96.1492197472275</v>
      </c>
      <c r="O27" s="26"/>
    </row>
    <row r="28" spans="1:14" ht="267.75" hidden="1">
      <c r="A28" s="94" t="s">
        <v>36</v>
      </c>
      <c r="B28" s="97" t="s">
        <v>37</v>
      </c>
      <c r="C28" s="16" t="s">
        <v>16</v>
      </c>
      <c r="D28" s="21" t="s">
        <v>17</v>
      </c>
      <c r="E28" s="58">
        <v>2.3</v>
      </c>
      <c r="F28" s="11">
        <v>1800</v>
      </c>
      <c r="G28" s="11">
        <v>1100</v>
      </c>
      <c r="H28" s="58">
        <v>19917.5</v>
      </c>
      <c r="I28" s="15">
        <f t="shared" si="0"/>
        <v>18817.5</v>
      </c>
      <c r="J28" s="15">
        <f t="shared" si="2"/>
        <v>1810.681818181818</v>
      </c>
      <c r="K28" s="15">
        <f t="shared" si="3"/>
        <v>1106.5277777777778</v>
      </c>
      <c r="M28" s="15">
        <f t="shared" si="1"/>
        <v>19915.2</v>
      </c>
      <c r="N28" s="15">
        <f t="shared" si="4"/>
        <v>865978.2608695652</v>
      </c>
    </row>
    <row r="29" spans="1:14" ht="267.75" hidden="1">
      <c r="A29" s="98"/>
      <c r="B29" s="100"/>
      <c r="C29" s="16" t="s">
        <v>22</v>
      </c>
      <c r="D29" s="18" t="s">
        <v>23</v>
      </c>
      <c r="E29" s="11">
        <f>SUM(E30:E31)</f>
        <v>2419.3</v>
      </c>
      <c r="F29" s="11">
        <f>SUM(F30:F31)</f>
        <v>0</v>
      </c>
      <c r="G29" s="11">
        <f>SUM(G30:G31)</f>
        <v>0</v>
      </c>
      <c r="H29" s="11">
        <f>SUM(H30:H31)</f>
        <v>156.7</v>
      </c>
      <c r="I29" s="15">
        <f t="shared" si="0"/>
        <v>156.7</v>
      </c>
      <c r="J29" s="15"/>
      <c r="K29" s="15"/>
      <c r="M29" s="15">
        <f t="shared" si="1"/>
        <v>-2262.6000000000004</v>
      </c>
      <c r="N29" s="62">
        <f t="shared" si="4"/>
        <v>6.477080147150001</v>
      </c>
    </row>
    <row r="30" spans="1:14" ht="31.5" hidden="1">
      <c r="A30" s="98"/>
      <c r="B30" s="100"/>
      <c r="C30" s="19" t="s">
        <v>40</v>
      </c>
      <c r="D30" s="20" t="s">
        <v>41</v>
      </c>
      <c r="E30" s="58">
        <v>2419.3</v>
      </c>
      <c r="F30" s="11"/>
      <c r="G30" s="11"/>
      <c r="H30" s="58">
        <v>156.7</v>
      </c>
      <c r="I30" s="15">
        <f t="shared" si="0"/>
        <v>156.7</v>
      </c>
      <c r="J30" s="15"/>
      <c r="K30" s="15"/>
      <c r="M30" s="15">
        <f t="shared" si="1"/>
        <v>-2262.6000000000004</v>
      </c>
      <c r="N30" s="62">
        <f t="shared" si="4"/>
        <v>6.477080147150001</v>
      </c>
    </row>
    <row r="31" spans="1:14" ht="47.25" hidden="1">
      <c r="A31" s="98"/>
      <c r="B31" s="100"/>
      <c r="C31" s="19" t="s">
        <v>42</v>
      </c>
      <c r="D31" s="65" t="s">
        <v>43</v>
      </c>
      <c r="E31" s="58"/>
      <c r="F31" s="11">
        <f>1800-1800</f>
        <v>0</v>
      </c>
      <c r="G31" s="11"/>
      <c r="H31" s="58"/>
      <c r="I31" s="15">
        <f t="shared" si="0"/>
        <v>0</v>
      </c>
      <c r="J31" s="15"/>
      <c r="K31" s="15"/>
      <c r="M31" s="15">
        <f t="shared" si="1"/>
        <v>0</v>
      </c>
      <c r="N31" s="62" t="e">
        <f t="shared" si="4"/>
        <v>#DIV/0!</v>
      </c>
    </row>
    <row r="32" spans="1:14" ht="267.75" hidden="1">
      <c r="A32" s="98"/>
      <c r="B32" s="100"/>
      <c r="C32" s="16" t="s">
        <v>27</v>
      </c>
      <c r="D32" s="18" t="s">
        <v>28</v>
      </c>
      <c r="E32" s="58">
        <v>257.5</v>
      </c>
      <c r="F32" s="11"/>
      <c r="G32" s="11"/>
      <c r="H32" s="58">
        <v>2540</v>
      </c>
      <c r="I32" s="15">
        <f t="shared" si="0"/>
        <v>2540</v>
      </c>
      <c r="J32" s="15"/>
      <c r="K32" s="15"/>
      <c r="M32" s="15">
        <f t="shared" si="1"/>
        <v>2282.5</v>
      </c>
      <c r="N32" s="62">
        <f t="shared" si="4"/>
        <v>986.4077669902912</v>
      </c>
    </row>
    <row r="33" spans="1:14" ht="267.75" hidden="1">
      <c r="A33" s="98"/>
      <c r="B33" s="100"/>
      <c r="C33" s="16" t="s">
        <v>29</v>
      </c>
      <c r="D33" s="18" t="s">
        <v>30</v>
      </c>
      <c r="E33" s="58"/>
      <c r="F33" s="11"/>
      <c r="G33" s="11"/>
      <c r="H33" s="58"/>
      <c r="I33" s="15">
        <f t="shared" si="0"/>
        <v>0</v>
      </c>
      <c r="J33" s="15" t="e">
        <f t="shared" si="2"/>
        <v>#DIV/0!</v>
      </c>
      <c r="K33" s="15" t="e">
        <f t="shared" si="3"/>
        <v>#DIV/0!</v>
      </c>
      <c r="M33" s="15">
        <f t="shared" si="1"/>
        <v>0</v>
      </c>
      <c r="N33" s="62" t="e">
        <f t="shared" si="4"/>
        <v>#DIV/0!</v>
      </c>
    </row>
    <row r="34" spans="1:14" ht="267.75" hidden="1">
      <c r="A34" s="98"/>
      <c r="B34" s="100"/>
      <c r="C34" s="16" t="s">
        <v>44</v>
      </c>
      <c r="D34" s="18" t="s">
        <v>45</v>
      </c>
      <c r="E34" s="58"/>
      <c r="F34" s="11"/>
      <c r="G34" s="11"/>
      <c r="H34" s="58"/>
      <c r="I34" s="15">
        <f t="shared" si="0"/>
        <v>0</v>
      </c>
      <c r="J34" s="15" t="e">
        <f t="shared" si="2"/>
        <v>#DIV/0!</v>
      </c>
      <c r="K34" s="15" t="e">
        <f t="shared" si="3"/>
        <v>#DIV/0!</v>
      </c>
      <c r="M34" s="15">
        <f t="shared" si="1"/>
        <v>0</v>
      </c>
      <c r="N34" s="62" t="e">
        <f t="shared" si="4"/>
        <v>#DIV/0!</v>
      </c>
    </row>
    <row r="35" spans="1:14" ht="267.75" hidden="1">
      <c r="A35" s="98"/>
      <c r="B35" s="100"/>
      <c r="C35" s="16" t="s">
        <v>217</v>
      </c>
      <c r="D35" s="18" t="s">
        <v>46</v>
      </c>
      <c r="E35" s="58"/>
      <c r="F35" s="11"/>
      <c r="G35" s="11"/>
      <c r="H35" s="58"/>
      <c r="I35" s="15">
        <f t="shared" si="0"/>
        <v>0</v>
      </c>
      <c r="J35" s="15" t="e">
        <f t="shared" si="2"/>
        <v>#DIV/0!</v>
      </c>
      <c r="K35" s="15" t="e">
        <f t="shared" si="3"/>
        <v>#DIV/0!</v>
      </c>
      <c r="M35" s="15">
        <f t="shared" si="1"/>
        <v>0</v>
      </c>
      <c r="N35" s="62" t="e">
        <f t="shared" si="4"/>
        <v>#DIV/0!</v>
      </c>
    </row>
    <row r="36" spans="1:14" ht="267.75" hidden="1">
      <c r="A36" s="98"/>
      <c r="B36" s="100"/>
      <c r="C36" s="16" t="s">
        <v>47</v>
      </c>
      <c r="D36" s="18" t="s">
        <v>48</v>
      </c>
      <c r="E36" s="58"/>
      <c r="F36" s="11"/>
      <c r="G36" s="11"/>
      <c r="H36" s="58"/>
      <c r="I36" s="15">
        <f t="shared" si="0"/>
        <v>0</v>
      </c>
      <c r="J36" s="15" t="e">
        <f t="shared" si="2"/>
        <v>#DIV/0!</v>
      </c>
      <c r="K36" s="15" t="e">
        <f t="shared" si="3"/>
        <v>#DIV/0!</v>
      </c>
      <c r="M36" s="15">
        <f t="shared" si="1"/>
        <v>0</v>
      </c>
      <c r="N36" s="62" t="e">
        <f t="shared" si="4"/>
        <v>#DIV/0!</v>
      </c>
    </row>
    <row r="37" spans="1:14" ht="267.75" hidden="1">
      <c r="A37" s="98"/>
      <c r="B37" s="100"/>
      <c r="C37" s="16" t="s">
        <v>49</v>
      </c>
      <c r="D37" s="18" t="s">
        <v>200</v>
      </c>
      <c r="E37" s="58"/>
      <c r="F37" s="11"/>
      <c r="G37" s="11"/>
      <c r="H37" s="58"/>
      <c r="I37" s="15">
        <f t="shared" si="0"/>
        <v>0</v>
      </c>
      <c r="J37" s="15" t="e">
        <f t="shared" si="2"/>
        <v>#DIV/0!</v>
      </c>
      <c r="K37" s="15" t="e">
        <f t="shared" si="3"/>
        <v>#DIV/0!</v>
      </c>
      <c r="M37" s="15">
        <f t="shared" si="1"/>
        <v>0</v>
      </c>
      <c r="N37" s="62" t="e">
        <f t="shared" si="4"/>
        <v>#DIV/0!</v>
      </c>
    </row>
    <row r="38" spans="1:14" ht="267.75" hidden="1">
      <c r="A38" s="98"/>
      <c r="B38" s="100"/>
      <c r="C38" s="16" t="s">
        <v>50</v>
      </c>
      <c r="D38" s="18" t="s">
        <v>51</v>
      </c>
      <c r="E38" s="58"/>
      <c r="F38" s="11"/>
      <c r="G38" s="11"/>
      <c r="H38" s="58"/>
      <c r="I38" s="15">
        <f t="shared" si="0"/>
        <v>0</v>
      </c>
      <c r="J38" s="15" t="e">
        <f t="shared" si="2"/>
        <v>#DIV/0!</v>
      </c>
      <c r="K38" s="15" t="e">
        <f t="shared" si="3"/>
        <v>#DIV/0!</v>
      </c>
      <c r="M38" s="15">
        <f t="shared" si="1"/>
        <v>0</v>
      </c>
      <c r="N38" s="62" t="e">
        <f t="shared" si="4"/>
        <v>#DIV/0!</v>
      </c>
    </row>
    <row r="39" spans="1:14" ht="267.75" hidden="1">
      <c r="A39" s="98"/>
      <c r="B39" s="100"/>
      <c r="C39" s="16" t="s">
        <v>52</v>
      </c>
      <c r="D39" s="20" t="s">
        <v>53</v>
      </c>
      <c r="E39" s="58"/>
      <c r="F39" s="11"/>
      <c r="G39" s="11"/>
      <c r="H39" s="58"/>
      <c r="I39" s="15">
        <f t="shared" si="0"/>
        <v>0</v>
      </c>
      <c r="J39" s="15" t="e">
        <f t="shared" si="2"/>
        <v>#DIV/0!</v>
      </c>
      <c r="K39" s="15" t="e">
        <f t="shared" si="3"/>
        <v>#DIV/0!</v>
      </c>
      <c r="M39" s="15">
        <f t="shared" si="1"/>
        <v>0</v>
      </c>
      <c r="N39" s="62" t="e">
        <f t="shared" si="4"/>
        <v>#DIV/0!</v>
      </c>
    </row>
    <row r="40" spans="1:15" ht="15.75" hidden="1">
      <c r="A40" s="98"/>
      <c r="B40" s="100"/>
      <c r="C40" s="28"/>
      <c r="D40" s="24" t="s">
        <v>31</v>
      </c>
      <c r="E40" s="60">
        <f>SUM(E28:E29,E32:E39)</f>
        <v>2679.1000000000004</v>
      </c>
      <c r="F40" s="25">
        <f>SUM(F28:F29,F32:F39)</f>
        <v>1800</v>
      </c>
      <c r="G40" s="25">
        <f>SUM(G28:G29,G32:G39)</f>
        <v>1100</v>
      </c>
      <c r="H40" s="60">
        <f>SUM(H28:H29,H32:H39)</f>
        <v>22614.2</v>
      </c>
      <c r="I40" s="59">
        <f t="shared" si="0"/>
        <v>21514.2</v>
      </c>
      <c r="J40" s="59">
        <f t="shared" si="2"/>
        <v>2055.836363636364</v>
      </c>
      <c r="K40" s="59">
        <f t="shared" si="3"/>
        <v>1256.3444444444444</v>
      </c>
      <c r="L40" s="26"/>
      <c r="M40" s="59">
        <f t="shared" si="1"/>
        <v>19935.1</v>
      </c>
      <c r="N40" s="64">
        <f t="shared" si="4"/>
        <v>844.0968982120861</v>
      </c>
      <c r="O40" s="26"/>
    </row>
    <row r="41" spans="1:14" ht="346.5" hidden="1">
      <c r="A41" s="98"/>
      <c r="B41" s="100"/>
      <c r="C41" s="29" t="s">
        <v>203</v>
      </c>
      <c r="D41" s="30" t="s">
        <v>204</v>
      </c>
      <c r="E41" s="58">
        <v>358.5</v>
      </c>
      <c r="F41" s="11">
        <f>220+265</f>
        <v>485</v>
      </c>
      <c r="G41" s="11">
        <v>321.6</v>
      </c>
      <c r="H41" s="58">
        <v>628.4</v>
      </c>
      <c r="I41" s="15">
        <f t="shared" si="0"/>
        <v>306.79999999999995</v>
      </c>
      <c r="J41" s="15">
        <f t="shared" si="2"/>
        <v>195.39800995024873</v>
      </c>
      <c r="K41" s="15">
        <f t="shared" si="3"/>
        <v>129.56701030927834</v>
      </c>
      <c r="M41" s="15">
        <f t="shared" si="1"/>
        <v>269.9</v>
      </c>
      <c r="N41" s="62">
        <f t="shared" si="4"/>
        <v>175.28591352859135</v>
      </c>
    </row>
    <row r="42" spans="1:14" ht="267.75" hidden="1">
      <c r="A42" s="98"/>
      <c r="B42" s="100"/>
      <c r="C42" s="16" t="s">
        <v>166</v>
      </c>
      <c r="D42" s="27" t="s">
        <v>167</v>
      </c>
      <c r="E42" s="68">
        <v>369.7</v>
      </c>
      <c r="F42" s="37"/>
      <c r="G42" s="37"/>
      <c r="H42" s="68">
        <v>347.4</v>
      </c>
      <c r="I42" s="15">
        <f t="shared" si="0"/>
        <v>347.4</v>
      </c>
      <c r="J42" s="15"/>
      <c r="K42" s="15"/>
      <c r="M42" s="15">
        <f t="shared" si="1"/>
        <v>-22.30000000000001</v>
      </c>
      <c r="N42" s="62">
        <f t="shared" si="4"/>
        <v>93.96808222883418</v>
      </c>
    </row>
    <row r="43" spans="1:14" ht="267.75" hidden="1">
      <c r="A43" s="98"/>
      <c r="B43" s="100"/>
      <c r="C43" s="16" t="s">
        <v>22</v>
      </c>
      <c r="D43" s="18" t="s">
        <v>23</v>
      </c>
      <c r="E43" s="58">
        <f>SUM(E44:E44)</f>
        <v>0</v>
      </c>
      <c r="F43" s="11">
        <f>SUM(F44:F44)</f>
        <v>0</v>
      </c>
      <c r="G43" s="11">
        <f>SUM(G44:G44)</f>
        <v>0</v>
      </c>
      <c r="H43" s="58">
        <f>SUM(H44:H44)</f>
        <v>0</v>
      </c>
      <c r="I43" s="15">
        <f t="shared" si="0"/>
        <v>0</v>
      </c>
      <c r="J43" s="15" t="e">
        <f t="shared" si="2"/>
        <v>#DIV/0!</v>
      </c>
      <c r="K43" s="15" t="e">
        <f t="shared" si="3"/>
        <v>#DIV/0!</v>
      </c>
      <c r="M43" s="15">
        <f t="shared" si="1"/>
        <v>0</v>
      </c>
      <c r="N43" s="62" t="e">
        <f t="shared" si="4"/>
        <v>#DIV/0!</v>
      </c>
    </row>
    <row r="44" spans="1:14" ht="267.75" hidden="1">
      <c r="A44" s="98"/>
      <c r="B44" s="100"/>
      <c r="C44" s="16" t="s">
        <v>176</v>
      </c>
      <c r="D44" s="65" t="s">
        <v>177</v>
      </c>
      <c r="E44" s="58"/>
      <c r="F44" s="11"/>
      <c r="G44" s="11"/>
      <c r="H44" s="58"/>
      <c r="I44" s="15">
        <f t="shared" si="0"/>
        <v>0</v>
      </c>
      <c r="J44" s="15" t="e">
        <f t="shared" si="2"/>
        <v>#DIV/0!</v>
      </c>
      <c r="K44" s="15" t="e">
        <f t="shared" si="3"/>
        <v>#DIV/0!</v>
      </c>
      <c r="M44" s="15">
        <f t="shared" si="1"/>
        <v>0</v>
      </c>
      <c r="N44" s="62" t="e">
        <f t="shared" si="4"/>
        <v>#DIV/0!</v>
      </c>
    </row>
    <row r="45" spans="1:14" ht="267.75" hidden="1">
      <c r="A45" s="98"/>
      <c r="B45" s="100"/>
      <c r="C45" s="16" t="s">
        <v>49</v>
      </c>
      <c r="D45" s="18" t="s">
        <v>86</v>
      </c>
      <c r="E45" s="58"/>
      <c r="F45" s="11"/>
      <c r="G45" s="11"/>
      <c r="H45" s="58"/>
      <c r="I45" s="15">
        <f t="shared" si="0"/>
        <v>0</v>
      </c>
      <c r="J45" s="15" t="e">
        <f t="shared" si="2"/>
        <v>#DIV/0!</v>
      </c>
      <c r="K45" s="15" t="e">
        <f t="shared" si="3"/>
        <v>#DIV/0!</v>
      </c>
      <c r="M45" s="15">
        <f t="shared" si="1"/>
        <v>0</v>
      </c>
      <c r="N45" s="62" t="e">
        <f t="shared" si="4"/>
        <v>#DIV/0!</v>
      </c>
    </row>
    <row r="46" spans="1:15" ht="15.75" hidden="1">
      <c r="A46" s="98"/>
      <c r="B46" s="100"/>
      <c r="C46" s="28"/>
      <c r="D46" s="24" t="s">
        <v>34</v>
      </c>
      <c r="E46" s="57">
        <f>SUM(E41:E43,E45)</f>
        <v>728.2</v>
      </c>
      <c r="F46" s="37">
        <f>SUM(F41:F43,F45)</f>
        <v>485</v>
      </c>
      <c r="G46" s="37">
        <f>SUM(G41:G43,G45)</f>
        <v>321.6</v>
      </c>
      <c r="H46" s="57">
        <f>SUM(H41:H43,H45)</f>
        <v>975.8</v>
      </c>
      <c r="I46" s="59">
        <f t="shared" si="0"/>
        <v>654.1999999999999</v>
      </c>
      <c r="J46" s="59">
        <f t="shared" si="2"/>
        <v>303.42039800995025</v>
      </c>
      <c r="K46" s="59">
        <f t="shared" si="3"/>
        <v>201.19587628865978</v>
      </c>
      <c r="L46" s="26"/>
      <c r="M46" s="59">
        <f t="shared" si="1"/>
        <v>247.5999999999999</v>
      </c>
      <c r="N46" s="64">
        <f t="shared" si="4"/>
        <v>134.00164789892887</v>
      </c>
      <c r="O46" s="26"/>
    </row>
    <row r="47" spans="1:15" ht="15.75" hidden="1">
      <c r="A47" s="99"/>
      <c r="B47" s="101"/>
      <c r="C47" s="28"/>
      <c r="D47" s="24" t="s">
        <v>35</v>
      </c>
      <c r="E47" s="60">
        <f>E40+E46</f>
        <v>3407.3</v>
      </c>
      <c r="F47" s="25">
        <f>F40+F46</f>
        <v>2285</v>
      </c>
      <c r="G47" s="25">
        <f>G40+G46</f>
        <v>1421.6</v>
      </c>
      <c r="H47" s="60">
        <f>H40+H46</f>
        <v>23590</v>
      </c>
      <c r="I47" s="59">
        <f t="shared" si="0"/>
        <v>22168.4</v>
      </c>
      <c r="J47" s="59">
        <f t="shared" si="2"/>
        <v>1659.3978615644346</v>
      </c>
      <c r="K47" s="59">
        <f t="shared" si="3"/>
        <v>1032.3851203501094</v>
      </c>
      <c r="L47" s="26"/>
      <c r="M47" s="59">
        <f t="shared" si="1"/>
        <v>20182.7</v>
      </c>
      <c r="N47" s="64">
        <f t="shared" si="4"/>
        <v>692.3370410589029</v>
      </c>
      <c r="O47" s="26"/>
    </row>
    <row r="48" spans="1:14" ht="63" hidden="1">
      <c r="A48" s="94" t="s">
        <v>58</v>
      </c>
      <c r="B48" s="97" t="s">
        <v>59</v>
      </c>
      <c r="C48" s="19" t="s">
        <v>60</v>
      </c>
      <c r="D48" s="33" t="s">
        <v>61</v>
      </c>
      <c r="E48" s="68">
        <v>1380</v>
      </c>
      <c r="F48" s="11"/>
      <c r="G48" s="34"/>
      <c r="H48" s="68"/>
      <c r="I48" s="15">
        <f t="shared" si="0"/>
        <v>0</v>
      </c>
      <c r="J48" s="15"/>
      <c r="K48" s="15"/>
      <c r="M48" s="15">
        <f t="shared" si="1"/>
        <v>-1380</v>
      </c>
      <c r="N48" s="62">
        <f t="shared" si="4"/>
        <v>0</v>
      </c>
    </row>
    <row r="49" spans="1:14" ht="267.75" hidden="1">
      <c r="A49" s="98"/>
      <c r="B49" s="100"/>
      <c r="C49" s="16" t="s">
        <v>16</v>
      </c>
      <c r="D49" s="21" t="s">
        <v>17</v>
      </c>
      <c r="E49" s="68"/>
      <c r="F49" s="34">
        <v>180</v>
      </c>
      <c r="G49" s="34">
        <v>98</v>
      </c>
      <c r="H49" s="68">
        <v>2670.7</v>
      </c>
      <c r="I49" s="15">
        <f t="shared" si="0"/>
        <v>2572.7</v>
      </c>
      <c r="J49" s="15">
        <f t="shared" si="2"/>
        <v>2725.2040816326526</v>
      </c>
      <c r="K49" s="15">
        <f t="shared" si="3"/>
        <v>1483.7222222222222</v>
      </c>
      <c r="M49" s="15">
        <f t="shared" si="1"/>
        <v>2670.7</v>
      </c>
      <c r="N49" s="62"/>
    </row>
    <row r="50" spans="1:14" ht="47.25" hidden="1">
      <c r="A50" s="98"/>
      <c r="B50" s="100"/>
      <c r="C50" s="19" t="s">
        <v>62</v>
      </c>
      <c r="D50" s="20" t="s">
        <v>63</v>
      </c>
      <c r="E50" s="68">
        <v>6634.6</v>
      </c>
      <c r="F50" s="34"/>
      <c r="G50" s="34"/>
      <c r="H50" s="68">
        <v>-0.3</v>
      </c>
      <c r="I50" s="15">
        <f t="shared" si="0"/>
        <v>-0.3</v>
      </c>
      <c r="J50" s="15"/>
      <c r="K50" s="15"/>
      <c r="M50" s="15">
        <f t="shared" si="1"/>
        <v>-6634.900000000001</v>
      </c>
      <c r="N50" s="62">
        <f t="shared" si="4"/>
        <v>-0.004521749615651283</v>
      </c>
    </row>
    <row r="51" spans="1:14" ht="267.75" hidden="1">
      <c r="A51" s="98"/>
      <c r="B51" s="100"/>
      <c r="C51" s="16" t="s">
        <v>22</v>
      </c>
      <c r="D51" s="18" t="s">
        <v>23</v>
      </c>
      <c r="E51" s="11">
        <f>E52</f>
        <v>212.8</v>
      </c>
      <c r="F51" s="11">
        <f>F52</f>
        <v>0</v>
      </c>
      <c r="G51" s="11">
        <f>G52</f>
        <v>0</v>
      </c>
      <c r="H51" s="58">
        <f>H52</f>
        <v>0</v>
      </c>
      <c r="I51" s="15">
        <f t="shared" si="0"/>
        <v>0</v>
      </c>
      <c r="J51" s="15"/>
      <c r="K51" s="15"/>
      <c r="M51" s="15">
        <f t="shared" si="1"/>
        <v>-212.8</v>
      </c>
      <c r="N51" s="62">
        <f t="shared" si="4"/>
        <v>0</v>
      </c>
    </row>
    <row r="52" spans="1:14" ht="47.25" hidden="1">
      <c r="A52" s="98"/>
      <c r="B52" s="100"/>
      <c r="C52" s="19" t="s">
        <v>25</v>
      </c>
      <c r="D52" s="20" t="s">
        <v>26</v>
      </c>
      <c r="E52" s="58">
        <v>212.8</v>
      </c>
      <c r="F52" s="11"/>
      <c r="G52" s="11"/>
      <c r="H52" s="58"/>
      <c r="I52" s="15">
        <f t="shared" si="0"/>
        <v>0</v>
      </c>
      <c r="J52" s="15"/>
      <c r="K52" s="15"/>
      <c r="M52" s="15">
        <f t="shared" si="1"/>
        <v>-212.8</v>
      </c>
      <c r="N52" s="62">
        <f t="shared" si="4"/>
        <v>0</v>
      </c>
    </row>
    <row r="53" spans="1:14" ht="267.75" hidden="1">
      <c r="A53" s="98"/>
      <c r="B53" s="100"/>
      <c r="C53" s="16" t="s">
        <v>27</v>
      </c>
      <c r="D53" s="18" t="s">
        <v>28</v>
      </c>
      <c r="E53" s="68"/>
      <c r="F53" s="34"/>
      <c r="G53" s="34"/>
      <c r="H53" s="68"/>
      <c r="I53" s="15">
        <f t="shared" si="0"/>
        <v>0</v>
      </c>
      <c r="J53" s="15"/>
      <c r="K53" s="15"/>
      <c r="M53" s="15">
        <f t="shared" si="1"/>
        <v>0</v>
      </c>
      <c r="N53" s="62" t="e">
        <f t="shared" si="4"/>
        <v>#DIV/0!</v>
      </c>
    </row>
    <row r="54" spans="1:14" ht="267.75" hidden="1">
      <c r="A54" s="98"/>
      <c r="B54" s="100"/>
      <c r="C54" s="16" t="s">
        <v>217</v>
      </c>
      <c r="D54" s="18" t="s">
        <v>46</v>
      </c>
      <c r="E54" s="68"/>
      <c r="F54" s="34"/>
      <c r="G54" s="34"/>
      <c r="H54" s="68">
        <v>-2605.7</v>
      </c>
      <c r="I54" s="15">
        <f t="shared" si="0"/>
        <v>-2605.7</v>
      </c>
      <c r="J54" s="15"/>
      <c r="K54" s="15"/>
      <c r="M54" s="15">
        <f t="shared" si="1"/>
        <v>-2605.7</v>
      </c>
      <c r="N54" s="62"/>
    </row>
    <row r="55" spans="1:14" ht="267.75" hidden="1">
      <c r="A55" s="98"/>
      <c r="B55" s="100"/>
      <c r="C55" s="16" t="s">
        <v>50</v>
      </c>
      <c r="D55" s="18" t="s">
        <v>51</v>
      </c>
      <c r="E55" s="68"/>
      <c r="F55" s="34">
        <v>16.7</v>
      </c>
      <c r="G55" s="34">
        <v>16.7</v>
      </c>
      <c r="H55" s="68">
        <v>16.7</v>
      </c>
      <c r="I55" s="15">
        <f t="shared" si="0"/>
        <v>0</v>
      </c>
      <c r="J55" s="15">
        <f t="shared" si="2"/>
        <v>100</v>
      </c>
      <c r="K55" s="15">
        <f t="shared" si="3"/>
        <v>100</v>
      </c>
      <c r="M55" s="15">
        <f t="shared" si="1"/>
        <v>16.7</v>
      </c>
      <c r="N55" s="62"/>
    </row>
    <row r="56" spans="1:14" ht="267.75" hidden="1">
      <c r="A56" s="98"/>
      <c r="B56" s="100"/>
      <c r="C56" s="16" t="s">
        <v>64</v>
      </c>
      <c r="D56" s="18" t="s">
        <v>65</v>
      </c>
      <c r="E56" s="58"/>
      <c r="F56" s="34"/>
      <c r="G56" s="11"/>
      <c r="H56" s="58"/>
      <c r="I56" s="15">
        <f t="shared" si="0"/>
        <v>0</v>
      </c>
      <c r="J56" s="15" t="e">
        <f t="shared" si="2"/>
        <v>#DIV/0!</v>
      </c>
      <c r="K56" s="15" t="e">
        <f t="shared" si="3"/>
        <v>#DIV/0!</v>
      </c>
      <c r="M56" s="15">
        <f t="shared" si="1"/>
        <v>0</v>
      </c>
      <c r="N56" s="62" t="e">
        <f t="shared" si="4"/>
        <v>#DIV/0!</v>
      </c>
    </row>
    <row r="57" spans="1:15" ht="15.75" hidden="1">
      <c r="A57" s="98"/>
      <c r="B57" s="100"/>
      <c r="C57" s="23"/>
      <c r="D57" s="24" t="s">
        <v>31</v>
      </c>
      <c r="E57" s="60">
        <f>SUM(E48:E51,E53:E56)</f>
        <v>8227.4</v>
      </c>
      <c r="F57" s="25">
        <f>SUM(F48:F51,F53:F56)</f>
        <v>196.7</v>
      </c>
      <c r="G57" s="25">
        <f>SUM(G48:G51,G53:G56)</f>
        <v>114.7</v>
      </c>
      <c r="H57" s="60">
        <f>SUM(H48:H51,H53:H56)</f>
        <v>81.39999999999982</v>
      </c>
      <c r="I57" s="59">
        <f t="shared" si="0"/>
        <v>-33.30000000000018</v>
      </c>
      <c r="J57" s="59">
        <f t="shared" si="2"/>
        <v>70.9677419354837</v>
      </c>
      <c r="K57" s="59">
        <f t="shared" si="3"/>
        <v>41.38281647178436</v>
      </c>
      <c r="L57" s="26"/>
      <c r="M57" s="59">
        <f t="shared" si="1"/>
        <v>-8146</v>
      </c>
      <c r="N57" s="64">
        <f t="shared" si="4"/>
        <v>0.9893769599144302</v>
      </c>
      <c r="O57" s="26"/>
    </row>
    <row r="58" spans="1:14" ht="267.75" hidden="1">
      <c r="A58" s="98"/>
      <c r="B58" s="100"/>
      <c r="C58" s="16" t="s">
        <v>22</v>
      </c>
      <c r="D58" s="18" t="s">
        <v>23</v>
      </c>
      <c r="E58" s="58">
        <f>E59</f>
        <v>80.5</v>
      </c>
      <c r="F58" s="11">
        <f>F59</f>
        <v>1500</v>
      </c>
      <c r="G58" s="11">
        <f>G59</f>
        <v>990</v>
      </c>
      <c r="H58" s="58">
        <f>H59</f>
        <v>2026.2</v>
      </c>
      <c r="I58" s="15">
        <f t="shared" si="0"/>
        <v>1036.2</v>
      </c>
      <c r="J58" s="15">
        <f t="shared" si="2"/>
        <v>204.66666666666669</v>
      </c>
      <c r="K58" s="15">
        <f t="shared" si="3"/>
        <v>135.08</v>
      </c>
      <c r="M58" s="15">
        <f t="shared" si="1"/>
        <v>1945.7</v>
      </c>
      <c r="N58" s="62">
        <f t="shared" si="4"/>
        <v>2517.018633540373</v>
      </c>
    </row>
    <row r="59" spans="1:14" ht="47.25" hidden="1">
      <c r="A59" s="98"/>
      <c r="B59" s="100"/>
      <c r="C59" s="19" t="s">
        <v>25</v>
      </c>
      <c r="D59" s="20" t="s">
        <v>26</v>
      </c>
      <c r="E59" s="58">
        <v>80.5</v>
      </c>
      <c r="F59" s="11">
        <v>1500</v>
      </c>
      <c r="G59" s="11">
        <v>990</v>
      </c>
      <c r="H59" s="58">
        <v>2026.2</v>
      </c>
      <c r="I59" s="15">
        <f t="shared" si="0"/>
        <v>1036.2</v>
      </c>
      <c r="J59" s="15">
        <f t="shared" si="2"/>
        <v>204.66666666666669</v>
      </c>
      <c r="K59" s="15">
        <f t="shared" si="3"/>
        <v>135.08</v>
      </c>
      <c r="M59" s="15">
        <f t="shared" si="1"/>
        <v>1945.7</v>
      </c>
      <c r="N59" s="62">
        <f t="shared" si="4"/>
        <v>2517.018633540373</v>
      </c>
    </row>
    <row r="60" spans="1:15" ht="15.75" hidden="1">
      <c r="A60" s="98"/>
      <c r="B60" s="100"/>
      <c r="C60" s="23"/>
      <c r="D60" s="24" t="s">
        <v>34</v>
      </c>
      <c r="E60" s="60">
        <f>SUM(E58)</f>
        <v>80.5</v>
      </c>
      <c r="F60" s="25">
        <f>SUM(F58)</f>
        <v>1500</v>
      </c>
      <c r="G60" s="25">
        <f>SUM(G58)</f>
        <v>990</v>
      </c>
      <c r="H60" s="60">
        <f>SUM(H58)</f>
        <v>2026.2</v>
      </c>
      <c r="I60" s="59">
        <f t="shared" si="0"/>
        <v>1036.2</v>
      </c>
      <c r="J60" s="59">
        <f t="shared" si="2"/>
        <v>204.66666666666669</v>
      </c>
      <c r="K60" s="59">
        <f t="shared" si="3"/>
        <v>135.08</v>
      </c>
      <c r="L60" s="26"/>
      <c r="M60" s="59">
        <f t="shared" si="1"/>
        <v>1945.7</v>
      </c>
      <c r="N60" s="64">
        <f t="shared" si="4"/>
        <v>2517.018633540373</v>
      </c>
      <c r="O60" s="26"/>
    </row>
    <row r="61" spans="1:15" ht="15.75" hidden="1">
      <c r="A61" s="67"/>
      <c r="B61" s="67"/>
      <c r="C61" s="23"/>
      <c r="D61" s="24" t="s">
        <v>35</v>
      </c>
      <c r="E61" s="60">
        <f>E57+E60</f>
        <v>8307.9</v>
      </c>
      <c r="F61" s="25">
        <f>F57+F60</f>
        <v>1696.7</v>
      </c>
      <c r="G61" s="25">
        <f>G57+G60</f>
        <v>1104.7</v>
      </c>
      <c r="H61" s="60">
        <f>H57+H60</f>
        <v>2107.6</v>
      </c>
      <c r="I61" s="59">
        <f t="shared" si="0"/>
        <v>1002.8999999999999</v>
      </c>
      <c r="J61" s="59">
        <f t="shared" si="2"/>
        <v>190.78482846021544</v>
      </c>
      <c r="K61" s="59">
        <f t="shared" si="3"/>
        <v>124.21759886839156</v>
      </c>
      <c r="L61" s="26"/>
      <c r="M61" s="59">
        <f t="shared" si="1"/>
        <v>-6200.299999999999</v>
      </c>
      <c r="N61" s="64">
        <f t="shared" si="4"/>
        <v>25.36862504363317</v>
      </c>
      <c r="O61" s="26"/>
    </row>
    <row r="62" spans="1:15" ht="267.75" hidden="1">
      <c r="A62" s="97">
        <v>905</v>
      </c>
      <c r="B62" s="97" t="s">
        <v>219</v>
      </c>
      <c r="C62" s="16" t="s">
        <v>27</v>
      </c>
      <c r="D62" s="18" t="s">
        <v>28</v>
      </c>
      <c r="E62" s="68"/>
      <c r="F62" s="34"/>
      <c r="G62" s="34"/>
      <c r="H62" s="68"/>
      <c r="I62" s="15">
        <f t="shared" si="0"/>
        <v>0</v>
      </c>
      <c r="J62" s="15"/>
      <c r="K62" s="15"/>
      <c r="M62" s="15">
        <f t="shared" si="1"/>
        <v>0</v>
      </c>
      <c r="N62" s="62"/>
      <c r="O62" s="26"/>
    </row>
    <row r="63" spans="1:15" ht="267.75" hidden="1">
      <c r="A63" s="100"/>
      <c r="B63" s="100"/>
      <c r="C63" s="16" t="s">
        <v>50</v>
      </c>
      <c r="D63" s="18" t="s">
        <v>51</v>
      </c>
      <c r="E63" s="68"/>
      <c r="F63" s="34">
        <v>5.6</v>
      </c>
      <c r="G63" s="34">
        <v>5.6</v>
      </c>
      <c r="H63" s="68">
        <v>5.6</v>
      </c>
      <c r="I63" s="15">
        <f t="shared" si="0"/>
        <v>0</v>
      </c>
      <c r="J63" s="15">
        <f t="shared" si="2"/>
        <v>100</v>
      </c>
      <c r="K63" s="15">
        <f t="shared" si="3"/>
        <v>100</v>
      </c>
      <c r="M63" s="15">
        <f t="shared" si="1"/>
        <v>5.6</v>
      </c>
      <c r="N63" s="62"/>
      <c r="O63" s="26"/>
    </row>
    <row r="64" spans="1:15" ht="15.75" hidden="1">
      <c r="A64" s="101"/>
      <c r="B64" s="101"/>
      <c r="C64" s="23"/>
      <c r="D64" s="24" t="s">
        <v>35</v>
      </c>
      <c r="E64" s="57">
        <f>E62+E63</f>
        <v>0</v>
      </c>
      <c r="F64" s="37">
        <f>F62+F63</f>
        <v>5.6</v>
      </c>
      <c r="G64" s="37">
        <f>G62+G63</f>
        <v>5.6</v>
      </c>
      <c r="H64" s="57">
        <f>H62+H63</f>
        <v>5.6</v>
      </c>
      <c r="I64" s="59">
        <f t="shared" si="0"/>
        <v>0</v>
      </c>
      <c r="J64" s="59">
        <f t="shared" si="2"/>
        <v>100</v>
      </c>
      <c r="K64" s="59">
        <f t="shared" si="3"/>
        <v>100</v>
      </c>
      <c r="L64" s="26"/>
      <c r="M64" s="59">
        <f t="shared" si="1"/>
        <v>5.6</v>
      </c>
      <c r="N64" s="64"/>
      <c r="O64" s="26"/>
    </row>
    <row r="65" spans="1:14" ht="267.75" hidden="1">
      <c r="A65" s="94" t="s">
        <v>66</v>
      </c>
      <c r="B65" s="97" t="s">
        <v>67</v>
      </c>
      <c r="C65" s="16" t="s">
        <v>16</v>
      </c>
      <c r="D65" s="21" t="s">
        <v>17</v>
      </c>
      <c r="E65" s="58"/>
      <c r="F65" s="11"/>
      <c r="G65" s="11"/>
      <c r="H65" s="58">
        <v>0.4</v>
      </c>
      <c r="I65" s="15">
        <f t="shared" si="0"/>
        <v>0.4</v>
      </c>
      <c r="J65" s="15"/>
      <c r="K65" s="15"/>
      <c r="M65" s="15">
        <f t="shared" si="1"/>
        <v>0.4</v>
      </c>
      <c r="N65" s="62"/>
    </row>
    <row r="66" spans="1:14" ht="267.75" hidden="1">
      <c r="A66" s="98"/>
      <c r="B66" s="100"/>
      <c r="C66" s="16" t="s">
        <v>22</v>
      </c>
      <c r="D66" s="18" t="s">
        <v>23</v>
      </c>
      <c r="E66" s="58">
        <f>E67</f>
        <v>0</v>
      </c>
      <c r="F66" s="11">
        <f>F67</f>
        <v>0</v>
      </c>
      <c r="G66" s="11">
        <f>G67</f>
        <v>0</v>
      </c>
      <c r="H66" s="58">
        <f>H67</f>
        <v>0</v>
      </c>
      <c r="I66" s="15">
        <f t="shared" si="0"/>
        <v>0</v>
      </c>
      <c r="J66" s="15"/>
      <c r="K66" s="15"/>
      <c r="M66" s="15">
        <f t="shared" si="1"/>
        <v>0</v>
      </c>
      <c r="N66" s="62" t="e">
        <f t="shared" si="4"/>
        <v>#DIV/0!</v>
      </c>
    </row>
    <row r="67" spans="1:14" ht="47.25" hidden="1">
      <c r="A67" s="98"/>
      <c r="B67" s="100"/>
      <c r="C67" s="19" t="s">
        <v>25</v>
      </c>
      <c r="D67" s="20" t="s">
        <v>26</v>
      </c>
      <c r="E67" s="58"/>
      <c r="F67" s="11"/>
      <c r="G67" s="11"/>
      <c r="H67" s="58"/>
      <c r="I67" s="15">
        <f t="shared" si="0"/>
        <v>0</v>
      </c>
      <c r="J67" s="15"/>
      <c r="K67" s="15"/>
      <c r="M67" s="15">
        <f t="shared" si="1"/>
        <v>0</v>
      </c>
      <c r="N67" s="62" t="e">
        <f t="shared" si="4"/>
        <v>#DIV/0!</v>
      </c>
    </row>
    <row r="68" spans="1:14" ht="267.75" hidden="1">
      <c r="A68" s="98"/>
      <c r="B68" s="100"/>
      <c r="C68" s="16" t="s">
        <v>27</v>
      </c>
      <c r="D68" s="18" t="s">
        <v>28</v>
      </c>
      <c r="E68" s="58">
        <v>0.9</v>
      </c>
      <c r="F68" s="11"/>
      <c r="G68" s="11"/>
      <c r="H68" s="58"/>
      <c r="I68" s="15">
        <f t="shared" si="0"/>
        <v>0</v>
      </c>
      <c r="J68" s="15"/>
      <c r="K68" s="15"/>
      <c r="M68" s="15">
        <f t="shared" si="1"/>
        <v>-0.9</v>
      </c>
      <c r="N68" s="62">
        <f t="shared" si="4"/>
        <v>0</v>
      </c>
    </row>
    <row r="69" spans="1:14" ht="267.75" hidden="1">
      <c r="A69" s="98"/>
      <c r="B69" s="100"/>
      <c r="C69" s="16" t="s">
        <v>50</v>
      </c>
      <c r="D69" s="18" t="s">
        <v>51</v>
      </c>
      <c r="E69" s="58"/>
      <c r="F69" s="11">
        <v>22.3</v>
      </c>
      <c r="G69" s="11">
        <v>22.3</v>
      </c>
      <c r="H69" s="58">
        <v>22.3</v>
      </c>
      <c r="I69" s="15">
        <f t="shared" si="0"/>
        <v>0</v>
      </c>
      <c r="J69" s="15">
        <f t="shared" si="2"/>
        <v>100</v>
      </c>
      <c r="K69" s="15">
        <f t="shared" si="3"/>
        <v>100</v>
      </c>
      <c r="M69" s="15">
        <f t="shared" si="1"/>
        <v>22.3</v>
      </c>
      <c r="N69" s="62"/>
    </row>
    <row r="70" spans="1:15" ht="15.75" hidden="1">
      <c r="A70" s="98"/>
      <c r="B70" s="100"/>
      <c r="C70" s="8"/>
      <c r="D70" s="24" t="s">
        <v>31</v>
      </c>
      <c r="E70" s="60">
        <f>SUM(E65:E66,E68:E69)</f>
        <v>0.9</v>
      </c>
      <c r="F70" s="25">
        <f>SUM(F65:F66,F68:F69)</f>
        <v>22.3</v>
      </c>
      <c r="G70" s="25">
        <f>SUM(G65:G66,G68:G69)</f>
        <v>22.3</v>
      </c>
      <c r="H70" s="60">
        <f>SUM(H65:H66,H68:H69)</f>
        <v>22.7</v>
      </c>
      <c r="I70" s="59">
        <f t="shared" si="0"/>
        <v>0.3999999999999986</v>
      </c>
      <c r="J70" s="59">
        <f t="shared" si="2"/>
        <v>101.79372197309415</v>
      </c>
      <c r="K70" s="59">
        <f t="shared" si="3"/>
        <v>101.79372197309415</v>
      </c>
      <c r="L70" s="26"/>
      <c r="M70" s="59">
        <f t="shared" si="1"/>
        <v>21.8</v>
      </c>
      <c r="N70" s="64">
        <f t="shared" si="4"/>
        <v>2522.222222222222</v>
      </c>
      <c r="O70" s="26"/>
    </row>
    <row r="71" spans="1:14" ht="267.75" hidden="1">
      <c r="A71" s="98"/>
      <c r="B71" s="100"/>
      <c r="C71" s="16" t="s">
        <v>68</v>
      </c>
      <c r="D71" s="18" t="s">
        <v>69</v>
      </c>
      <c r="E71" s="58">
        <v>11774.8</v>
      </c>
      <c r="F71" s="11">
        <v>13174.1</v>
      </c>
      <c r="G71" s="11">
        <v>10012</v>
      </c>
      <c r="H71" s="58">
        <v>8465.9</v>
      </c>
      <c r="I71" s="15">
        <f aca="true" t="shared" si="5" ref="I71:I134">H71-G71</f>
        <v>-1546.1000000000004</v>
      </c>
      <c r="J71" s="15">
        <f t="shared" si="2"/>
        <v>84.55753096284458</v>
      </c>
      <c r="K71" s="15">
        <f t="shared" si="3"/>
        <v>64.26169529607336</v>
      </c>
      <c r="M71" s="15">
        <f aca="true" t="shared" si="6" ref="M71:M134">H71-E71</f>
        <v>-3308.8999999999996</v>
      </c>
      <c r="N71" s="62">
        <f t="shared" si="4"/>
        <v>71.89846112035873</v>
      </c>
    </row>
    <row r="72" spans="1:14" ht="267.75" hidden="1">
      <c r="A72" s="98"/>
      <c r="B72" s="100"/>
      <c r="C72" s="16" t="s">
        <v>22</v>
      </c>
      <c r="D72" s="18" t="s">
        <v>23</v>
      </c>
      <c r="E72" s="58">
        <f>SUM(E73:E80)</f>
        <v>4592.3</v>
      </c>
      <c r="F72" s="11">
        <f>SUM(F73:F80)</f>
        <v>6091.4</v>
      </c>
      <c r="G72" s="11">
        <f>SUM(G73:G80)</f>
        <v>4110.7</v>
      </c>
      <c r="H72" s="58">
        <f>SUM(H73:H80)</f>
        <v>7646.4</v>
      </c>
      <c r="I72" s="15">
        <f t="shared" si="5"/>
        <v>3535.7</v>
      </c>
      <c r="J72" s="15">
        <f aca="true" t="shared" si="7" ref="J72:J128">H72/G72*100</f>
        <v>186.01211472498602</v>
      </c>
      <c r="K72" s="15">
        <f aca="true" t="shared" si="8" ref="K72:K128">H72/F72*100</f>
        <v>125.52779328233248</v>
      </c>
      <c r="M72" s="15">
        <f t="shared" si="6"/>
        <v>3054.0999999999995</v>
      </c>
      <c r="N72" s="62">
        <f aca="true" t="shared" si="9" ref="N72:N135">H72/E72*100</f>
        <v>166.5048015155804</v>
      </c>
    </row>
    <row r="73" spans="1:15" ht="31.5" hidden="1">
      <c r="A73" s="98"/>
      <c r="B73" s="100"/>
      <c r="C73" s="19" t="s">
        <v>70</v>
      </c>
      <c r="D73" s="20" t="s">
        <v>71</v>
      </c>
      <c r="E73" s="58">
        <v>1315.8</v>
      </c>
      <c r="F73" s="11">
        <v>1100</v>
      </c>
      <c r="G73" s="11">
        <v>835.7</v>
      </c>
      <c r="H73" s="58">
        <v>735.2</v>
      </c>
      <c r="I73" s="15">
        <f t="shared" si="5"/>
        <v>-100.5</v>
      </c>
      <c r="J73" s="15">
        <f t="shared" si="7"/>
        <v>87.9741534043317</v>
      </c>
      <c r="K73" s="15">
        <f t="shared" si="8"/>
        <v>66.83636363636364</v>
      </c>
      <c r="M73" s="15">
        <f t="shared" si="6"/>
        <v>-580.5999999999999</v>
      </c>
      <c r="N73" s="62">
        <f t="shared" si="9"/>
        <v>55.87475300197598</v>
      </c>
      <c r="O73" s="26"/>
    </row>
    <row r="74" spans="1:15" ht="31.5" hidden="1">
      <c r="A74" s="98"/>
      <c r="B74" s="100"/>
      <c r="C74" s="19" t="s">
        <v>72</v>
      </c>
      <c r="D74" s="20" t="s">
        <v>73</v>
      </c>
      <c r="E74" s="58"/>
      <c r="F74" s="11"/>
      <c r="G74" s="11"/>
      <c r="H74" s="58"/>
      <c r="I74" s="15">
        <f t="shared" si="5"/>
        <v>0</v>
      </c>
      <c r="J74" s="15" t="e">
        <f t="shared" si="7"/>
        <v>#DIV/0!</v>
      </c>
      <c r="K74" s="15" t="e">
        <f t="shared" si="8"/>
        <v>#DIV/0!</v>
      </c>
      <c r="M74" s="15">
        <f t="shared" si="6"/>
        <v>0</v>
      </c>
      <c r="N74" s="62" t="e">
        <f t="shared" si="9"/>
        <v>#DIV/0!</v>
      </c>
      <c r="O74" s="26"/>
    </row>
    <row r="75" spans="1:15" ht="31.5" hidden="1">
      <c r="A75" s="98"/>
      <c r="B75" s="100"/>
      <c r="C75" s="19" t="s">
        <v>74</v>
      </c>
      <c r="D75" s="20" t="s">
        <v>75</v>
      </c>
      <c r="E75" s="58">
        <v>0.5</v>
      </c>
      <c r="F75" s="11"/>
      <c r="G75" s="11"/>
      <c r="H75" s="58">
        <v>2119.1</v>
      </c>
      <c r="I75" s="15">
        <f t="shared" si="5"/>
        <v>2119.1</v>
      </c>
      <c r="J75" s="15" t="e">
        <f t="shared" si="7"/>
        <v>#DIV/0!</v>
      </c>
      <c r="K75" s="15" t="e">
        <f t="shared" si="8"/>
        <v>#DIV/0!</v>
      </c>
      <c r="M75" s="15">
        <f t="shared" si="6"/>
        <v>2118.6</v>
      </c>
      <c r="N75" s="62">
        <f t="shared" si="9"/>
        <v>423820</v>
      </c>
      <c r="O75" s="26"/>
    </row>
    <row r="76" spans="1:15" ht="31.5" hidden="1">
      <c r="A76" s="98"/>
      <c r="B76" s="100"/>
      <c r="C76" s="19" t="s">
        <v>76</v>
      </c>
      <c r="D76" s="20" t="s">
        <v>77</v>
      </c>
      <c r="E76" s="58"/>
      <c r="F76" s="11"/>
      <c r="G76" s="11"/>
      <c r="H76" s="58"/>
      <c r="I76" s="15">
        <f t="shared" si="5"/>
        <v>0</v>
      </c>
      <c r="J76" s="15" t="e">
        <f t="shared" si="7"/>
        <v>#DIV/0!</v>
      </c>
      <c r="K76" s="15" t="e">
        <f t="shared" si="8"/>
        <v>#DIV/0!</v>
      </c>
      <c r="M76" s="15">
        <f t="shared" si="6"/>
        <v>0</v>
      </c>
      <c r="N76" s="62" t="e">
        <f t="shared" si="9"/>
        <v>#DIV/0!</v>
      </c>
      <c r="O76" s="26"/>
    </row>
    <row r="77" spans="1:15" ht="31.5" hidden="1">
      <c r="A77" s="98"/>
      <c r="B77" s="100"/>
      <c r="C77" s="19" t="s">
        <v>78</v>
      </c>
      <c r="D77" s="20" t="s">
        <v>79</v>
      </c>
      <c r="E77" s="58">
        <v>363</v>
      </c>
      <c r="F77" s="11">
        <v>1200</v>
      </c>
      <c r="G77" s="11">
        <v>747</v>
      </c>
      <c r="H77" s="58">
        <v>2685.2</v>
      </c>
      <c r="I77" s="15">
        <f t="shared" si="5"/>
        <v>1938.1999999999998</v>
      </c>
      <c r="J77" s="15">
        <f t="shared" si="7"/>
        <v>359.46452476572955</v>
      </c>
      <c r="K77" s="15">
        <f t="shared" si="8"/>
        <v>223.76666666666668</v>
      </c>
      <c r="M77" s="15">
        <f t="shared" si="6"/>
        <v>2322.2</v>
      </c>
      <c r="N77" s="62">
        <f t="shared" si="9"/>
        <v>739.724517906336</v>
      </c>
      <c r="O77" s="26"/>
    </row>
    <row r="78" spans="1:15" ht="31.5" hidden="1">
      <c r="A78" s="98"/>
      <c r="B78" s="100"/>
      <c r="C78" s="19" t="s">
        <v>80</v>
      </c>
      <c r="D78" s="20" t="s">
        <v>81</v>
      </c>
      <c r="E78" s="58"/>
      <c r="F78" s="11"/>
      <c r="G78" s="11"/>
      <c r="H78" s="58"/>
      <c r="I78" s="15">
        <f t="shared" si="5"/>
        <v>0</v>
      </c>
      <c r="J78" s="15" t="e">
        <f t="shared" si="7"/>
        <v>#DIV/0!</v>
      </c>
      <c r="K78" s="15" t="e">
        <f t="shared" si="8"/>
        <v>#DIV/0!</v>
      </c>
      <c r="M78" s="15">
        <f t="shared" si="6"/>
        <v>0</v>
      </c>
      <c r="N78" s="62" t="e">
        <f t="shared" si="9"/>
        <v>#DIV/0!</v>
      </c>
      <c r="O78" s="26"/>
    </row>
    <row r="79" spans="1:15" ht="31.5" hidden="1">
      <c r="A79" s="98"/>
      <c r="B79" s="100"/>
      <c r="C79" s="19" t="s">
        <v>82</v>
      </c>
      <c r="D79" s="20" t="s">
        <v>83</v>
      </c>
      <c r="E79" s="58"/>
      <c r="F79" s="11"/>
      <c r="G79" s="11"/>
      <c r="H79" s="58"/>
      <c r="I79" s="15">
        <f t="shared" si="5"/>
        <v>0</v>
      </c>
      <c r="J79" s="15" t="e">
        <f t="shared" si="7"/>
        <v>#DIV/0!</v>
      </c>
      <c r="K79" s="15" t="e">
        <f t="shared" si="8"/>
        <v>#DIV/0!</v>
      </c>
      <c r="M79" s="15">
        <f t="shared" si="6"/>
        <v>0</v>
      </c>
      <c r="N79" s="62" t="e">
        <f t="shared" si="9"/>
        <v>#DIV/0!</v>
      </c>
      <c r="O79" s="26"/>
    </row>
    <row r="80" spans="1:14" ht="47.25" hidden="1">
      <c r="A80" s="98"/>
      <c r="B80" s="100"/>
      <c r="C80" s="19" t="s">
        <v>25</v>
      </c>
      <c r="D80" s="20" t="s">
        <v>26</v>
      </c>
      <c r="E80" s="58">
        <v>2913</v>
      </c>
      <c r="F80" s="11">
        <v>3791.4</v>
      </c>
      <c r="G80" s="11">
        <v>2528</v>
      </c>
      <c r="H80" s="58">
        <v>2106.9</v>
      </c>
      <c r="I80" s="15">
        <f t="shared" si="5"/>
        <v>-421.0999999999999</v>
      </c>
      <c r="J80" s="15">
        <f t="shared" si="7"/>
        <v>83.34256329113924</v>
      </c>
      <c r="K80" s="15">
        <f t="shared" si="8"/>
        <v>55.57050166165533</v>
      </c>
      <c r="M80" s="15">
        <f t="shared" si="6"/>
        <v>-806.0999999999999</v>
      </c>
      <c r="N80" s="62">
        <f t="shared" si="9"/>
        <v>72.32749742533471</v>
      </c>
    </row>
    <row r="81" spans="1:15" ht="15.75" hidden="1">
      <c r="A81" s="98"/>
      <c r="B81" s="100"/>
      <c r="C81" s="28"/>
      <c r="D81" s="24" t="s">
        <v>34</v>
      </c>
      <c r="E81" s="60">
        <f>SUM(E71:E72)</f>
        <v>16367.099999999999</v>
      </c>
      <c r="F81" s="25">
        <f>SUM(F71:F72)</f>
        <v>19265.5</v>
      </c>
      <c r="G81" s="25">
        <f>SUM(G71:G72)</f>
        <v>14122.7</v>
      </c>
      <c r="H81" s="60">
        <f>SUM(H71:H72)</f>
        <v>16112.3</v>
      </c>
      <c r="I81" s="59">
        <f t="shared" si="5"/>
        <v>1989.5999999999985</v>
      </c>
      <c r="J81" s="59">
        <f t="shared" si="7"/>
        <v>114.0879576851452</v>
      </c>
      <c r="K81" s="59">
        <f t="shared" si="8"/>
        <v>83.63291894837921</v>
      </c>
      <c r="L81" s="26"/>
      <c r="M81" s="59">
        <f t="shared" si="6"/>
        <v>-254.79999999999927</v>
      </c>
      <c r="N81" s="64">
        <f t="shared" si="9"/>
        <v>98.44321840765927</v>
      </c>
      <c r="O81" s="26"/>
    </row>
    <row r="82" spans="1:15" ht="15.75" hidden="1">
      <c r="A82" s="99"/>
      <c r="B82" s="101"/>
      <c r="C82" s="28"/>
      <c r="D82" s="24" t="s">
        <v>35</v>
      </c>
      <c r="E82" s="60">
        <f>E70+E81</f>
        <v>16367.999999999998</v>
      </c>
      <c r="F82" s="25">
        <f>F70+F81</f>
        <v>19287.8</v>
      </c>
      <c r="G82" s="25">
        <f>G70+G81</f>
        <v>14145</v>
      </c>
      <c r="H82" s="60">
        <f>H70+H81</f>
        <v>16135</v>
      </c>
      <c r="I82" s="59">
        <f t="shared" si="5"/>
        <v>1990</v>
      </c>
      <c r="J82" s="59">
        <f t="shared" si="7"/>
        <v>114.06857546836338</v>
      </c>
      <c r="K82" s="59">
        <f t="shared" si="8"/>
        <v>83.65391594686797</v>
      </c>
      <c r="L82" s="26"/>
      <c r="M82" s="59">
        <f t="shared" si="6"/>
        <v>-232.99999999999818</v>
      </c>
      <c r="N82" s="64">
        <f t="shared" si="9"/>
        <v>98.57649071358749</v>
      </c>
      <c r="O82" s="26"/>
    </row>
    <row r="83" spans="1:14" ht="267.75" hidden="1">
      <c r="A83" s="94" t="s">
        <v>84</v>
      </c>
      <c r="B83" s="97" t="s">
        <v>85</v>
      </c>
      <c r="C83" s="16" t="s">
        <v>16</v>
      </c>
      <c r="D83" s="21" t="s">
        <v>17</v>
      </c>
      <c r="E83" s="68">
        <v>831.5</v>
      </c>
      <c r="F83" s="34"/>
      <c r="G83" s="34"/>
      <c r="H83" s="68">
        <v>454.4</v>
      </c>
      <c r="I83" s="15">
        <f t="shared" si="5"/>
        <v>454.4</v>
      </c>
      <c r="J83" s="15"/>
      <c r="K83" s="15"/>
      <c r="M83" s="15">
        <f t="shared" si="6"/>
        <v>-377.1</v>
      </c>
      <c r="N83" s="62">
        <f t="shared" si="9"/>
        <v>54.64822609741431</v>
      </c>
    </row>
    <row r="84" spans="1:14" ht="78.75" hidden="1">
      <c r="A84" s="98"/>
      <c r="B84" s="100"/>
      <c r="C84" s="19" t="s">
        <v>18</v>
      </c>
      <c r="D84" s="22" t="s">
        <v>19</v>
      </c>
      <c r="E84" s="68">
        <v>327.2</v>
      </c>
      <c r="F84" s="34"/>
      <c r="G84" s="34"/>
      <c r="H84" s="68">
        <v>45.9</v>
      </c>
      <c r="I84" s="15">
        <f t="shared" si="5"/>
        <v>45.9</v>
      </c>
      <c r="J84" s="15"/>
      <c r="K84" s="15"/>
      <c r="M84" s="15">
        <f t="shared" si="6"/>
        <v>-281.3</v>
      </c>
      <c r="N84" s="62">
        <f t="shared" si="9"/>
        <v>14.028117359413203</v>
      </c>
    </row>
    <row r="85" spans="1:14" ht="267.75" hidden="1">
      <c r="A85" s="98"/>
      <c r="B85" s="100"/>
      <c r="C85" s="16" t="s">
        <v>22</v>
      </c>
      <c r="D85" s="18" t="s">
        <v>23</v>
      </c>
      <c r="E85" s="58">
        <f>E86</f>
        <v>614.1</v>
      </c>
      <c r="F85" s="11">
        <f>F86</f>
        <v>0</v>
      </c>
      <c r="G85" s="11">
        <f>G86</f>
        <v>0</v>
      </c>
      <c r="H85" s="58">
        <f>H86</f>
        <v>808.3</v>
      </c>
      <c r="I85" s="15">
        <f t="shared" si="5"/>
        <v>808.3</v>
      </c>
      <c r="J85" s="15"/>
      <c r="K85" s="15"/>
      <c r="M85" s="15">
        <f t="shared" si="6"/>
        <v>194.19999999999993</v>
      </c>
      <c r="N85" s="62">
        <f t="shared" si="9"/>
        <v>131.62351408565377</v>
      </c>
    </row>
    <row r="86" spans="1:14" ht="47.25" hidden="1">
      <c r="A86" s="98"/>
      <c r="B86" s="100"/>
      <c r="C86" s="19" t="s">
        <v>25</v>
      </c>
      <c r="D86" s="20" t="s">
        <v>26</v>
      </c>
      <c r="E86" s="58">
        <v>614.1</v>
      </c>
      <c r="F86" s="11"/>
      <c r="G86" s="11"/>
      <c r="H86" s="58">
        <v>808.3</v>
      </c>
      <c r="I86" s="15">
        <f t="shared" si="5"/>
        <v>808.3</v>
      </c>
      <c r="J86" s="15"/>
      <c r="K86" s="15"/>
      <c r="M86" s="15">
        <f t="shared" si="6"/>
        <v>194.19999999999993</v>
      </c>
      <c r="N86" s="62">
        <f t="shared" si="9"/>
        <v>131.62351408565377</v>
      </c>
    </row>
    <row r="87" spans="1:14" ht="267.75" hidden="1">
      <c r="A87" s="98"/>
      <c r="B87" s="100"/>
      <c r="C87" s="16" t="s">
        <v>27</v>
      </c>
      <c r="D87" s="18" t="s">
        <v>28</v>
      </c>
      <c r="E87" s="68">
        <v>-234.3</v>
      </c>
      <c r="F87" s="34"/>
      <c r="G87" s="34"/>
      <c r="H87" s="68">
        <v>3.6</v>
      </c>
      <c r="I87" s="15">
        <f t="shared" si="5"/>
        <v>3.6</v>
      </c>
      <c r="J87" s="15"/>
      <c r="K87" s="15"/>
      <c r="M87" s="15">
        <f t="shared" si="6"/>
        <v>237.9</v>
      </c>
      <c r="N87" s="62">
        <f t="shared" si="9"/>
        <v>-1.5364916773367476</v>
      </c>
    </row>
    <row r="88" spans="1:14" ht="267.75" hidden="1">
      <c r="A88" s="98"/>
      <c r="B88" s="100"/>
      <c r="C88" s="16" t="s">
        <v>29</v>
      </c>
      <c r="D88" s="18" t="s">
        <v>30</v>
      </c>
      <c r="E88" s="68">
        <v>559.3</v>
      </c>
      <c r="F88" s="34"/>
      <c r="G88" s="34"/>
      <c r="H88" s="68">
        <v>1008.5</v>
      </c>
      <c r="I88" s="15">
        <f t="shared" si="5"/>
        <v>1008.5</v>
      </c>
      <c r="J88" s="15"/>
      <c r="K88" s="15"/>
      <c r="M88" s="15">
        <f t="shared" si="6"/>
        <v>449.20000000000005</v>
      </c>
      <c r="N88" s="62">
        <f t="shared" si="9"/>
        <v>180.31467906311462</v>
      </c>
    </row>
    <row r="89" spans="1:14" ht="267.75" hidden="1">
      <c r="A89" s="98"/>
      <c r="B89" s="100"/>
      <c r="C89" s="16" t="s">
        <v>217</v>
      </c>
      <c r="D89" s="18" t="s">
        <v>46</v>
      </c>
      <c r="E89" s="68"/>
      <c r="F89" s="34"/>
      <c r="G89" s="34"/>
      <c r="H89" s="68">
        <v>-50.4</v>
      </c>
      <c r="I89" s="15">
        <f t="shared" si="5"/>
        <v>-50.4</v>
      </c>
      <c r="J89" s="15"/>
      <c r="K89" s="15"/>
      <c r="M89" s="15">
        <f t="shared" si="6"/>
        <v>-50.4</v>
      </c>
      <c r="N89" s="62"/>
    </row>
    <row r="90" spans="1:14" ht="267.75" hidden="1">
      <c r="A90" s="98"/>
      <c r="B90" s="100"/>
      <c r="C90" s="16" t="s">
        <v>49</v>
      </c>
      <c r="D90" s="18" t="s">
        <v>86</v>
      </c>
      <c r="E90" s="68">
        <v>77934.8</v>
      </c>
      <c r="F90" s="34">
        <v>512907.2</v>
      </c>
      <c r="G90" s="34">
        <v>106271.1</v>
      </c>
      <c r="H90" s="68">
        <v>63111.8</v>
      </c>
      <c r="I90" s="15">
        <f t="shared" si="5"/>
        <v>-43159.3</v>
      </c>
      <c r="J90" s="15">
        <f t="shared" si="7"/>
        <v>59.38754750821249</v>
      </c>
      <c r="K90" s="15">
        <f t="shared" si="8"/>
        <v>12.304721009960476</v>
      </c>
      <c r="M90" s="15">
        <f t="shared" si="6"/>
        <v>-14823</v>
      </c>
      <c r="N90" s="62">
        <f t="shared" si="9"/>
        <v>80.9802552903196</v>
      </c>
    </row>
    <row r="91" spans="1:14" ht="267.75" hidden="1">
      <c r="A91" s="98"/>
      <c r="B91" s="100"/>
      <c r="C91" s="16" t="s">
        <v>50</v>
      </c>
      <c r="D91" s="18" t="s">
        <v>87</v>
      </c>
      <c r="E91" s="68">
        <v>79405.8</v>
      </c>
      <c r="F91" s="34">
        <v>100595.7</v>
      </c>
      <c r="G91" s="34">
        <v>76353.5</v>
      </c>
      <c r="H91" s="68">
        <v>68370.4</v>
      </c>
      <c r="I91" s="15">
        <f t="shared" si="5"/>
        <v>-7983.100000000006</v>
      </c>
      <c r="J91" s="15">
        <f t="shared" si="7"/>
        <v>89.54455264002304</v>
      </c>
      <c r="K91" s="15">
        <f t="shared" si="8"/>
        <v>67.96552934171142</v>
      </c>
      <c r="M91" s="15">
        <f t="shared" si="6"/>
        <v>-11035.400000000009</v>
      </c>
      <c r="N91" s="62">
        <f t="shared" si="9"/>
        <v>86.10252651569532</v>
      </c>
    </row>
    <row r="92" spans="1:14" ht="267.75" hidden="1">
      <c r="A92" s="98"/>
      <c r="B92" s="100"/>
      <c r="C92" s="16" t="s">
        <v>64</v>
      </c>
      <c r="D92" s="18" t="s">
        <v>88</v>
      </c>
      <c r="E92" s="68"/>
      <c r="F92" s="34"/>
      <c r="G92" s="34"/>
      <c r="H92" s="68"/>
      <c r="I92" s="15">
        <f t="shared" si="5"/>
        <v>0</v>
      </c>
      <c r="J92" s="15" t="e">
        <f t="shared" si="7"/>
        <v>#DIV/0!</v>
      </c>
      <c r="K92" s="15" t="e">
        <f t="shared" si="8"/>
        <v>#DIV/0!</v>
      </c>
      <c r="M92" s="15">
        <f t="shared" si="6"/>
        <v>0</v>
      </c>
      <c r="N92" s="62" t="e">
        <f t="shared" si="9"/>
        <v>#DIV/0!</v>
      </c>
    </row>
    <row r="93" spans="1:15" ht="15.75" hidden="1">
      <c r="A93" s="98"/>
      <c r="B93" s="100"/>
      <c r="C93" s="23"/>
      <c r="D93" s="24" t="s">
        <v>31</v>
      </c>
      <c r="E93" s="60">
        <f>SUM(E83:E85,E87:E92)</f>
        <v>159438.40000000002</v>
      </c>
      <c r="F93" s="25">
        <f>SUM(F83:F85,F87:F92)</f>
        <v>613502.9</v>
      </c>
      <c r="G93" s="25">
        <f>SUM(G83:G85,G87:G92)</f>
        <v>182624.6</v>
      </c>
      <c r="H93" s="60">
        <f>SUM(H83:H85,H87:H92)</f>
        <v>133752.5</v>
      </c>
      <c r="I93" s="59">
        <f t="shared" si="5"/>
        <v>-48872.100000000006</v>
      </c>
      <c r="J93" s="59">
        <f t="shared" si="7"/>
        <v>73.23903789522332</v>
      </c>
      <c r="K93" s="59">
        <f t="shared" si="8"/>
        <v>21.80144543734023</v>
      </c>
      <c r="L93" s="26"/>
      <c r="M93" s="59">
        <f t="shared" si="6"/>
        <v>-25685.900000000023</v>
      </c>
      <c r="N93" s="64">
        <f t="shared" si="9"/>
        <v>83.88976557717588</v>
      </c>
      <c r="O93" s="26"/>
    </row>
    <row r="94" spans="1:14" ht="267.75" hidden="1">
      <c r="A94" s="102"/>
      <c r="B94" s="102"/>
      <c r="C94" s="16" t="s">
        <v>22</v>
      </c>
      <c r="D94" s="18" t="s">
        <v>23</v>
      </c>
      <c r="E94" s="11">
        <f>E95</f>
        <v>435.3</v>
      </c>
      <c r="F94" s="11">
        <f>F95</f>
        <v>500</v>
      </c>
      <c r="G94" s="11">
        <f>G95</f>
        <v>320</v>
      </c>
      <c r="H94" s="58">
        <f>H95</f>
        <v>301.6</v>
      </c>
      <c r="I94" s="15">
        <f t="shared" si="5"/>
        <v>-18.399999999999977</v>
      </c>
      <c r="J94" s="15">
        <f t="shared" si="7"/>
        <v>94.25000000000001</v>
      </c>
      <c r="K94" s="15">
        <f t="shared" si="8"/>
        <v>60.32000000000001</v>
      </c>
      <c r="M94" s="15">
        <f t="shared" si="6"/>
        <v>-133.7</v>
      </c>
      <c r="N94" s="62">
        <f t="shared" si="9"/>
        <v>69.28555019526763</v>
      </c>
    </row>
    <row r="95" spans="1:14" ht="47.25" hidden="1">
      <c r="A95" s="102"/>
      <c r="B95" s="102"/>
      <c r="C95" s="19" t="s">
        <v>25</v>
      </c>
      <c r="D95" s="20" t="s">
        <v>26</v>
      </c>
      <c r="E95" s="58">
        <v>435.3</v>
      </c>
      <c r="F95" s="11">
        <v>500</v>
      </c>
      <c r="G95" s="11">
        <v>320</v>
      </c>
      <c r="H95" s="58">
        <v>301.6</v>
      </c>
      <c r="I95" s="15">
        <f t="shared" si="5"/>
        <v>-18.399999999999977</v>
      </c>
      <c r="J95" s="15">
        <f t="shared" si="7"/>
        <v>94.25000000000001</v>
      </c>
      <c r="K95" s="15">
        <f t="shared" si="8"/>
        <v>60.32000000000001</v>
      </c>
      <c r="M95" s="15">
        <f t="shared" si="6"/>
        <v>-133.7</v>
      </c>
      <c r="N95" s="62">
        <f t="shared" si="9"/>
        <v>69.28555019526763</v>
      </c>
    </row>
    <row r="96" spans="1:15" ht="15.75" hidden="1">
      <c r="A96" s="102"/>
      <c r="B96" s="102"/>
      <c r="C96" s="23"/>
      <c r="D96" s="24" t="s">
        <v>34</v>
      </c>
      <c r="E96" s="60">
        <f>SUM(E94)</f>
        <v>435.3</v>
      </c>
      <c r="F96" s="25">
        <f>SUM(F94)</f>
        <v>500</v>
      </c>
      <c r="G96" s="25">
        <f>SUM(G94)</f>
        <v>320</v>
      </c>
      <c r="H96" s="60">
        <f>SUM(H94)</f>
        <v>301.6</v>
      </c>
      <c r="I96" s="59">
        <f t="shared" si="5"/>
        <v>-18.399999999999977</v>
      </c>
      <c r="J96" s="59">
        <f t="shared" si="7"/>
        <v>94.25000000000001</v>
      </c>
      <c r="K96" s="59">
        <f t="shared" si="8"/>
        <v>60.32000000000001</v>
      </c>
      <c r="L96" s="26"/>
      <c r="M96" s="59">
        <f t="shared" si="6"/>
        <v>-133.7</v>
      </c>
      <c r="N96" s="64">
        <f t="shared" si="9"/>
        <v>69.28555019526763</v>
      </c>
      <c r="O96" s="26"/>
    </row>
    <row r="97" spans="1:15" ht="31.5" hidden="1">
      <c r="A97" s="102"/>
      <c r="B97" s="102"/>
      <c r="C97" s="23"/>
      <c r="D97" s="24" t="s">
        <v>211</v>
      </c>
      <c r="E97" s="60">
        <f>E98-E89</f>
        <v>159873.7</v>
      </c>
      <c r="F97" s="25">
        <f>F98-F89</f>
        <v>614002.9</v>
      </c>
      <c r="G97" s="25">
        <f>G98-G89</f>
        <v>182944.6</v>
      </c>
      <c r="H97" s="60">
        <f>H98-H89</f>
        <v>134104.5</v>
      </c>
      <c r="I97" s="59">
        <f t="shared" si="5"/>
        <v>-48840.100000000006</v>
      </c>
      <c r="J97" s="59">
        <f t="shared" si="7"/>
        <v>73.30333882497762</v>
      </c>
      <c r="K97" s="59">
        <f t="shared" si="8"/>
        <v>21.841020620586647</v>
      </c>
      <c r="L97" s="26"/>
      <c r="M97" s="59">
        <f t="shared" si="6"/>
        <v>-25769.20000000001</v>
      </c>
      <c r="N97" s="64">
        <f t="shared" si="9"/>
        <v>83.88152647996512</v>
      </c>
      <c r="O97" s="26"/>
    </row>
    <row r="98" spans="1:15" ht="31.5" hidden="1">
      <c r="A98" s="103"/>
      <c r="B98" s="103"/>
      <c r="C98" s="23"/>
      <c r="D98" s="24" t="s">
        <v>212</v>
      </c>
      <c r="E98" s="60">
        <f>E93+E96</f>
        <v>159873.7</v>
      </c>
      <c r="F98" s="25">
        <f>F93+F96</f>
        <v>614002.9</v>
      </c>
      <c r="G98" s="25">
        <f>G93+G96</f>
        <v>182944.6</v>
      </c>
      <c r="H98" s="60">
        <f>H93+H96</f>
        <v>134054.1</v>
      </c>
      <c r="I98" s="59">
        <f t="shared" si="5"/>
        <v>-48890.5</v>
      </c>
      <c r="J98" s="59">
        <f t="shared" si="7"/>
        <v>73.27578950130258</v>
      </c>
      <c r="K98" s="59">
        <f t="shared" si="8"/>
        <v>21.83281219030073</v>
      </c>
      <c r="L98" s="26"/>
      <c r="M98" s="59">
        <f t="shared" si="6"/>
        <v>-25819.600000000006</v>
      </c>
      <c r="N98" s="64">
        <f t="shared" si="9"/>
        <v>83.85000159500906</v>
      </c>
      <c r="O98" s="26"/>
    </row>
    <row r="99" spans="1:15" ht="267.75" hidden="1">
      <c r="A99" s="94" t="s">
        <v>89</v>
      </c>
      <c r="B99" s="97" t="s">
        <v>90</v>
      </c>
      <c r="C99" s="16" t="s">
        <v>16</v>
      </c>
      <c r="D99" s="21" t="s">
        <v>17</v>
      </c>
      <c r="E99" s="58">
        <v>34.8</v>
      </c>
      <c r="F99" s="25"/>
      <c r="G99" s="25"/>
      <c r="H99" s="58">
        <v>499.8</v>
      </c>
      <c r="I99" s="15">
        <f t="shared" si="5"/>
        <v>499.8</v>
      </c>
      <c r="J99" s="15"/>
      <c r="K99" s="15"/>
      <c r="M99" s="15">
        <f t="shared" si="6"/>
        <v>465</v>
      </c>
      <c r="N99" s="62">
        <f t="shared" si="9"/>
        <v>1436.2068965517242</v>
      </c>
      <c r="O99" s="26"/>
    </row>
    <row r="100" spans="1:15" ht="78.75" hidden="1">
      <c r="A100" s="98"/>
      <c r="B100" s="100"/>
      <c r="C100" s="19" t="s">
        <v>18</v>
      </c>
      <c r="D100" s="22" t="s">
        <v>19</v>
      </c>
      <c r="E100" s="58">
        <v>0.5</v>
      </c>
      <c r="F100" s="25"/>
      <c r="G100" s="25"/>
      <c r="H100" s="58">
        <v>9.3</v>
      </c>
      <c r="I100" s="15">
        <f t="shared" si="5"/>
        <v>9.3</v>
      </c>
      <c r="J100" s="15"/>
      <c r="K100" s="15"/>
      <c r="M100" s="15">
        <f t="shared" si="6"/>
        <v>8.8</v>
      </c>
      <c r="N100" s="62">
        <f t="shared" si="9"/>
        <v>1860.0000000000002</v>
      </c>
      <c r="O100" s="26"/>
    </row>
    <row r="101" spans="1:14" ht="267.75" hidden="1">
      <c r="A101" s="102"/>
      <c r="B101" s="102"/>
      <c r="C101" s="16" t="s">
        <v>22</v>
      </c>
      <c r="D101" s="18" t="s">
        <v>23</v>
      </c>
      <c r="E101" s="58">
        <f>SUM(E102:E103)</f>
        <v>0</v>
      </c>
      <c r="F101" s="11">
        <f>SUM(F102:F103)</f>
        <v>0</v>
      </c>
      <c r="G101" s="11">
        <f>SUM(G102:G103)</f>
        <v>0</v>
      </c>
      <c r="H101" s="58">
        <f>SUM(H102:H103)</f>
        <v>0</v>
      </c>
      <c r="I101" s="15">
        <f t="shared" si="5"/>
        <v>0</v>
      </c>
      <c r="J101" s="15"/>
      <c r="K101" s="15"/>
      <c r="M101" s="15">
        <f t="shared" si="6"/>
        <v>0</v>
      </c>
      <c r="N101" s="62" t="e">
        <f t="shared" si="9"/>
        <v>#DIV/0!</v>
      </c>
    </row>
    <row r="102" spans="1:14" ht="31.5" hidden="1">
      <c r="A102" s="102"/>
      <c r="B102" s="102"/>
      <c r="C102" s="19" t="s">
        <v>40</v>
      </c>
      <c r="D102" s="20" t="s">
        <v>41</v>
      </c>
      <c r="E102" s="58"/>
      <c r="F102" s="11"/>
      <c r="G102" s="11"/>
      <c r="H102" s="58"/>
      <c r="I102" s="15">
        <f t="shared" si="5"/>
        <v>0</v>
      </c>
      <c r="J102" s="15"/>
      <c r="K102" s="15"/>
      <c r="M102" s="15">
        <f t="shared" si="6"/>
        <v>0</v>
      </c>
      <c r="N102" s="62" t="e">
        <f t="shared" si="9"/>
        <v>#DIV/0!</v>
      </c>
    </row>
    <row r="103" spans="1:14" ht="47.25" hidden="1">
      <c r="A103" s="102"/>
      <c r="B103" s="102"/>
      <c r="C103" s="19" t="s">
        <v>25</v>
      </c>
      <c r="D103" s="20" t="s">
        <v>26</v>
      </c>
      <c r="E103" s="58"/>
      <c r="F103" s="11"/>
      <c r="G103" s="11"/>
      <c r="H103" s="58"/>
      <c r="I103" s="15">
        <f t="shared" si="5"/>
        <v>0</v>
      </c>
      <c r="J103" s="15"/>
      <c r="K103" s="15"/>
      <c r="M103" s="15">
        <f t="shared" si="6"/>
        <v>0</v>
      </c>
      <c r="N103" s="62" t="e">
        <f t="shared" si="9"/>
        <v>#DIV/0!</v>
      </c>
    </row>
    <row r="104" spans="1:14" ht="267.75" hidden="1">
      <c r="A104" s="102"/>
      <c r="B104" s="102"/>
      <c r="C104" s="16" t="s">
        <v>27</v>
      </c>
      <c r="D104" s="18" t="s">
        <v>28</v>
      </c>
      <c r="E104" s="58">
        <v>271.6</v>
      </c>
      <c r="F104" s="11"/>
      <c r="G104" s="11"/>
      <c r="H104" s="58">
        <v>-7.9</v>
      </c>
      <c r="I104" s="15">
        <f t="shared" si="5"/>
        <v>-7.9</v>
      </c>
      <c r="J104" s="15"/>
      <c r="K104" s="15"/>
      <c r="M104" s="15">
        <f t="shared" si="6"/>
        <v>-279.5</v>
      </c>
      <c r="N104" s="62">
        <f t="shared" si="9"/>
        <v>-2.9086892488954343</v>
      </c>
    </row>
    <row r="105" spans="1:14" ht="267.75" hidden="1">
      <c r="A105" s="102"/>
      <c r="B105" s="102"/>
      <c r="C105" s="16" t="s">
        <v>29</v>
      </c>
      <c r="D105" s="18" t="s">
        <v>30</v>
      </c>
      <c r="E105" s="58"/>
      <c r="F105" s="11"/>
      <c r="G105" s="11"/>
      <c r="H105" s="58"/>
      <c r="I105" s="15">
        <f t="shared" si="5"/>
        <v>0</v>
      </c>
      <c r="J105" s="15"/>
      <c r="K105" s="15"/>
      <c r="M105" s="15">
        <f t="shared" si="6"/>
        <v>0</v>
      </c>
      <c r="N105" s="62" t="e">
        <f t="shared" si="9"/>
        <v>#DIV/0!</v>
      </c>
    </row>
    <row r="106" spans="1:14" ht="267.75" hidden="1">
      <c r="A106" s="102"/>
      <c r="B106" s="102"/>
      <c r="C106" s="16" t="s">
        <v>217</v>
      </c>
      <c r="D106" s="18" t="s">
        <v>46</v>
      </c>
      <c r="E106" s="58"/>
      <c r="F106" s="11"/>
      <c r="G106" s="11"/>
      <c r="H106" s="58">
        <v>-2</v>
      </c>
      <c r="I106" s="15">
        <f t="shared" si="5"/>
        <v>-2</v>
      </c>
      <c r="J106" s="15"/>
      <c r="K106" s="15"/>
      <c r="M106" s="15">
        <f t="shared" si="6"/>
        <v>-2</v>
      </c>
      <c r="N106" s="62"/>
    </row>
    <row r="107" spans="1:14" ht="267.75" hidden="1">
      <c r="A107" s="102"/>
      <c r="B107" s="102"/>
      <c r="C107" s="16" t="s">
        <v>49</v>
      </c>
      <c r="D107" s="18" t="s">
        <v>86</v>
      </c>
      <c r="E107" s="58">
        <v>49259.4</v>
      </c>
      <c r="F107" s="11">
        <f>1712.7-1264.4</f>
        <v>448.29999999999995</v>
      </c>
      <c r="G107" s="11">
        <v>448.3</v>
      </c>
      <c r="H107" s="58">
        <v>448.3</v>
      </c>
      <c r="I107" s="15">
        <f t="shared" si="5"/>
        <v>0</v>
      </c>
      <c r="J107" s="15">
        <f t="shared" si="7"/>
        <v>100</v>
      </c>
      <c r="K107" s="15">
        <f t="shared" si="8"/>
        <v>100.00000000000003</v>
      </c>
      <c r="M107" s="15">
        <f t="shared" si="6"/>
        <v>-48811.1</v>
      </c>
      <c r="N107" s="62">
        <f t="shared" si="9"/>
        <v>0.9100801065380415</v>
      </c>
    </row>
    <row r="108" spans="1:14" ht="267.75" hidden="1">
      <c r="A108" s="102"/>
      <c r="B108" s="102"/>
      <c r="C108" s="16" t="s">
        <v>50</v>
      </c>
      <c r="D108" s="18" t="s">
        <v>87</v>
      </c>
      <c r="E108" s="58"/>
      <c r="F108" s="11">
        <v>283.8</v>
      </c>
      <c r="G108" s="11">
        <v>283.8</v>
      </c>
      <c r="H108" s="58">
        <v>283.8</v>
      </c>
      <c r="I108" s="15">
        <f t="shared" si="5"/>
        <v>0</v>
      </c>
      <c r="J108" s="15">
        <f t="shared" si="7"/>
        <v>100</v>
      </c>
      <c r="K108" s="15">
        <f t="shared" si="8"/>
        <v>100</v>
      </c>
      <c r="M108" s="15">
        <f t="shared" si="6"/>
        <v>283.8</v>
      </c>
      <c r="N108" s="62"/>
    </row>
    <row r="109" spans="1:14" ht="267.75" hidden="1">
      <c r="A109" s="102"/>
      <c r="B109" s="102"/>
      <c r="C109" s="16" t="s">
        <v>52</v>
      </c>
      <c r="D109" s="20" t="s">
        <v>53</v>
      </c>
      <c r="E109" s="58"/>
      <c r="F109" s="11">
        <v>2779</v>
      </c>
      <c r="G109" s="11">
        <v>2779</v>
      </c>
      <c r="H109" s="58">
        <v>2779</v>
      </c>
      <c r="I109" s="15">
        <f t="shared" si="5"/>
        <v>0</v>
      </c>
      <c r="J109" s="15">
        <f t="shared" si="7"/>
        <v>100</v>
      </c>
      <c r="K109" s="15">
        <f t="shared" si="8"/>
        <v>100</v>
      </c>
      <c r="M109" s="15">
        <f t="shared" si="6"/>
        <v>2779</v>
      </c>
      <c r="N109" s="62"/>
    </row>
    <row r="110" spans="1:15" ht="31.5" hidden="1">
      <c r="A110" s="102"/>
      <c r="B110" s="102"/>
      <c r="C110" s="28"/>
      <c r="D110" s="24" t="s">
        <v>211</v>
      </c>
      <c r="E110" s="60">
        <f>E111-E106</f>
        <v>49566.3</v>
      </c>
      <c r="F110" s="25">
        <f>F111-F106</f>
        <v>3511.1</v>
      </c>
      <c r="G110" s="25">
        <f>G111-G106</f>
        <v>3511.1</v>
      </c>
      <c r="H110" s="60">
        <f>H111-H106</f>
        <v>4012.3</v>
      </c>
      <c r="I110" s="59">
        <f t="shared" si="5"/>
        <v>501.2000000000003</v>
      </c>
      <c r="J110" s="59">
        <f t="shared" si="7"/>
        <v>114.27472871749596</v>
      </c>
      <c r="K110" s="59">
        <f t="shared" si="8"/>
        <v>114.27472871749596</v>
      </c>
      <c r="L110" s="26"/>
      <c r="M110" s="59">
        <f t="shared" si="6"/>
        <v>-45554</v>
      </c>
      <c r="N110" s="64">
        <f t="shared" si="9"/>
        <v>8.094814420281523</v>
      </c>
      <c r="O110" s="26"/>
    </row>
    <row r="111" spans="1:15" ht="31.5" hidden="1">
      <c r="A111" s="103"/>
      <c r="B111" s="103"/>
      <c r="C111" s="8"/>
      <c r="D111" s="24" t="s">
        <v>212</v>
      </c>
      <c r="E111" s="60">
        <f>SUM(E99:E101,E104:E109)</f>
        <v>49566.3</v>
      </c>
      <c r="F111" s="25">
        <f>SUM(F99:F101,F104:F109)</f>
        <v>3511.1</v>
      </c>
      <c r="G111" s="25">
        <f>SUM(G99:G101,G104:G109)</f>
        <v>3511.1</v>
      </c>
      <c r="H111" s="60">
        <f>SUM(H99:H101,H104:H109)</f>
        <v>4010.3</v>
      </c>
      <c r="I111" s="59">
        <f t="shared" si="5"/>
        <v>499.2000000000003</v>
      </c>
      <c r="J111" s="59">
        <f t="shared" si="7"/>
        <v>114.21776651191935</v>
      </c>
      <c r="K111" s="59">
        <f t="shared" si="8"/>
        <v>114.21776651191935</v>
      </c>
      <c r="L111" s="26"/>
      <c r="M111" s="59">
        <f t="shared" si="6"/>
        <v>-45556</v>
      </c>
      <c r="N111" s="64">
        <f t="shared" si="9"/>
        <v>8.090779420695108</v>
      </c>
      <c r="O111" s="26"/>
    </row>
    <row r="112" spans="1:15" ht="267.75" hidden="1">
      <c r="A112" s="97">
        <v>926</v>
      </c>
      <c r="B112" s="97" t="s">
        <v>91</v>
      </c>
      <c r="C112" s="16" t="s">
        <v>16</v>
      </c>
      <c r="D112" s="21" t="s">
        <v>17</v>
      </c>
      <c r="E112" s="58">
        <v>11.9</v>
      </c>
      <c r="F112" s="11"/>
      <c r="G112" s="11"/>
      <c r="H112" s="58">
        <v>21.2</v>
      </c>
      <c r="I112" s="15">
        <f t="shared" si="5"/>
        <v>21.2</v>
      </c>
      <c r="J112" s="15"/>
      <c r="K112" s="15"/>
      <c r="M112" s="15">
        <f t="shared" si="6"/>
        <v>9.299999999999999</v>
      </c>
      <c r="N112" s="62">
        <f t="shared" si="9"/>
        <v>178.15126050420167</v>
      </c>
      <c r="O112" s="26"/>
    </row>
    <row r="113" spans="1:15" ht="267.75" hidden="1">
      <c r="A113" s="100"/>
      <c r="B113" s="100"/>
      <c r="C113" s="16" t="s">
        <v>27</v>
      </c>
      <c r="D113" s="18" t="s">
        <v>28</v>
      </c>
      <c r="E113" s="58">
        <v>216.4</v>
      </c>
      <c r="F113" s="11"/>
      <c r="G113" s="11"/>
      <c r="H113" s="58">
        <v>21.9</v>
      </c>
      <c r="I113" s="15">
        <f t="shared" si="5"/>
        <v>21.9</v>
      </c>
      <c r="J113" s="15"/>
      <c r="K113" s="15"/>
      <c r="M113" s="15">
        <f t="shared" si="6"/>
        <v>-194.5</v>
      </c>
      <c r="N113" s="62">
        <f t="shared" si="9"/>
        <v>10.120147874306838</v>
      </c>
      <c r="O113" s="26"/>
    </row>
    <row r="114" spans="1:15" ht="267.75" hidden="1">
      <c r="A114" s="100"/>
      <c r="B114" s="100"/>
      <c r="C114" s="16" t="s">
        <v>49</v>
      </c>
      <c r="D114" s="18" t="s">
        <v>86</v>
      </c>
      <c r="E114" s="58"/>
      <c r="F114" s="11"/>
      <c r="G114" s="11"/>
      <c r="H114" s="58"/>
      <c r="I114" s="15">
        <f t="shared" si="5"/>
        <v>0</v>
      </c>
      <c r="J114" s="15" t="e">
        <f t="shared" si="7"/>
        <v>#DIV/0!</v>
      </c>
      <c r="K114" s="15" t="e">
        <f t="shared" si="8"/>
        <v>#DIV/0!</v>
      </c>
      <c r="M114" s="15">
        <f t="shared" si="6"/>
        <v>0</v>
      </c>
      <c r="N114" s="62" t="e">
        <f t="shared" si="9"/>
        <v>#DIV/0!</v>
      </c>
      <c r="O114" s="26"/>
    </row>
    <row r="115" spans="1:15" ht="267.75" hidden="1">
      <c r="A115" s="100"/>
      <c r="B115" s="100"/>
      <c r="C115" s="16" t="s">
        <v>50</v>
      </c>
      <c r="D115" s="18" t="s">
        <v>87</v>
      </c>
      <c r="E115" s="58"/>
      <c r="F115" s="11">
        <v>16.7</v>
      </c>
      <c r="G115" s="11">
        <v>16.7</v>
      </c>
      <c r="H115" s="58">
        <v>16.7</v>
      </c>
      <c r="I115" s="15">
        <f t="shared" si="5"/>
        <v>0</v>
      </c>
      <c r="J115" s="15">
        <f t="shared" si="7"/>
        <v>100</v>
      </c>
      <c r="K115" s="15">
        <f t="shared" si="8"/>
        <v>100</v>
      </c>
      <c r="M115" s="15">
        <f t="shared" si="6"/>
        <v>16.7</v>
      </c>
      <c r="N115" s="62"/>
      <c r="O115" s="26"/>
    </row>
    <row r="116" spans="1:15" ht="15.75" hidden="1">
      <c r="A116" s="101"/>
      <c r="B116" s="101"/>
      <c r="C116" s="8"/>
      <c r="D116" s="24" t="s">
        <v>35</v>
      </c>
      <c r="E116" s="60">
        <f>SUM(E112:E115)</f>
        <v>228.3</v>
      </c>
      <c r="F116" s="25">
        <f>SUM(F112:F115)</f>
        <v>16.7</v>
      </c>
      <c r="G116" s="25">
        <f>SUM(G112:G115)</f>
        <v>16.7</v>
      </c>
      <c r="H116" s="60">
        <f>SUM(H112:H115)</f>
        <v>59.8</v>
      </c>
      <c r="I116" s="59">
        <f t="shared" si="5"/>
        <v>43.099999999999994</v>
      </c>
      <c r="J116" s="59">
        <f t="shared" si="7"/>
        <v>358.08383233532936</v>
      </c>
      <c r="K116" s="59">
        <f t="shared" si="8"/>
        <v>358.08383233532936</v>
      </c>
      <c r="L116" s="26"/>
      <c r="M116" s="59">
        <f t="shared" si="6"/>
        <v>-168.5</v>
      </c>
      <c r="N116" s="64">
        <f t="shared" si="9"/>
        <v>26.19360490582567</v>
      </c>
      <c r="O116" s="26"/>
    </row>
    <row r="117" spans="1:14" ht="267.75" hidden="1">
      <c r="A117" s="104" t="s">
        <v>92</v>
      </c>
      <c r="B117" s="105" t="s">
        <v>93</v>
      </c>
      <c r="C117" s="16" t="s">
        <v>16</v>
      </c>
      <c r="D117" s="21" t="s">
        <v>17</v>
      </c>
      <c r="E117" s="68">
        <v>5014.4</v>
      </c>
      <c r="F117" s="34"/>
      <c r="G117" s="34"/>
      <c r="H117" s="68">
        <v>5975.5</v>
      </c>
      <c r="I117" s="15">
        <f t="shared" si="5"/>
        <v>5975.5</v>
      </c>
      <c r="J117" s="15"/>
      <c r="K117" s="15"/>
      <c r="M117" s="15">
        <f t="shared" si="6"/>
        <v>961.1000000000004</v>
      </c>
      <c r="N117" s="62">
        <f t="shared" si="9"/>
        <v>119.16679961710275</v>
      </c>
    </row>
    <row r="118" spans="1:14" ht="267.75" hidden="1">
      <c r="A118" s="104"/>
      <c r="B118" s="105"/>
      <c r="C118" s="16" t="s">
        <v>22</v>
      </c>
      <c r="D118" s="18" t="s">
        <v>23</v>
      </c>
      <c r="E118" s="68">
        <f>E119</f>
        <v>34.6</v>
      </c>
      <c r="F118" s="34">
        <f>F119</f>
        <v>0</v>
      </c>
      <c r="G118" s="34">
        <f>G119</f>
        <v>0</v>
      </c>
      <c r="H118" s="68">
        <f>H119</f>
        <v>854.9</v>
      </c>
      <c r="I118" s="15">
        <f t="shared" si="5"/>
        <v>854.9</v>
      </c>
      <c r="J118" s="15"/>
      <c r="K118" s="15"/>
      <c r="M118" s="15">
        <f t="shared" si="6"/>
        <v>820.3</v>
      </c>
      <c r="N118" s="62">
        <f t="shared" si="9"/>
        <v>2470.809248554913</v>
      </c>
    </row>
    <row r="119" spans="1:14" ht="47.25" hidden="1">
      <c r="A119" s="104"/>
      <c r="B119" s="105"/>
      <c r="C119" s="19" t="s">
        <v>25</v>
      </c>
      <c r="D119" s="20" t="s">
        <v>26</v>
      </c>
      <c r="E119" s="68">
        <v>34.6</v>
      </c>
      <c r="F119" s="34"/>
      <c r="G119" s="34"/>
      <c r="H119" s="68">
        <v>854.9</v>
      </c>
      <c r="I119" s="15">
        <f t="shared" si="5"/>
        <v>854.9</v>
      </c>
      <c r="J119" s="15"/>
      <c r="K119" s="15"/>
      <c r="M119" s="15">
        <f t="shared" si="6"/>
        <v>820.3</v>
      </c>
      <c r="N119" s="62">
        <f t="shared" si="9"/>
        <v>2470.809248554913</v>
      </c>
    </row>
    <row r="120" spans="1:14" ht="267.75" hidden="1">
      <c r="A120" s="104"/>
      <c r="B120" s="105"/>
      <c r="C120" s="16" t="s">
        <v>27</v>
      </c>
      <c r="D120" s="18" t="s">
        <v>28</v>
      </c>
      <c r="E120" s="68">
        <v>1285.2</v>
      </c>
      <c r="F120" s="34"/>
      <c r="G120" s="34"/>
      <c r="H120" s="68">
        <v>0.7</v>
      </c>
      <c r="I120" s="15">
        <f t="shared" si="5"/>
        <v>0.7</v>
      </c>
      <c r="J120" s="15"/>
      <c r="K120" s="15"/>
      <c r="M120" s="15">
        <f t="shared" si="6"/>
        <v>-1284.5</v>
      </c>
      <c r="N120" s="62">
        <f t="shared" si="9"/>
        <v>0.05446623093681917</v>
      </c>
    </row>
    <row r="121" spans="1:14" ht="267.75" hidden="1">
      <c r="A121" s="104"/>
      <c r="B121" s="105"/>
      <c r="C121" s="16" t="s">
        <v>29</v>
      </c>
      <c r="D121" s="18" t="s">
        <v>30</v>
      </c>
      <c r="E121" s="68"/>
      <c r="F121" s="34"/>
      <c r="G121" s="34"/>
      <c r="H121" s="68"/>
      <c r="I121" s="15">
        <f t="shared" si="5"/>
        <v>0</v>
      </c>
      <c r="J121" s="15"/>
      <c r="K121" s="15"/>
      <c r="M121" s="15">
        <f t="shared" si="6"/>
        <v>0</v>
      </c>
      <c r="N121" s="62" t="e">
        <f t="shared" si="9"/>
        <v>#DIV/0!</v>
      </c>
    </row>
    <row r="122" spans="1:14" ht="267.75" hidden="1">
      <c r="A122" s="104"/>
      <c r="B122" s="105"/>
      <c r="C122" s="16" t="s">
        <v>217</v>
      </c>
      <c r="D122" s="18" t="s">
        <v>46</v>
      </c>
      <c r="E122" s="68">
        <v>-22961.6</v>
      </c>
      <c r="F122" s="34"/>
      <c r="G122" s="34"/>
      <c r="H122" s="68">
        <v>-56405</v>
      </c>
      <c r="I122" s="15">
        <f t="shared" si="5"/>
        <v>-56405</v>
      </c>
      <c r="J122" s="15"/>
      <c r="K122" s="15"/>
      <c r="M122" s="15">
        <f t="shared" si="6"/>
        <v>-33443.4</v>
      </c>
      <c r="N122" s="62">
        <f t="shared" si="9"/>
        <v>245.64925789143618</v>
      </c>
    </row>
    <row r="123" spans="1:14" ht="267.75" hidden="1">
      <c r="A123" s="104"/>
      <c r="B123" s="105"/>
      <c r="C123" s="16" t="s">
        <v>49</v>
      </c>
      <c r="D123" s="18" t="s">
        <v>86</v>
      </c>
      <c r="E123" s="68">
        <v>249790.2</v>
      </c>
      <c r="F123" s="34">
        <f>303358-20550.2-5604.1</f>
        <v>277203.7</v>
      </c>
      <c r="G123" s="34">
        <v>30364.4</v>
      </c>
      <c r="H123" s="68">
        <v>12207.3</v>
      </c>
      <c r="I123" s="15">
        <f t="shared" si="5"/>
        <v>-18157.100000000002</v>
      </c>
      <c r="J123" s="15">
        <f t="shared" si="7"/>
        <v>40.202671549577786</v>
      </c>
      <c r="K123" s="15">
        <f t="shared" si="8"/>
        <v>4.403729098854019</v>
      </c>
      <c r="M123" s="15">
        <f t="shared" si="6"/>
        <v>-237582.90000000002</v>
      </c>
      <c r="N123" s="62">
        <f t="shared" si="9"/>
        <v>4.887021188181121</v>
      </c>
    </row>
    <row r="124" spans="1:14" ht="267.75" hidden="1">
      <c r="A124" s="104"/>
      <c r="B124" s="105"/>
      <c r="C124" s="16" t="s">
        <v>50</v>
      </c>
      <c r="D124" s="18" t="s">
        <v>87</v>
      </c>
      <c r="E124" s="68">
        <v>1463730.9</v>
      </c>
      <c r="F124" s="34">
        <v>2013012.9</v>
      </c>
      <c r="G124" s="34">
        <v>1456018.8</v>
      </c>
      <c r="H124" s="68">
        <v>1435042.8</v>
      </c>
      <c r="I124" s="15">
        <f t="shared" si="5"/>
        <v>-20976</v>
      </c>
      <c r="J124" s="15">
        <f t="shared" si="7"/>
        <v>98.55935926102053</v>
      </c>
      <c r="K124" s="15">
        <f t="shared" si="8"/>
        <v>71.28830620012421</v>
      </c>
      <c r="M124" s="15">
        <f t="shared" si="6"/>
        <v>-28688.09999999986</v>
      </c>
      <c r="N124" s="62">
        <f t="shared" si="9"/>
        <v>98.04007007025677</v>
      </c>
    </row>
    <row r="125" spans="1:14" ht="267.75" hidden="1">
      <c r="A125" s="104"/>
      <c r="B125" s="105"/>
      <c r="C125" s="16" t="s">
        <v>52</v>
      </c>
      <c r="D125" s="20" t="s">
        <v>53</v>
      </c>
      <c r="E125" s="68">
        <v>18319</v>
      </c>
      <c r="F125" s="34">
        <f>9878.9+400+67690.1</f>
        <v>77969</v>
      </c>
      <c r="G125" s="34">
        <v>52860.9</v>
      </c>
      <c r="H125" s="68">
        <v>52460.9</v>
      </c>
      <c r="I125" s="15">
        <f t="shared" si="5"/>
        <v>-400</v>
      </c>
      <c r="J125" s="15">
        <f t="shared" si="7"/>
        <v>99.24329703050837</v>
      </c>
      <c r="K125" s="15">
        <f t="shared" si="8"/>
        <v>67.28430530082468</v>
      </c>
      <c r="M125" s="15">
        <f t="shared" si="6"/>
        <v>34141.9</v>
      </c>
      <c r="N125" s="62">
        <f t="shared" si="9"/>
        <v>286.3742562366942</v>
      </c>
    </row>
    <row r="126" spans="1:14" ht="267.75" hidden="1">
      <c r="A126" s="104"/>
      <c r="B126" s="105"/>
      <c r="C126" s="16" t="s">
        <v>64</v>
      </c>
      <c r="D126" s="18" t="s">
        <v>94</v>
      </c>
      <c r="E126" s="68"/>
      <c r="F126" s="34"/>
      <c r="G126" s="34"/>
      <c r="H126" s="68"/>
      <c r="I126" s="15">
        <f t="shared" si="5"/>
        <v>0</v>
      </c>
      <c r="J126" s="15" t="e">
        <f t="shared" si="7"/>
        <v>#DIV/0!</v>
      </c>
      <c r="K126" s="15" t="e">
        <f t="shared" si="8"/>
        <v>#DIV/0!</v>
      </c>
      <c r="M126" s="15">
        <f t="shared" si="6"/>
        <v>0</v>
      </c>
      <c r="N126" s="62" t="e">
        <f t="shared" si="9"/>
        <v>#DIV/0!</v>
      </c>
    </row>
    <row r="127" spans="1:15" ht="31.5" hidden="1">
      <c r="A127" s="104"/>
      <c r="B127" s="105"/>
      <c r="C127" s="28"/>
      <c r="D127" s="24" t="s">
        <v>211</v>
      </c>
      <c r="E127" s="57">
        <f>E128-E122</f>
        <v>1738174.3</v>
      </c>
      <c r="F127" s="37">
        <f>F128-F122</f>
        <v>2368185.6</v>
      </c>
      <c r="G127" s="37">
        <f>G128-G122</f>
        <v>1539244.0999999999</v>
      </c>
      <c r="H127" s="57">
        <f>H128-H122</f>
        <v>1506542.0999999999</v>
      </c>
      <c r="I127" s="59">
        <f t="shared" si="5"/>
        <v>-32702</v>
      </c>
      <c r="J127" s="59">
        <f t="shared" si="7"/>
        <v>97.87545068387789</v>
      </c>
      <c r="K127" s="59">
        <f t="shared" si="8"/>
        <v>63.61587959997729</v>
      </c>
      <c r="L127" s="26"/>
      <c r="M127" s="59">
        <f t="shared" si="6"/>
        <v>-231632.2000000002</v>
      </c>
      <c r="N127" s="64">
        <f t="shared" si="9"/>
        <v>86.67382206721155</v>
      </c>
      <c r="O127" s="26"/>
    </row>
    <row r="128" spans="1:15" ht="31.5" hidden="1">
      <c r="A128" s="104"/>
      <c r="B128" s="105"/>
      <c r="C128" s="8"/>
      <c r="D128" s="24" t="s">
        <v>212</v>
      </c>
      <c r="E128" s="60">
        <f>SUM(E117:E118,E120:E126)</f>
        <v>1715212.7</v>
      </c>
      <c r="F128" s="25">
        <f>SUM(F117:F118,F120:F126)</f>
        <v>2368185.6</v>
      </c>
      <c r="G128" s="25">
        <f>SUM(G117:G118,G120:G126)</f>
        <v>1539244.0999999999</v>
      </c>
      <c r="H128" s="60">
        <f>SUM(H117:H118,H120:H126)</f>
        <v>1450137.0999999999</v>
      </c>
      <c r="I128" s="59">
        <f t="shared" si="5"/>
        <v>-89107</v>
      </c>
      <c r="J128" s="59">
        <f t="shared" si="7"/>
        <v>94.21098966694107</v>
      </c>
      <c r="K128" s="59">
        <f t="shared" si="8"/>
        <v>61.23409837472197</v>
      </c>
      <c r="L128" s="26"/>
      <c r="M128" s="59">
        <f t="shared" si="6"/>
        <v>-265075.6000000001</v>
      </c>
      <c r="N128" s="64">
        <f t="shared" si="9"/>
        <v>84.5456134973814</v>
      </c>
      <c r="O128" s="26"/>
    </row>
    <row r="129" spans="1:15" ht="267.75" hidden="1">
      <c r="A129" s="94" t="s">
        <v>95</v>
      </c>
      <c r="B129" s="97" t="s">
        <v>96</v>
      </c>
      <c r="C129" s="16" t="s">
        <v>16</v>
      </c>
      <c r="D129" s="21" t="s">
        <v>17</v>
      </c>
      <c r="E129" s="58">
        <v>41.1</v>
      </c>
      <c r="F129" s="25"/>
      <c r="G129" s="25"/>
      <c r="H129" s="58"/>
      <c r="I129" s="15">
        <f t="shared" si="5"/>
        <v>0</v>
      </c>
      <c r="J129" s="15"/>
      <c r="K129" s="15"/>
      <c r="M129" s="15">
        <f t="shared" si="6"/>
        <v>-41.1</v>
      </c>
      <c r="N129" s="62">
        <f t="shared" si="9"/>
        <v>0</v>
      </c>
      <c r="O129" s="26"/>
    </row>
    <row r="130" spans="1:15" ht="267.75" hidden="1">
      <c r="A130" s="98"/>
      <c r="B130" s="100"/>
      <c r="C130" s="16" t="s">
        <v>97</v>
      </c>
      <c r="D130" s="18" t="s">
        <v>98</v>
      </c>
      <c r="E130" s="58"/>
      <c r="F130" s="25"/>
      <c r="G130" s="25"/>
      <c r="H130" s="58"/>
      <c r="I130" s="15">
        <f t="shared" si="5"/>
        <v>0</v>
      </c>
      <c r="J130" s="15"/>
      <c r="K130" s="15"/>
      <c r="M130" s="15">
        <f t="shared" si="6"/>
        <v>0</v>
      </c>
      <c r="N130" s="62" t="e">
        <f t="shared" si="9"/>
        <v>#DIV/0!</v>
      </c>
      <c r="O130" s="26"/>
    </row>
    <row r="131" spans="1:14" ht="267.75" hidden="1">
      <c r="A131" s="102"/>
      <c r="B131" s="106"/>
      <c r="C131" s="16" t="s">
        <v>22</v>
      </c>
      <c r="D131" s="18" t="s">
        <v>23</v>
      </c>
      <c r="E131" s="58">
        <f>E133+E132</f>
        <v>2.4</v>
      </c>
      <c r="F131" s="11">
        <f>F133+F132</f>
        <v>0</v>
      </c>
      <c r="G131" s="11">
        <f>G133+G132</f>
        <v>0</v>
      </c>
      <c r="H131" s="58">
        <f>H133+H132</f>
        <v>18.1</v>
      </c>
      <c r="I131" s="15">
        <f t="shared" si="5"/>
        <v>18.1</v>
      </c>
      <c r="J131" s="15"/>
      <c r="K131" s="15"/>
      <c r="M131" s="15">
        <f t="shared" si="6"/>
        <v>15.700000000000001</v>
      </c>
      <c r="N131" s="62">
        <f t="shared" si="9"/>
        <v>754.1666666666667</v>
      </c>
    </row>
    <row r="132" spans="1:14" ht="63" hidden="1">
      <c r="A132" s="102"/>
      <c r="B132" s="106"/>
      <c r="C132" s="19" t="s">
        <v>197</v>
      </c>
      <c r="D132" s="65" t="s">
        <v>24</v>
      </c>
      <c r="E132" s="58"/>
      <c r="F132" s="11"/>
      <c r="G132" s="11"/>
      <c r="H132" s="58"/>
      <c r="I132" s="15">
        <f t="shared" si="5"/>
        <v>0</v>
      </c>
      <c r="J132" s="15"/>
      <c r="K132" s="15"/>
      <c r="M132" s="15">
        <f t="shared" si="6"/>
        <v>0</v>
      </c>
      <c r="N132" s="62" t="e">
        <f t="shared" si="9"/>
        <v>#DIV/0!</v>
      </c>
    </row>
    <row r="133" spans="1:14" ht="47.25" hidden="1">
      <c r="A133" s="102"/>
      <c r="B133" s="106"/>
      <c r="C133" s="19" t="s">
        <v>25</v>
      </c>
      <c r="D133" s="20" t="s">
        <v>26</v>
      </c>
      <c r="E133" s="58">
        <v>2.4</v>
      </c>
      <c r="F133" s="11"/>
      <c r="G133" s="11"/>
      <c r="H133" s="58">
        <v>18.1</v>
      </c>
      <c r="I133" s="15">
        <f t="shared" si="5"/>
        <v>18.1</v>
      </c>
      <c r="J133" s="15"/>
      <c r="K133" s="15"/>
      <c r="M133" s="15">
        <f t="shared" si="6"/>
        <v>15.700000000000001</v>
      </c>
      <c r="N133" s="62">
        <f t="shared" si="9"/>
        <v>754.1666666666667</v>
      </c>
    </row>
    <row r="134" spans="1:14" ht="267.75" hidden="1">
      <c r="A134" s="102"/>
      <c r="B134" s="106"/>
      <c r="C134" s="16" t="s">
        <v>27</v>
      </c>
      <c r="D134" s="18" t="s">
        <v>28</v>
      </c>
      <c r="E134" s="58">
        <v>15.4</v>
      </c>
      <c r="F134" s="11"/>
      <c r="G134" s="11"/>
      <c r="H134" s="58"/>
      <c r="I134" s="15">
        <f t="shared" si="5"/>
        <v>0</v>
      </c>
      <c r="J134" s="15"/>
      <c r="K134" s="15"/>
      <c r="M134" s="15">
        <f t="shared" si="6"/>
        <v>-15.4</v>
      </c>
      <c r="N134" s="62">
        <f t="shared" si="9"/>
        <v>0</v>
      </c>
    </row>
    <row r="135" spans="1:14" ht="267.75" hidden="1">
      <c r="A135" s="102"/>
      <c r="B135" s="106"/>
      <c r="C135" s="16" t="s">
        <v>29</v>
      </c>
      <c r="D135" s="18" t="s">
        <v>30</v>
      </c>
      <c r="E135" s="58">
        <v>2025.6</v>
      </c>
      <c r="F135" s="35">
        <v>1487.2</v>
      </c>
      <c r="G135" s="35">
        <v>1487.2</v>
      </c>
      <c r="H135" s="58">
        <v>1088.8</v>
      </c>
      <c r="I135" s="15">
        <f aca="true" t="shared" si="10" ref="I135:I198">H135-G135</f>
        <v>-398.4000000000001</v>
      </c>
      <c r="J135" s="15">
        <f aca="true" t="shared" si="11" ref="J135:J198">H135/G135*100</f>
        <v>73.21140398063474</v>
      </c>
      <c r="K135" s="15">
        <f aca="true" t="shared" si="12" ref="K135:K198">H135/F135*100</f>
        <v>73.21140398063474</v>
      </c>
      <c r="M135" s="15">
        <f aca="true" t="shared" si="13" ref="M135:M198">H135-E135</f>
        <v>-936.8</v>
      </c>
      <c r="N135" s="62">
        <f t="shared" si="9"/>
        <v>53.75197472353871</v>
      </c>
    </row>
    <row r="136" spans="1:14" ht="267.75" hidden="1">
      <c r="A136" s="102"/>
      <c r="B136" s="106"/>
      <c r="C136" s="16" t="s">
        <v>217</v>
      </c>
      <c r="D136" s="18" t="s">
        <v>46</v>
      </c>
      <c r="E136" s="58"/>
      <c r="F136" s="35"/>
      <c r="G136" s="35"/>
      <c r="H136" s="58">
        <v>-659.7</v>
      </c>
      <c r="I136" s="15">
        <f t="shared" si="10"/>
        <v>-659.7</v>
      </c>
      <c r="J136" s="15"/>
      <c r="K136" s="15"/>
      <c r="M136" s="15">
        <f t="shared" si="13"/>
        <v>-659.7</v>
      </c>
      <c r="N136" s="62"/>
    </row>
    <row r="137" spans="1:14" ht="267.75" hidden="1">
      <c r="A137" s="102"/>
      <c r="B137" s="106"/>
      <c r="C137" s="16" t="s">
        <v>49</v>
      </c>
      <c r="D137" s="18" t="s">
        <v>86</v>
      </c>
      <c r="E137" s="69"/>
      <c r="F137" s="11"/>
      <c r="G137" s="11"/>
      <c r="H137" s="58"/>
      <c r="I137" s="15">
        <f t="shared" si="10"/>
        <v>0</v>
      </c>
      <c r="J137" s="15" t="e">
        <f t="shared" si="11"/>
        <v>#DIV/0!</v>
      </c>
      <c r="K137" s="15" t="e">
        <f t="shared" si="12"/>
        <v>#DIV/0!</v>
      </c>
      <c r="M137" s="15">
        <f t="shared" si="13"/>
        <v>0</v>
      </c>
      <c r="N137" s="62" t="e">
        <f aca="true" t="shared" si="14" ref="N137:N198">H137/E137*100</f>
        <v>#DIV/0!</v>
      </c>
    </row>
    <row r="138" spans="1:14" ht="267.75" hidden="1">
      <c r="A138" s="102"/>
      <c r="B138" s="106"/>
      <c r="C138" s="16" t="s">
        <v>50</v>
      </c>
      <c r="D138" s="18" t="s">
        <v>87</v>
      </c>
      <c r="E138" s="58">
        <v>6979.7</v>
      </c>
      <c r="F138" s="11">
        <v>3353.9</v>
      </c>
      <c r="G138" s="11">
        <v>2681.5</v>
      </c>
      <c r="H138" s="58">
        <v>2608.8</v>
      </c>
      <c r="I138" s="15">
        <f t="shared" si="10"/>
        <v>-72.69999999999982</v>
      </c>
      <c r="J138" s="15">
        <f t="shared" si="11"/>
        <v>97.28883087823979</v>
      </c>
      <c r="K138" s="15">
        <f t="shared" si="12"/>
        <v>77.78407227406899</v>
      </c>
      <c r="M138" s="15">
        <f t="shared" si="13"/>
        <v>-4370.9</v>
      </c>
      <c r="N138" s="62">
        <f t="shared" si="14"/>
        <v>37.376964625986794</v>
      </c>
    </row>
    <row r="139" spans="1:14" ht="267.75" hidden="1">
      <c r="A139" s="102"/>
      <c r="B139" s="106"/>
      <c r="C139" s="16" t="s">
        <v>52</v>
      </c>
      <c r="D139" s="20" t="s">
        <v>53</v>
      </c>
      <c r="E139" s="58">
        <v>6015.8</v>
      </c>
      <c r="F139" s="11">
        <v>7003.3</v>
      </c>
      <c r="G139" s="11">
        <v>7003.3</v>
      </c>
      <c r="H139" s="58">
        <v>7003.3</v>
      </c>
      <c r="I139" s="15">
        <f t="shared" si="10"/>
        <v>0</v>
      </c>
      <c r="J139" s="15">
        <f t="shared" si="11"/>
        <v>100</v>
      </c>
      <c r="K139" s="15">
        <f t="shared" si="12"/>
        <v>100</v>
      </c>
      <c r="M139" s="15">
        <f t="shared" si="13"/>
        <v>987.5</v>
      </c>
      <c r="N139" s="62">
        <f t="shared" si="14"/>
        <v>116.41510688520229</v>
      </c>
    </row>
    <row r="140" spans="1:15" ht="31.5" hidden="1">
      <c r="A140" s="102"/>
      <c r="B140" s="106"/>
      <c r="C140" s="28"/>
      <c r="D140" s="24" t="s">
        <v>211</v>
      </c>
      <c r="E140" s="60">
        <f>E141-E136</f>
        <v>15080</v>
      </c>
      <c r="F140" s="25">
        <f>F141-F136</f>
        <v>11844.400000000001</v>
      </c>
      <c r="G140" s="25">
        <f>G141-G136</f>
        <v>11172</v>
      </c>
      <c r="H140" s="25">
        <f>H141-H136</f>
        <v>10719</v>
      </c>
      <c r="I140" s="59">
        <f t="shared" si="10"/>
        <v>-453</v>
      </c>
      <c r="J140" s="59">
        <f t="shared" si="11"/>
        <v>95.9452201933405</v>
      </c>
      <c r="K140" s="59">
        <f t="shared" si="12"/>
        <v>90.49846340886832</v>
      </c>
      <c r="L140" s="26"/>
      <c r="M140" s="59">
        <f t="shared" si="13"/>
        <v>-4361</v>
      </c>
      <c r="N140" s="64">
        <f t="shared" si="14"/>
        <v>71.08090185676392</v>
      </c>
      <c r="O140" s="26"/>
    </row>
    <row r="141" spans="1:15" ht="31.5" hidden="1">
      <c r="A141" s="103"/>
      <c r="B141" s="107"/>
      <c r="C141" s="36"/>
      <c r="D141" s="24" t="s">
        <v>212</v>
      </c>
      <c r="E141" s="57">
        <f>SUM(E129:E131,E134:E139)</f>
        <v>15080</v>
      </c>
      <c r="F141" s="37">
        <f>SUM(F129:F131,F134:F139)</f>
        <v>11844.400000000001</v>
      </c>
      <c r="G141" s="37">
        <f>SUM(G129:G131,G134:G139)</f>
        <v>11172</v>
      </c>
      <c r="H141" s="37">
        <f>SUM(H129:H131,H134:H139)</f>
        <v>10059.3</v>
      </c>
      <c r="I141" s="59">
        <f t="shared" si="10"/>
        <v>-1112.7000000000007</v>
      </c>
      <c r="J141" s="59">
        <f t="shared" si="11"/>
        <v>90.04027926960258</v>
      </c>
      <c r="K141" s="59">
        <f t="shared" si="12"/>
        <v>84.9287426969707</v>
      </c>
      <c r="L141" s="26"/>
      <c r="M141" s="59">
        <f t="shared" si="13"/>
        <v>-5020.700000000001</v>
      </c>
      <c r="N141" s="64">
        <f t="shared" si="14"/>
        <v>66.70623342175065</v>
      </c>
      <c r="O141" s="26"/>
    </row>
    <row r="142" spans="1:14" ht="267.75" hidden="1">
      <c r="A142" s="104" t="s">
        <v>99</v>
      </c>
      <c r="B142" s="105" t="s">
        <v>100</v>
      </c>
      <c r="C142" s="16" t="s">
        <v>16</v>
      </c>
      <c r="D142" s="21" t="s">
        <v>17</v>
      </c>
      <c r="E142" s="58">
        <v>141</v>
      </c>
      <c r="F142" s="11"/>
      <c r="G142" s="11"/>
      <c r="H142" s="58">
        <v>6.1</v>
      </c>
      <c r="I142" s="15">
        <f t="shared" si="10"/>
        <v>6.1</v>
      </c>
      <c r="J142" s="15"/>
      <c r="K142" s="15"/>
      <c r="M142" s="15">
        <f t="shared" si="13"/>
        <v>-134.9</v>
      </c>
      <c r="N142" s="62">
        <f t="shared" si="14"/>
        <v>4.326241134751773</v>
      </c>
    </row>
    <row r="143" spans="1:14" ht="267.75" hidden="1">
      <c r="A143" s="104"/>
      <c r="B143" s="105"/>
      <c r="C143" s="16" t="s">
        <v>101</v>
      </c>
      <c r="D143" s="18" t="s">
        <v>102</v>
      </c>
      <c r="E143" s="58"/>
      <c r="F143" s="11"/>
      <c r="G143" s="11"/>
      <c r="H143" s="58"/>
      <c r="I143" s="15">
        <f t="shared" si="10"/>
        <v>0</v>
      </c>
      <c r="J143" s="15"/>
      <c r="K143" s="15"/>
      <c r="M143" s="15">
        <f t="shared" si="13"/>
        <v>0</v>
      </c>
      <c r="N143" s="62" t="e">
        <f t="shared" si="14"/>
        <v>#DIV/0!</v>
      </c>
    </row>
    <row r="144" spans="1:14" ht="267.75" hidden="1">
      <c r="A144" s="108"/>
      <c r="B144" s="109"/>
      <c r="C144" s="16" t="s">
        <v>97</v>
      </c>
      <c r="D144" s="18" t="s">
        <v>98</v>
      </c>
      <c r="E144" s="58"/>
      <c r="F144" s="11"/>
      <c r="G144" s="11"/>
      <c r="H144" s="58"/>
      <c r="I144" s="15">
        <f t="shared" si="10"/>
        <v>0</v>
      </c>
      <c r="J144" s="15"/>
      <c r="K144" s="15"/>
      <c r="M144" s="15">
        <f t="shared" si="13"/>
        <v>0</v>
      </c>
      <c r="N144" s="62" t="e">
        <f t="shared" si="14"/>
        <v>#DIV/0!</v>
      </c>
    </row>
    <row r="145" spans="1:14" ht="267.75" hidden="1">
      <c r="A145" s="108"/>
      <c r="B145" s="109"/>
      <c r="C145" s="16" t="s">
        <v>22</v>
      </c>
      <c r="D145" s="18" t="s">
        <v>23</v>
      </c>
      <c r="E145" s="58">
        <f>E146</f>
        <v>10.5</v>
      </c>
      <c r="F145" s="11">
        <f>F146</f>
        <v>0</v>
      </c>
      <c r="G145" s="11">
        <f>G146</f>
        <v>0</v>
      </c>
      <c r="H145" s="58">
        <f>H146</f>
        <v>2</v>
      </c>
      <c r="I145" s="15">
        <f t="shared" si="10"/>
        <v>2</v>
      </c>
      <c r="J145" s="15"/>
      <c r="K145" s="15"/>
      <c r="M145" s="15">
        <f t="shared" si="13"/>
        <v>-8.5</v>
      </c>
      <c r="N145" s="62">
        <f t="shared" si="14"/>
        <v>19.047619047619047</v>
      </c>
    </row>
    <row r="146" spans="1:14" ht="47.25" hidden="1">
      <c r="A146" s="108"/>
      <c r="B146" s="109"/>
      <c r="C146" s="19" t="s">
        <v>25</v>
      </c>
      <c r="D146" s="20" t="s">
        <v>26</v>
      </c>
      <c r="E146" s="58">
        <v>10.5</v>
      </c>
      <c r="F146" s="11"/>
      <c r="G146" s="11"/>
      <c r="H146" s="58">
        <v>2</v>
      </c>
      <c r="I146" s="15">
        <f t="shared" si="10"/>
        <v>2</v>
      </c>
      <c r="J146" s="15"/>
      <c r="K146" s="15"/>
      <c r="M146" s="15">
        <f t="shared" si="13"/>
        <v>-8.5</v>
      </c>
      <c r="N146" s="62">
        <f t="shared" si="14"/>
        <v>19.047619047619047</v>
      </c>
    </row>
    <row r="147" spans="1:14" ht="267.75" hidden="1">
      <c r="A147" s="108"/>
      <c r="B147" s="109"/>
      <c r="C147" s="16" t="s">
        <v>27</v>
      </c>
      <c r="D147" s="18" t="s">
        <v>28</v>
      </c>
      <c r="E147" s="58">
        <v>9.8</v>
      </c>
      <c r="F147" s="11"/>
      <c r="G147" s="11"/>
      <c r="H147" s="58">
        <v>2.5</v>
      </c>
      <c r="I147" s="15">
        <f t="shared" si="10"/>
        <v>2.5</v>
      </c>
      <c r="J147" s="15"/>
      <c r="K147" s="15"/>
      <c r="M147" s="15">
        <f t="shared" si="13"/>
        <v>-7.300000000000001</v>
      </c>
      <c r="N147" s="62">
        <f t="shared" si="14"/>
        <v>25.510204081632654</v>
      </c>
    </row>
    <row r="148" spans="1:14" ht="267.75" hidden="1">
      <c r="A148" s="108"/>
      <c r="B148" s="109"/>
      <c r="C148" s="16" t="s">
        <v>29</v>
      </c>
      <c r="D148" s="18" t="s">
        <v>30</v>
      </c>
      <c r="E148" s="58">
        <v>1537.3</v>
      </c>
      <c r="F148" s="11">
        <v>734.1</v>
      </c>
      <c r="G148" s="11">
        <v>719.1</v>
      </c>
      <c r="H148" s="58">
        <v>776.1</v>
      </c>
      <c r="I148" s="15">
        <f t="shared" si="10"/>
        <v>57</v>
      </c>
      <c r="J148" s="15">
        <f t="shared" si="11"/>
        <v>107.92657488527327</v>
      </c>
      <c r="K148" s="15">
        <f t="shared" si="12"/>
        <v>105.72129137719656</v>
      </c>
      <c r="M148" s="15">
        <f t="shared" si="13"/>
        <v>-761.1999999999999</v>
      </c>
      <c r="N148" s="62">
        <f t="shared" si="14"/>
        <v>50.484615884993175</v>
      </c>
    </row>
    <row r="149" spans="1:14" ht="267.75" hidden="1">
      <c r="A149" s="108"/>
      <c r="B149" s="109"/>
      <c r="C149" s="16" t="s">
        <v>217</v>
      </c>
      <c r="D149" s="18" t="s">
        <v>46</v>
      </c>
      <c r="E149" s="58"/>
      <c r="F149" s="11"/>
      <c r="G149" s="11"/>
      <c r="H149" s="58">
        <v>-679.5</v>
      </c>
      <c r="I149" s="15">
        <f t="shared" si="10"/>
        <v>-679.5</v>
      </c>
      <c r="J149" s="15"/>
      <c r="K149" s="15"/>
      <c r="M149" s="15">
        <f t="shared" si="13"/>
        <v>-679.5</v>
      </c>
      <c r="N149" s="62"/>
    </row>
    <row r="150" spans="1:14" ht="267.75" hidden="1">
      <c r="A150" s="108"/>
      <c r="B150" s="109"/>
      <c r="C150" s="16" t="s">
        <v>49</v>
      </c>
      <c r="D150" s="18" t="s">
        <v>86</v>
      </c>
      <c r="E150" s="58">
        <v>23849.7</v>
      </c>
      <c r="F150" s="11"/>
      <c r="G150" s="11"/>
      <c r="H150" s="58"/>
      <c r="I150" s="15">
        <f t="shared" si="10"/>
        <v>0</v>
      </c>
      <c r="J150" s="15"/>
      <c r="K150" s="15"/>
      <c r="M150" s="15">
        <f t="shared" si="13"/>
        <v>-23849.7</v>
      </c>
      <c r="N150" s="62">
        <f t="shared" si="14"/>
        <v>0</v>
      </c>
    </row>
    <row r="151" spans="1:14" ht="267.75" hidden="1">
      <c r="A151" s="108"/>
      <c r="B151" s="109"/>
      <c r="C151" s="16" t="s">
        <v>50</v>
      </c>
      <c r="D151" s="18" t="s">
        <v>87</v>
      </c>
      <c r="E151" s="58">
        <v>19608.4</v>
      </c>
      <c r="F151" s="11">
        <v>5607.6</v>
      </c>
      <c r="G151" s="11">
        <v>4297</v>
      </c>
      <c r="H151" s="58">
        <v>3995.4</v>
      </c>
      <c r="I151" s="15">
        <f t="shared" si="10"/>
        <v>-301.5999999999999</v>
      </c>
      <c r="J151" s="15">
        <f t="shared" si="11"/>
        <v>92.98114963928322</v>
      </c>
      <c r="K151" s="15">
        <f t="shared" si="12"/>
        <v>71.24973250588486</v>
      </c>
      <c r="M151" s="15">
        <f t="shared" si="13"/>
        <v>-15613.000000000002</v>
      </c>
      <c r="N151" s="62">
        <f t="shared" si="14"/>
        <v>20.375961322698437</v>
      </c>
    </row>
    <row r="152" spans="1:14" ht="267.75" hidden="1">
      <c r="A152" s="108"/>
      <c r="B152" s="109"/>
      <c r="C152" s="16" t="s">
        <v>52</v>
      </c>
      <c r="D152" s="20" t="s">
        <v>53</v>
      </c>
      <c r="E152" s="58"/>
      <c r="F152" s="11">
        <v>27776.4</v>
      </c>
      <c r="G152" s="11">
        <v>27776.4</v>
      </c>
      <c r="H152" s="58">
        <v>27776.4</v>
      </c>
      <c r="I152" s="15">
        <f t="shared" si="10"/>
        <v>0</v>
      </c>
      <c r="J152" s="15">
        <f t="shared" si="11"/>
        <v>100</v>
      </c>
      <c r="K152" s="15">
        <f t="shared" si="12"/>
        <v>100</v>
      </c>
      <c r="M152" s="15">
        <f t="shared" si="13"/>
        <v>27776.4</v>
      </c>
      <c r="N152" s="62"/>
    </row>
    <row r="153" spans="1:15" ht="31.5" hidden="1">
      <c r="A153" s="108"/>
      <c r="B153" s="109"/>
      <c r="C153" s="28"/>
      <c r="D153" s="24" t="s">
        <v>211</v>
      </c>
      <c r="E153" s="60">
        <f>E154-E149</f>
        <v>45156.7</v>
      </c>
      <c r="F153" s="25">
        <f>F154-F149</f>
        <v>34118.100000000006</v>
      </c>
      <c r="G153" s="25">
        <f>G154-G149</f>
        <v>32792.5</v>
      </c>
      <c r="H153" s="60">
        <f>H154-H149</f>
        <v>32558.5</v>
      </c>
      <c r="I153" s="59">
        <f t="shared" si="10"/>
        <v>-234</v>
      </c>
      <c r="J153" s="59">
        <f t="shared" si="11"/>
        <v>99.28642220019822</v>
      </c>
      <c r="K153" s="59">
        <f t="shared" si="12"/>
        <v>95.42881930705401</v>
      </c>
      <c r="L153" s="26"/>
      <c r="M153" s="59">
        <f t="shared" si="13"/>
        <v>-12598.199999999997</v>
      </c>
      <c r="N153" s="64">
        <f t="shared" si="14"/>
        <v>72.10114999546026</v>
      </c>
      <c r="O153" s="26"/>
    </row>
    <row r="154" spans="1:15" ht="31.5" hidden="1">
      <c r="A154" s="108"/>
      <c r="B154" s="109"/>
      <c r="C154" s="36"/>
      <c r="D154" s="24" t="s">
        <v>212</v>
      </c>
      <c r="E154" s="57">
        <f>SUM(E142:E145,E147:E152)</f>
        <v>45156.7</v>
      </c>
      <c r="F154" s="37">
        <f>SUM(F142:F145,F147:F152)</f>
        <v>34118.100000000006</v>
      </c>
      <c r="G154" s="37">
        <f>SUM(G142:G145,G147:G152)</f>
        <v>32792.5</v>
      </c>
      <c r="H154" s="57">
        <f>SUM(H142:H145,H147:H152)</f>
        <v>31879</v>
      </c>
      <c r="I154" s="59">
        <f t="shared" si="10"/>
        <v>-913.5</v>
      </c>
      <c r="J154" s="59">
        <f t="shared" si="11"/>
        <v>97.21430205077381</v>
      </c>
      <c r="K154" s="59">
        <f t="shared" si="12"/>
        <v>93.43720781637897</v>
      </c>
      <c r="L154" s="26"/>
      <c r="M154" s="59">
        <f t="shared" si="13"/>
        <v>-13277.699999999997</v>
      </c>
      <c r="N154" s="64">
        <f t="shared" si="14"/>
        <v>70.59638990448815</v>
      </c>
      <c r="O154" s="26"/>
    </row>
    <row r="155" spans="1:14" ht="267.75" hidden="1">
      <c r="A155" s="104" t="s">
        <v>103</v>
      </c>
      <c r="B155" s="105" t="s">
        <v>104</v>
      </c>
      <c r="C155" s="16" t="s">
        <v>16</v>
      </c>
      <c r="D155" s="21" t="s">
        <v>17</v>
      </c>
      <c r="E155" s="58">
        <v>2.5</v>
      </c>
      <c r="F155" s="11"/>
      <c r="G155" s="11"/>
      <c r="H155" s="58">
        <v>508.7</v>
      </c>
      <c r="I155" s="15">
        <f t="shared" si="10"/>
        <v>508.7</v>
      </c>
      <c r="J155" s="15"/>
      <c r="K155" s="15"/>
      <c r="M155" s="15">
        <f t="shared" si="13"/>
        <v>506.2</v>
      </c>
      <c r="N155" s="62">
        <f t="shared" si="14"/>
        <v>20348</v>
      </c>
    </row>
    <row r="156" spans="1:14" ht="267.75" hidden="1">
      <c r="A156" s="104"/>
      <c r="B156" s="105"/>
      <c r="C156" s="16" t="s">
        <v>101</v>
      </c>
      <c r="D156" s="18" t="s">
        <v>102</v>
      </c>
      <c r="E156" s="58"/>
      <c r="F156" s="11"/>
      <c r="G156" s="11"/>
      <c r="H156" s="58"/>
      <c r="I156" s="15">
        <f t="shared" si="10"/>
        <v>0</v>
      </c>
      <c r="J156" s="15"/>
      <c r="K156" s="15"/>
      <c r="M156" s="15">
        <f t="shared" si="13"/>
        <v>0</v>
      </c>
      <c r="N156" s="62" t="e">
        <f t="shared" si="14"/>
        <v>#DIV/0!</v>
      </c>
    </row>
    <row r="157" spans="1:14" ht="267.75" hidden="1">
      <c r="A157" s="108"/>
      <c r="B157" s="109"/>
      <c r="C157" s="16" t="s">
        <v>97</v>
      </c>
      <c r="D157" s="18" t="s">
        <v>98</v>
      </c>
      <c r="E157" s="58"/>
      <c r="F157" s="11"/>
      <c r="G157" s="11"/>
      <c r="H157" s="58"/>
      <c r="I157" s="15">
        <f t="shared" si="10"/>
        <v>0</v>
      </c>
      <c r="J157" s="15"/>
      <c r="K157" s="15"/>
      <c r="M157" s="15">
        <f t="shared" si="13"/>
        <v>0</v>
      </c>
      <c r="N157" s="62" t="e">
        <f t="shared" si="14"/>
        <v>#DIV/0!</v>
      </c>
    </row>
    <row r="158" spans="1:14" ht="267.75" hidden="1">
      <c r="A158" s="108"/>
      <c r="B158" s="109"/>
      <c r="C158" s="16" t="s">
        <v>22</v>
      </c>
      <c r="D158" s="18" t="s">
        <v>23</v>
      </c>
      <c r="E158" s="58">
        <f>E159</f>
        <v>2.4</v>
      </c>
      <c r="F158" s="11">
        <f>F159</f>
        <v>0</v>
      </c>
      <c r="G158" s="11">
        <f>G159</f>
        <v>0</v>
      </c>
      <c r="H158" s="58">
        <f>H159</f>
        <v>417.7</v>
      </c>
      <c r="I158" s="15">
        <f t="shared" si="10"/>
        <v>417.7</v>
      </c>
      <c r="J158" s="15"/>
      <c r="K158" s="15"/>
      <c r="M158" s="15">
        <f t="shared" si="13"/>
        <v>415.3</v>
      </c>
      <c r="N158" s="62">
        <f t="shared" si="14"/>
        <v>17404.166666666664</v>
      </c>
    </row>
    <row r="159" spans="1:14" ht="47.25" hidden="1">
      <c r="A159" s="108"/>
      <c r="B159" s="109"/>
      <c r="C159" s="19" t="s">
        <v>25</v>
      </c>
      <c r="D159" s="20" t="s">
        <v>26</v>
      </c>
      <c r="E159" s="58">
        <v>2.4</v>
      </c>
      <c r="F159" s="11"/>
      <c r="G159" s="11"/>
      <c r="H159" s="58">
        <v>417.7</v>
      </c>
      <c r="I159" s="15">
        <f t="shared" si="10"/>
        <v>417.7</v>
      </c>
      <c r="J159" s="15"/>
      <c r="K159" s="15"/>
      <c r="M159" s="15">
        <f t="shared" si="13"/>
        <v>415.3</v>
      </c>
      <c r="N159" s="62">
        <f t="shared" si="14"/>
        <v>17404.166666666664</v>
      </c>
    </row>
    <row r="160" spans="1:14" ht="267.75" hidden="1">
      <c r="A160" s="108"/>
      <c r="B160" s="109"/>
      <c r="C160" s="16" t="s">
        <v>27</v>
      </c>
      <c r="D160" s="18" t="s">
        <v>28</v>
      </c>
      <c r="E160" s="58">
        <v>8.5</v>
      </c>
      <c r="F160" s="11"/>
      <c r="G160" s="11"/>
      <c r="H160" s="58"/>
      <c r="I160" s="15">
        <f t="shared" si="10"/>
        <v>0</v>
      </c>
      <c r="J160" s="15"/>
      <c r="K160" s="15"/>
      <c r="M160" s="15">
        <f t="shared" si="13"/>
        <v>-8.5</v>
      </c>
      <c r="N160" s="62">
        <f t="shared" si="14"/>
        <v>0</v>
      </c>
    </row>
    <row r="161" spans="1:14" ht="267.75" hidden="1">
      <c r="A161" s="108"/>
      <c r="B161" s="109"/>
      <c r="C161" s="16" t="s">
        <v>29</v>
      </c>
      <c r="D161" s="18" t="s">
        <v>30</v>
      </c>
      <c r="E161" s="58">
        <v>876.7</v>
      </c>
      <c r="F161" s="11">
        <v>237.9</v>
      </c>
      <c r="G161" s="11">
        <v>237.9</v>
      </c>
      <c r="H161" s="58">
        <v>663.2</v>
      </c>
      <c r="I161" s="15">
        <f t="shared" si="10"/>
        <v>425.30000000000007</v>
      </c>
      <c r="J161" s="15">
        <f t="shared" si="11"/>
        <v>278.7725935266919</v>
      </c>
      <c r="K161" s="15">
        <f t="shared" si="12"/>
        <v>278.7725935266919</v>
      </c>
      <c r="M161" s="15">
        <f t="shared" si="13"/>
        <v>-213.5</v>
      </c>
      <c r="N161" s="62">
        <f t="shared" si="14"/>
        <v>75.64731379035018</v>
      </c>
    </row>
    <row r="162" spans="1:14" ht="267.75" hidden="1">
      <c r="A162" s="108"/>
      <c r="B162" s="109"/>
      <c r="C162" s="16" t="s">
        <v>217</v>
      </c>
      <c r="D162" s="18" t="s">
        <v>46</v>
      </c>
      <c r="E162" s="58"/>
      <c r="F162" s="11"/>
      <c r="G162" s="11"/>
      <c r="H162" s="58">
        <v>-1007.6</v>
      </c>
      <c r="I162" s="15">
        <f t="shared" si="10"/>
        <v>-1007.6</v>
      </c>
      <c r="J162" s="15"/>
      <c r="K162" s="15"/>
      <c r="M162" s="15">
        <f t="shared" si="13"/>
        <v>-1007.6</v>
      </c>
      <c r="N162" s="62"/>
    </row>
    <row r="163" spans="1:14" ht="267.75" hidden="1">
      <c r="A163" s="108"/>
      <c r="B163" s="109"/>
      <c r="C163" s="16" t="s">
        <v>49</v>
      </c>
      <c r="D163" s="18" t="s">
        <v>86</v>
      </c>
      <c r="E163" s="58">
        <v>21251.1</v>
      </c>
      <c r="F163" s="11"/>
      <c r="G163" s="11"/>
      <c r="H163" s="58"/>
      <c r="I163" s="15">
        <f t="shared" si="10"/>
        <v>0</v>
      </c>
      <c r="J163" s="15"/>
      <c r="K163" s="15"/>
      <c r="M163" s="15">
        <f t="shared" si="13"/>
        <v>-21251.1</v>
      </c>
      <c r="N163" s="62">
        <f t="shared" si="14"/>
        <v>0</v>
      </c>
    </row>
    <row r="164" spans="1:14" ht="267.75" hidden="1">
      <c r="A164" s="108"/>
      <c r="B164" s="109"/>
      <c r="C164" s="16" t="s">
        <v>50</v>
      </c>
      <c r="D164" s="18" t="s">
        <v>87</v>
      </c>
      <c r="E164" s="58">
        <v>20263.8</v>
      </c>
      <c r="F164" s="11">
        <v>5963.5</v>
      </c>
      <c r="G164" s="11">
        <v>4410.1</v>
      </c>
      <c r="H164" s="58">
        <v>4153.5</v>
      </c>
      <c r="I164" s="15">
        <f t="shared" si="10"/>
        <v>-256.60000000000036</v>
      </c>
      <c r="J164" s="15">
        <f t="shared" si="11"/>
        <v>94.18153783360921</v>
      </c>
      <c r="K164" s="15">
        <f t="shared" si="12"/>
        <v>69.64869623543221</v>
      </c>
      <c r="M164" s="15">
        <f t="shared" si="13"/>
        <v>-16110.3</v>
      </c>
      <c r="N164" s="62">
        <f t="shared" si="14"/>
        <v>20.497142687945992</v>
      </c>
    </row>
    <row r="165" spans="1:14" ht="267.75" hidden="1">
      <c r="A165" s="108"/>
      <c r="B165" s="109"/>
      <c r="C165" s="16" t="s">
        <v>52</v>
      </c>
      <c r="D165" s="20" t="s">
        <v>53</v>
      </c>
      <c r="E165" s="58"/>
      <c r="F165" s="11">
        <v>24756.6</v>
      </c>
      <c r="G165" s="11">
        <v>24756.6</v>
      </c>
      <c r="H165" s="58">
        <v>24756.6</v>
      </c>
      <c r="I165" s="15">
        <f t="shared" si="10"/>
        <v>0</v>
      </c>
      <c r="J165" s="15">
        <f t="shared" si="11"/>
        <v>100</v>
      </c>
      <c r="K165" s="15">
        <f t="shared" si="12"/>
        <v>100</v>
      </c>
      <c r="M165" s="15">
        <f t="shared" si="13"/>
        <v>24756.6</v>
      </c>
      <c r="N165" s="62"/>
    </row>
    <row r="166" spans="1:15" ht="31.5" hidden="1">
      <c r="A166" s="108"/>
      <c r="B166" s="109"/>
      <c r="C166" s="28"/>
      <c r="D166" s="24" t="s">
        <v>211</v>
      </c>
      <c r="E166" s="60">
        <f>E167-E162</f>
        <v>42405</v>
      </c>
      <c r="F166" s="25">
        <f>F167-F162</f>
        <v>30958</v>
      </c>
      <c r="G166" s="25">
        <f>G167-G162</f>
        <v>29404.6</v>
      </c>
      <c r="H166" s="60">
        <f>H167-H162</f>
        <v>30499.699999999997</v>
      </c>
      <c r="I166" s="59">
        <f t="shared" si="10"/>
        <v>1095.0999999999985</v>
      </c>
      <c r="J166" s="59">
        <f t="shared" si="11"/>
        <v>103.72424722662441</v>
      </c>
      <c r="K166" s="59">
        <f t="shared" si="12"/>
        <v>98.51960720976807</v>
      </c>
      <c r="L166" s="26"/>
      <c r="M166" s="59">
        <f t="shared" si="13"/>
        <v>-11905.300000000003</v>
      </c>
      <c r="N166" s="64">
        <f t="shared" si="14"/>
        <v>71.92477302204928</v>
      </c>
      <c r="O166" s="26"/>
    </row>
    <row r="167" spans="1:15" ht="31.5" hidden="1">
      <c r="A167" s="108"/>
      <c r="B167" s="109"/>
      <c r="C167" s="36"/>
      <c r="D167" s="24" t="s">
        <v>212</v>
      </c>
      <c r="E167" s="57">
        <f>SUM(E155:E158,E160:E165)</f>
        <v>42405</v>
      </c>
      <c r="F167" s="37">
        <f>SUM(F155:F158,F160:F165)</f>
        <v>30958</v>
      </c>
      <c r="G167" s="37">
        <f>SUM(G155:G158,G160:G165)</f>
        <v>29404.6</v>
      </c>
      <c r="H167" s="57">
        <f>SUM(H155:H158,H160:H165)</f>
        <v>29492.1</v>
      </c>
      <c r="I167" s="59">
        <f t="shared" si="10"/>
        <v>87.5</v>
      </c>
      <c r="J167" s="59">
        <f t="shared" si="11"/>
        <v>100.29757248865823</v>
      </c>
      <c r="K167" s="59">
        <f t="shared" si="12"/>
        <v>95.26487499192454</v>
      </c>
      <c r="L167" s="26"/>
      <c r="M167" s="59">
        <f t="shared" si="13"/>
        <v>-12912.900000000001</v>
      </c>
      <c r="N167" s="64">
        <f t="shared" si="14"/>
        <v>69.54863813229572</v>
      </c>
      <c r="O167" s="26"/>
    </row>
    <row r="168" spans="1:14" ht="267.75" hidden="1">
      <c r="A168" s="104" t="s">
        <v>105</v>
      </c>
      <c r="B168" s="105" t="s">
        <v>106</v>
      </c>
      <c r="C168" s="16" t="s">
        <v>16</v>
      </c>
      <c r="D168" s="21" t="s">
        <v>17</v>
      </c>
      <c r="E168" s="58">
        <v>46.5</v>
      </c>
      <c r="F168" s="11"/>
      <c r="G168" s="11"/>
      <c r="H168" s="58">
        <v>39.9</v>
      </c>
      <c r="I168" s="15">
        <f t="shared" si="10"/>
        <v>39.9</v>
      </c>
      <c r="J168" s="15"/>
      <c r="K168" s="15"/>
      <c r="M168" s="15">
        <f t="shared" si="13"/>
        <v>-6.600000000000001</v>
      </c>
      <c r="N168" s="62">
        <f t="shared" si="14"/>
        <v>85.80645161290322</v>
      </c>
    </row>
    <row r="169" spans="1:14" ht="267.75" hidden="1">
      <c r="A169" s="104"/>
      <c r="B169" s="105"/>
      <c r="C169" s="16" t="s">
        <v>101</v>
      </c>
      <c r="D169" s="18" t="s">
        <v>102</v>
      </c>
      <c r="E169" s="58"/>
      <c r="F169" s="11"/>
      <c r="G169" s="11"/>
      <c r="H169" s="58"/>
      <c r="I169" s="15">
        <f t="shared" si="10"/>
        <v>0</v>
      </c>
      <c r="J169" s="15"/>
      <c r="K169" s="15"/>
      <c r="M169" s="15">
        <f t="shared" si="13"/>
        <v>0</v>
      </c>
      <c r="N169" s="62" t="e">
        <f t="shared" si="14"/>
        <v>#DIV/0!</v>
      </c>
    </row>
    <row r="170" spans="1:14" ht="267.75" hidden="1">
      <c r="A170" s="108"/>
      <c r="B170" s="109"/>
      <c r="C170" s="16" t="s">
        <v>97</v>
      </c>
      <c r="D170" s="18" t="s">
        <v>98</v>
      </c>
      <c r="E170" s="58"/>
      <c r="F170" s="11"/>
      <c r="G170" s="11"/>
      <c r="H170" s="58"/>
      <c r="I170" s="15">
        <f t="shared" si="10"/>
        <v>0</v>
      </c>
      <c r="J170" s="15"/>
      <c r="K170" s="15"/>
      <c r="M170" s="15">
        <f t="shared" si="13"/>
        <v>0</v>
      </c>
      <c r="N170" s="62" t="e">
        <f t="shared" si="14"/>
        <v>#DIV/0!</v>
      </c>
    </row>
    <row r="171" spans="1:14" ht="267.75" hidden="1">
      <c r="A171" s="108"/>
      <c r="B171" s="109"/>
      <c r="C171" s="16" t="s">
        <v>22</v>
      </c>
      <c r="D171" s="18" t="s">
        <v>23</v>
      </c>
      <c r="E171" s="58">
        <f>SUM(E172:E173)</f>
        <v>2</v>
      </c>
      <c r="F171" s="11">
        <f>SUM(F172:F173)</f>
        <v>0</v>
      </c>
      <c r="G171" s="11">
        <f>SUM(G172:G173)</f>
        <v>0</v>
      </c>
      <c r="H171" s="58">
        <f>SUM(H172:H173)</f>
        <v>100.4</v>
      </c>
      <c r="I171" s="15">
        <f t="shared" si="10"/>
        <v>100.4</v>
      </c>
      <c r="J171" s="15"/>
      <c r="K171" s="15"/>
      <c r="M171" s="15">
        <f t="shared" si="13"/>
        <v>98.4</v>
      </c>
      <c r="N171" s="62">
        <f t="shared" si="14"/>
        <v>5020</v>
      </c>
    </row>
    <row r="172" spans="1:14" ht="63" hidden="1">
      <c r="A172" s="108"/>
      <c r="B172" s="109"/>
      <c r="C172" s="19" t="s">
        <v>197</v>
      </c>
      <c r="D172" s="65" t="s">
        <v>24</v>
      </c>
      <c r="E172" s="58"/>
      <c r="F172" s="11"/>
      <c r="G172" s="11"/>
      <c r="H172" s="58"/>
      <c r="I172" s="15">
        <f t="shared" si="10"/>
        <v>0</v>
      </c>
      <c r="J172" s="15"/>
      <c r="K172" s="15"/>
      <c r="M172" s="15">
        <f t="shared" si="13"/>
        <v>0</v>
      </c>
      <c r="N172" s="62" t="e">
        <f t="shared" si="14"/>
        <v>#DIV/0!</v>
      </c>
    </row>
    <row r="173" spans="1:14" ht="47.25" hidden="1">
      <c r="A173" s="108"/>
      <c r="B173" s="109"/>
      <c r="C173" s="19" t="s">
        <v>25</v>
      </c>
      <c r="D173" s="20" t="s">
        <v>26</v>
      </c>
      <c r="E173" s="58">
        <v>2</v>
      </c>
      <c r="F173" s="11"/>
      <c r="G173" s="11"/>
      <c r="H173" s="58">
        <v>100.4</v>
      </c>
      <c r="I173" s="15">
        <f t="shared" si="10"/>
        <v>100.4</v>
      </c>
      <c r="J173" s="15"/>
      <c r="K173" s="15"/>
      <c r="M173" s="15">
        <f t="shared" si="13"/>
        <v>98.4</v>
      </c>
      <c r="N173" s="62">
        <f t="shared" si="14"/>
        <v>5020</v>
      </c>
    </row>
    <row r="174" spans="1:14" ht="267.75" hidden="1">
      <c r="A174" s="108"/>
      <c r="B174" s="109"/>
      <c r="C174" s="16" t="s">
        <v>27</v>
      </c>
      <c r="D174" s="18" t="s">
        <v>28</v>
      </c>
      <c r="E174" s="58">
        <v>117.8</v>
      </c>
      <c r="F174" s="11"/>
      <c r="G174" s="11"/>
      <c r="H174" s="58"/>
      <c r="I174" s="15">
        <f t="shared" si="10"/>
        <v>0</v>
      </c>
      <c r="J174" s="15"/>
      <c r="K174" s="15"/>
      <c r="M174" s="15">
        <f t="shared" si="13"/>
        <v>-117.8</v>
      </c>
      <c r="N174" s="62">
        <f t="shared" si="14"/>
        <v>0</v>
      </c>
    </row>
    <row r="175" spans="1:14" ht="267.75" hidden="1">
      <c r="A175" s="108"/>
      <c r="B175" s="109"/>
      <c r="C175" s="16" t="s">
        <v>29</v>
      </c>
      <c r="D175" s="18" t="s">
        <v>30</v>
      </c>
      <c r="E175" s="58">
        <v>872.7</v>
      </c>
      <c r="F175" s="11">
        <v>114.1</v>
      </c>
      <c r="G175" s="11">
        <v>114.1</v>
      </c>
      <c r="H175" s="58">
        <v>1151.2</v>
      </c>
      <c r="I175" s="15">
        <f t="shared" si="10"/>
        <v>1037.1000000000001</v>
      </c>
      <c r="J175" s="15">
        <f t="shared" si="11"/>
        <v>1008.9395267309378</v>
      </c>
      <c r="K175" s="15">
        <f t="shared" si="12"/>
        <v>1008.9395267309378</v>
      </c>
      <c r="M175" s="15">
        <f t="shared" si="13"/>
        <v>278.5</v>
      </c>
      <c r="N175" s="62">
        <f t="shared" si="14"/>
        <v>131.91245559757076</v>
      </c>
    </row>
    <row r="176" spans="1:14" ht="267.75" hidden="1">
      <c r="A176" s="108"/>
      <c r="B176" s="109"/>
      <c r="C176" s="16" t="s">
        <v>217</v>
      </c>
      <c r="D176" s="18" t="s">
        <v>46</v>
      </c>
      <c r="E176" s="58"/>
      <c r="G176" s="11"/>
      <c r="H176" s="58">
        <v>-454.8</v>
      </c>
      <c r="I176" s="15">
        <f t="shared" si="10"/>
        <v>-454.8</v>
      </c>
      <c r="J176" s="15"/>
      <c r="K176" s="15"/>
      <c r="M176" s="15">
        <f t="shared" si="13"/>
        <v>-454.8</v>
      </c>
      <c r="N176" s="62"/>
    </row>
    <row r="177" spans="1:14" ht="267.75" hidden="1">
      <c r="A177" s="108"/>
      <c r="B177" s="109"/>
      <c r="C177" s="16" t="s">
        <v>49</v>
      </c>
      <c r="D177" s="18" t="s">
        <v>86</v>
      </c>
      <c r="E177" s="58">
        <v>17750.8</v>
      </c>
      <c r="F177" s="11"/>
      <c r="G177" s="11"/>
      <c r="H177" s="58"/>
      <c r="I177" s="15">
        <f t="shared" si="10"/>
        <v>0</v>
      </c>
      <c r="J177" s="15"/>
      <c r="K177" s="15"/>
      <c r="M177" s="15">
        <f t="shared" si="13"/>
        <v>-17750.8</v>
      </c>
      <c r="N177" s="62">
        <f t="shared" si="14"/>
        <v>0</v>
      </c>
    </row>
    <row r="178" spans="1:14" ht="267.75" hidden="1">
      <c r="A178" s="108"/>
      <c r="B178" s="109"/>
      <c r="C178" s="16" t="s">
        <v>50</v>
      </c>
      <c r="D178" s="18" t="s">
        <v>87</v>
      </c>
      <c r="E178" s="58">
        <v>16173.9</v>
      </c>
      <c r="F178" s="11">
        <v>4490.8</v>
      </c>
      <c r="G178" s="11">
        <v>3447.1</v>
      </c>
      <c r="H178" s="58">
        <v>3232.9</v>
      </c>
      <c r="I178" s="15">
        <f t="shared" si="10"/>
        <v>-214.19999999999982</v>
      </c>
      <c r="J178" s="15">
        <f t="shared" si="11"/>
        <v>93.7860810536393</v>
      </c>
      <c r="K178" s="15">
        <f t="shared" si="12"/>
        <v>71.98940055224014</v>
      </c>
      <c r="M178" s="15">
        <f t="shared" si="13"/>
        <v>-12941</v>
      </c>
      <c r="N178" s="62">
        <f t="shared" si="14"/>
        <v>19.9883763347121</v>
      </c>
    </row>
    <row r="179" spans="1:14" ht="267.75" hidden="1">
      <c r="A179" s="108"/>
      <c r="B179" s="109"/>
      <c r="C179" s="16" t="s">
        <v>52</v>
      </c>
      <c r="D179" s="20" t="s">
        <v>53</v>
      </c>
      <c r="E179" s="58"/>
      <c r="F179" s="11">
        <v>20671.2</v>
      </c>
      <c r="G179" s="11">
        <v>20671.2</v>
      </c>
      <c r="H179" s="58">
        <v>20671.2</v>
      </c>
      <c r="I179" s="15">
        <f t="shared" si="10"/>
        <v>0</v>
      </c>
      <c r="J179" s="15">
        <f t="shared" si="11"/>
        <v>100</v>
      </c>
      <c r="K179" s="15">
        <f t="shared" si="12"/>
        <v>100</v>
      </c>
      <c r="M179" s="15">
        <f t="shared" si="13"/>
        <v>20671.2</v>
      </c>
      <c r="N179" s="62"/>
    </row>
    <row r="180" spans="1:15" ht="31.5" hidden="1">
      <c r="A180" s="108"/>
      <c r="B180" s="109"/>
      <c r="C180" s="28"/>
      <c r="D180" s="24" t="s">
        <v>211</v>
      </c>
      <c r="E180" s="60">
        <f>E181-E176</f>
        <v>34963.7</v>
      </c>
      <c r="F180" s="25">
        <f>F181-F176</f>
        <v>25276.100000000002</v>
      </c>
      <c r="G180" s="25">
        <f>G181-G176</f>
        <v>24232.4</v>
      </c>
      <c r="H180" s="60">
        <f>H181-H176</f>
        <v>25195.600000000002</v>
      </c>
      <c r="I180" s="59">
        <f t="shared" si="10"/>
        <v>963.2000000000007</v>
      </c>
      <c r="J180" s="59">
        <f t="shared" si="11"/>
        <v>103.97484359782771</v>
      </c>
      <c r="K180" s="59">
        <f t="shared" si="12"/>
        <v>99.68151732268822</v>
      </c>
      <c r="L180" s="26"/>
      <c r="M180" s="59">
        <f t="shared" si="13"/>
        <v>-9768.099999999995</v>
      </c>
      <c r="N180" s="64">
        <f t="shared" si="14"/>
        <v>72.06216733354881</v>
      </c>
      <c r="O180" s="26"/>
    </row>
    <row r="181" spans="1:15" ht="31.5" hidden="1">
      <c r="A181" s="108"/>
      <c r="B181" s="109"/>
      <c r="C181" s="36"/>
      <c r="D181" s="24" t="s">
        <v>212</v>
      </c>
      <c r="E181" s="57">
        <f>SUM(E168:E171,E174:E179)</f>
        <v>34963.7</v>
      </c>
      <c r="F181" s="37">
        <f>SUM(F168:F171,F174:F179)</f>
        <v>25276.100000000002</v>
      </c>
      <c r="G181" s="37">
        <f>SUM(G168:G171,G174:G179)</f>
        <v>24232.4</v>
      </c>
      <c r="H181" s="57">
        <f>SUM(H168:H171,H174:H179)</f>
        <v>24740.800000000003</v>
      </c>
      <c r="I181" s="59">
        <f t="shared" si="10"/>
        <v>508.40000000000146</v>
      </c>
      <c r="J181" s="59">
        <f t="shared" si="11"/>
        <v>102.09801753024877</v>
      </c>
      <c r="K181" s="59">
        <f t="shared" si="12"/>
        <v>97.88218910354051</v>
      </c>
      <c r="L181" s="26"/>
      <c r="M181" s="59">
        <f t="shared" si="13"/>
        <v>-10222.899999999994</v>
      </c>
      <c r="N181" s="64">
        <f t="shared" si="14"/>
        <v>70.7613896698576</v>
      </c>
      <c r="O181" s="26"/>
    </row>
    <row r="182" spans="1:14" ht="267.75" hidden="1">
      <c r="A182" s="104" t="s">
        <v>107</v>
      </c>
      <c r="B182" s="105" t="s">
        <v>108</v>
      </c>
      <c r="C182" s="16" t="s">
        <v>16</v>
      </c>
      <c r="D182" s="21" t="s">
        <v>17</v>
      </c>
      <c r="E182" s="58"/>
      <c r="F182" s="11"/>
      <c r="G182" s="11"/>
      <c r="H182" s="58"/>
      <c r="I182" s="15">
        <f t="shared" si="10"/>
        <v>0</v>
      </c>
      <c r="J182" s="15" t="e">
        <f t="shared" si="11"/>
        <v>#DIV/0!</v>
      </c>
      <c r="K182" s="15" t="e">
        <f t="shared" si="12"/>
        <v>#DIV/0!</v>
      </c>
      <c r="M182" s="15">
        <f t="shared" si="13"/>
        <v>0</v>
      </c>
      <c r="N182" s="62" t="e">
        <f t="shared" si="14"/>
        <v>#DIV/0!</v>
      </c>
    </row>
    <row r="183" spans="1:14" ht="267.75" hidden="1">
      <c r="A183" s="104"/>
      <c r="B183" s="105"/>
      <c r="C183" s="16" t="s">
        <v>101</v>
      </c>
      <c r="D183" s="18" t="s">
        <v>102</v>
      </c>
      <c r="E183" s="58"/>
      <c r="F183" s="11"/>
      <c r="G183" s="11"/>
      <c r="H183" s="58"/>
      <c r="I183" s="15">
        <f t="shared" si="10"/>
        <v>0</v>
      </c>
      <c r="J183" s="15" t="e">
        <f t="shared" si="11"/>
        <v>#DIV/0!</v>
      </c>
      <c r="K183" s="15" t="e">
        <f t="shared" si="12"/>
        <v>#DIV/0!</v>
      </c>
      <c r="M183" s="15">
        <f t="shared" si="13"/>
        <v>0</v>
      </c>
      <c r="N183" s="62" t="e">
        <f t="shared" si="14"/>
        <v>#DIV/0!</v>
      </c>
    </row>
    <row r="184" spans="1:14" ht="267.75" hidden="1">
      <c r="A184" s="108"/>
      <c r="B184" s="109"/>
      <c r="C184" s="16" t="s">
        <v>97</v>
      </c>
      <c r="D184" s="18" t="s">
        <v>98</v>
      </c>
      <c r="E184" s="58"/>
      <c r="F184" s="11"/>
      <c r="G184" s="11"/>
      <c r="H184" s="58"/>
      <c r="I184" s="15">
        <f t="shared" si="10"/>
        <v>0</v>
      </c>
      <c r="J184" s="15" t="e">
        <f t="shared" si="11"/>
        <v>#DIV/0!</v>
      </c>
      <c r="K184" s="15" t="e">
        <f t="shared" si="12"/>
        <v>#DIV/0!</v>
      </c>
      <c r="M184" s="15">
        <f t="shared" si="13"/>
        <v>0</v>
      </c>
      <c r="N184" s="62" t="e">
        <f t="shared" si="14"/>
        <v>#DIV/0!</v>
      </c>
    </row>
    <row r="185" spans="1:14" ht="267.75" hidden="1">
      <c r="A185" s="108"/>
      <c r="B185" s="109"/>
      <c r="C185" s="16" t="s">
        <v>22</v>
      </c>
      <c r="D185" s="18" t="s">
        <v>23</v>
      </c>
      <c r="E185" s="58">
        <f>E186</f>
        <v>0</v>
      </c>
      <c r="F185" s="11">
        <f>F186</f>
        <v>0</v>
      </c>
      <c r="G185" s="11">
        <f>G186</f>
        <v>0</v>
      </c>
      <c r="H185" s="58">
        <f>H186</f>
        <v>0</v>
      </c>
      <c r="I185" s="15">
        <f t="shared" si="10"/>
        <v>0</v>
      </c>
      <c r="J185" s="15" t="e">
        <f t="shared" si="11"/>
        <v>#DIV/0!</v>
      </c>
      <c r="K185" s="15" t="e">
        <f t="shared" si="12"/>
        <v>#DIV/0!</v>
      </c>
      <c r="M185" s="15">
        <f t="shared" si="13"/>
        <v>0</v>
      </c>
      <c r="N185" s="62" t="e">
        <f t="shared" si="14"/>
        <v>#DIV/0!</v>
      </c>
    </row>
    <row r="186" spans="1:14" ht="47.25" hidden="1">
      <c r="A186" s="108"/>
      <c r="B186" s="109"/>
      <c r="C186" s="19" t="s">
        <v>25</v>
      </c>
      <c r="D186" s="20" t="s">
        <v>26</v>
      </c>
      <c r="E186" s="58"/>
      <c r="F186" s="11"/>
      <c r="G186" s="11"/>
      <c r="H186" s="58"/>
      <c r="I186" s="15">
        <f t="shared" si="10"/>
        <v>0</v>
      </c>
      <c r="J186" s="15" t="e">
        <f t="shared" si="11"/>
        <v>#DIV/0!</v>
      </c>
      <c r="K186" s="15" t="e">
        <f t="shared" si="12"/>
        <v>#DIV/0!</v>
      </c>
      <c r="M186" s="15">
        <f t="shared" si="13"/>
        <v>0</v>
      </c>
      <c r="N186" s="62" t="e">
        <f t="shared" si="14"/>
        <v>#DIV/0!</v>
      </c>
    </row>
    <row r="187" spans="1:14" ht="267.75" hidden="1">
      <c r="A187" s="108"/>
      <c r="B187" s="109"/>
      <c r="C187" s="16" t="s">
        <v>27</v>
      </c>
      <c r="D187" s="18" t="s">
        <v>28</v>
      </c>
      <c r="E187" s="58"/>
      <c r="F187" s="11"/>
      <c r="G187" s="11"/>
      <c r="H187" s="58">
        <v>60.3</v>
      </c>
      <c r="I187" s="15">
        <f t="shared" si="10"/>
        <v>60.3</v>
      </c>
      <c r="J187" s="15"/>
      <c r="K187" s="15"/>
      <c r="M187" s="15">
        <f t="shared" si="13"/>
        <v>60.3</v>
      </c>
      <c r="N187" s="62"/>
    </row>
    <row r="188" spans="1:14" ht="267.75" hidden="1">
      <c r="A188" s="108"/>
      <c r="B188" s="109"/>
      <c r="C188" s="16" t="s">
        <v>29</v>
      </c>
      <c r="D188" s="18" t="s">
        <v>30</v>
      </c>
      <c r="E188" s="58">
        <v>482.6</v>
      </c>
      <c r="F188" s="11">
        <v>322.5</v>
      </c>
      <c r="G188" s="11">
        <v>322.5</v>
      </c>
      <c r="H188" s="58">
        <v>518.4</v>
      </c>
      <c r="I188" s="15">
        <f t="shared" si="10"/>
        <v>195.89999999999998</v>
      </c>
      <c r="J188" s="15">
        <f t="shared" si="11"/>
        <v>160.74418604651163</v>
      </c>
      <c r="K188" s="15">
        <f t="shared" si="12"/>
        <v>160.74418604651163</v>
      </c>
      <c r="M188" s="15">
        <f t="shared" si="13"/>
        <v>35.799999999999955</v>
      </c>
      <c r="N188" s="62">
        <f t="shared" si="14"/>
        <v>107.4181516784086</v>
      </c>
    </row>
    <row r="189" spans="1:14" ht="267.75" hidden="1">
      <c r="A189" s="108"/>
      <c r="B189" s="109"/>
      <c r="C189" s="16" t="s">
        <v>217</v>
      </c>
      <c r="D189" s="18" t="s">
        <v>46</v>
      </c>
      <c r="E189" s="58"/>
      <c r="F189" s="11"/>
      <c r="G189" s="11"/>
      <c r="H189" s="58">
        <v>-731.7</v>
      </c>
      <c r="I189" s="15">
        <f t="shared" si="10"/>
        <v>-731.7</v>
      </c>
      <c r="J189" s="15"/>
      <c r="K189" s="15"/>
      <c r="M189" s="15">
        <f t="shared" si="13"/>
        <v>-731.7</v>
      </c>
      <c r="N189" s="62"/>
    </row>
    <row r="190" spans="1:14" ht="267.75" hidden="1">
      <c r="A190" s="108"/>
      <c r="B190" s="109"/>
      <c r="C190" s="16" t="s">
        <v>49</v>
      </c>
      <c r="D190" s="18" t="s">
        <v>86</v>
      </c>
      <c r="E190" s="58">
        <v>19032.3</v>
      </c>
      <c r="F190" s="11"/>
      <c r="G190" s="11"/>
      <c r="H190" s="58"/>
      <c r="I190" s="15">
        <f t="shared" si="10"/>
        <v>0</v>
      </c>
      <c r="J190" s="15"/>
      <c r="K190" s="15"/>
      <c r="M190" s="15">
        <f t="shared" si="13"/>
        <v>-19032.3</v>
      </c>
      <c r="N190" s="62">
        <f t="shared" si="14"/>
        <v>0</v>
      </c>
    </row>
    <row r="191" spans="1:14" ht="267.75" hidden="1">
      <c r="A191" s="108"/>
      <c r="B191" s="109"/>
      <c r="C191" s="16" t="s">
        <v>50</v>
      </c>
      <c r="D191" s="18" t="s">
        <v>87</v>
      </c>
      <c r="E191" s="58">
        <v>16398.9</v>
      </c>
      <c r="F191" s="11">
        <v>4543.8</v>
      </c>
      <c r="G191" s="11">
        <v>3558.1</v>
      </c>
      <c r="H191" s="58">
        <v>3328.2</v>
      </c>
      <c r="I191" s="15">
        <f t="shared" si="10"/>
        <v>-229.9000000000001</v>
      </c>
      <c r="J191" s="15">
        <f t="shared" si="11"/>
        <v>93.53868637756105</v>
      </c>
      <c r="K191" s="15">
        <f t="shared" si="12"/>
        <v>73.24706193054271</v>
      </c>
      <c r="M191" s="15">
        <f t="shared" si="13"/>
        <v>-13070.7</v>
      </c>
      <c r="N191" s="62">
        <f t="shared" si="14"/>
        <v>20.29526370671203</v>
      </c>
    </row>
    <row r="192" spans="1:14" ht="267.75" hidden="1">
      <c r="A192" s="108"/>
      <c r="B192" s="109"/>
      <c r="C192" s="16" t="s">
        <v>52</v>
      </c>
      <c r="D192" s="20" t="s">
        <v>53</v>
      </c>
      <c r="E192" s="58"/>
      <c r="F192" s="11">
        <v>22170</v>
      </c>
      <c r="G192" s="11">
        <v>22170</v>
      </c>
      <c r="H192" s="58">
        <v>22170</v>
      </c>
      <c r="I192" s="15">
        <f t="shared" si="10"/>
        <v>0</v>
      </c>
      <c r="J192" s="15">
        <f t="shared" si="11"/>
        <v>100</v>
      </c>
      <c r="K192" s="15">
        <f t="shared" si="12"/>
        <v>100</v>
      </c>
      <c r="M192" s="15">
        <f t="shared" si="13"/>
        <v>22170</v>
      </c>
      <c r="N192" s="62"/>
    </row>
    <row r="193" spans="1:15" ht="31.5" hidden="1">
      <c r="A193" s="108"/>
      <c r="B193" s="109"/>
      <c r="C193" s="28"/>
      <c r="D193" s="24" t="s">
        <v>211</v>
      </c>
      <c r="E193" s="60">
        <f>E194-E189</f>
        <v>35913.8</v>
      </c>
      <c r="F193" s="25">
        <f>F194-F189</f>
        <v>27036.3</v>
      </c>
      <c r="G193" s="25">
        <f>G194-G189</f>
        <v>26050.6</v>
      </c>
      <c r="H193" s="60">
        <f>H194-H189</f>
        <v>26076.9</v>
      </c>
      <c r="I193" s="59">
        <f t="shared" si="10"/>
        <v>26.30000000000291</v>
      </c>
      <c r="J193" s="59">
        <f t="shared" si="11"/>
        <v>100.10095736758464</v>
      </c>
      <c r="K193" s="59">
        <f t="shared" si="12"/>
        <v>96.45143751178972</v>
      </c>
      <c r="L193" s="26"/>
      <c r="M193" s="59">
        <f t="shared" si="13"/>
        <v>-9836.900000000001</v>
      </c>
      <c r="N193" s="64">
        <f t="shared" si="14"/>
        <v>72.60969320985248</v>
      </c>
      <c r="O193" s="26"/>
    </row>
    <row r="194" spans="1:15" ht="31.5" hidden="1">
      <c r="A194" s="108"/>
      <c r="B194" s="109"/>
      <c r="C194" s="36"/>
      <c r="D194" s="24" t="s">
        <v>212</v>
      </c>
      <c r="E194" s="57">
        <f>SUM(E182:E185,E187:E192)</f>
        <v>35913.8</v>
      </c>
      <c r="F194" s="37">
        <f>SUM(F182:F185,F187:F192)</f>
        <v>27036.3</v>
      </c>
      <c r="G194" s="37">
        <f>SUM(G182:G185,G187:G192)</f>
        <v>26050.6</v>
      </c>
      <c r="H194" s="57">
        <f>SUM(H182:H185,H187:H192)</f>
        <v>25345.2</v>
      </c>
      <c r="I194" s="59">
        <f t="shared" si="10"/>
        <v>-705.3999999999978</v>
      </c>
      <c r="J194" s="59">
        <f t="shared" si="11"/>
        <v>97.29219288615234</v>
      </c>
      <c r="K194" s="59">
        <f t="shared" si="12"/>
        <v>93.74507606440231</v>
      </c>
      <c r="L194" s="26"/>
      <c r="M194" s="59">
        <f t="shared" si="13"/>
        <v>-10568.600000000002</v>
      </c>
      <c r="N194" s="64">
        <f t="shared" si="14"/>
        <v>70.57231482048682</v>
      </c>
      <c r="O194" s="26"/>
    </row>
    <row r="195" spans="1:15" ht="267.75" hidden="1">
      <c r="A195" s="97">
        <v>936</v>
      </c>
      <c r="B195" s="97" t="s">
        <v>109</v>
      </c>
      <c r="C195" s="16" t="s">
        <v>22</v>
      </c>
      <c r="D195" s="18" t="s">
        <v>23</v>
      </c>
      <c r="E195" s="58">
        <f>E196</f>
        <v>0</v>
      </c>
      <c r="F195" s="11">
        <f>F196</f>
        <v>0</v>
      </c>
      <c r="G195" s="11">
        <f>G196</f>
        <v>0</v>
      </c>
      <c r="H195" s="58">
        <f>H196</f>
        <v>0</v>
      </c>
      <c r="I195" s="15">
        <f t="shared" si="10"/>
        <v>0</v>
      </c>
      <c r="J195" s="15" t="e">
        <f t="shared" si="11"/>
        <v>#DIV/0!</v>
      </c>
      <c r="K195" s="15" t="e">
        <f t="shared" si="12"/>
        <v>#DIV/0!</v>
      </c>
      <c r="M195" s="15">
        <f t="shared" si="13"/>
        <v>0</v>
      </c>
      <c r="N195" s="62" t="e">
        <f t="shared" si="14"/>
        <v>#DIV/0!</v>
      </c>
      <c r="O195" s="26"/>
    </row>
    <row r="196" spans="1:15" ht="47.25" hidden="1">
      <c r="A196" s="102"/>
      <c r="B196" s="106"/>
      <c r="C196" s="19" t="s">
        <v>25</v>
      </c>
      <c r="D196" s="20" t="s">
        <v>26</v>
      </c>
      <c r="E196" s="58"/>
      <c r="F196" s="11"/>
      <c r="G196" s="11"/>
      <c r="H196" s="58"/>
      <c r="I196" s="15">
        <f t="shared" si="10"/>
        <v>0</v>
      </c>
      <c r="J196" s="15" t="e">
        <f t="shared" si="11"/>
        <v>#DIV/0!</v>
      </c>
      <c r="K196" s="15" t="e">
        <f t="shared" si="12"/>
        <v>#DIV/0!</v>
      </c>
      <c r="M196" s="15">
        <f t="shared" si="13"/>
        <v>0</v>
      </c>
      <c r="N196" s="62" t="e">
        <f t="shared" si="14"/>
        <v>#DIV/0!</v>
      </c>
      <c r="O196" s="26"/>
    </row>
    <row r="197" spans="1:14" ht="267.75" hidden="1">
      <c r="A197" s="102"/>
      <c r="B197" s="106"/>
      <c r="C197" s="16" t="s">
        <v>27</v>
      </c>
      <c r="D197" s="18" t="s">
        <v>28</v>
      </c>
      <c r="E197" s="58"/>
      <c r="F197" s="11"/>
      <c r="G197" s="11"/>
      <c r="H197" s="58">
        <v>0.3</v>
      </c>
      <c r="I197" s="15">
        <f t="shared" si="10"/>
        <v>0.3</v>
      </c>
      <c r="J197" s="15"/>
      <c r="K197" s="15"/>
      <c r="M197" s="15">
        <f t="shared" si="13"/>
        <v>0.3</v>
      </c>
      <c r="N197" s="62"/>
    </row>
    <row r="198" spans="1:14" ht="267.75" hidden="1">
      <c r="A198" s="102"/>
      <c r="B198" s="106"/>
      <c r="C198" s="16" t="s">
        <v>29</v>
      </c>
      <c r="D198" s="18" t="s">
        <v>30</v>
      </c>
      <c r="E198" s="58">
        <v>179.1</v>
      </c>
      <c r="F198" s="11">
        <v>50</v>
      </c>
      <c r="G198" s="11">
        <v>50</v>
      </c>
      <c r="H198" s="58">
        <v>189.3</v>
      </c>
      <c r="I198" s="15">
        <f t="shared" si="10"/>
        <v>139.3</v>
      </c>
      <c r="J198" s="15">
        <f t="shared" si="11"/>
        <v>378.6</v>
      </c>
      <c r="K198" s="15">
        <f t="shared" si="12"/>
        <v>378.6</v>
      </c>
      <c r="M198" s="15">
        <f t="shared" si="13"/>
        <v>10.200000000000017</v>
      </c>
      <c r="N198" s="62">
        <f t="shared" si="14"/>
        <v>105.69514237855948</v>
      </c>
    </row>
    <row r="199" spans="1:14" ht="267.75" hidden="1">
      <c r="A199" s="102"/>
      <c r="B199" s="106"/>
      <c r="C199" s="16" t="s">
        <v>217</v>
      </c>
      <c r="D199" s="18" t="s">
        <v>46</v>
      </c>
      <c r="E199" s="58"/>
      <c r="F199" s="11"/>
      <c r="G199" s="11"/>
      <c r="H199" s="58">
        <v>-658.3</v>
      </c>
      <c r="I199" s="15">
        <f aca="true" t="shared" si="15" ref="I199:I262">H199-G199</f>
        <v>-658.3</v>
      </c>
      <c r="J199" s="15"/>
      <c r="K199" s="15"/>
      <c r="M199" s="15">
        <f aca="true" t="shared" si="16" ref="M199:M262">H199-E199</f>
        <v>-658.3</v>
      </c>
      <c r="N199" s="62"/>
    </row>
    <row r="200" spans="1:14" ht="267.75" hidden="1">
      <c r="A200" s="102"/>
      <c r="B200" s="106"/>
      <c r="C200" s="16" t="s">
        <v>49</v>
      </c>
      <c r="D200" s="18" t="s">
        <v>86</v>
      </c>
      <c r="E200" s="58">
        <v>24210.2</v>
      </c>
      <c r="F200" s="11"/>
      <c r="G200" s="11"/>
      <c r="H200" s="58"/>
      <c r="I200" s="15">
        <f t="shared" si="15"/>
        <v>0</v>
      </c>
      <c r="J200" s="15"/>
      <c r="K200" s="15"/>
      <c r="M200" s="15">
        <f t="shared" si="16"/>
        <v>-24210.2</v>
      </c>
      <c r="N200" s="62">
        <f aca="true" t="shared" si="17" ref="N200:N263">H200/E200*100</f>
        <v>0</v>
      </c>
    </row>
    <row r="201" spans="1:14" ht="267.75" hidden="1">
      <c r="A201" s="102"/>
      <c r="B201" s="106"/>
      <c r="C201" s="16" t="s">
        <v>50</v>
      </c>
      <c r="D201" s="18" t="s">
        <v>87</v>
      </c>
      <c r="E201" s="58">
        <v>16651.4</v>
      </c>
      <c r="F201" s="11">
        <v>4002</v>
      </c>
      <c r="G201" s="11">
        <v>2920.4</v>
      </c>
      <c r="H201" s="58">
        <v>2743.8</v>
      </c>
      <c r="I201" s="15">
        <f t="shared" si="15"/>
        <v>-176.5999999999999</v>
      </c>
      <c r="J201" s="15">
        <f aca="true" t="shared" si="18" ref="J201:J257">H201/G201*100</f>
        <v>93.95288316668949</v>
      </c>
      <c r="K201" s="15">
        <f aca="true" t="shared" si="19" ref="K201:K257">H201/F201*100</f>
        <v>68.56071964017991</v>
      </c>
      <c r="M201" s="15">
        <f t="shared" si="16"/>
        <v>-13907.600000000002</v>
      </c>
      <c r="N201" s="62">
        <f t="shared" si="17"/>
        <v>16.47789375067562</v>
      </c>
    </row>
    <row r="202" spans="1:14" ht="267.75" hidden="1">
      <c r="A202" s="102"/>
      <c r="B202" s="106"/>
      <c r="C202" s="16" t="s">
        <v>52</v>
      </c>
      <c r="D202" s="20" t="s">
        <v>53</v>
      </c>
      <c r="E202" s="58">
        <v>14606.5</v>
      </c>
      <c r="F202" s="11">
        <v>17014.9</v>
      </c>
      <c r="G202" s="11">
        <v>17014.9</v>
      </c>
      <c r="H202" s="58">
        <v>17014.9</v>
      </c>
      <c r="I202" s="15">
        <f t="shared" si="15"/>
        <v>0</v>
      </c>
      <c r="J202" s="15">
        <f t="shared" si="18"/>
        <v>100</v>
      </c>
      <c r="K202" s="15">
        <f t="shared" si="19"/>
        <v>100</v>
      </c>
      <c r="M202" s="15">
        <f t="shared" si="16"/>
        <v>2408.4000000000015</v>
      </c>
      <c r="N202" s="62">
        <f t="shared" si="17"/>
        <v>116.48854961832062</v>
      </c>
    </row>
    <row r="203" spans="1:15" ht="31.5" hidden="1">
      <c r="A203" s="102"/>
      <c r="B203" s="106"/>
      <c r="C203" s="28"/>
      <c r="D203" s="24" t="s">
        <v>211</v>
      </c>
      <c r="E203" s="60">
        <f>E204-E199</f>
        <v>55647.2</v>
      </c>
      <c r="F203" s="25">
        <f>F204-F199</f>
        <v>21066.9</v>
      </c>
      <c r="G203" s="25">
        <f>G204-G199</f>
        <v>19985.300000000003</v>
      </c>
      <c r="H203" s="60">
        <f>H204-H199</f>
        <v>19948.3</v>
      </c>
      <c r="I203" s="59">
        <f t="shared" si="15"/>
        <v>-37.00000000000364</v>
      </c>
      <c r="J203" s="59">
        <f t="shared" si="18"/>
        <v>99.81486392498485</v>
      </c>
      <c r="K203" s="59">
        <f t="shared" si="19"/>
        <v>94.69024868395444</v>
      </c>
      <c r="L203" s="26"/>
      <c r="M203" s="59">
        <f t="shared" si="16"/>
        <v>-35698.899999999994</v>
      </c>
      <c r="N203" s="64">
        <f t="shared" si="17"/>
        <v>35.847805460112994</v>
      </c>
      <c r="O203" s="26"/>
    </row>
    <row r="204" spans="1:15" ht="31.5" hidden="1">
      <c r="A204" s="103"/>
      <c r="B204" s="107"/>
      <c r="C204" s="36"/>
      <c r="D204" s="24" t="s">
        <v>212</v>
      </c>
      <c r="E204" s="57">
        <f>SUM(E195,E197:E202)</f>
        <v>55647.2</v>
      </c>
      <c r="F204" s="37">
        <f>SUM(F195,F197:F202)</f>
        <v>21066.9</v>
      </c>
      <c r="G204" s="37">
        <f>SUM(G195,G197:G202)</f>
        <v>19985.300000000003</v>
      </c>
      <c r="H204" s="57">
        <f>SUM(H195,H197:H202)</f>
        <v>19290</v>
      </c>
      <c r="I204" s="59">
        <f t="shared" si="15"/>
        <v>-695.3000000000029</v>
      </c>
      <c r="J204" s="59">
        <f t="shared" si="18"/>
        <v>96.52094289302636</v>
      </c>
      <c r="K204" s="59">
        <f t="shared" si="19"/>
        <v>91.56544152200846</v>
      </c>
      <c r="L204" s="26"/>
      <c r="M204" s="59">
        <f t="shared" si="16"/>
        <v>-36357.2</v>
      </c>
      <c r="N204" s="64">
        <f t="shared" si="17"/>
        <v>34.66481691801205</v>
      </c>
      <c r="O204" s="26"/>
    </row>
    <row r="205" spans="1:14" ht="267.75" hidden="1">
      <c r="A205" s="104" t="s">
        <v>110</v>
      </c>
      <c r="B205" s="105" t="s">
        <v>111</v>
      </c>
      <c r="C205" s="16" t="s">
        <v>16</v>
      </c>
      <c r="D205" s="21" t="s">
        <v>17</v>
      </c>
      <c r="E205" s="58">
        <v>10.7</v>
      </c>
      <c r="F205" s="11"/>
      <c r="G205" s="11"/>
      <c r="H205" s="58">
        <v>81.1</v>
      </c>
      <c r="I205" s="15">
        <f t="shared" si="15"/>
        <v>81.1</v>
      </c>
      <c r="J205" s="15"/>
      <c r="K205" s="15"/>
      <c r="M205" s="15">
        <f t="shared" si="16"/>
        <v>70.39999999999999</v>
      </c>
      <c r="N205" s="62">
        <f t="shared" si="17"/>
        <v>757.9439252336448</v>
      </c>
    </row>
    <row r="206" spans="1:14" ht="267.75" hidden="1">
      <c r="A206" s="104"/>
      <c r="B206" s="105"/>
      <c r="C206" s="16" t="s">
        <v>101</v>
      </c>
      <c r="D206" s="18" t="s">
        <v>102</v>
      </c>
      <c r="E206" s="58"/>
      <c r="F206" s="11"/>
      <c r="G206" s="11"/>
      <c r="H206" s="58"/>
      <c r="I206" s="15">
        <f t="shared" si="15"/>
        <v>0</v>
      </c>
      <c r="J206" s="15"/>
      <c r="K206" s="15"/>
      <c r="M206" s="15">
        <f t="shared" si="16"/>
        <v>0</v>
      </c>
      <c r="N206" s="62" t="e">
        <f t="shared" si="17"/>
        <v>#DIV/0!</v>
      </c>
    </row>
    <row r="207" spans="1:14" ht="267.75" hidden="1">
      <c r="A207" s="108"/>
      <c r="B207" s="109"/>
      <c r="C207" s="16" t="s">
        <v>97</v>
      </c>
      <c r="D207" s="18" t="s">
        <v>98</v>
      </c>
      <c r="E207" s="58"/>
      <c r="F207" s="11"/>
      <c r="G207" s="11"/>
      <c r="H207" s="58"/>
      <c r="I207" s="15">
        <f t="shared" si="15"/>
        <v>0</v>
      </c>
      <c r="J207" s="15"/>
      <c r="K207" s="15"/>
      <c r="M207" s="15">
        <f t="shared" si="16"/>
        <v>0</v>
      </c>
      <c r="N207" s="62" t="e">
        <f t="shared" si="17"/>
        <v>#DIV/0!</v>
      </c>
    </row>
    <row r="208" spans="1:14" ht="267.75" hidden="1">
      <c r="A208" s="108"/>
      <c r="B208" s="109"/>
      <c r="C208" s="16" t="s">
        <v>22</v>
      </c>
      <c r="D208" s="18" t="s">
        <v>23</v>
      </c>
      <c r="E208" s="58">
        <f>E209</f>
        <v>1.7</v>
      </c>
      <c r="F208" s="11">
        <f>F209</f>
        <v>0</v>
      </c>
      <c r="G208" s="11">
        <f>G209</f>
        <v>0</v>
      </c>
      <c r="H208" s="58">
        <f>H209</f>
        <v>0.1</v>
      </c>
      <c r="I208" s="15">
        <f t="shared" si="15"/>
        <v>0.1</v>
      </c>
      <c r="J208" s="15"/>
      <c r="K208" s="15"/>
      <c r="M208" s="15">
        <f t="shared" si="16"/>
        <v>-1.5999999999999999</v>
      </c>
      <c r="N208" s="62">
        <f t="shared" si="17"/>
        <v>5.882352941176471</v>
      </c>
    </row>
    <row r="209" spans="1:14" ht="47.25" hidden="1">
      <c r="A209" s="108"/>
      <c r="B209" s="109"/>
      <c r="C209" s="19" t="s">
        <v>25</v>
      </c>
      <c r="D209" s="20" t="s">
        <v>26</v>
      </c>
      <c r="E209" s="58">
        <v>1.7</v>
      </c>
      <c r="F209" s="11"/>
      <c r="G209" s="11"/>
      <c r="H209" s="58">
        <v>0.1</v>
      </c>
      <c r="I209" s="15">
        <f t="shared" si="15"/>
        <v>0.1</v>
      </c>
      <c r="J209" s="15"/>
      <c r="K209" s="15"/>
      <c r="M209" s="15">
        <f t="shared" si="16"/>
        <v>-1.5999999999999999</v>
      </c>
      <c r="N209" s="62">
        <f t="shared" si="17"/>
        <v>5.882352941176471</v>
      </c>
    </row>
    <row r="210" spans="1:14" ht="267.75" hidden="1">
      <c r="A210" s="108"/>
      <c r="B210" s="109"/>
      <c r="C210" s="16" t="s">
        <v>27</v>
      </c>
      <c r="D210" s="18" t="s">
        <v>28</v>
      </c>
      <c r="E210" s="58"/>
      <c r="F210" s="11"/>
      <c r="G210" s="11"/>
      <c r="H210" s="58">
        <v>9.5</v>
      </c>
      <c r="I210" s="15">
        <f t="shared" si="15"/>
        <v>9.5</v>
      </c>
      <c r="J210" s="15"/>
      <c r="K210" s="15"/>
      <c r="M210" s="15">
        <f t="shared" si="16"/>
        <v>9.5</v>
      </c>
      <c r="N210" s="62"/>
    </row>
    <row r="211" spans="1:14" ht="267.75" hidden="1">
      <c r="A211" s="108"/>
      <c r="B211" s="109"/>
      <c r="C211" s="16" t="s">
        <v>29</v>
      </c>
      <c r="D211" s="18" t="s">
        <v>30</v>
      </c>
      <c r="E211" s="58">
        <v>430</v>
      </c>
      <c r="F211" s="11">
        <v>120</v>
      </c>
      <c r="G211" s="11">
        <v>120</v>
      </c>
      <c r="H211" s="58">
        <v>663.1</v>
      </c>
      <c r="I211" s="15">
        <f t="shared" si="15"/>
        <v>543.1</v>
      </c>
      <c r="J211" s="15">
        <f t="shared" si="18"/>
        <v>552.5833333333334</v>
      </c>
      <c r="K211" s="15">
        <f t="shared" si="19"/>
        <v>552.5833333333334</v>
      </c>
      <c r="M211" s="15">
        <f t="shared" si="16"/>
        <v>233.10000000000002</v>
      </c>
      <c r="N211" s="62">
        <f t="shared" si="17"/>
        <v>154.2093023255814</v>
      </c>
    </row>
    <row r="212" spans="1:14" ht="267.75" hidden="1">
      <c r="A212" s="108"/>
      <c r="B212" s="109"/>
      <c r="C212" s="16" t="s">
        <v>217</v>
      </c>
      <c r="D212" s="18" t="s">
        <v>46</v>
      </c>
      <c r="E212" s="58"/>
      <c r="F212" s="11"/>
      <c r="G212" s="11"/>
      <c r="H212" s="58">
        <v>-331</v>
      </c>
      <c r="I212" s="15">
        <f t="shared" si="15"/>
        <v>-331</v>
      </c>
      <c r="J212" s="15"/>
      <c r="K212" s="15"/>
      <c r="M212" s="15">
        <f t="shared" si="16"/>
        <v>-331</v>
      </c>
      <c r="N212" s="62"/>
    </row>
    <row r="213" spans="1:14" ht="267.75" hidden="1">
      <c r="A213" s="108"/>
      <c r="B213" s="109"/>
      <c r="C213" s="16" t="s">
        <v>49</v>
      </c>
      <c r="D213" s="18" t="s">
        <v>86</v>
      </c>
      <c r="E213" s="58">
        <v>13325</v>
      </c>
      <c r="F213" s="11"/>
      <c r="G213" s="11"/>
      <c r="H213" s="58"/>
      <c r="I213" s="15">
        <f t="shared" si="15"/>
        <v>0</v>
      </c>
      <c r="J213" s="15"/>
      <c r="K213" s="15"/>
      <c r="M213" s="15">
        <f t="shared" si="16"/>
        <v>-13325</v>
      </c>
      <c r="N213" s="62">
        <f t="shared" si="17"/>
        <v>0</v>
      </c>
    </row>
    <row r="214" spans="1:14" ht="267.75" hidden="1">
      <c r="A214" s="108"/>
      <c r="B214" s="109"/>
      <c r="C214" s="16" t="s">
        <v>50</v>
      </c>
      <c r="D214" s="18" t="s">
        <v>87</v>
      </c>
      <c r="E214" s="58">
        <v>15209.5</v>
      </c>
      <c r="F214" s="11">
        <v>4059.7</v>
      </c>
      <c r="G214" s="11">
        <v>3150.3</v>
      </c>
      <c r="H214" s="58">
        <v>2989.4</v>
      </c>
      <c r="I214" s="15">
        <f t="shared" si="15"/>
        <v>-160.9000000000001</v>
      </c>
      <c r="J214" s="15">
        <f t="shared" si="18"/>
        <v>94.89254991588102</v>
      </c>
      <c r="K214" s="15">
        <f t="shared" si="19"/>
        <v>73.6359829544055</v>
      </c>
      <c r="M214" s="15">
        <f t="shared" si="16"/>
        <v>-12220.1</v>
      </c>
      <c r="N214" s="62">
        <f t="shared" si="17"/>
        <v>19.654821000032875</v>
      </c>
    </row>
    <row r="215" spans="1:14" ht="267.75" hidden="1">
      <c r="A215" s="108"/>
      <c r="B215" s="109"/>
      <c r="C215" s="16" t="s">
        <v>52</v>
      </c>
      <c r="D215" s="20" t="s">
        <v>53</v>
      </c>
      <c r="E215" s="58"/>
      <c r="F215" s="11">
        <v>15517.9</v>
      </c>
      <c r="G215" s="11">
        <v>15517.9</v>
      </c>
      <c r="H215" s="58">
        <v>15517.9</v>
      </c>
      <c r="I215" s="15">
        <f t="shared" si="15"/>
        <v>0</v>
      </c>
      <c r="J215" s="15">
        <f t="shared" si="18"/>
        <v>100</v>
      </c>
      <c r="K215" s="15">
        <f t="shared" si="19"/>
        <v>100</v>
      </c>
      <c r="M215" s="15">
        <f t="shared" si="16"/>
        <v>15517.9</v>
      </c>
      <c r="N215" s="62"/>
    </row>
    <row r="216" spans="1:15" ht="31.5" hidden="1">
      <c r="A216" s="108"/>
      <c r="B216" s="109"/>
      <c r="C216" s="28"/>
      <c r="D216" s="24" t="s">
        <v>211</v>
      </c>
      <c r="E216" s="60">
        <f>E217-E212</f>
        <v>28976.9</v>
      </c>
      <c r="F216" s="25">
        <f>F217-F212</f>
        <v>19697.6</v>
      </c>
      <c r="G216" s="25">
        <f>G217-G212</f>
        <v>18788.2</v>
      </c>
      <c r="H216" s="60">
        <f>H217-H212</f>
        <v>19261.1</v>
      </c>
      <c r="I216" s="59">
        <f t="shared" si="15"/>
        <v>472.8999999999978</v>
      </c>
      <c r="J216" s="59">
        <f t="shared" si="18"/>
        <v>102.51700535442458</v>
      </c>
      <c r="K216" s="59">
        <f t="shared" si="19"/>
        <v>97.78399398911543</v>
      </c>
      <c r="L216" s="26"/>
      <c r="M216" s="59">
        <f t="shared" si="16"/>
        <v>-9715.800000000003</v>
      </c>
      <c r="N216" s="64">
        <f t="shared" si="17"/>
        <v>66.47053342490051</v>
      </c>
      <c r="O216" s="26"/>
    </row>
    <row r="217" spans="1:15" ht="31.5" hidden="1">
      <c r="A217" s="108"/>
      <c r="B217" s="109"/>
      <c r="C217" s="36"/>
      <c r="D217" s="24" t="s">
        <v>212</v>
      </c>
      <c r="E217" s="57">
        <f>SUM(E205:E208,E210:E215)</f>
        <v>28976.9</v>
      </c>
      <c r="F217" s="37">
        <f>SUM(F205:F208,F210:F215)</f>
        <v>19697.6</v>
      </c>
      <c r="G217" s="37">
        <f>SUM(G205:G208,G210:G215)</f>
        <v>18788.2</v>
      </c>
      <c r="H217" s="57">
        <f>SUM(H205:H208,H210:H215)</f>
        <v>18930.1</v>
      </c>
      <c r="I217" s="59">
        <f t="shared" si="15"/>
        <v>141.89999999999782</v>
      </c>
      <c r="J217" s="59">
        <f t="shared" si="18"/>
        <v>100.7552612810168</v>
      </c>
      <c r="K217" s="59">
        <f t="shared" si="19"/>
        <v>96.10358622370238</v>
      </c>
      <c r="L217" s="26"/>
      <c r="M217" s="59">
        <f t="shared" si="16"/>
        <v>-10046.800000000003</v>
      </c>
      <c r="N217" s="64">
        <f t="shared" si="17"/>
        <v>65.32824422212175</v>
      </c>
      <c r="O217" s="26"/>
    </row>
    <row r="218" spans="1:14" ht="267.75" hidden="1">
      <c r="A218" s="104" t="s">
        <v>112</v>
      </c>
      <c r="B218" s="97" t="s">
        <v>113</v>
      </c>
      <c r="C218" s="16" t="s">
        <v>16</v>
      </c>
      <c r="D218" s="21" t="s">
        <v>17</v>
      </c>
      <c r="E218" s="58">
        <v>11.9</v>
      </c>
      <c r="F218" s="11"/>
      <c r="G218" s="11"/>
      <c r="H218" s="58">
        <v>29.2</v>
      </c>
      <c r="I218" s="15">
        <f t="shared" si="15"/>
        <v>29.2</v>
      </c>
      <c r="J218" s="15"/>
      <c r="K218" s="15"/>
      <c r="M218" s="15">
        <f t="shared" si="16"/>
        <v>17.299999999999997</v>
      </c>
      <c r="N218" s="62">
        <f t="shared" si="17"/>
        <v>245.37815126050418</v>
      </c>
    </row>
    <row r="219" spans="1:14" ht="267.75" hidden="1">
      <c r="A219" s="104"/>
      <c r="B219" s="106"/>
      <c r="C219" s="16" t="s">
        <v>101</v>
      </c>
      <c r="D219" s="18" t="s">
        <v>102</v>
      </c>
      <c r="E219" s="58"/>
      <c r="F219" s="11"/>
      <c r="G219" s="11"/>
      <c r="H219" s="58"/>
      <c r="I219" s="15">
        <f t="shared" si="15"/>
        <v>0</v>
      </c>
      <c r="J219" s="15" t="e">
        <f t="shared" si="18"/>
        <v>#DIV/0!</v>
      </c>
      <c r="K219" s="15" t="e">
        <f t="shared" si="19"/>
        <v>#DIV/0!</v>
      </c>
      <c r="M219" s="15">
        <f t="shared" si="16"/>
        <v>0</v>
      </c>
      <c r="N219" s="62" t="e">
        <f t="shared" si="17"/>
        <v>#DIV/0!</v>
      </c>
    </row>
    <row r="220" spans="1:14" ht="267.75" hidden="1">
      <c r="A220" s="108"/>
      <c r="B220" s="106"/>
      <c r="C220" s="16" t="s">
        <v>97</v>
      </c>
      <c r="D220" s="18" t="s">
        <v>98</v>
      </c>
      <c r="E220" s="58"/>
      <c r="F220" s="11"/>
      <c r="G220" s="11"/>
      <c r="H220" s="58"/>
      <c r="I220" s="15">
        <f t="shared" si="15"/>
        <v>0</v>
      </c>
      <c r="J220" s="15" t="e">
        <f t="shared" si="18"/>
        <v>#DIV/0!</v>
      </c>
      <c r="K220" s="15" t="e">
        <f t="shared" si="19"/>
        <v>#DIV/0!</v>
      </c>
      <c r="M220" s="15">
        <f t="shared" si="16"/>
        <v>0</v>
      </c>
      <c r="N220" s="62" t="e">
        <f t="shared" si="17"/>
        <v>#DIV/0!</v>
      </c>
    </row>
    <row r="221" spans="1:14" ht="267.75" hidden="1">
      <c r="A221" s="108"/>
      <c r="B221" s="106"/>
      <c r="C221" s="16" t="s">
        <v>22</v>
      </c>
      <c r="D221" s="18" t="s">
        <v>23</v>
      </c>
      <c r="E221" s="58">
        <f>E222</f>
        <v>0</v>
      </c>
      <c r="F221" s="11">
        <f>F222</f>
        <v>0</v>
      </c>
      <c r="G221" s="11">
        <f>G222</f>
        <v>0</v>
      </c>
      <c r="H221" s="58">
        <f>H222</f>
        <v>0</v>
      </c>
      <c r="I221" s="15">
        <f t="shared" si="15"/>
        <v>0</v>
      </c>
      <c r="J221" s="15" t="e">
        <f t="shared" si="18"/>
        <v>#DIV/0!</v>
      </c>
      <c r="K221" s="15" t="e">
        <f t="shared" si="19"/>
        <v>#DIV/0!</v>
      </c>
      <c r="M221" s="15">
        <f t="shared" si="16"/>
        <v>0</v>
      </c>
      <c r="N221" s="62" t="e">
        <f t="shared" si="17"/>
        <v>#DIV/0!</v>
      </c>
    </row>
    <row r="222" spans="1:14" ht="47.25" hidden="1">
      <c r="A222" s="108"/>
      <c r="B222" s="106"/>
      <c r="C222" s="19" t="s">
        <v>25</v>
      </c>
      <c r="D222" s="20" t="s">
        <v>26</v>
      </c>
      <c r="E222" s="58"/>
      <c r="F222" s="11"/>
      <c r="G222" s="11"/>
      <c r="H222" s="58"/>
      <c r="I222" s="15">
        <f t="shared" si="15"/>
        <v>0</v>
      </c>
      <c r="J222" s="15" t="e">
        <f t="shared" si="18"/>
        <v>#DIV/0!</v>
      </c>
      <c r="K222" s="15" t="e">
        <f t="shared" si="19"/>
        <v>#DIV/0!</v>
      </c>
      <c r="M222" s="15">
        <f t="shared" si="16"/>
        <v>0</v>
      </c>
      <c r="N222" s="62" t="e">
        <f t="shared" si="17"/>
        <v>#DIV/0!</v>
      </c>
    </row>
    <row r="223" spans="1:14" ht="267.75" hidden="1">
      <c r="A223" s="108"/>
      <c r="B223" s="106"/>
      <c r="C223" s="16" t="s">
        <v>27</v>
      </c>
      <c r="D223" s="18" t="s">
        <v>28</v>
      </c>
      <c r="E223" s="69"/>
      <c r="F223" s="11"/>
      <c r="G223" s="11"/>
      <c r="H223" s="58">
        <v>1.8</v>
      </c>
      <c r="I223" s="15">
        <f t="shared" si="15"/>
        <v>1.8</v>
      </c>
      <c r="J223" s="15"/>
      <c r="K223" s="15"/>
      <c r="M223" s="15">
        <f t="shared" si="16"/>
        <v>1.8</v>
      </c>
      <c r="N223" s="62"/>
    </row>
    <row r="224" spans="1:14" ht="267.75" hidden="1">
      <c r="A224" s="108"/>
      <c r="B224" s="106"/>
      <c r="C224" s="16" t="s">
        <v>29</v>
      </c>
      <c r="D224" s="18" t="s">
        <v>30</v>
      </c>
      <c r="E224" s="58">
        <v>8.4</v>
      </c>
      <c r="F224" s="11"/>
      <c r="G224" s="11"/>
      <c r="H224" s="58">
        <v>44</v>
      </c>
      <c r="I224" s="15">
        <f t="shared" si="15"/>
        <v>44</v>
      </c>
      <c r="J224" s="15"/>
      <c r="K224" s="15"/>
      <c r="M224" s="15">
        <f t="shared" si="16"/>
        <v>35.6</v>
      </c>
      <c r="N224" s="62">
        <f t="shared" si="17"/>
        <v>523.8095238095239</v>
      </c>
    </row>
    <row r="225" spans="1:14" ht="267.75" hidden="1">
      <c r="A225" s="108"/>
      <c r="B225" s="106"/>
      <c r="C225" s="16" t="s">
        <v>217</v>
      </c>
      <c r="D225" s="18" t="s">
        <v>46</v>
      </c>
      <c r="E225" s="58"/>
      <c r="F225" s="11"/>
      <c r="G225" s="11"/>
      <c r="H225" s="58">
        <v>-1</v>
      </c>
      <c r="I225" s="15">
        <f t="shared" si="15"/>
        <v>-1</v>
      </c>
      <c r="J225" s="15"/>
      <c r="K225" s="15"/>
      <c r="M225" s="15">
        <f t="shared" si="16"/>
        <v>-1</v>
      </c>
      <c r="N225" s="62"/>
    </row>
    <row r="226" spans="1:14" ht="267.75" hidden="1">
      <c r="A226" s="108"/>
      <c r="B226" s="106"/>
      <c r="C226" s="16" t="s">
        <v>49</v>
      </c>
      <c r="D226" s="18" t="s">
        <v>86</v>
      </c>
      <c r="E226" s="58">
        <v>1150.9</v>
      </c>
      <c r="F226" s="11"/>
      <c r="G226" s="11"/>
      <c r="H226" s="58"/>
      <c r="I226" s="15">
        <f t="shared" si="15"/>
        <v>0</v>
      </c>
      <c r="J226" s="15"/>
      <c r="K226" s="15"/>
      <c r="M226" s="15">
        <f t="shared" si="16"/>
        <v>-1150.9</v>
      </c>
      <c r="N226" s="62">
        <f t="shared" si="17"/>
        <v>0</v>
      </c>
    </row>
    <row r="227" spans="1:14" ht="267.75" hidden="1">
      <c r="A227" s="108"/>
      <c r="B227" s="106"/>
      <c r="C227" s="16" t="s">
        <v>50</v>
      </c>
      <c r="D227" s="18" t="s">
        <v>87</v>
      </c>
      <c r="E227" s="58">
        <v>675.2</v>
      </c>
      <c r="F227" s="11">
        <f>707.6+50</f>
        <v>757.6</v>
      </c>
      <c r="G227" s="11">
        <f>569+50</f>
        <v>619</v>
      </c>
      <c r="H227" s="58">
        <v>619</v>
      </c>
      <c r="I227" s="15">
        <f t="shared" si="15"/>
        <v>0</v>
      </c>
      <c r="J227" s="15">
        <f t="shared" si="18"/>
        <v>100</v>
      </c>
      <c r="K227" s="15">
        <f t="shared" si="19"/>
        <v>81.70538542766631</v>
      </c>
      <c r="M227" s="15">
        <f t="shared" si="16"/>
        <v>-56.200000000000045</v>
      </c>
      <c r="N227" s="62">
        <f t="shared" si="17"/>
        <v>91.67654028436019</v>
      </c>
    </row>
    <row r="228" spans="1:14" ht="267.75" hidden="1">
      <c r="A228" s="108"/>
      <c r="B228" s="106"/>
      <c r="C228" s="16" t="s">
        <v>52</v>
      </c>
      <c r="D228" s="20" t="s">
        <v>53</v>
      </c>
      <c r="E228" s="58"/>
      <c r="F228" s="11">
        <v>1340.7</v>
      </c>
      <c r="G228" s="11">
        <v>1340.7</v>
      </c>
      <c r="H228" s="58">
        <v>1340.7</v>
      </c>
      <c r="I228" s="15">
        <f t="shared" si="15"/>
        <v>0</v>
      </c>
      <c r="J228" s="15">
        <f t="shared" si="18"/>
        <v>100</v>
      </c>
      <c r="K228" s="15">
        <f t="shared" si="19"/>
        <v>100</v>
      </c>
      <c r="M228" s="15">
        <f t="shared" si="16"/>
        <v>1340.7</v>
      </c>
      <c r="N228" s="62"/>
    </row>
    <row r="229" spans="1:15" ht="31.5" hidden="1">
      <c r="A229" s="108"/>
      <c r="B229" s="106"/>
      <c r="C229" s="28"/>
      <c r="D229" s="24" t="s">
        <v>211</v>
      </c>
      <c r="E229" s="60">
        <f>E230-E225</f>
        <v>1846.4</v>
      </c>
      <c r="F229" s="25">
        <f>F230-F225</f>
        <v>2098.3</v>
      </c>
      <c r="G229" s="25">
        <f>G230-G225</f>
        <v>1959.7</v>
      </c>
      <c r="H229" s="60">
        <f>H230-H225</f>
        <v>2034.7</v>
      </c>
      <c r="I229" s="59">
        <f t="shared" si="15"/>
        <v>75</v>
      </c>
      <c r="J229" s="59">
        <f t="shared" si="18"/>
        <v>103.82711639536663</v>
      </c>
      <c r="K229" s="59">
        <f t="shared" si="19"/>
        <v>96.96897488443025</v>
      </c>
      <c r="L229" s="26"/>
      <c r="M229" s="59">
        <f t="shared" si="16"/>
        <v>188.29999999999995</v>
      </c>
      <c r="N229" s="64">
        <f t="shared" si="17"/>
        <v>110.19822357019065</v>
      </c>
      <c r="O229" s="26"/>
    </row>
    <row r="230" spans="1:15" ht="31.5" hidden="1">
      <c r="A230" s="108"/>
      <c r="B230" s="106"/>
      <c r="C230" s="36"/>
      <c r="D230" s="24" t="s">
        <v>212</v>
      </c>
      <c r="E230" s="57">
        <f>SUM(E218:E221,E224:E228)</f>
        <v>1846.4</v>
      </c>
      <c r="F230" s="37">
        <f>SUM(F218:F221,F223:F228)</f>
        <v>2098.3</v>
      </c>
      <c r="G230" s="37">
        <f>SUM(G218:G221,G223:G228)</f>
        <v>1959.7</v>
      </c>
      <c r="H230" s="57">
        <f>SUM(H218:H221,H223:H228)</f>
        <v>2033.7</v>
      </c>
      <c r="I230" s="59">
        <f t="shared" si="15"/>
        <v>74</v>
      </c>
      <c r="J230" s="59">
        <f t="shared" si="18"/>
        <v>103.77608817676173</v>
      </c>
      <c r="K230" s="59">
        <f t="shared" si="19"/>
        <v>96.92131725682694</v>
      </c>
      <c r="L230" s="26"/>
      <c r="M230" s="59">
        <f t="shared" si="16"/>
        <v>187.29999999999995</v>
      </c>
      <c r="N230" s="64">
        <f t="shared" si="17"/>
        <v>110.14406412478337</v>
      </c>
      <c r="O230" s="26"/>
    </row>
    <row r="231" spans="1:14" ht="78.75" hidden="1">
      <c r="A231" s="94" t="s">
        <v>114</v>
      </c>
      <c r="B231" s="97" t="s">
        <v>115</v>
      </c>
      <c r="C231" s="19" t="s">
        <v>14</v>
      </c>
      <c r="D231" s="20" t="s">
        <v>116</v>
      </c>
      <c r="E231" s="58">
        <v>18928.9</v>
      </c>
      <c r="F231" s="11">
        <v>5183</v>
      </c>
      <c r="G231" s="11">
        <v>3375</v>
      </c>
      <c r="H231" s="58">
        <v>2395.4</v>
      </c>
      <c r="I231" s="15">
        <f t="shared" si="15"/>
        <v>-979.5999999999999</v>
      </c>
      <c r="J231" s="15">
        <f t="shared" si="18"/>
        <v>70.9748148148148</v>
      </c>
      <c r="K231" s="15">
        <f t="shared" si="19"/>
        <v>46.216476943854914</v>
      </c>
      <c r="M231" s="15">
        <f t="shared" si="16"/>
        <v>-16533.5</v>
      </c>
      <c r="N231" s="62">
        <f t="shared" si="17"/>
        <v>12.654723729323944</v>
      </c>
    </row>
    <row r="232" spans="1:14" ht="267.75" hidden="1">
      <c r="A232" s="102"/>
      <c r="B232" s="100"/>
      <c r="C232" s="16" t="s">
        <v>16</v>
      </c>
      <c r="D232" s="21" t="s">
        <v>17</v>
      </c>
      <c r="E232" s="68">
        <v>957.9</v>
      </c>
      <c r="F232" s="11"/>
      <c r="G232" s="11"/>
      <c r="H232" s="68">
        <v>3424.2</v>
      </c>
      <c r="I232" s="15">
        <f t="shared" si="15"/>
        <v>3424.2</v>
      </c>
      <c r="J232" s="15"/>
      <c r="K232" s="15"/>
      <c r="M232" s="15">
        <f t="shared" si="16"/>
        <v>2466.2999999999997</v>
      </c>
      <c r="N232" s="62">
        <f t="shared" si="17"/>
        <v>357.46946445349204</v>
      </c>
    </row>
    <row r="233" spans="1:14" ht="267.75" hidden="1">
      <c r="A233" s="102"/>
      <c r="B233" s="100"/>
      <c r="C233" s="16" t="s">
        <v>22</v>
      </c>
      <c r="D233" s="18" t="s">
        <v>23</v>
      </c>
      <c r="E233" s="58">
        <f>SUM(E234:E235)</f>
        <v>0</v>
      </c>
      <c r="F233" s="11">
        <f>SUM(F234:F235)</f>
        <v>0</v>
      </c>
      <c r="G233" s="11">
        <f>SUM(G234:G235)</f>
        <v>0</v>
      </c>
      <c r="H233" s="58">
        <f>SUM(H234:H235)</f>
        <v>819.0999999999999</v>
      </c>
      <c r="I233" s="15">
        <f t="shared" si="15"/>
        <v>819.0999999999999</v>
      </c>
      <c r="J233" s="15"/>
      <c r="K233" s="15"/>
      <c r="M233" s="15">
        <f t="shared" si="16"/>
        <v>819.0999999999999</v>
      </c>
      <c r="N233" s="62"/>
    </row>
    <row r="234" spans="1:14" ht="63" hidden="1">
      <c r="A234" s="102"/>
      <c r="B234" s="100"/>
      <c r="C234" s="19" t="s">
        <v>197</v>
      </c>
      <c r="D234" s="65" t="s">
        <v>24</v>
      </c>
      <c r="E234" s="58"/>
      <c r="F234" s="11"/>
      <c r="G234" s="11"/>
      <c r="H234" s="58">
        <v>232.2</v>
      </c>
      <c r="I234" s="15">
        <f t="shared" si="15"/>
        <v>232.2</v>
      </c>
      <c r="J234" s="15"/>
      <c r="K234" s="15"/>
      <c r="M234" s="15">
        <f t="shared" si="16"/>
        <v>232.2</v>
      </c>
      <c r="N234" s="62" t="e">
        <f t="shared" si="17"/>
        <v>#DIV/0!</v>
      </c>
    </row>
    <row r="235" spans="1:14" ht="47.25" hidden="1">
      <c r="A235" s="102"/>
      <c r="B235" s="100"/>
      <c r="C235" s="19" t="s">
        <v>25</v>
      </c>
      <c r="D235" s="20" t="s">
        <v>26</v>
      </c>
      <c r="E235" s="58"/>
      <c r="F235" s="11"/>
      <c r="G235" s="11"/>
      <c r="H235" s="58">
        <v>586.9</v>
      </c>
      <c r="I235" s="15">
        <f t="shared" si="15"/>
        <v>586.9</v>
      </c>
      <c r="J235" s="15"/>
      <c r="K235" s="15"/>
      <c r="M235" s="15">
        <f t="shared" si="16"/>
        <v>586.9</v>
      </c>
      <c r="N235" s="62" t="e">
        <f t="shared" si="17"/>
        <v>#DIV/0!</v>
      </c>
    </row>
    <row r="236" spans="1:14" ht="267.75" hidden="1">
      <c r="A236" s="102"/>
      <c r="B236" s="100"/>
      <c r="C236" s="16" t="s">
        <v>27</v>
      </c>
      <c r="D236" s="18" t="s">
        <v>28</v>
      </c>
      <c r="E236" s="58">
        <v>-2.3</v>
      </c>
      <c r="F236" s="11"/>
      <c r="G236" s="11"/>
      <c r="H236" s="58">
        <v>-278.6</v>
      </c>
      <c r="I236" s="15">
        <f t="shared" si="15"/>
        <v>-278.6</v>
      </c>
      <c r="J236" s="15"/>
      <c r="K236" s="15"/>
      <c r="M236" s="15">
        <f t="shared" si="16"/>
        <v>-276.3</v>
      </c>
      <c r="N236" s="62">
        <f t="shared" si="17"/>
        <v>12113.043478260872</v>
      </c>
    </row>
    <row r="237" spans="1:14" ht="267.75" hidden="1">
      <c r="A237" s="102"/>
      <c r="B237" s="100"/>
      <c r="C237" s="16" t="s">
        <v>217</v>
      </c>
      <c r="D237" s="18" t="s">
        <v>46</v>
      </c>
      <c r="E237" s="58">
        <v>-21942.2</v>
      </c>
      <c r="F237" s="11"/>
      <c r="G237" s="11"/>
      <c r="H237" s="58">
        <v>-63962.9</v>
      </c>
      <c r="I237" s="15">
        <f t="shared" si="15"/>
        <v>-63962.9</v>
      </c>
      <c r="J237" s="15"/>
      <c r="K237" s="15"/>
      <c r="M237" s="15">
        <f t="shared" si="16"/>
        <v>-42020.7</v>
      </c>
      <c r="N237" s="62">
        <f t="shared" si="17"/>
        <v>291.506321152847</v>
      </c>
    </row>
    <row r="238" spans="1:14" ht="267.75" hidden="1">
      <c r="A238" s="102"/>
      <c r="B238" s="100"/>
      <c r="C238" s="16" t="s">
        <v>49</v>
      </c>
      <c r="D238" s="18" t="s">
        <v>86</v>
      </c>
      <c r="E238" s="58">
        <v>734704.5</v>
      </c>
      <c r="F238" s="34">
        <v>495038.6</v>
      </c>
      <c r="G238" s="34">
        <v>495038.6</v>
      </c>
      <c r="H238" s="58">
        <v>495038.6</v>
      </c>
      <c r="I238" s="15">
        <f t="shared" si="15"/>
        <v>0</v>
      </c>
      <c r="J238" s="15">
        <f t="shared" si="18"/>
        <v>100</v>
      </c>
      <c r="K238" s="15">
        <f t="shared" si="19"/>
        <v>100</v>
      </c>
      <c r="M238" s="15">
        <f t="shared" si="16"/>
        <v>-239665.90000000002</v>
      </c>
      <c r="N238" s="62">
        <f t="shared" si="17"/>
        <v>67.37927969680328</v>
      </c>
    </row>
    <row r="239" spans="1:14" ht="267.75" hidden="1">
      <c r="A239" s="102"/>
      <c r="B239" s="100"/>
      <c r="C239" s="16" t="s">
        <v>50</v>
      </c>
      <c r="D239" s="18" t="s">
        <v>87</v>
      </c>
      <c r="E239" s="58"/>
      <c r="F239" s="34">
        <v>94.6</v>
      </c>
      <c r="G239" s="34">
        <v>94.6</v>
      </c>
      <c r="H239" s="58">
        <v>94.6</v>
      </c>
      <c r="I239" s="15">
        <f t="shared" si="15"/>
        <v>0</v>
      </c>
      <c r="J239" s="15">
        <f t="shared" si="18"/>
        <v>100</v>
      </c>
      <c r="K239" s="15">
        <f t="shared" si="19"/>
        <v>100</v>
      </c>
      <c r="M239" s="15">
        <f t="shared" si="16"/>
        <v>94.6</v>
      </c>
      <c r="N239" s="62"/>
    </row>
    <row r="240" spans="1:15" ht="15.75" hidden="1">
      <c r="A240" s="102"/>
      <c r="B240" s="100"/>
      <c r="C240" s="23"/>
      <c r="D240" s="24" t="s">
        <v>31</v>
      </c>
      <c r="E240" s="57">
        <f>SUM(E231:E233,E236:E239)</f>
        <v>732646.8</v>
      </c>
      <c r="F240" s="37">
        <f>SUM(F231:F233,F236:F239)</f>
        <v>500316.19999999995</v>
      </c>
      <c r="G240" s="37">
        <f>SUM(G231:G233,G236:G239)</f>
        <v>498508.19999999995</v>
      </c>
      <c r="H240" s="57">
        <f>SUM(H231:H233,H236:H239)</f>
        <v>437530.39999999997</v>
      </c>
      <c r="I240" s="59">
        <f t="shared" si="15"/>
        <v>-60977.79999999999</v>
      </c>
      <c r="J240" s="59">
        <f t="shared" si="18"/>
        <v>87.76794443902828</v>
      </c>
      <c r="K240" s="59">
        <f t="shared" si="19"/>
        <v>87.4507761291759</v>
      </c>
      <c r="L240" s="26"/>
      <c r="M240" s="59">
        <f t="shared" si="16"/>
        <v>-295116.4000000001</v>
      </c>
      <c r="N240" s="64">
        <f t="shared" si="17"/>
        <v>59.71914434076555</v>
      </c>
      <c r="O240" s="26"/>
    </row>
    <row r="241" spans="1:14" ht="267.75" hidden="1">
      <c r="A241" s="102"/>
      <c r="B241" s="100"/>
      <c r="C241" s="16" t="s">
        <v>22</v>
      </c>
      <c r="D241" s="18" t="s">
        <v>23</v>
      </c>
      <c r="E241" s="58">
        <f>E242</f>
        <v>398.8</v>
      </c>
      <c r="F241" s="11">
        <f>F242</f>
        <v>6990</v>
      </c>
      <c r="G241" s="11">
        <f>G242</f>
        <v>4174</v>
      </c>
      <c r="H241" s="58">
        <f>H242</f>
        <v>5612.4</v>
      </c>
      <c r="I241" s="15">
        <f t="shared" si="15"/>
        <v>1438.3999999999996</v>
      </c>
      <c r="J241" s="15">
        <f t="shared" si="18"/>
        <v>134.46094873023478</v>
      </c>
      <c r="K241" s="15">
        <f t="shared" si="19"/>
        <v>80.29184549356223</v>
      </c>
      <c r="M241" s="15">
        <f t="shared" si="16"/>
        <v>5213.599999999999</v>
      </c>
      <c r="N241" s="62">
        <f t="shared" si="17"/>
        <v>1407.321965897693</v>
      </c>
    </row>
    <row r="242" spans="1:14" ht="47.25" hidden="1">
      <c r="A242" s="102"/>
      <c r="B242" s="100"/>
      <c r="C242" s="19" t="s">
        <v>25</v>
      </c>
      <c r="D242" s="20" t="s">
        <v>26</v>
      </c>
      <c r="E242" s="58">
        <v>398.8</v>
      </c>
      <c r="F242" s="11">
        <v>6990</v>
      </c>
      <c r="G242" s="11">
        <v>4174</v>
      </c>
      <c r="H242" s="58">
        <v>5612.4</v>
      </c>
      <c r="I242" s="15">
        <f t="shared" si="15"/>
        <v>1438.3999999999996</v>
      </c>
      <c r="J242" s="15">
        <f t="shared" si="18"/>
        <v>134.46094873023478</v>
      </c>
      <c r="K242" s="15">
        <f t="shared" si="19"/>
        <v>80.29184549356223</v>
      </c>
      <c r="M242" s="15">
        <f t="shared" si="16"/>
        <v>5213.599999999999</v>
      </c>
      <c r="N242" s="62">
        <f t="shared" si="17"/>
        <v>1407.321965897693</v>
      </c>
    </row>
    <row r="243" spans="1:15" ht="15.75" hidden="1">
      <c r="A243" s="102"/>
      <c r="B243" s="100"/>
      <c r="C243" s="23"/>
      <c r="D243" s="24" t="s">
        <v>34</v>
      </c>
      <c r="E243" s="57">
        <f>E241</f>
        <v>398.8</v>
      </c>
      <c r="F243" s="37">
        <f>F241</f>
        <v>6990</v>
      </c>
      <c r="G243" s="37">
        <f>G241</f>
        <v>4174</v>
      </c>
      <c r="H243" s="57">
        <f>H241</f>
        <v>5612.4</v>
      </c>
      <c r="I243" s="59">
        <f t="shared" si="15"/>
        <v>1438.3999999999996</v>
      </c>
      <c r="J243" s="59">
        <f t="shared" si="18"/>
        <v>134.46094873023478</v>
      </c>
      <c r="K243" s="59">
        <f t="shared" si="19"/>
        <v>80.29184549356223</v>
      </c>
      <c r="L243" s="26"/>
      <c r="M243" s="59">
        <f t="shared" si="16"/>
        <v>5213.599999999999</v>
      </c>
      <c r="N243" s="64">
        <f t="shared" si="17"/>
        <v>1407.321965897693</v>
      </c>
      <c r="O243" s="26"/>
    </row>
    <row r="244" spans="1:15" ht="31.5" hidden="1">
      <c r="A244" s="102"/>
      <c r="B244" s="100"/>
      <c r="C244" s="23"/>
      <c r="D244" s="24" t="s">
        <v>211</v>
      </c>
      <c r="E244" s="57">
        <f>E245-E237</f>
        <v>754987.8</v>
      </c>
      <c r="F244" s="37">
        <f>F245-F237</f>
        <v>507306.19999999995</v>
      </c>
      <c r="G244" s="37">
        <f>G245-G237</f>
        <v>502682.19999999995</v>
      </c>
      <c r="H244" s="57">
        <f>H245-H237</f>
        <v>507105.7</v>
      </c>
      <c r="I244" s="59">
        <f t="shared" si="15"/>
        <v>4423.500000000058</v>
      </c>
      <c r="J244" s="59">
        <f t="shared" si="18"/>
        <v>100.87997943830118</v>
      </c>
      <c r="K244" s="59">
        <f t="shared" si="19"/>
        <v>99.96047751831144</v>
      </c>
      <c r="L244" s="26"/>
      <c r="M244" s="59">
        <f t="shared" si="16"/>
        <v>-247882.10000000003</v>
      </c>
      <c r="N244" s="64">
        <f t="shared" si="17"/>
        <v>67.16740323486022</v>
      </c>
      <c r="O244" s="26"/>
    </row>
    <row r="245" spans="1:15" ht="31.5" hidden="1">
      <c r="A245" s="103"/>
      <c r="B245" s="101"/>
      <c r="C245" s="23"/>
      <c r="D245" s="24" t="s">
        <v>212</v>
      </c>
      <c r="E245" s="57">
        <f>E240+E243</f>
        <v>733045.6000000001</v>
      </c>
      <c r="F245" s="37">
        <f>F240+F243</f>
        <v>507306.19999999995</v>
      </c>
      <c r="G245" s="37">
        <f>G240+G243</f>
        <v>502682.19999999995</v>
      </c>
      <c r="H245" s="57">
        <f>H240+H243</f>
        <v>443142.8</v>
      </c>
      <c r="I245" s="59">
        <f t="shared" si="15"/>
        <v>-59539.399999999965</v>
      </c>
      <c r="J245" s="59">
        <f t="shared" si="18"/>
        <v>88.15565778935479</v>
      </c>
      <c r="K245" s="59">
        <f t="shared" si="19"/>
        <v>87.35213565298434</v>
      </c>
      <c r="L245" s="26"/>
      <c r="M245" s="59">
        <f t="shared" si="16"/>
        <v>-289902.8000000001</v>
      </c>
      <c r="N245" s="64">
        <f t="shared" si="17"/>
        <v>60.45228291391421</v>
      </c>
      <c r="O245" s="26"/>
    </row>
    <row r="246" spans="1:15" ht="267.75" hidden="1">
      <c r="A246" s="97">
        <v>943</v>
      </c>
      <c r="B246" s="97" t="s">
        <v>117</v>
      </c>
      <c r="C246" s="16" t="s">
        <v>16</v>
      </c>
      <c r="D246" s="21" t="s">
        <v>17</v>
      </c>
      <c r="E246" s="68">
        <v>24.2</v>
      </c>
      <c r="F246" s="37"/>
      <c r="G246" s="37"/>
      <c r="H246" s="68">
        <v>415.2</v>
      </c>
      <c r="I246" s="15">
        <f t="shared" si="15"/>
        <v>415.2</v>
      </c>
      <c r="J246" s="15"/>
      <c r="K246" s="15"/>
      <c r="M246" s="15">
        <f t="shared" si="16"/>
        <v>391</v>
      </c>
      <c r="N246" s="62">
        <f t="shared" si="17"/>
        <v>1715.702479338843</v>
      </c>
      <c r="O246" s="26"/>
    </row>
    <row r="247" spans="1:15" ht="78.75" hidden="1">
      <c r="A247" s="102"/>
      <c r="B247" s="106"/>
      <c r="C247" s="19" t="s">
        <v>18</v>
      </c>
      <c r="D247" s="22" t="s">
        <v>19</v>
      </c>
      <c r="E247" s="68">
        <v>56.5</v>
      </c>
      <c r="F247" s="37"/>
      <c r="G247" s="37"/>
      <c r="H247" s="68">
        <v>27</v>
      </c>
      <c r="I247" s="15">
        <f t="shared" si="15"/>
        <v>27</v>
      </c>
      <c r="J247" s="15"/>
      <c r="K247" s="15"/>
      <c r="M247" s="15">
        <f t="shared" si="16"/>
        <v>-29.5</v>
      </c>
      <c r="N247" s="62">
        <f t="shared" si="17"/>
        <v>47.78761061946903</v>
      </c>
      <c r="O247" s="26"/>
    </row>
    <row r="248" spans="1:15" ht="267.75" hidden="1">
      <c r="A248" s="102"/>
      <c r="B248" s="106"/>
      <c r="C248" s="16" t="s">
        <v>22</v>
      </c>
      <c r="D248" s="18" t="s">
        <v>23</v>
      </c>
      <c r="E248" s="58">
        <f>SUM(E249:E250)</f>
        <v>9</v>
      </c>
      <c r="F248" s="11">
        <f>SUM(F249:F250)</f>
        <v>0</v>
      </c>
      <c r="G248" s="11">
        <f>SUM(G249:G250)</f>
        <v>0</v>
      </c>
      <c r="H248" s="58">
        <f>SUM(H249:H250)</f>
        <v>0</v>
      </c>
      <c r="I248" s="15">
        <f t="shared" si="15"/>
        <v>0</v>
      </c>
      <c r="J248" s="15"/>
      <c r="K248" s="15"/>
      <c r="M248" s="15">
        <f t="shared" si="16"/>
        <v>-9</v>
      </c>
      <c r="N248" s="62">
        <f t="shared" si="17"/>
        <v>0</v>
      </c>
      <c r="O248" s="26"/>
    </row>
    <row r="249" spans="1:15" ht="63" hidden="1">
      <c r="A249" s="102"/>
      <c r="B249" s="106"/>
      <c r="C249" s="19" t="s">
        <v>197</v>
      </c>
      <c r="D249" s="65" t="s">
        <v>24</v>
      </c>
      <c r="E249" s="58">
        <v>4.9</v>
      </c>
      <c r="F249" s="11"/>
      <c r="G249" s="11"/>
      <c r="H249" s="58"/>
      <c r="I249" s="15">
        <f t="shared" si="15"/>
        <v>0</v>
      </c>
      <c r="J249" s="15" t="e">
        <f t="shared" si="18"/>
        <v>#DIV/0!</v>
      </c>
      <c r="K249" s="15" t="e">
        <f t="shared" si="19"/>
        <v>#DIV/0!</v>
      </c>
      <c r="M249" s="15">
        <f t="shared" si="16"/>
        <v>-4.9</v>
      </c>
      <c r="N249" s="62">
        <f t="shared" si="17"/>
        <v>0</v>
      </c>
      <c r="O249" s="26"/>
    </row>
    <row r="250" spans="1:15" ht="47.25" hidden="1">
      <c r="A250" s="102"/>
      <c r="B250" s="106"/>
      <c r="C250" s="19" t="s">
        <v>25</v>
      </c>
      <c r="D250" s="20" t="s">
        <v>26</v>
      </c>
      <c r="E250" s="58">
        <v>4.1</v>
      </c>
      <c r="F250" s="11"/>
      <c r="G250" s="11"/>
      <c r="H250" s="58"/>
      <c r="I250" s="15">
        <f t="shared" si="15"/>
        <v>0</v>
      </c>
      <c r="J250" s="15" t="e">
        <f t="shared" si="18"/>
        <v>#DIV/0!</v>
      </c>
      <c r="K250" s="15" t="e">
        <f t="shared" si="19"/>
        <v>#DIV/0!</v>
      </c>
      <c r="M250" s="15">
        <f t="shared" si="16"/>
        <v>-4.1</v>
      </c>
      <c r="N250" s="62">
        <f t="shared" si="17"/>
        <v>0</v>
      </c>
      <c r="O250" s="26"/>
    </row>
    <row r="251" spans="1:15" ht="267.75" hidden="1">
      <c r="A251" s="102"/>
      <c r="B251" s="106"/>
      <c r="C251" s="16" t="s">
        <v>27</v>
      </c>
      <c r="D251" s="18" t="s">
        <v>28</v>
      </c>
      <c r="E251" s="68"/>
      <c r="F251" s="37"/>
      <c r="G251" s="37"/>
      <c r="H251" s="68"/>
      <c r="I251" s="15">
        <f t="shared" si="15"/>
        <v>0</v>
      </c>
      <c r="J251" s="15" t="e">
        <f t="shared" si="18"/>
        <v>#DIV/0!</v>
      </c>
      <c r="K251" s="15" t="e">
        <f t="shared" si="19"/>
        <v>#DIV/0!</v>
      </c>
      <c r="M251" s="15">
        <f t="shared" si="16"/>
        <v>0</v>
      </c>
      <c r="N251" s="62" t="e">
        <f t="shared" si="17"/>
        <v>#DIV/0!</v>
      </c>
      <c r="O251" s="26"/>
    </row>
    <row r="252" spans="1:15" ht="267.75" hidden="1">
      <c r="A252" s="102"/>
      <c r="B252" s="106"/>
      <c r="C252" s="16" t="s">
        <v>217</v>
      </c>
      <c r="D252" s="18" t="s">
        <v>46</v>
      </c>
      <c r="E252" s="57"/>
      <c r="F252" s="37"/>
      <c r="G252" s="37"/>
      <c r="H252" s="68"/>
      <c r="I252" s="15">
        <f t="shared" si="15"/>
        <v>0</v>
      </c>
      <c r="J252" s="15" t="e">
        <f t="shared" si="18"/>
        <v>#DIV/0!</v>
      </c>
      <c r="K252" s="15" t="e">
        <f t="shared" si="19"/>
        <v>#DIV/0!</v>
      </c>
      <c r="M252" s="15">
        <f t="shared" si="16"/>
        <v>0</v>
      </c>
      <c r="N252" s="62" t="e">
        <f t="shared" si="17"/>
        <v>#DIV/0!</v>
      </c>
      <c r="O252" s="26"/>
    </row>
    <row r="253" spans="1:15" ht="267.75" hidden="1">
      <c r="A253" s="102"/>
      <c r="B253" s="106"/>
      <c r="C253" s="16" t="s">
        <v>49</v>
      </c>
      <c r="D253" s="18" t="s">
        <v>86</v>
      </c>
      <c r="E253" s="68">
        <v>47547</v>
      </c>
      <c r="F253" s="34">
        <v>73099.4</v>
      </c>
      <c r="G253" s="34">
        <v>53054.4</v>
      </c>
      <c r="H253" s="68">
        <v>28554.4</v>
      </c>
      <c r="I253" s="15">
        <f t="shared" si="15"/>
        <v>-24500</v>
      </c>
      <c r="J253" s="15">
        <f t="shared" si="18"/>
        <v>53.820983744986286</v>
      </c>
      <c r="K253" s="15">
        <f t="shared" si="19"/>
        <v>39.06242732498489</v>
      </c>
      <c r="M253" s="15">
        <f t="shared" si="16"/>
        <v>-18992.6</v>
      </c>
      <c r="N253" s="62">
        <f t="shared" si="17"/>
        <v>60.05510337140093</v>
      </c>
      <c r="O253" s="26"/>
    </row>
    <row r="254" spans="1:15" ht="267.75" hidden="1">
      <c r="A254" s="102"/>
      <c r="B254" s="106"/>
      <c r="C254" s="16" t="s">
        <v>50</v>
      </c>
      <c r="D254" s="18" t="s">
        <v>87</v>
      </c>
      <c r="E254" s="68"/>
      <c r="F254" s="34">
        <v>72.3</v>
      </c>
      <c r="G254" s="34">
        <v>72.3</v>
      </c>
      <c r="H254" s="68">
        <v>72.3</v>
      </c>
      <c r="I254" s="15">
        <f t="shared" si="15"/>
        <v>0</v>
      </c>
      <c r="J254" s="15">
        <f t="shared" si="18"/>
        <v>100</v>
      </c>
      <c r="K254" s="15">
        <f t="shared" si="19"/>
        <v>100</v>
      </c>
      <c r="M254" s="15">
        <f t="shared" si="16"/>
        <v>72.3</v>
      </c>
      <c r="N254" s="62"/>
      <c r="O254" s="26"/>
    </row>
    <row r="255" spans="1:15" ht="267.75" hidden="1">
      <c r="A255" s="102"/>
      <c r="B255" s="106"/>
      <c r="C255" s="16" t="s">
        <v>52</v>
      </c>
      <c r="D255" s="20" t="s">
        <v>53</v>
      </c>
      <c r="E255" s="57"/>
      <c r="F255" s="34"/>
      <c r="G255" s="34"/>
      <c r="H255" s="68"/>
      <c r="I255" s="15">
        <f t="shared" si="15"/>
        <v>0</v>
      </c>
      <c r="J255" s="15" t="e">
        <f t="shared" si="18"/>
        <v>#DIV/0!</v>
      </c>
      <c r="K255" s="15" t="e">
        <f t="shared" si="19"/>
        <v>#DIV/0!</v>
      </c>
      <c r="M255" s="15">
        <f t="shared" si="16"/>
        <v>0</v>
      </c>
      <c r="N255" s="62" t="e">
        <f t="shared" si="17"/>
        <v>#DIV/0!</v>
      </c>
      <c r="O255" s="26"/>
    </row>
    <row r="256" spans="1:15" ht="31.5" hidden="1">
      <c r="A256" s="102"/>
      <c r="B256" s="106"/>
      <c r="C256" s="28"/>
      <c r="D256" s="24" t="s">
        <v>211</v>
      </c>
      <c r="E256" s="57">
        <f>E257-E252</f>
        <v>47636.7</v>
      </c>
      <c r="F256" s="37">
        <f>F257-F252</f>
        <v>73171.7</v>
      </c>
      <c r="G256" s="37">
        <f>G257-G252</f>
        <v>53126.700000000004</v>
      </c>
      <c r="H256" s="57">
        <f>H257-H252</f>
        <v>29068.9</v>
      </c>
      <c r="I256" s="59">
        <f t="shared" si="15"/>
        <v>-24057.800000000003</v>
      </c>
      <c r="J256" s="59">
        <f t="shared" si="18"/>
        <v>54.71617849405289</v>
      </c>
      <c r="K256" s="59">
        <f t="shared" si="19"/>
        <v>39.72697094641781</v>
      </c>
      <c r="L256" s="26"/>
      <c r="M256" s="59">
        <f t="shared" si="16"/>
        <v>-18567.799999999996</v>
      </c>
      <c r="N256" s="64">
        <f t="shared" si="17"/>
        <v>61.022069118977605</v>
      </c>
      <c r="O256" s="26"/>
    </row>
    <row r="257" spans="1:15" ht="31.5" hidden="1">
      <c r="A257" s="103"/>
      <c r="B257" s="107"/>
      <c r="C257" s="23"/>
      <c r="D257" s="24" t="s">
        <v>212</v>
      </c>
      <c r="E257" s="57">
        <f>SUM(E246:E248,E251:E255)</f>
        <v>47636.7</v>
      </c>
      <c r="F257" s="37">
        <f>SUM(F246:F248,F251:F255)</f>
        <v>73171.7</v>
      </c>
      <c r="G257" s="37">
        <f>SUM(G246:G248,G251:G255)</f>
        <v>53126.700000000004</v>
      </c>
      <c r="H257" s="57">
        <f>SUM(H246:H248,H251:H255)</f>
        <v>29068.9</v>
      </c>
      <c r="I257" s="59">
        <f t="shared" si="15"/>
        <v>-24057.800000000003</v>
      </c>
      <c r="J257" s="59">
        <f t="shared" si="18"/>
        <v>54.71617849405289</v>
      </c>
      <c r="K257" s="59">
        <f t="shared" si="19"/>
        <v>39.72697094641781</v>
      </c>
      <c r="L257" s="26"/>
      <c r="M257" s="59">
        <f t="shared" si="16"/>
        <v>-18567.799999999996</v>
      </c>
      <c r="N257" s="64">
        <f t="shared" si="17"/>
        <v>61.022069118977605</v>
      </c>
      <c r="O257" s="26"/>
    </row>
    <row r="258" spans="1:14" ht="267.75" hidden="1">
      <c r="A258" s="94" t="s">
        <v>118</v>
      </c>
      <c r="B258" s="97" t="s">
        <v>119</v>
      </c>
      <c r="C258" s="16" t="s">
        <v>16</v>
      </c>
      <c r="D258" s="21" t="s">
        <v>17</v>
      </c>
      <c r="E258" s="58"/>
      <c r="F258" s="11"/>
      <c r="G258" s="11"/>
      <c r="H258" s="58">
        <v>652.6</v>
      </c>
      <c r="I258" s="15">
        <f t="shared" si="15"/>
        <v>652.6</v>
      </c>
      <c r="J258" s="15"/>
      <c r="K258" s="15"/>
      <c r="M258" s="15">
        <f t="shared" si="16"/>
        <v>652.6</v>
      </c>
      <c r="N258" s="62"/>
    </row>
    <row r="259" spans="1:14" ht="267.75" hidden="1">
      <c r="A259" s="98"/>
      <c r="B259" s="100"/>
      <c r="C259" s="16" t="s">
        <v>22</v>
      </c>
      <c r="D259" s="18" t="s">
        <v>23</v>
      </c>
      <c r="E259" s="58">
        <f>SUM(E260:E261)</f>
        <v>4338</v>
      </c>
      <c r="F259" s="11">
        <f>SUM(F260:F261)</f>
        <v>0</v>
      </c>
      <c r="G259" s="11">
        <f>SUM(G260:G261)</f>
        <v>0</v>
      </c>
      <c r="H259" s="58">
        <f>SUM(H260:H261)</f>
        <v>211.4</v>
      </c>
      <c r="I259" s="15">
        <f t="shared" si="15"/>
        <v>211.4</v>
      </c>
      <c r="J259" s="15"/>
      <c r="K259" s="15"/>
      <c r="M259" s="15">
        <f t="shared" si="16"/>
        <v>-4126.6</v>
      </c>
      <c r="N259" s="62">
        <f t="shared" si="17"/>
        <v>4.873213462425081</v>
      </c>
    </row>
    <row r="260" spans="1:14" ht="31.5" hidden="1">
      <c r="A260" s="98"/>
      <c r="B260" s="100"/>
      <c r="C260" s="19" t="s">
        <v>40</v>
      </c>
      <c r="D260" s="20" t="s">
        <v>41</v>
      </c>
      <c r="E260" s="58">
        <v>0.6</v>
      </c>
      <c r="F260" s="11"/>
      <c r="G260" s="11"/>
      <c r="H260" s="58"/>
      <c r="I260" s="15">
        <f t="shared" si="15"/>
        <v>0</v>
      </c>
      <c r="J260" s="15"/>
      <c r="K260" s="15"/>
      <c r="M260" s="15">
        <f t="shared" si="16"/>
        <v>-0.6</v>
      </c>
      <c r="N260" s="62">
        <f t="shared" si="17"/>
        <v>0</v>
      </c>
    </row>
    <row r="261" spans="1:14" ht="47.25" hidden="1">
      <c r="A261" s="98"/>
      <c r="B261" s="100"/>
      <c r="C261" s="19" t="s">
        <v>25</v>
      </c>
      <c r="D261" s="20" t="s">
        <v>26</v>
      </c>
      <c r="E261" s="58">
        <v>4337.4</v>
      </c>
      <c r="F261" s="11">
        <f>2050.9-2050.9</f>
        <v>0</v>
      </c>
      <c r="G261" s="11"/>
      <c r="H261" s="58">
        <v>211.4</v>
      </c>
      <c r="I261" s="15">
        <f t="shared" si="15"/>
        <v>211.4</v>
      </c>
      <c r="J261" s="15"/>
      <c r="K261" s="15"/>
      <c r="M261" s="15">
        <f t="shared" si="16"/>
        <v>-4126</v>
      </c>
      <c r="N261" s="62">
        <f t="shared" si="17"/>
        <v>4.87388758242265</v>
      </c>
    </row>
    <row r="262" spans="1:14" ht="267.75" hidden="1">
      <c r="A262" s="98"/>
      <c r="B262" s="100"/>
      <c r="C262" s="16" t="s">
        <v>27</v>
      </c>
      <c r="D262" s="18" t="s">
        <v>28</v>
      </c>
      <c r="E262" s="58"/>
      <c r="F262" s="11"/>
      <c r="G262" s="11"/>
      <c r="H262" s="58"/>
      <c r="I262" s="15">
        <f t="shared" si="15"/>
        <v>0</v>
      </c>
      <c r="J262" s="15"/>
      <c r="K262" s="15"/>
      <c r="M262" s="15">
        <f t="shared" si="16"/>
        <v>0</v>
      </c>
      <c r="N262" s="62" t="e">
        <f t="shared" si="17"/>
        <v>#DIV/0!</v>
      </c>
    </row>
    <row r="263" spans="1:14" ht="267.75" hidden="1">
      <c r="A263" s="98"/>
      <c r="B263" s="100"/>
      <c r="C263" s="16" t="s">
        <v>29</v>
      </c>
      <c r="D263" s="18" t="s">
        <v>30</v>
      </c>
      <c r="E263" s="58"/>
      <c r="F263" s="11"/>
      <c r="G263" s="11"/>
      <c r="H263" s="58"/>
      <c r="I263" s="15">
        <f aca="true" t="shared" si="20" ref="I263:I326">H263-G263</f>
        <v>0</v>
      </c>
      <c r="J263" s="15"/>
      <c r="K263" s="15"/>
      <c r="M263" s="15">
        <f aca="true" t="shared" si="21" ref="M263:M326">H263-E263</f>
        <v>0</v>
      </c>
      <c r="N263" s="62" t="e">
        <f t="shared" si="17"/>
        <v>#DIV/0!</v>
      </c>
    </row>
    <row r="264" spans="1:14" ht="267.75" hidden="1">
      <c r="A264" s="98"/>
      <c r="B264" s="100"/>
      <c r="C264" s="16" t="s">
        <v>217</v>
      </c>
      <c r="D264" s="18" t="s">
        <v>46</v>
      </c>
      <c r="E264" s="58"/>
      <c r="F264" s="11"/>
      <c r="G264" s="11"/>
      <c r="H264" s="58">
        <v>-799.6</v>
      </c>
      <c r="I264" s="15">
        <f t="shared" si="20"/>
        <v>-799.6</v>
      </c>
      <c r="J264" s="15"/>
      <c r="K264" s="15"/>
      <c r="M264" s="15">
        <f t="shared" si="21"/>
        <v>-799.6</v>
      </c>
      <c r="N264" s="62"/>
    </row>
    <row r="265" spans="1:14" ht="267.75" hidden="1">
      <c r="A265" s="98"/>
      <c r="B265" s="100"/>
      <c r="C265" s="16" t="s">
        <v>49</v>
      </c>
      <c r="D265" s="18" t="s">
        <v>120</v>
      </c>
      <c r="E265" s="58">
        <v>175758.6</v>
      </c>
      <c r="F265" s="11">
        <v>320823.4</v>
      </c>
      <c r="G265" s="11">
        <v>235049.6</v>
      </c>
      <c r="H265" s="58">
        <v>71379.8</v>
      </c>
      <c r="I265" s="15">
        <f t="shared" si="20"/>
        <v>-163669.8</v>
      </c>
      <c r="J265" s="15">
        <f aca="true" t="shared" si="22" ref="J265:J326">H265/G265*100</f>
        <v>30.367973397955154</v>
      </c>
      <c r="K265" s="15">
        <f aca="true" t="shared" si="23" ref="K265:K326">H265/F265*100</f>
        <v>22.24893820089183</v>
      </c>
      <c r="M265" s="15">
        <f t="shared" si="21"/>
        <v>-104378.8</v>
      </c>
      <c r="N265" s="62">
        <f aca="true" t="shared" si="24" ref="N265:N327">H265/E265*100</f>
        <v>40.61240815527661</v>
      </c>
    </row>
    <row r="266" spans="1:14" ht="267.75" hidden="1">
      <c r="A266" s="98"/>
      <c r="B266" s="100"/>
      <c r="C266" s="16" t="s">
        <v>50</v>
      </c>
      <c r="D266" s="18" t="s">
        <v>87</v>
      </c>
      <c r="E266" s="58"/>
      <c r="F266" s="11">
        <v>16.7</v>
      </c>
      <c r="G266" s="11">
        <v>16.7</v>
      </c>
      <c r="H266" s="58">
        <v>16.7</v>
      </c>
      <c r="I266" s="15">
        <f t="shared" si="20"/>
        <v>0</v>
      </c>
      <c r="J266" s="15">
        <f t="shared" si="22"/>
        <v>100</v>
      </c>
      <c r="K266" s="15">
        <f t="shared" si="23"/>
        <v>100</v>
      </c>
      <c r="M266" s="15">
        <f t="shared" si="21"/>
        <v>16.7</v>
      </c>
      <c r="N266" s="62"/>
    </row>
    <row r="267" spans="1:15" ht="31.5" hidden="1">
      <c r="A267" s="98"/>
      <c r="B267" s="100"/>
      <c r="C267" s="28"/>
      <c r="D267" s="24" t="s">
        <v>211</v>
      </c>
      <c r="E267" s="60">
        <f>E268-E264</f>
        <v>180096.6</v>
      </c>
      <c r="F267" s="25">
        <f>F268-F264</f>
        <v>320840.10000000003</v>
      </c>
      <c r="G267" s="25">
        <f>G268-G264</f>
        <v>235066.30000000002</v>
      </c>
      <c r="H267" s="60">
        <f>H268-H264</f>
        <v>72260.5</v>
      </c>
      <c r="I267" s="59">
        <f t="shared" si="20"/>
        <v>-162805.80000000002</v>
      </c>
      <c r="J267" s="59">
        <f t="shared" si="22"/>
        <v>30.740476197566384</v>
      </c>
      <c r="K267" s="59">
        <f t="shared" si="23"/>
        <v>22.522278231430544</v>
      </c>
      <c r="L267" s="26"/>
      <c r="M267" s="59">
        <f t="shared" si="21"/>
        <v>-107836.1</v>
      </c>
      <c r="N267" s="64">
        <f t="shared" si="24"/>
        <v>40.123189443887334</v>
      </c>
      <c r="O267" s="26"/>
    </row>
    <row r="268" spans="1:15" ht="31.5" hidden="1">
      <c r="A268" s="99"/>
      <c r="B268" s="101"/>
      <c r="C268" s="28"/>
      <c r="D268" s="24" t="s">
        <v>212</v>
      </c>
      <c r="E268" s="60">
        <f>SUM(E258:E259,E262:E266)</f>
        <v>180096.6</v>
      </c>
      <c r="F268" s="25">
        <f>SUM(F258:F259,F262:F266)</f>
        <v>320840.10000000003</v>
      </c>
      <c r="G268" s="25">
        <f>SUM(G258:G259,G262:G266)</f>
        <v>235066.30000000002</v>
      </c>
      <c r="H268" s="60">
        <f>SUM(H258:H259,H262:H266)</f>
        <v>71460.9</v>
      </c>
      <c r="I268" s="59">
        <f t="shared" si="20"/>
        <v>-163605.40000000002</v>
      </c>
      <c r="J268" s="59">
        <f t="shared" si="22"/>
        <v>30.400316846778967</v>
      </c>
      <c r="K268" s="59">
        <f t="shared" si="23"/>
        <v>22.27305751369607</v>
      </c>
      <c r="L268" s="26"/>
      <c r="M268" s="59">
        <f t="shared" si="21"/>
        <v>-108635.70000000001</v>
      </c>
      <c r="N268" s="64">
        <f t="shared" si="24"/>
        <v>39.67920549305205</v>
      </c>
      <c r="O268" s="26"/>
    </row>
    <row r="269" spans="1:15" ht="267.75" hidden="1">
      <c r="A269" s="94" t="s">
        <v>123</v>
      </c>
      <c r="B269" s="97" t="s">
        <v>124</v>
      </c>
      <c r="C269" s="16" t="s">
        <v>16</v>
      </c>
      <c r="D269" s="21" t="s">
        <v>17</v>
      </c>
      <c r="E269" s="60"/>
      <c r="F269" s="11"/>
      <c r="G269" s="11"/>
      <c r="H269" s="58">
        <v>14005.3</v>
      </c>
      <c r="I269" s="15">
        <f t="shared" si="20"/>
        <v>14005.3</v>
      </c>
      <c r="J269" s="15"/>
      <c r="K269" s="15"/>
      <c r="M269" s="15">
        <f t="shared" si="21"/>
        <v>14005.3</v>
      </c>
      <c r="N269" s="62"/>
      <c r="O269" s="26"/>
    </row>
    <row r="270" spans="1:15" ht="267.75" hidden="1">
      <c r="A270" s="98"/>
      <c r="B270" s="100"/>
      <c r="C270" s="16" t="s">
        <v>27</v>
      </c>
      <c r="D270" s="18" t="s">
        <v>28</v>
      </c>
      <c r="E270" s="60"/>
      <c r="F270" s="11"/>
      <c r="G270" s="11"/>
      <c r="H270" s="58">
        <v>-833.9</v>
      </c>
      <c r="I270" s="15">
        <f t="shared" si="20"/>
        <v>-833.9</v>
      </c>
      <c r="J270" s="15"/>
      <c r="K270" s="15"/>
      <c r="M270" s="15">
        <f t="shared" si="21"/>
        <v>-833.9</v>
      </c>
      <c r="N270" s="62"/>
      <c r="O270" s="26"/>
    </row>
    <row r="271" spans="1:15" ht="267.75" hidden="1">
      <c r="A271" s="102"/>
      <c r="B271" s="102"/>
      <c r="C271" s="16" t="s">
        <v>29</v>
      </c>
      <c r="D271" s="18" t="s">
        <v>202</v>
      </c>
      <c r="E271" s="58">
        <v>76.1</v>
      </c>
      <c r="F271" s="11">
        <v>268501.4</v>
      </c>
      <c r="G271" s="11">
        <v>179000</v>
      </c>
      <c r="H271" s="58">
        <v>102387</v>
      </c>
      <c r="I271" s="15">
        <f t="shared" si="20"/>
        <v>-76613</v>
      </c>
      <c r="J271" s="15">
        <f t="shared" si="22"/>
        <v>57.19944134078212</v>
      </c>
      <c r="K271" s="15">
        <f t="shared" si="23"/>
        <v>38.13276206381047</v>
      </c>
      <c r="M271" s="15">
        <f t="shared" si="21"/>
        <v>102310.9</v>
      </c>
      <c r="N271" s="62">
        <f t="shared" si="24"/>
        <v>134542.7069645204</v>
      </c>
      <c r="O271" s="26"/>
    </row>
    <row r="272" spans="1:15" ht="267.75" hidden="1">
      <c r="A272" s="102"/>
      <c r="B272" s="102"/>
      <c r="C272" s="16" t="s">
        <v>217</v>
      </c>
      <c r="D272" s="18" t="s">
        <v>46</v>
      </c>
      <c r="E272" s="60"/>
      <c r="F272" s="11"/>
      <c r="G272" s="11"/>
      <c r="H272" s="58">
        <v>-591.6</v>
      </c>
      <c r="I272" s="15">
        <f t="shared" si="20"/>
        <v>-591.6</v>
      </c>
      <c r="J272" s="15"/>
      <c r="K272" s="15"/>
      <c r="M272" s="15">
        <f t="shared" si="21"/>
        <v>-591.6</v>
      </c>
      <c r="N272" s="62"/>
      <c r="O272" s="26"/>
    </row>
    <row r="273" spans="1:15" ht="267.75" hidden="1">
      <c r="A273" s="102"/>
      <c r="B273" s="102"/>
      <c r="C273" s="16" t="s">
        <v>50</v>
      </c>
      <c r="D273" s="18" t="s">
        <v>87</v>
      </c>
      <c r="E273" s="58">
        <v>23.6</v>
      </c>
      <c r="F273" s="11">
        <v>23.5</v>
      </c>
      <c r="G273" s="11">
        <v>23.5</v>
      </c>
      <c r="H273" s="58">
        <v>23.5</v>
      </c>
      <c r="I273" s="15">
        <f t="shared" si="20"/>
        <v>0</v>
      </c>
      <c r="J273" s="15">
        <f t="shared" si="22"/>
        <v>100</v>
      </c>
      <c r="K273" s="15">
        <f t="shared" si="23"/>
        <v>100</v>
      </c>
      <c r="M273" s="15">
        <f t="shared" si="21"/>
        <v>-0.10000000000000142</v>
      </c>
      <c r="N273" s="62">
        <f t="shared" si="24"/>
        <v>99.57627118644066</v>
      </c>
      <c r="O273" s="26"/>
    </row>
    <row r="274" spans="1:15" ht="15.75" hidden="1">
      <c r="A274" s="102"/>
      <c r="B274" s="102"/>
      <c r="C274" s="28"/>
      <c r="D274" s="24" t="s">
        <v>31</v>
      </c>
      <c r="E274" s="60">
        <f>SUM(E269:E273)</f>
        <v>99.69999999999999</v>
      </c>
      <c r="F274" s="25">
        <f>SUM(F269:F273)</f>
        <v>268524.9</v>
      </c>
      <c r="G274" s="25">
        <f>SUM(G269:G273)</f>
        <v>179023.5</v>
      </c>
      <c r="H274" s="60">
        <f>SUM(H269:H273)</f>
        <v>114990.29999999999</v>
      </c>
      <c r="I274" s="59">
        <f t="shared" si="20"/>
        <v>-64033.20000000001</v>
      </c>
      <c r="J274" s="59">
        <f t="shared" si="22"/>
        <v>64.23195837417992</v>
      </c>
      <c r="K274" s="59">
        <f t="shared" si="23"/>
        <v>42.82295608340231</v>
      </c>
      <c r="L274" s="26"/>
      <c r="M274" s="59">
        <f t="shared" si="21"/>
        <v>114890.59999999999</v>
      </c>
      <c r="N274" s="64">
        <f t="shared" si="24"/>
        <v>115336.30892678034</v>
      </c>
      <c r="O274" s="26"/>
    </row>
    <row r="275" spans="1:14" ht="267.75" hidden="1">
      <c r="A275" s="102"/>
      <c r="B275" s="102"/>
      <c r="C275" s="16" t="s">
        <v>125</v>
      </c>
      <c r="D275" s="27" t="s">
        <v>126</v>
      </c>
      <c r="E275" s="58">
        <v>338356.5</v>
      </c>
      <c r="F275" s="11">
        <v>666607.6</v>
      </c>
      <c r="G275" s="11">
        <v>458349.3</v>
      </c>
      <c r="H275" s="58">
        <v>427576.3</v>
      </c>
      <c r="I275" s="15">
        <f t="shared" si="20"/>
        <v>-30773</v>
      </c>
      <c r="J275" s="15">
        <f t="shared" si="22"/>
        <v>93.28612479608893</v>
      </c>
      <c r="K275" s="15">
        <f t="shared" si="23"/>
        <v>64.14212799254014</v>
      </c>
      <c r="M275" s="15">
        <f t="shared" si="21"/>
        <v>89219.79999999999</v>
      </c>
      <c r="N275" s="62">
        <f t="shared" si="24"/>
        <v>126.36857870323163</v>
      </c>
    </row>
    <row r="276" spans="1:14" ht="267.75" hidden="1">
      <c r="A276" s="102"/>
      <c r="B276" s="102"/>
      <c r="C276" s="16" t="s">
        <v>121</v>
      </c>
      <c r="D276" s="18" t="s">
        <v>122</v>
      </c>
      <c r="E276" s="58">
        <v>42386.8</v>
      </c>
      <c r="F276" s="11">
        <v>162783.8</v>
      </c>
      <c r="G276" s="11">
        <v>107041.9</v>
      </c>
      <c r="H276" s="58">
        <v>117163.4</v>
      </c>
      <c r="I276" s="15">
        <f t="shared" si="20"/>
        <v>10121.5</v>
      </c>
      <c r="J276" s="15">
        <f t="shared" si="22"/>
        <v>109.45564307061066</v>
      </c>
      <c r="K276" s="15">
        <f t="shared" si="23"/>
        <v>71.97485253446597</v>
      </c>
      <c r="M276" s="15">
        <f t="shared" si="21"/>
        <v>74776.59999999999</v>
      </c>
      <c r="N276" s="62">
        <f t="shared" si="24"/>
        <v>276.4148272575424</v>
      </c>
    </row>
    <row r="277" spans="1:14" ht="267.75" hidden="1">
      <c r="A277" s="102"/>
      <c r="B277" s="102"/>
      <c r="C277" s="16" t="s">
        <v>22</v>
      </c>
      <c r="D277" s="18" t="s">
        <v>23</v>
      </c>
      <c r="E277" s="58">
        <f>E278+E279</f>
        <v>51231.3</v>
      </c>
      <c r="F277" s="11">
        <f>F278+F279</f>
        <v>81131.59999999999</v>
      </c>
      <c r="G277" s="11">
        <f>G278+G279</f>
        <v>50320</v>
      </c>
      <c r="H277" s="58">
        <f>H278+H279</f>
        <v>41198.899999999994</v>
      </c>
      <c r="I277" s="15">
        <f t="shared" si="20"/>
        <v>-9121.100000000006</v>
      </c>
      <c r="J277" s="15">
        <f t="shared" si="22"/>
        <v>81.87380763116056</v>
      </c>
      <c r="K277" s="15">
        <f t="shared" si="23"/>
        <v>50.780337131278074</v>
      </c>
      <c r="M277" s="15">
        <f t="shared" si="21"/>
        <v>-10032.400000000009</v>
      </c>
      <c r="N277" s="62">
        <f t="shared" si="24"/>
        <v>80.41744011961435</v>
      </c>
    </row>
    <row r="278" spans="1:15" ht="31.5" hidden="1">
      <c r="A278" s="102"/>
      <c r="B278" s="102"/>
      <c r="C278" s="19" t="s">
        <v>127</v>
      </c>
      <c r="D278" s="20" t="s">
        <v>128</v>
      </c>
      <c r="E278" s="58">
        <v>51070.4</v>
      </c>
      <c r="F278" s="11">
        <f>6+81034.2</f>
        <v>81040.2</v>
      </c>
      <c r="G278" s="11">
        <v>50259.1</v>
      </c>
      <c r="H278" s="58">
        <v>41112.2</v>
      </c>
      <c r="I278" s="15">
        <f t="shared" si="20"/>
        <v>-9146.900000000001</v>
      </c>
      <c r="J278" s="15">
        <f t="shared" si="22"/>
        <v>81.8005097584318</v>
      </c>
      <c r="K278" s="15">
        <f t="shared" si="23"/>
        <v>50.73062504781577</v>
      </c>
      <c r="M278" s="15">
        <f t="shared" si="21"/>
        <v>-9958.200000000004</v>
      </c>
      <c r="N278" s="62">
        <f t="shared" si="24"/>
        <v>80.50103386697577</v>
      </c>
      <c r="O278" s="26"/>
    </row>
    <row r="279" spans="1:15" ht="47.25" hidden="1">
      <c r="A279" s="102"/>
      <c r="B279" s="102"/>
      <c r="C279" s="19" t="s">
        <v>25</v>
      </c>
      <c r="D279" s="20" t="s">
        <v>26</v>
      </c>
      <c r="E279" s="58">
        <v>160.9</v>
      </c>
      <c r="F279" s="11">
        <v>91.4</v>
      </c>
      <c r="G279" s="11">
        <v>60.9</v>
      </c>
      <c r="H279" s="58">
        <v>86.7</v>
      </c>
      <c r="I279" s="15">
        <f t="shared" si="20"/>
        <v>25.800000000000004</v>
      </c>
      <c r="J279" s="15">
        <f t="shared" si="22"/>
        <v>142.36453201970446</v>
      </c>
      <c r="K279" s="15">
        <f t="shared" si="23"/>
        <v>94.8577680525164</v>
      </c>
      <c r="M279" s="15">
        <f t="shared" si="21"/>
        <v>-74.2</v>
      </c>
      <c r="N279" s="62">
        <f t="shared" si="24"/>
        <v>53.884400248601615</v>
      </c>
      <c r="O279" s="26"/>
    </row>
    <row r="280" spans="1:15" ht="15.75" hidden="1">
      <c r="A280" s="102"/>
      <c r="B280" s="102"/>
      <c r="C280" s="28"/>
      <c r="D280" s="24" t="s">
        <v>34</v>
      </c>
      <c r="E280" s="60">
        <f>SUM(E275:E277)</f>
        <v>431974.6</v>
      </c>
      <c r="F280" s="25">
        <f>SUM(F275:F277)</f>
        <v>910522.9999999999</v>
      </c>
      <c r="G280" s="25">
        <f>SUM(G275:G277)</f>
        <v>615711.2</v>
      </c>
      <c r="H280" s="60">
        <f>SUM(H275:H277)</f>
        <v>585938.6</v>
      </c>
      <c r="I280" s="15">
        <f t="shared" si="20"/>
        <v>-29772.599999999977</v>
      </c>
      <c r="J280" s="15">
        <f t="shared" si="22"/>
        <v>95.16451868993126</v>
      </c>
      <c r="K280" s="15">
        <f t="shared" si="23"/>
        <v>64.35187249525822</v>
      </c>
      <c r="M280" s="15">
        <f t="shared" si="21"/>
        <v>153964</v>
      </c>
      <c r="N280" s="62">
        <f t="shared" si="24"/>
        <v>135.64191042714086</v>
      </c>
      <c r="O280" s="26"/>
    </row>
    <row r="281" spans="1:15" ht="31.5" hidden="1">
      <c r="A281" s="102"/>
      <c r="B281" s="102"/>
      <c r="C281" s="28"/>
      <c r="D281" s="24" t="s">
        <v>211</v>
      </c>
      <c r="E281" s="60">
        <f>E282-E272</f>
        <v>432074.3</v>
      </c>
      <c r="F281" s="25">
        <f>F282-F272</f>
        <v>1179047.9</v>
      </c>
      <c r="G281" s="25">
        <f>G282-G272</f>
        <v>794734.7</v>
      </c>
      <c r="H281" s="60">
        <f>H282-H272</f>
        <v>701520.4999999999</v>
      </c>
      <c r="I281" s="59">
        <f t="shared" si="20"/>
        <v>-93214.20000000007</v>
      </c>
      <c r="J281" s="59">
        <f t="shared" si="22"/>
        <v>88.27102931330415</v>
      </c>
      <c r="K281" s="59">
        <f t="shared" si="23"/>
        <v>59.498897373041416</v>
      </c>
      <c r="L281" s="26"/>
      <c r="M281" s="59">
        <f t="shared" si="21"/>
        <v>269446.1999999999</v>
      </c>
      <c r="N281" s="64">
        <f t="shared" si="24"/>
        <v>162.36108002720826</v>
      </c>
      <c r="O281" s="26"/>
    </row>
    <row r="282" spans="1:15" ht="31.5" hidden="1">
      <c r="A282" s="103"/>
      <c r="B282" s="103"/>
      <c r="C282" s="28"/>
      <c r="D282" s="24" t="s">
        <v>212</v>
      </c>
      <c r="E282" s="60">
        <f>E274+E280</f>
        <v>432074.3</v>
      </c>
      <c r="F282" s="25">
        <f>F274+F280</f>
        <v>1179047.9</v>
      </c>
      <c r="G282" s="25">
        <f>G274+G280</f>
        <v>794734.7</v>
      </c>
      <c r="H282" s="60">
        <f>H274+H280</f>
        <v>700928.8999999999</v>
      </c>
      <c r="I282" s="59">
        <f t="shared" si="20"/>
        <v>-93805.80000000005</v>
      </c>
      <c r="J282" s="59">
        <f t="shared" si="22"/>
        <v>88.19658937756209</v>
      </c>
      <c r="K282" s="59">
        <f t="shared" si="23"/>
        <v>59.44872129452925</v>
      </c>
      <c r="L282" s="26"/>
      <c r="M282" s="59">
        <f t="shared" si="21"/>
        <v>268854.5999999999</v>
      </c>
      <c r="N282" s="64">
        <f t="shared" si="24"/>
        <v>162.22415913189002</v>
      </c>
      <c r="O282" s="26"/>
    </row>
    <row r="283" spans="1:15" ht="267.75" hidden="1">
      <c r="A283" s="94" t="s">
        <v>129</v>
      </c>
      <c r="B283" s="97" t="s">
        <v>130</v>
      </c>
      <c r="C283" s="16" t="s">
        <v>16</v>
      </c>
      <c r="D283" s="21" t="s">
        <v>17</v>
      </c>
      <c r="E283" s="58">
        <v>9.2</v>
      </c>
      <c r="F283" s="25"/>
      <c r="G283" s="25"/>
      <c r="H283" s="58">
        <v>15.3</v>
      </c>
      <c r="I283" s="15">
        <f t="shared" si="20"/>
        <v>15.3</v>
      </c>
      <c r="J283" s="15"/>
      <c r="K283" s="15"/>
      <c r="M283" s="15">
        <f t="shared" si="21"/>
        <v>6.100000000000001</v>
      </c>
      <c r="N283" s="62">
        <f t="shared" si="24"/>
        <v>166.304347826087</v>
      </c>
      <c r="O283" s="26"/>
    </row>
    <row r="284" spans="1:15" ht="267.75" hidden="1">
      <c r="A284" s="98"/>
      <c r="B284" s="100"/>
      <c r="C284" s="16" t="s">
        <v>217</v>
      </c>
      <c r="D284" s="18" t="s">
        <v>46</v>
      </c>
      <c r="E284" s="58"/>
      <c r="F284" s="11"/>
      <c r="G284" s="11"/>
      <c r="H284" s="58">
        <v>-674.2</v>
      </c>
      <c r="I284" s="15">
        <f t="shared" si="20"/>
        <v>-674.2</v>
      </c>
      <c r="J284" s="15"/>
      <c r="K284" s="15"/>
      <c r="M284" s="15">
        <f t="shared" si="21"/>
        <v>-674.2</v>
      </c>
      <c r="N284" s="62"/>
      <c r="O284" s="26"/>
    </row>
    <row r="285" spans="1:15" ht="267.75" hidden="1">
      <c r="A285" s="98"/>
      <c r="B285" s="100"/>
      <c r="C285" s="16" t="s">
        <v>52</v>
      </c>
      <c r="D285" s="20" t="s">
        <v>53</v>
      </c>
      <c r="E285" s="58"/>
      <c r="F285" s="11">
        <v>1573.1</v>
      </c>
      <c r="G285" s="11"/>
      <c r="H285" s="58"/>
      <c r="I285" s="15">
        <f t="shared" si="20"/>
        <v>0</v>
      </c>
      <c r="J285" s="15"/>
      <c r="K285" s="15">
        <f t="shared" si="23"/>
        <v>0</v>
      </c>
      <c r="M285" s="15">
        <f t="shared" si="21"/>
        <v>0</v>
      </c>
      <c r="N285" s="62"/>
      <c r="O285" s="26"/>
    </row>
    <row r="286" spans="1:15" ht="15.75" hidden="1">
      <c r="A286" s="102"/>
      <c r="B286" s="102"/>
      <c r="C286" s="28"/>
      <c r="D286" s="24" t="s">
        <v>31</v>
      </c>
      <c r="E286" s="60">
        <f>E283+E284+E285</f>
        <v>9.2</v>
      </c>
      <c r="F286" s="60">
        <f>F283+F284+F285</f>
        <v>1573.1</v>
      </c>
      <c r="G286" s="60">
        <f>G283+G284+G285</f>
        <v>0</v>
      </c>
      <c r="H286" s="60">
        <f>H283+H284+H285</f>
        <v>-658.9000000000001</v>
      </c>
      <c r="I286" s="59">
        <f t="shared" si="20"/>
        <v>-658.9000000000001</v>
      </c>
      <c r="J286" s="59"/>
      <c r="K286" s="59">
        <f t="shared" si="23"/>
        <v>-41.88544911321595</v>
      </c>
      <c r="L286" s="26"/>
      <c r="M286" s="59">
        <f t="shared" si="21"/>
        <v>-668.1000000000001</v>
      </c>
      <c r="N286" s="64">
        <f t="shared" si="24"/>
        <v>-7161.956521739133</v>
      </c>
      <c r="O286" s="26"/>
    </row>
    <row r="287" spans="1:14" ht="267.75" hidden="1">
      <c r="A287" s="102"/>
      <c r="B287" s="102"/>
      <c r="C287" s="16" t="s">
        <v>131</v>
      </c>
      <c r="D287" s="18" t="s">
        <v>132</v>
      </c>
      <c r="E287" s="58">
        <v>3750893.2</v>
      </c>
      <c r="F287" s="14">
        <v>5868800.8</v>
      </c>
      <c r="G287" s="11">
        <v>3732692.4</v>
      </c>
      <c r="H287" s="58">
        <v>3958000.5</v>
      </c>
      <c r="I287" s="15">
        <f t="shared" si="20"/>
        <v>225308.1000000001</v>
      </c>
      <c r="J287" s="15">
        <f t="shared" si="22"/>
        <v>106.03607465753137</v>
      </c>
      <c r="K287" s="15">
        <f t="shared" si="23"/>
        <v>67.44138427734676</v>
      </c>
      <c r="M287" s="15">
        <f t="shared" si="21"/>
        <v>207107.2999999998</v>
      </c>
      <c r="N287" s="62">
        <f t="shared" si="24"/>
        <v>105.52154617465514</v>
      </c>
    </row>
    <row r="288" spans="1:14" ht="267.75" hidden="1">
      <c r="A288" s="102"/>
      <c r="B288" s="102"/>
      <c r="C288" s="16" t="s">
        <v>133</v>
      </c>
      <c r="D288" s="18" t="s">
        <v>134</v>
      </c>
      <c r="E288" s="58">
        <v>306744.2</v>
      </c>
      <c r="F288" s="11">
        <v>432143.8</v>
      </c>
      <c r="G288" s="11">
        <v>315192.9</v>
      </c>
      <c r="H288" s="58">
        <v>317544.1</v>
      </c>
      <c r="I288" s="15">
        <f t="shared" si="20"/>
        <v>2351.1999999999534</v>
      </c>
      <c r="J288" s="15">
        <f t="shared" si="22"/>
        <v>100.7459558892348</v>
      </c>
      <c r="K288" s="15">
        <f t="shared" si="23"/>
        <v>73.4811190164015</v>
      </c>
      <c r="M288" s="15">
        <f t="shared" si="21"/>
        <v>10799.899999999965</v>
      </c>
      <c r="N288" s="62">
        <f t="shared" si="24"/>
        <v>103.52081636751403</v>
      </c>
    </row>
    <row r="289" spans="1:14" ht="267.75" hidden="1">
      <c r="A289" s="102"/>
      <c r="B289" s="102"/>
      <c r="C289" s="16" t="s">
        <v>16</v>
      </c>
      <c r="D289" s="21" t="s">
        <v>17</v>
      </c>
      <c r="E289" s="58"/>
      <c r="F289" s="11"/>
      <c r="G289" s="11"/>
      <c r="H289" s="58"/>
      <c r="I289" s="15">
        <f t="shared" si="20"/>
        <v>0</v>
      </c>
      <c r="J289" s="15" t="e">
        <f t="shared" si="22"/>
        <v>#DIV/0!</v>
      </c>
      <c r="K289" s="15" t="e">
        <f t="shared" si="23"/>
        <v>#DIV/0!</v>
      </c>
      <c r="M289" s="15">
        <f t="shared" si="21"/>
        <v>0</v>
      </c>
      <c r="N289" s="62" t="e">
        <f t="shared" si="24"/>
        <v>#DIV/0!</v>
      </c>
    </row>
    <row r="290" spans="1:14" ht="267.75" hidden="1">
      <c r="A290" s="102"/>
      <c r="B290" s="102"/>
      <c r="C290" s="16" t="s">
        <v>22</v>
      </c>
      <c r="D290" s="18" t="s">
        <v>23</v>
      </c>
      <c r="E290" s="58">
        <f>E291+E292+E293</f>
        <v>8586.8</v>
      </c>
      <c r="F290" s="11">
        <f>F291+F292+F293</f>
        <v>15126</v>
      </c>
      <c r="G290" s="11">
        <f>G291+G292+G293</f>
        <v>10835.199999999999</v>
      </c>
      <c r="H290" s="58">
        <f>H291+H292+H293</f>
        <v>3217.7</v>
      </c>
      <c r="I290" s="15">
        <f t="shared" si="20"/>
        <v>-7617.499999999999</v>
      </c>
      <c r="J290" s="15">
        <f t="shared" si="22"/>
        <v>29.69672917897224</v>
      </c>
      <c r="K290" s="15">
        <f t="shared" si="23"/>
        <v>21.27264313103266</v>
      </c>
      <c r="M290" s="15">
        <f t="shared" si="21"/>
        <v>-5369.099999999999</v>
      </c>
      <c r="N290" s="62">
        <f t="shared" si="24"/>
        <v>37.47263241254018</v>
      </c>
    </row>
    <row r="291" spans="1:14" ht="78.75" hidden="1">
      <c r="A291" s="102"/>
      <c r="B291" s="102"/>
      <c r="C291" s="19" t="s">
        <v>135</v>
      </c>
      <c r="D291" s="20" t="s">
        <v>136</v>
      </c>
      <c r="E291" s="58">
        <v>1782.4</v>
      </c>
      <c r="F291" s="11">
        <v>2072</v>
      </c>
      <c r="G291" s="11">
        <v>1226.4</v>
      </c>
      <c r="H291" s="58">
        <v>1330.7</v>
      </c>
      <c r="I291" s="15">
        <f t="shared" si="20"/>
        <v>104.29999999999995</v>
      </c>
      <c r="J291" s="15">
        <f t="shared" si="22"/>
        <v>108.50456621004565</v>
      </c>
      <c r="K291" s="15">
        <f t="shared" si="23"/>
        <v>64.22297297297298</v>
      </c>
      <c r="M291" s="15">
        <f t="shared" si="21"/>
        <v>-451.70000000000005</v>
      </c>
      <c r="N291" s="62">
        <f t="shared" si="24"/>
        <v>74.65776481149013</v>
      </c>
    </row>
    <row r="292" spans="1:14" ht="63" hidden="1">
      <c r="A292" s="102"/>
      <c r="B292" s="102"/>
      <c r="C292" s="19" t="s">
        <v>137</v>
      </c>
      <c r="D292" s="20" t="s">
        <v>138</v>
      </c>
      <c r="E292" s="58">
        <v>5558.1</v>
      </c>
      <c r="F292" s="11">
        <f>11654.7+335.4</f>
        <v>11990.1</v>
      </c>
      <c r="G292" s="11">
        <v>8968.8</v>
      </c>
      <c r="H292" s="58">
        <v>762.3</v>
      </c>
      <c r="I292" s="15">
        <f t="shared" si="20"/>
        <v>-8206.5</v>
      </c>
      <c r="J292" s="15">
        <f t="shared" si="22"/>
        <v>8.499464811346</v>
      </c>
      <c r="K292" s="15">
        <f t="shared" si="23"/>
        <v>6.3577451397402855</v>
      </c>
      <c r="M292" s="15">
        <f t="shared" si="21"/>
        <v>-4795.8</v>
      </c>
      <c r="N292" s="62">
        <f t="shared" si="24"/>
        <v>13.71511847573811</v>
      </c>
    </row>
    <row r="293" spans="1:14" ht="47.25" hidden="1">
      <c r="A293" s="102"/>
      <c r="B293" s="102"/>
      <c r="C293" s="19" t="s">
        <v>25</v>
      </c>
      <c r="D293" s="20" t="s">
        <v>26</v>
      </c>
      <c r="E293" s="58">
        <v>1246.3</v>
      </c>
      <c r="F293" s="11">
        <f>1000+63.9</f>
        <v>1063.9</v>
      </c>
      <c r="G293" s="11">
        <v>640</v>
      </c>
      <c r="H293" s="58">
        <v>1124.7</v>
      </c>
      <c r="I293" s="15">
        <f t="shared" si="20"/>
        <v>484.70000000000005</v>
      </c>
      <c r="J293" s="15">
        <f t="shared" si="22"/>
        <v>175.734375</v>
      </c>
      <c r="K293" s="15">
        <f t="shared" si="23"/>
        <v>105.71482282169376</v>
      </c>
      <c r="M293" s="15">
        <f t="shared" si="21"/>
        <v>-121.59999999999991</v>
      </c>
      <c r="N293" s="62">
        <f t="shared" si="24"/>
        <v>90.243119634117</v>
      </c>
    </row>
    <row r="294" spans="1:15" ht="15.75" hidden="1">
      <c r="A294" s="102"/>
      <c r="B294" s="102"/>
      <c r="C294" s="38"/>
      <c r="D294" s="24" t="s">
        <v>34</v>
      </c>
      <c r="E294" s="60">
        <f>E287+E288+E289+E290</f>
        <v>4066224.2</v>
      </c>
      <c r="F294" s="25">
        <f>F287+F288+F289+F290</f>
        <v>6316070.6</v>
      </c>
      <c r="G294" s="25">
        <f>G287+G288+G289+G290</f>
        <v>4058720.5</v>
      </c>
      <c r="H294" s="60">
        <f>H287+H288+H289+H290</f>
        <v>4278762.3</v>
      </c>
      <c r="I294" s="59">
        <f t="shared" si="20"/>
        <v>220041.7999999998</v>
      </c>
      <c r="J294" s="59">
        <f t="shared" si="22"/>
        <v>105.42145732873205</v>
      </c>
      <c r="K294" s="59">
        <f t="shared" si="23"/>
        <v>67.74405434923416</v>
      </c>
      <c r="L294" s="26"/>
      <c r="M294" s="59">
        <f t="shared" si="21"/>
        <v>212538.09999999963</v>
      </c>
      <c r="N294" s="64">
        <f t="shared" si="24"/>
        <v>105.22691542684734</v>
      </c>
      <c r="O294" s="26"/>
    </row>
    <row r="295" spans="1:15" ht="31.5" hidden="1">
      <c r="A295" s="102"/>
      <c r="B295" s="102"/>
      <c r="C295" s="38"/>
      <c r="D295" s="24" t="s">
        <v>211</v>
      </c>
      <c r="E295" s="60">
        <f>E286+E294-E284</f>
        <v>4066233.4000000004</v>
      </c>
      <c r="F295" s="60">
        <f>F286+F294-F284</f>
        <v>6317643.699999999</v>
      </c>
      <c r="G295" s="60">
        <f>G286+G294-G284</f>
        <v>4058720.5</v>
      </c>
      <c r="H295" s="60">
        <f>H286+H294-H284</f>
        <v>4278777.6</v>
      </c>
      <c r="I295" s="59">
        <f t="shared" si="20"/>
        <v>220057.09999999963</v>
      </c>
      <c r="J295" s="59">
        <f t="shared" si="22"/>
        <v>105.4218342948227</v>
      </c>
      <c r="K295" s="59">
        <f t="shared" si="23"/>
        <v>67.72742818655632</v>
      </c>
      <c r="L295" s="26"/>
      <c r="M295" s="59">
        <f t="shared" si="21"/>
        <v>212544.19999999925</v>
      </c>
      <c r="N295" s="64">
        <f t="shared" si="24"/>
        <v>105.22705361674515</v>
      </c>
      <c r="O295" s="26"/>
    </row>
    <row r="296" spans="1:15" ht="31.5" hidden="1">
      <c r="A296" s="103"/>
      <c r="B296" s="103"/>
      <c r="C296" s="28"/>
      <c r="D296" s="24" t="s">
        <v>212</v>
      </c>
      <c r="E296" s="60">
        <f>E286+E294</f>
        <v>4066233.4000000004</v>
      </c>
      <c r="F296" s="60">
        <f>F286+F294</f>
        <v>6317643.699999999</v>
      </c>
      <c r="G296" s="60">
        <f>G286+G294</f>
        <v>4058720.5</v>
      </c>
      <c r="H296" s="60">
        <f>H286+H294</f>
        <v>4278103.399999999</v>
      </c>
      <c r="I296" s="59">
        <f t="shared" si="20"/>
        <v>219382.89999999944</v>
      </c>
      <c r="J296" s="59">
        <f t="shared" si="22"/>
        <v>105.40522314852672</v>
      </c>
      <c r="K296" s="59">
        <f t="shared" si="23"/>
        <v>67.71675648628302</v>
      </c>
      <c r="L296" s="26"/>
      <c r="M296" s="59">
        <f t="shared" si="21"/>
        <v>211869.99999999907</v>
      </c>
      <c r="N296" s="64">
        <f t="shared" si="24"/>
        <v>105.21047316172256</v>
      </c>
      <c r="O296" s="26"/>
    </row>
    <row r="297" spans="1:15" ht="267.75" hidden="1">
      <c r="A297" s="97">
        <v>955</v>
      </c>
      <c r="B297" s="97" t="s">
        <v>195</v>
      </c>
      <c r="C297" s="16" t="s">
        <v>16</v>
      </c>
      <c r="D297" s="21" t="s">
        <v>17</v>
      </c>
      <c r="E297" s="58">
        <v>950.3</v>
      </c>
      <c r="F297" s="25"/>
      <c r="G297" s="25"/>
      <c r="H297" s="58">
        <v>250.3</v>
      </c>
      <c r="I297" s="15">
        <f t="shared" si="20"/>
        <v>250.3</v>
      </c>
      <c r="J297" s="15"/>
      <c r="K297" s="15"/>
      <c r="M297" s="15">
        <f t="shared" si="21"/>
        <v>-700</v>
      </c>
      <c r="N297" s="62">
        <f t="shared" si="24"/>
        <v>26.339050826054933</v>
      </c>
      <c r="O297" s="26"/>
    </row>
    <row r="298" spans="1:15" ht="267.75" hidden="1">
      <c r="A298" s="102"/>
      <c r="B298" s="102"/>
      <c r="C298" s="16" t="s">
        <v>27</v>
      </c>
      <c r="D298" s="18" t="s">
        <v>28</v>
      </c>
      <c r="E298" s="58">
        <v>3.1</v>
      </c>
      <c r="F298" s="25"/>
      <c r="G298" s="25"/>
      <c r="H298" s="58">
        <v>178.7</v>
      </c>
      <c r="I298" s="15">
        <f t="shared" si="20"/>
        <v>178.7</v>
      </c>
      <c r="J298" s="15"/>
      <c r="K298" s="15"/>
      <c r="M298" s="15">
        <f t="shared" si="21"/>
        <v>175.6</v>
      </c>
      <c r="N298" s="62">
        <f t="shared" si="24"/>
        <v>5764.516129032258</v>
      </c>
      <c r="O298" s="26"/>
    </row>
    <row r="299" spans="1:14" ht="267.75" hidden="1">
      <c r="A299" s="102"/>
      <c r="B299" s="102"/>
      <c r="C299" s="16" t="s">
        <v>217</v>
      </c>
      <c r="D299" s="18" t="s">
        <v>46</v>
      </c>
      <c r="E299" s="68"/>
      <c r="F299" s="34"/>
      <c r="G299" s="34"/>
      <c r="H299" s="68">
        <v>-2870.5</v>
      </c>
      <c r="I299" s="15">
        <f t="shared" si="20"/>
        <v>-2870.5</v>
      </c>
      <c r="J299" s="15"/>
      <c r="K299" s="15"/>
      <c r="M299" s="15">
        <f t="shared" si="21"/>
        <v>-2870.5</v>
      </c>
      <c r="N299" s="62"/>
    </row>
    <row r="300" spans="1:14" ht="267.75" hidden="1">
      <c r="A300" s="102"/>
      <c r="B300" s="102"/>
      <c r="C300" s="16" t="s">
        <v>49</v>
      </c>
      <c r="D300" s="18" t="s">
        <v>120</v>
      </c>
      <c r="E300" s="68"/>
      <c r="F300" s="34"/>
      <c r="G300" s="34"/>
      <c r="H300" s="68"/>
      <c r="I300" s="15">
        <f t="shared" si="20"/>
        <v>0</v>
      </c>
      <c r="J300" s="15" t="e">
        <f t="shared" si="22"/>
        <v>#DIV/0!</v>
      </c>
      <c r="K300" s="15" t="e">
        <f t="shared" si="23"/>
        <v>#DIV/0!</v>
      </c>
      <c r="M300" s="15">
        <f t="shared" si="21"/>
        <v>0</v>
      </c>
      <c r="N300" s="62"/>
    </row>
    <row r="301" spans="1:14" ht="267.75" hidden="1">
      <c r="A301" s="102"/>
      <c r="B301" s="102"/>
      <c r="C301" s="16" t="s">
        <v>50</v>
      </c>
      <c r="D301" s="18" t="s">
        <v>87</v>
      </c>
      <c r="E301" s="68"/>
      <c r="F301" s="34">
        <v>46255.5</v>
      </c>
      <c r="G301" s="34">
        <v>46255.5</v>
      </c>
      <c r="H301" s="68">
        <v>46255.5</v>
      </c>
      <c r="I301" s="15">
        <f t="shared" si="20"/>
        <v>0</v>
      </c>
      <c r="J301" s="15">
        <f t="shared" si="22"/>
        <v>100</v>
      </c>
      <c r="K301" s="15">
        <f t="shared" si="23"/>
        <v>100</v>
      </c>
      <c r="M301" s="15">
        <f t="shared" si="21"/>
        <v>46255.5</v>
      </c>
      <c r="N301" s="62"/>
    </row>
    <row r="302" spans="1:15" ht="31.5" hidden="1">
      <c r="A302" s="102"/>
      <c r="B302" s="102"/>
      <c r="C302" s="28"/>
      <c r="D302" s="24" t="s">
        <v>211</v>
      </c>
      <c r="E302" s="57">
        <f>E303-E299</f>
        <v>953.4</v>
      </c>
      <c r="F302" s="37">
        <f>F303-F299</f>
        <v>46255.5</v>
      </c>
      <c r="G302" s="37">
        <f>G303-G299</f>
        <v>46255.5</v>
      </c>
      <c r="H302" s="57">
        <f>H303-H299</f>
        <v>46684.5</v>
      </c>
      <c r="I302" s="59">
        <f t="shared" si="20"/>
        <v>429</v>
      </c>
      <c r="J302" s="59">
        <f t="shared" si="22"/>
        <v>100.92745727535105</v>
      </c>
      <c r="K302" s="59">
        <f t="shared" si="23"/>
        <v>100.92745727535105</v>
      </c>
      <c r="L302" s="26"/>
      <c r="M302" s="59">
        <f t="shared" si="21"/>
        <v>45731.1</v>
      </c>
      <c r="N302" s="64">
        <f t="shared" si="24"/>
        <v>4896.633102580239</v>
      </c>
      <c r="O302" s="26"/>
    </row>
    <row r="303" spans="1:15" ht="31.5" hidden="1">
      <c r="A303" s="103"/>
      <c r="B303" s="103"/>
      <c r="C303" s="23"/>
      <c r="D303" s="24" t="s">
        <v>212</v>
      </c>
      <c r="E303" s="57">
        <f>SUM(E297:E301)</f>
        <v>953.4</v>
      </c>
      <c r="F303" s="37">
        <f>SUM(F297:F301)</f>
        <v>46255.5</v>
      </c>
      <c r="G303" s="37">
        <f>SUM(G297:G301)</f>
        <v>46255.5</v>
      </c>
      <c r="H303" s="57">
        <f>SUM(H297:H301)</f>
        <v>43814</v>
      </c>
      <c r="I303" s="59">
        <f t="shared" si="20"/>
        <v>-2441.5</v>
      </c>
      <c r="J303" s="59">
        <f t="shared" si="22"/>
        <v>94.72170876976791</v>
      </c>
      <c r="K303" s="59">
        <f t="shared" si="23"/>
        <v>94.72170876976791</v>
      </c>
      <c r="L303" s="26"/>
      <c r="M303" s="59">
        <f t="shared" si="21"/>
        <v>42860.6</v>
      </c>
      <c r="N303" s="64">
        <f t="shared" si="24"/>
        <v>4595.552758548354</v>
      </c>
      <c r="O303" s="26"/>
    </row>
    <row r="304" spans="1:15" ht="267.75" hidden="1">
      <c r="A304" s="94" t="s">
        <v>139</v>
      </c>
      <c r="B304" s="97" t="s">
        <v>140</v>
      </c>
      <c r="C304" s="16" t="s">
        <v>16</v>
      </c>
      <c r="D304" s="21" t="s">
        <v>17</v>
      </c>
      <c r="E304" s="68">
        <v>289.5</v>
      </c>
      <c r="F304" s="37"/>
      <c r="G304" s="37"/>
      <c r="H304" s="68">
        <v>213.9</v>
      </c>
      <c r="I304" s="15">
        <f t="shared" si="20"/>
        <v>213.9</v>
      </c>
      <c r="J304" s="15"/>
      <c r="K304" s="15"/>
      <c r="M304" s="15">
        <f t="shared" si="21"/>
        <v>-75.6</v>
      </c>
      <c r="N304" s="62">
        <f t="shared" si="24"/>
        <v>73.8860103626943</v>
      </c>
      <c r="O304" s="26"/>
    </row>
    <row r="305" spans="1:15" ht="78.75" hidden="1">
      <c r="A305" s="98"/>
      <c r="B305" s="100"/>
      <c r="C305" s="19" t="s">
        <v>18</v>
      </c>
      <c r="D305" s="22" t="s">
        <v>19</v>
      </c>
      <c r="E305" s="68"/>
      <c r="F305" s="37"/>
      <c r="G305" s="37"/>
      <c r="H305" s="68">
        <v>72.4</v>
      </c>
      <c r="I305" s="15">
        <f t="shared" si="20"/>
        <v>72.4</v>
      </c>
      <c r="J305" s="15"/>
      <c r="K305" s="15"/>
      <c r="M305" s="15">
        <f t="shared" si="21"/>
        <v>72.4</v>
      </c>
      <c r="N305" s="62"/>
      <c r="O305" s="26"/>
    </row>
    <row r="306" spans="1:14" ht="267.75" hidden="1">
      <c r="A306" s="98"/>
      <c r="B306" s="100"/>
      <c r="C306" s="16" t="s">
        <v>22</v>
      </c>
      <c r="D306" s="18" t="s">
        <v>23</v>
      </c>
      <c r="E306" s="58">
        <f>E307</f>
        <v>0</v>
      </c>
      <c r="F306" s="11">
        <f>F307</f>
        <v>0</v>
      </c>
      <c r="G306" s="11">
        <f>G307</f>
        <v>0</v>
      </c>
      <c r="H306" s="58">
        <f>H307</f>
        <v>0</v>
      </c>
      <c r="I306" s="15">
        <f t="shared" si="20"/>
        <v>0</v>
      </c>
      <c r="J306" s="15"/>
      <c r="K306" s="15"/>
      <c r="M306" s="15">
        <f t="shared" si="21"/>
        <v>0</v>
      </c>
      <c r="N306" s="62"/>
    </row>
    <row r="307" spans="1:14" ht="47.25" hidden="1">
      <c r="A307" s="98"/>
      <c r="B307" s="100"/>
      <c r="C307" s="19" t="s">
        <v>25</v>
      </c>
      <c r="D307" s="20" t="s">
        <v>26</v>
      </c>
      <c r="E307" s="58"/>
      <c r="F307" s="11"/>
      <c r="G307" s="11"/>
      <c r="H307" s="58"/>
      <c r="I307" s="15">
        <f t="shared" si="20"/>
        <v>0</v>
      </c>
      <c r="J307" s="15"/>
      <c r="K307" s="15"/>
      <c r="M307" s="15">
        <f t="shared" si="21"/>
        <v>0</v>
      </c>
      <c r="N307" s="62"/>
    </row>
    <row r="308" spans="1:14" ht="267.75" hidden="1">
      <c r="A308" s="98"/>
      <c r="B308" s="100"/>
      <c r="C308" s="16" t="s">
        <v>27</v>
      </c>
      <c r="D308" s="18" t="s">
        <v>28</v>
      </c>
      <c r="E308" s="58"/>
      <c r="F308" s="11"/>
      <c r="G308" s="11"/>
      <c r="H308" s="58"/>
      <c r="I308" s="15">
        <f t="shared" si="20"/>
        <v>0</v>
      </c>
      <c r="J308" s="15"/>
      <c r="K308" s="15"/>
      <c r="M308" s="15">
        <f t="shared" si="21"/>
        <v>0</v>
      </c>
      <c r="N308" s="62"/>
    </row>
    <row r="309" spans="1:14" ht="267.75" hidden="1">
      <c r="A309" s="98"/>
      <c r="B309" s="100"/>
      <c r="C309" s="16" t="s">
        <v>29</v>
      </c>
      <c r="D309" s="18" t="s">
        <v>30</v>
      </c>
      <c r="E309" s="58"/>
      <c r="F309" s="11"/>
      <c r="G309" s="11"/>
      <c r="H309" s="58"/>
      <c r="I309" s="15">
        <f t="shared" si="20"/>
        <v>0</v>
      </c>
      <c r="J309" s="15"/>
      <c r="K309" s="15"/>
      <c r="M309" s="15">
        <f t="shared" si="21"/>
        <v>0</v>
      </c>
      <c r="N309" s="62"/>
    </row>
    <row r="310" spans="1:14" ht="267.75" hidden="1">
      <c r="A310" s="98"/>
      <c r="B310" s="100"/>
      <c r="C310" s="16" t="s">
        <v>217</v>
      </c>
      <c r="D310" s="18" t="s">
        <v>46</v>
      </c>
      <c r="E310" s="58"/>
      <c r="F310" s="11"/>
      <c r="G310" s="11"/>
      <c r="H310" s="58">
        <v>-156.5</v>
      </c>
      <c r="I310" s="15">
        <f t="shared" si="20"/>
        <v>-156.5</v>
      </c>
      <c r="J310" s="15"/>
      <c r="K310" s="15"/>
      <c r="M310" s="15">
        <f t="shared" si="21"/>
        <v>-156.5</v>
      </c>
      <c r="N310" s="62"/>
    </row>
    <row r="311" spans="1:14" ht="267.75" hidden="1">
      <c r="A311" s="98"/>
      <c r="B311" s="100"/>
      <c r="C311" s="16" t="s">
        <v>50</v>
      </c>
      <c r="D311" s="18" t="s">
        <v>87</v>
      </c>
      <c r="E311" s="58">
        <v>217.3</v>
      </c>
      <c r="F311" s="11">
        <v>1344.1</v>
      </c>
      <c r="G311" s="11">
        <v>1271.9</v>
      </c>
      <c r="H311" s="58">
        <v>487.1</v>
      </c>
      <c r="I311" s="15">
        <f t="shared" si="20"/>
        <v>-784.8000000000001</v>
      </c>
      <c r="J311" s="15">
        <f t="shared" si="22"/>
        <v>38.29703593049768</v>
      </c>
      <c r="K311" s="15">
        <f t="shared" si="23"/>
        <v>36.23986310542371</v>
      </c>
      <c r="M311" s="15">
        <f t="shared" si="21"/>
        <v>269.8</v>
      </c>
      <c r="N311" s="62">
        <f t="shared" si="24"/>
        <v>224.16014726184997</v>
      </c>
    </row>
    <row r="312" spans="1:14" ht="267.75" hidden="1">
      <c r="A312" s="98"/>
      <c r="B312" s="100"/>
      <c r="C312" s="16" t="s">
        <v>52</v>
      </c>
      <c r="D312" s="20" t="s">
        <v>53</v>
      </c>
      <c r="E312" s="58">
        <v>178194.2</v>
      </c>
      <c r="F312" s="11">
        <v>197660.9</v>
      </c>
      <c r="G312" s="11">
        <v>148245.7</v>
      </c>
      <c r="H312" s="58">
        <v>148245.7</v>
      </c>
      <c r="I312" s="15">
        <f t="shared" si="20"/>
        <v>0</v>
      </c>
      <c r="J312" s="15">
        <f t="shared" si="22"/>
        <v>100</v>
      </c>
      <c r="K312" s="15">
        <f t="shared" si="23"/>
        <v>75.0000126479238</v>
      </c>
      <c r="M312" s="15">
        <f t="shared" si="21"/>
        <v>-29948.5</v>
      </c>
      <c r="N312" s="62">
        <f t="shared" si="24"/>
        <v>83.19333625898038</v>
      </c>
    </row>
    <row r="313" spans="1:15" ht="15.75" hidden="1">
      <c r="A313" s="98"/>
      <c r="B313" s="100"/>
      <c r="C313" s="8"/>
      <c r="D313" s="24" t="s">
        <v>31</v>
      </c>
      <c r="E313" s="57">
        <f>SUM(E304:E306,E308:E312)</f>
        <v>178701</v>
      </c>
      <c r="F313" s="37">
        <f>SUM(F304:F306,F308:F312)</f>
        <v>199005</v>
      </c>
      <c r="G313" s="37">
        <f>SUM(G304:G306,G308:G312)</f>
        <v>149517.6</v>
      </c>
      <c r="H313" s="57">
        <f>SUM(H304:H306,H308:H312)</f>
        <v>148862.6</v>
      </c>
      <c r="I313" s="59">
        <f t="shared" si="20"/>
        <v>-655</v>
      </c>
      <c r="J313" s="59">
        <f t="shared" si="22"/>
        <v>99.56192448246895</v>
      </c>
      <c r="K313" s="59">
        <f t="shared" si="23"/>
        <v>74.80344714956911</v>
      </c>
      <c r="L313" s="26"/>
      <c r="M313" s="59">
        <f t="shared" si="21"/>
        <v>-29838.399999999994</v>
      </c>
      <c r="N313" s="64">
        <f t="shared" si="24"/>
        <v>83.3026116250049</v>
      </c>
      <c r="O313" s="26"/>
    </row>
    <row r="314" spans="1:14" ht="267.75" hidden="1">
      <c r="A314" s="98"/>
      <c r="B314" s="100"/>
      <c r="C314" s="16" t="s">
        <v>141</v>
      </c>
      <c r="D314" s="18" t="s">
        <v>142</v>
      </c>
      <c r="E314" s="58">
        <v>77037.5</v>
      </c>
      <c r="F314" s="11">
        <v>173920.5</v>
      </c>
      <c r="G314" s="11">
        <v>103799.5</v>
      </c>
      <c r="H314" s="58">
        <v>101611.9</v>
      </c>
      <c r="I314" s="15">
        <f t="shared" si="20"/>
        <v>-2187.600000000006</v>
      </c>
      <c r="J314" s="15">
        <f t="shared" si="22"/>
        <v>97.89247539728034</v>
      </c>
      <c r="K314" s="15">
        <f t="shared" si="23"/>
        <v>58.42433755652726</v>
      </c>
      <c r="M314" s="15">
        <f t="shared" si="21"/>
        <v>24574.399999999994</v>
      </c>
      <c r="N314" s="62">
        <f t="shared" si="24"/>
        <v>131.89926983611878</v>
      </c>
    </row>
    <row r="315" spans="1:14" ht="267.75" hidden="1">
      <c r="A315" s="98"/>
      <c r="B315" s="100"/>
      <c r="C315" s="16" t="s">
        <v>16</v>
      </c>
      <c r="D315" s="21" t="s">
        <v>17</v>
      </c>
      <c r="E315" s="58">
        <v>0.8</v>
      </c>
      <c r="F315" s="11"/>
      <c r="G315" s="11"/>
      <c r="H315" s="58"/>
      <c r="I315" s="15">
        <f t="shared" si="20"/>
        <v>0</v>
      </c>
      <c r="J315" s="15"/>
      <c r="K315" s="15"/>
      <c r="M315" s="15">
        <f t="shared" si="21"/>
        <v>-0.8</v>
      </c>
      <c r="N315" s="62">
        <f t="shared" si="24"/>
        <v>0</v>
      </c>
    </row>
    <row r="316" spans="1:14" ht="267.75" hidden="1">
      <c r="A316" s="98"/>
      <c r="B316" s="100"/>
      <c r="C316" s="16" t="s">
        <v>22</v>
      </c>
      <c r="D316" s="18" t="s">
        <v>23</v>
      </c>
      <c r="E316" s="58">
        <f>SUM(E317:E320)</f>
        <v>16059.4</v>
      </c>
      <c r="F316" s="11">
        <f>SUM(F317:F320)</f>
        <v>23545.1</v>
      </c>
      <c r="G316" s="11">
        <f>SUM(G317:G320)</f>
        <v>15234.5</v>
      </c>
      <c r="H316" s="58">
        <f>SUM(H317:H320)</f>
        <v>14699</v>
      </c>
      <c r="I316" s="15">
        <f t="shared" si="20"/>
        <v>-535.5</v>
      </c>
      <c r="J316" s="15">
        <f t="shared" si="22"/>
        <v>96.48495191834323</v>
      </c>
      <c r="K316" s="15">
        <f t="shared" si="23"/>
        <v>62.42912538065245</v>
      </c>
      <c r="M316" s="15">
        <f t="shared" si="21"/>
        <v>-1360.3999999999996</v>
      </c>
      <c r="N316" s="62">
        <f t="shared" si="24"/>
        <v>91.52894877766293</v>
      </c>
    </row>
    <row r="317" spans="1:15" ht="63" hidden="1">
      <c r="A317" s="98"/>
      <c r="B317" s="100"/>
      <c r="C317" s="19" t="s">
        <v>143</v>
      </c>
      <c r="D317" s="20" t="s">
        <v>144</v>
      </c>
      <c r="E317" s="58">
        <v>333.2</v>
      </c>
      <c r="F317" s="11">
        <v>540</v>
      </c>
      <c r="G317" s="11">
        <v>338.3</v>
      </c>
      <c r="H317" s="58">
        <v>293.8</v>
      </c>
      <c r="I317" s="15">
        <f t="shared" si="20"/>
        <v>-44.5</v>
      </c>
      <c r="J317" s="15">
        <f t="shared" si="22"/>
        <v>86.84599467927875</v>
      </c>
      <c r="K317" s="15">
        <f t="shared" si="23"/>
        <v>54.407407407407405</v>
      </c>
      <c r="M317" s="15">
        <f t="shared" si="21"/>
        <v>-39.39999999999998</v>
      </c>
      <c r="N317" s="62">
        <f t="shared" si="24"/>
        <v>88.17527010804322</v>
      </c>
      <c r="O317" s="26"/>
    </row>
    <row r="318" spans="1:15" ht="63" hidden="1">
      <c r="A318" s="98"/>
      <c r="B318" s="100"/>
      <c r="C318" s="19" t="s">
        <v>145</v>
      </c>
      <c r="D318" s="20" t="s">
        <v>146</v>
      </c>
      <c r="E318" s="58">
        <v>1363.5</v>
      </c>
      <c r="F318" s="11">
        <f>95+1400+316.3</f>
        <v>1811.3</v>
      </c>
      <c r="G318" s="11">
        <v>1257</v>
      </c>
      <c r="H318" s="58">
        <v>386.9</v>
      </c>
      <c r="I318" s="15">
        <f t="shared" si="20"/>
        <v>-870.1</v>
      </c>
      <c r="J318" s="15">
        <f t="shared" si="22"/>
        <v>30.779634049323786</v>
      </c>
      <c r="K318" s="15">
        <f t="shared" si="23"/>
        <v>21.360348920664716</v>
      </c>
      <c r="M318" s="15">
        <f t="shared" si="21"/>
        <v>-976.6</v>
      </c>
      <c r="N318" s="62">
        <f t="shared" si="24"/>
        <v>28.375504217088377</v>
      </c>
      <c r="O318" s="26"/>
    </row>
    <row r="319" spans="1:15" ht="47.25" hidden="1">
      <c r="A319" s="98"/>
      <c r="B319" s="100"/>
      <c r="C319" s="19" t="s">
        <v>147</v>
      </c>
      <c r="D319" s="20" t="s">
        <v>148</v>
      </c>
      <c r="E319" s="58">
        <v>2.2</v>
      </c>
      <c r="F319" s="11">
        <f>24.2</f>
        <v>24.2</v>
      </c>
      <c r="G319" s="11">
        <v>15</v>
      </c>
      <c r="H319" s="58"/>
      <c r="I319" s="15">
        <f t="shared" si="20"/>
        <v>-15</v>
      </c>
      <c r="J319" s="15">
        <f t="shared" si="22"/>
        <v>0</v>
      </c>
      <c r="K319" s="15">
        <f t="shared" si="23"/>
        <v>0</v>
      </c>
      <c r="M319" s="15">
        <f t="shared" si="21"/>
        <v>-2.2</v>
      </c>
      <c r="N319" s="62">
        <f t="shared" si="24"/>
        <v>0</v>
      </c>
      <c r="O319" s="26"/>
    </row>
    <row r="320" spans="1:15" ht="47.25" hidden="1">
      <c r="A320" s="98"/>
      <c r="B320" s="100"/>
      <c r="C320" s="19" t="s">
        <v>25</v>
      </c>
      <c r="D320" s="20" t="s">
        <v>26</v>
      </c>
      <c r="E320" s="58">
        <v>14360.5</v>
      </c>
      <c r="F320" s="11">
        <f>3169.6+18000</f>
        <v>21169.6</v>
      </c>
      <c r="G320" s="11">
        <v>13624.2</v>
      </c>
      <c r="H320" s="58">
        <v>14018.3</v>
      </c>
      <c r="I320" s="15">
        <f t="shared" si="20"/>
        <v>394.09999999999854</v>
      </c>
      <c r="J320" s="15">
        <f t="shared" si="22"/>
        <v>102.89264690770834</v>
      </c>
      <c r="K320" s="15">
        <f t="shared" si="23"/>
        <v>66.21901216839241</v>
      </c>
      <c r="M320" s="15">
        <f t="shared" si="21"/>
        <v>-342.2000000000007</v>
      </c>
      <c r="N320" s="62">
        <f t="shared" si="24"/>
        <v>97.61707461439364</v>
      </c>
      <c r="O320" s="26"/>
    </row>
    <row r="321" spans="1:15" ht="267.75" hidden="1">
      <c r="A321" s="98"/>
      <c r="B321" s="100"/>
      <c r="C321" s="16" t="s">
        <v>52</v>
      </c>
      <c r="D321" s="20" t="s">
        <v>53</v>
      </c>
      <c r="E321" s="58"/>
      <c r="F321" s="11"/>
      <c r="G321" s="11"/>
      <c r="H321" s="58"/>
      <c r="I321" s="15">
        <f t="shared" si="20"/>
        <v>0</v>
      </c>
      <c r="J321" s="15"/>
      <c r="K321" s="15"/>
      <c r="M321" s="15">
        <f t="shared" si="21"/>
        <v>0</v>
      </c>
      <c r="N321" s="62"/>
      <c r="O321" s="26"/>
    </row>
    <row r="322" spans="1:15" ht="15.75" hidden="1">
      <c r="A322" s="98"/>
      <c r="B322" s="100"/>
      <c r="C322" s="28"/>
      <c r="D322" s="24" t="s">
        <v>34</v>
      </c>
      <c r="E322" s="57">
        <f>SUM(E314:E316,E321)</f>
        <v>93097.7</v>
      </c>
      <c r="F322" s="37">
        <f>SUM(F314:F316,F321)</f>
        <v>197465.6</v>
      </c>
      <c r="G322" s="37">
        <f>SUM(G314:G316,G321)</f>
        <v>119034</v>
      </c>
      <c r="H322" s="57">
        <f>SUM(H314:H316,H321)</f>
        <v>116310.9</v>
      </c>
      <c r="I322" s="59">
        <f t="shared" si="20"/>
        <v>-2723.100000000006</v>
      </c>
      <c r="J322" s="59">
        <f t="shared" si="22"/>
        <v>97.7123342910429</v>
      </c>
      <c r="K322" s="59">
        <f t="shared" si="23"/>
        <v>58.90185429765994</v>
      </c>
      <c r="L322" s="26"/>
      <c r="M322" s="59">
        <f t="shared" si="21"/>
        <v>23213.199999999997</v>
      </c>
      <c r="N322" s="64">
        <f t="shared" si="24"/>
        <v>124.93423575448158</v>
      </c>
      <c r="O322" s="26"/>
    </row>
    <row r="323" spans="1:15" ht="31.5" hidden="1">
      <c r="A323" s="98"/>
      <c r="B323" s="100"/>
      <c r="C323" s="28"/>
      <c r="D323" s="24" t="s">
        <v>211</v>
      </c>
      <c r="E323" s="57">
        <f>E324-E310</f>
        <v>271798.7</v>
      </c>
      <c r="F323" s="37">
        <f>F324-F310</f>
        <v>396470.6</v>
      </c>
      <c r="G323" s="37">
        <f>G324-G310</f>
        <v>268551.6</v>
      </c>
      <c r="H323" s="57">
        <f>H324-H310</f>
        <v>265330</v>
      </c>
      <c r="I323" s="59">
        <f t="shared" si="20"/>
        <v>-3221.5999999999767</v>
      </c>
      <c r="J323" s="59">
        <f t="shared" si="22"/>
        <v>98.8003795173814</v>
      </c>
      <c r="K323" s="59">
        <f t="shared" si="23"/>
        <v>66.9229950467954</v>
      </c>
      <c r="L323" s="26"/>
      <c r="M323" s="59">
        <f t="shared" si="21"/>
        <v>-6468.700000000012</v>
      </c>
      <c r="N323" s="64">
        <f t="shared" si="24"/>
        <v>97.6200401252839</v>
      </c>
      <c r="O323" s="26"/>
    </row>
    <row r="324" spans="1:15" ht="31.5" hidden="1">
      <c r="A324" s="99"/>
      <c r="B324" s="101"/>
      <c r="C324" s="28"/>
      <c r="D324" s="24" t="s">
        <v>212</v>
      </c>
      <c r="E324" s="57">
        <f>E313+E322</f>
        <v>271798.7</v>
      </c>
      <c r="F324" s="37">
        <f>F313+F322</f>
        <v>396470.6</v>
      </c>
      <c r="G324" s="37">
        <f>G313+G322</f>
        <v>268551.6</v>
      </c>
      <c r="H324" s="57">
        <f>H313+H322</f>
        <v>265173.5</v>
      </c>
      <c r="I324" s="59">
        <f t="shared" si="20"/>
        <v>-3378.0999999999767</v>
      </c>
      <c r="J324" s="59">
        <f t="shared" si="22"/>
        <v>98.74210393831206</v>
      </c>
      <c r="K324" s="59">
        <f t="shared" si="23"/>
        <v>66.88352175419817</v>
      </c>
      <c r="L324" s="26"/>
      <c r="M324" s="59">
        <f t="shared" si="21"/>
        <v>-6625.200000000012</v>
      </c>
      <c r="N324" s="64">
        <f t="shared" si="24"/>
        <v>97.56246074760475</v>
      </c>
      <c r="O324" s="26"/>
    </row>
    <row r="325" spans="1:14" ht="267.75" hidden="1">
      <c r="A325" s="97" t="s">
        <v>149</v>
      </c>
      <c r="B325" s="97" t="s">
        <v>150</v>
      </c>
      <c r="C325" s="16" t="s">
        <v>151</v>
      </c>
      <c r="D325" s="18" t="s">
        <v>152</v>
      </c>
      <c r="E325" s="58">
        <v>333.3</v>
      </c>
      <c r="F325" s="11">
        <v>462</v>
      </c>
      <c r="G325" s="11">
        <v>343.5</v>
      </c>
      <c r="H325" s="58">
        <v>393</v>
      </c>
      <c r="I325" s="15">
        <f t="shared" si="20"/>
        <v>49.5</v>
      </c>
      <c r="J325" s="15">
        <f t="shared" si="22"/>
        <v>114.41048034934498</v>
      </c>
      <c r="K325" s="15">
        <f t="shared" si="23"/>
        <v>85.06493506493507</v>
      </c>
      <c r="M325" s="15">
        <f t="shared" si="21"/>
        <v>59.69999999999999</v>
      </c>
      <c r="N325" s="62">
        <f t="shared" si="24"/>
        <v>117.9117911791179</v>
      </c>
    </row>
    <row r="326" spans="1:14" ht="267.75" hidden="1">
      <c r="A326" s="100"/>
      <c r="B326" s="100"/>
      <c r="C326" s="16" t="s">
        <v>10</v>
      </c>
      <c r="D326" s="17" t="s">
        <v>153</v>
      </c>
      <c r="E326" s="58"/>
      <c r="F326" s="11"/>
      <c r="G326" s="11"/>
      <c r="H326" s="58"/>
      <c r="I326" s="15">
        <f t="shared" si="20"/>
        <v>0</v>
      </c>
      <c r="J326" s="15" t="e">
        <f t="shared" si="22"/>
        <v>#DIV/0!</v>
      </c>
      <c r="K326" s="15" t="e">
        <f t="shared" si="23"/>
        <v>#DIV/0!</v>
      </c>
      <c r="M326" s="15">
        <f t="shared" si="21"/>
        <v>0</v>
      </c>
      <c r="N326" s="62" t="e">
        <f t="shared" si="24"/>
        <v>#DIV/0!</v>
      </c>
    </row>
    <row r="327" spans="1:14" ht="47.25" hidden="1">
      <c r="A327" s="100"/>
      <c r="B327" s="100"/>
      <c r="C327" s="19" t="s">
        <v>14</v>
      </c>
      <c r="D327" s="20" t="s">
        <v>201</v>
      </c>
      <c r="E327" s="58">
        <v>34528.9</v>
      </c>
      <c r="F327" s="11">
        <v>68493.4</v>
      </c>
      <c r="G327" s="11">
        <v>53286.3</v>
      </c>
      <c r="H327" s="58">
        <v>33215.6</v>
      </c>
      <c r="I327" s="15">
        <f aca="true" t="shared" si="25" ref="I327:I390">H327-G327</f>
        <v>-20070.700000000004</v>
      </c>
      <c r="J327" s="15">
        <f>H327/G327*100</f>
        <v>62.334220991136554</v>
      </c>
      <c r="K327" s="15">
        <f>H327/F327*100</f>
        <v>48.49459947965789</v>
      </c>
      <c r="M327" s="15">
        <f aca="true" t="shared" si="26" ref="M327:M390">H327-E327</f>
        <v>-1313.300000000003</v>
      </c>
      <c r="N327" s="62">
        <f t="shared" si="24"/>
        <v>96.19651943734088</v>
      </c>
    </row>
    <row r="328" spans="1:14" ht="267.75" hidden="1">
      <c r="A328" s="100"/>
      <c r="B328" s="100"/>
      <c r="C328" s="16" t="s">
        <v>16</v>
      </c>
      <c r="D328" s="21" t="s">
        <v>17</v>
      </c>
      <c r="E328" s="58"/>
      <c r="F328" s="11"/>
      <c r="G328" s="11"/>
      <c r="H328" s="58">
        <v>30.2</v>
      </c>
      <c r="I328" s="15">
        <f t="shared" si="25"/>
        <v>30.2</v>
      </c>
      <c r="J328" s="15"/>
      <c r="K328" s="15"/>
      <c r="M328" s="15">
        <f t="shared" si="26"/>
        <v>30.2</v>
      </c>
      <c r="N328" s="62"/>
    </row>
    <row r="329" spans="1:14" ht="267.75" hidden="1">
      <c r="A329" s="100"/>
      <c r="B329" s="100"/>
      <c r="C329" s="16" t="s">
        <v>22</v>
      </c>
      <c r="D329" s="18" t="s">
        <v>23</v>
      </c>
      <c r="E329" s="58">
        <f>E330</f>
        <v>0</v>
      </c>
      <c r="F329" s="11">
        <f>F330</f>
        <v>0</v>
      </c>
      <c r="G329" s="11">
        <f>G330</f>
        <v>0</v>
      </c>
      <c r="H329" s="58">
        <f>H330</f>
        <v>24.4</v>
      </c>
      <c r="I329" s="15">
        <f t="shared" si="25"/>
        <v>24.4</v>
      </c>
      <c r="J329" s="15"/>
      <c r="K329" s="15"/>
      <c r="M329" s="15">
        <f t="shared" si="26"/>
        <v>24.4</v>
      </c>
      <c r="N329" s="62"/>
    </row>
    <row r="330" spans="1:14" ht="47.25" hidden="1">
      <c r="A330" s="100"/>
      <c r="B330" s="100"/>
      <c r="C330" s="19" t="s">
        <v>25</v>
      </c>
      <c r="D330" s="20" t="s">
        <v>26</v>
      </c>
      <c r="E330" s="58"/>
      <c r="F330" s="11"/>
      <c r="G330" s="11"/>
      <c r="H330" s="58">
        <v>24.4</v>
      </c>
      <c r="I330" s="15">
        <f t="shared" si="25"/>
        <v>24.4</v>
      </c>
      <c r="J330" s="15"/>
      <c r="K330" s="15"/>
      <c r="M330" s="15">
        <f t="shared" si="26"/>
        <v>24.4</v>
      </c>
      <c r="N330" s="62" t="e">
        <f aca="true" t="shared" si="27" ref="N330:N393">H330/E330*100</f>
        <v>#DIV/0!</v>
      </c>
    </row>
    <row r="331" spans="1:14" ht="267.75" hidden="1">
      <c r="A331" s="100"/>
      <c r="B331" s="100"/>
      <c r="C331" s="16" t="s">
        <v>27</v>
      </c>
      <c r="D331" s="18" t="s">
        <v>28</v>
      </c>
      <c r="E331" s="58">
        <v>-154.1</v>
      </c>
      <c r="F331" s="11"/>
      <c r="G331" s="11"/>
      <c r="H331" s="58"/>
      <c r="I331" s="15">
        <f t="shared" si="25"/>
        <v>0</v>
      </c>
      <c r="J331" s="15"/>
      <c r="K331" s="15"/>
      <c r="M331" s="15">
        <f t="shared" si="26"/>
        <v>154.1</v>
      </c>
      <c r="N331" s="62">
        <f t="shared" si="27"/>
        <v>0</v>
      </c>
    </row>
    <row r="332" spans="1:14" ht="267.75" hidden="1">
      <c r="A332" s="100"/>
      <c r="B332" s="100"/>
      <c r="C332" s="16" t="s">
        <v>29</v>
      </c>
      <c r="D332" s="18" t="s">
        <v>30</v>
      </c>
      <c r="E332" s="58"/>
      <c r="F332" s="11"/>
      <c r="G332" s="11"/>
      <c r="H332" s="58"/>
      <c r="I332" s="15">
        <f t="shared" si="25"/>
        <v>0</v>
      </c>
      <c r="J332" s="15" t="e">
        <f aca="true" t="shared" si="28" ref="J332:J341">H332/G332*100</f>
        <v>#DIV/0!</v>
      </c>
      <c r="K332" s="15" t="e">
        <f aca="true" t="shared" si="29" ref="K332:K341">H332/F332*100</f>
        <v>#DIV/0!</v>
      </c>
      <c r="M332" s="15">
        <f t="shared" si="26"/>
        <v>0</v>
      </c>
      <c r="N332" s="62" t="e">
        <f t="shared" si="27"/>
        <v>#DIV/0!</v>
      </c>
    </row>
    <row r="333" spans="1:14" ht="267.75" hidden="1">
      <c r="A333" s="100"/>
      <c r="B333" s="100"/>
      <c r="C333" s="16" t="s">
        <v>217</v>
      </c>
      <c r="D333" s="18" t="s">
        <v>46</v>
      </c>
      <c r="E333" s="58"/>
      <c r="F333" s="11"/>
      <c r="G333" s="11"/>
      <c r="H333" s="58"/>
      <c r="I333" s="15">
        <f t="shared" si="25"/>
        <v>0</v>
      </c>
      <c r="J333" s="15" t="e">
        <f t="shared" si="28"/>
        <v>#DIV/0!</v>
      </c>
      <c r="K333" s="15" t="e">
        <f t="shared" si="29"/>
        <v>#DIV/0!</v>
      </c>
      <c r="M333" s="15">
        <f t="shared" si="26"/>
        <v>0</v>
      </c>
      <c r="N333" s="62" t="e">
        <f t="shared" si="27"/>
        <v>#DIV/0!</v>
      </c>
    </row>
    <row r="334" spans="1:14" ht="267.75" hidden="1">
      <c r="A334" s="100"/>
      <c r="B334" s="100"/>
      <c r="C334" s="16" t="s">
        <v>50</v>
      </c>
      <c r="D334" s="18" t="s">
        <v>51</v>
      </c>
      <c r="E334" s="58">
        <v>150.1</v>
      </c>
      <c r="F334" s="11">
        <v>22.3</v>
      </c>
      <c r="G334" s="11">
        <v>22.3</v>
      </c>
      <c r="H334" s="58">
        <v>22.3</v>
      </c>
      <c r="I334" s="15">
        <f t="shared" si="25"/>
        <v>0</v>
      </c>
      <c r="J334" s="15">
        <f t="shared" si="28"/>
        <v>100</v>
      </c>
      <c r="K334" s="15">
        <f t="shared" si="29"/>
        <v>100</v>
      </c>
      <c r="M334" s="15">
        <f t="shared" si="26"/>
        <v>-127.8</v>
      </c>
      <c r="N334" s="62">
        <f t="shared" si="27"/>
        <v>14.85676215856096</v>
      </c>
    </row>
    <row r="335" spans="1:15" ht="15.75" hidden="1">
      <c r="A335" s="100"/>
      <c r="B335" s="100"/>
      <c r="C335" s="23"/>
      <c r="D335" s="24" t="s">
        <v>31</v>
      </c>
      <c r="E335" s="57">
        <f>SUM(E325:E329,E331:E334)</f>
        <v>34858.200000000004</v>
      </c>
      <c r="F335" s="37">
        <f>SUM(F325:F329,F331:F334)</f>
        <v>68977.7</v>
      </c>
      <c r="G335" s="37">
        <f>SUM(G325:G329,G331:G334)</f>
        <v>53652.100000000006</v>
      </c>
      <c r="H335" s="57">
        <f>SUM(H325:H329,H331:H334)</f>
        <v>33685.5</v>
      </c>
      <c r="I335" s="59">
        <f t="shared" si="25"/>
        <v>-19966.600000000006</v>
      </c>
      <c r="J335" s="59">
        <f t="shared" si="28"/>
        <v>62.78505407989622</v>
      </c>
      <c r="K335" s="59">
        <f t="shared" si="29"/>
        <v>48.83534823573416</v>
      </c>
      <c r="L335" s="26"/>
      <c r="M335" s="59">
        <f t="shared" si="26"/>
        <v>-1172.7000000000044</v>
      </c>
      <c r="N335" s="64">
        <f t="shared" si="27"/>
        <v>96.63579875036575</v>
      </c>
      <c r="O335" s="26"/>
    </row>
    <row r="336" spans="1:14" ht="267.75" hidden="1">
      <c r="A336" s="100"/>
      <c r="B336" s="100"/>
      <c r="C336" s="16" t="s">
        <v>154</v>
      </c>
      <c r="D336" s="18" t="s">
        <v>155</v>
      </c>
      <c r="E336" s="58">
        <v>333.6</v>
      </c>
      <c r="F336" s="11">
        <v>373.8</v>
      </c>
      <c r="G336" s="11">
        <v>362</v>
      </c>
      <c r="H336" s="58">
        <v>548</v>
      </c>
      <c r="I336" s="15">
        <f t="shared" si="25"/>
        <v>186</v>
      </c>
      <c r="J336" s="15">
        <f t="shared" si="28"/>
        <v>151.38121546961324</v>
      </c>
      <c r="K336" s="15">
        <f t="shared" si="29"/>
        <v>146.60246120920277</v>
      </c>
      <c r="M336" s="15">
        <f t="shared" si="26"/>
        <v>214.39999999999998</v>
      </c>
      <c r="N336" s="62">
        <f t="shared" si="27"/>
        <v>164.26858513189447</v>
      </c>
    </row>
    <row r="337" spans="1:14" ht="267.75" hidden="1">
      <c r="A337" s="100"/>
      <c r="B337" s="100"/>
      <c r="C337" s="16" t="s">
        <v>22</v>
      </c>
      <c r="D337" s="18" t="s">
        <v>23</v>
      </c>
      <c r="E337" s="58">
        <f>SUM(E338:E339)</f>
        <v>6980.900000000001</v>
      </c>
      <c r="F337" s="58">
        <f>SUM(F338:F339)</f>
        <v>8425</v>
      </c>
      <c r="G337" s="58">
        <f>SUM(G338:G339)</f>
        <v>5271.4</v>
      </c>
      <c r="H337" s="58">
        <f>SUM(H338:H339)</f>
        <v>10213.1</v>
      </c>
      <c r="I337" s="15">
        <f t="shared" si="25"/>
        <v>4941.700000000001</v>
      </c>
      <c r="J337" s="15">
        <f t="shared" si="28"/>
        <v>193.74549455552608</v>
      </c>
      <c r="K337" s="15">
        <f t="shared" si="29"/>
        <v>121.22373887240356</v>
      </c>
      <c r="M337" s="15">
        <f t="shared" si="26"/>
        <v>3232.2</v>
      </c>
      <c r="N337" s="62">
        <f t="shared" si="27"/>
        <v>146.3006202638628</v>
      </c>
    </row>
    <row r="338" spans="1:15" ht="63" hidden="1">
      <c r="A338" s="100"/>
      <c r="B338" s="100"/>
      <c r="C338" s="19" t="s">
        <v>156</v>
      </c>
      <c r="D338" s="20" t="s">
        <v>157</v>
      </c>
      <c r="E338" s="58">
        <v>6496.3</v>
      </c>
      <c r="F338" s="11">
        <f>8000+25</f>
        <v>8025</v>
      </c>
      <c r="G338" s="11">
        <v>5005</v>
      </c>
      <c r="H338" s="58">
        <v>9087.1</v>
      </c>
      <c r="I338" s="15">
        <f t="shared" si="25"/>
        <v>4082.1000000000004</v>
      </c>
      <c r="J338" s="15">
        <f t="shared" si="28"/>
        <v>181.56043956043956</v>
      </c>
      <c r="K338" s="15">
        <f t="shared" si="29"/>
        <v>113.23489096573209</v>
      </c>
      <c r="M338" s="15">
        <f t="shared" si="26"/>
        <v>2590.8</v>
      </c>
      <c r="N338" s="62">
        <f t="shared" si="27"/>
        <v>139.88116312362422</v>
      </c>
      <c r="O338" s="26"/>
    </row>
    <row r="339" spans="1:15" ht="47.25" hidden="1">
      <c r="A339" s="100"/>
      <c r="B339" s="100"/>
      <c r="C339" s="19" t="s">
        <v>25</v>
      </c>
      <c r="D339" s="20" t="s">
        <v>26</v>
      </c>
      <c r="E339" s="58">
        <v>484.6</v>
      </c>
      <c r="F339" s="11">
        <v>400</v>
      </c>
      <c r="G339" s="11">
        <v>266.4</v>
      </c>
      <c r="H339" s="58">
        <v>1126</v>
      </c>
      <c r="I339" s="15">
        <f t="shared" si="25"/>
        <v>859.6</v>
      </c>
      <c r="J339" s="15">
        <f t="shared" si="28"/>
        <v>422.6726726726727</v>
      </c>
      <c r="K339" s="15">
        <f t="shared" si="29"/>
        <v>281.5</v>
      </c>
      <c r="M339" s="15">
        <f t="shared" si="26"/>
        <v>641.4</v>
      </c>
      <c r="N339" s="62">
        <f t="shared" si="27"/>
        <v>232.35658274865867</v>
      </c>
      <c r="O339" s="26"/>
    </row>
    <row r="340" spans="1:15" ht="15.75" hidden="1">
      <c r="A340" s="100"/>
      <c r="B340" s="100"/>
      <c r="C340" s="28"/>
      <c r="D340" s="24" t="s">
        <v>34</v>
      </c>
      <c r="E340" s="57">
        <f>SUM(E336:E337)</f>
        <v>7314.500000000001</v>
      </c>
      <c r="F340" s="37">
        <f>SUM(F336:F337)</f>
        <v>8798.8</v>
      </c>
      <c r="G340" s="37">
        <f>SUM(G336:G337)</f>
        <v>5633.4</v>
      </c>
      <c r="H340" s="57">
        <f>SUM(H336:H337)</f>
        <v>10761.1</v>
      </c>
      <c r="I340" s="59">
        <f t="shared" si="25"/>
        <v>5127.700000000001</v>
      </c>
      <c r="J340" s="59">
        <f t="shared" si="28"/>
        <v>191.02318315759578</v>
      </c>
      <c r="K340" s="59">
        <f t="shared" si="29"/>
        <v>122.30190480520073</v>
      </c>
      <c r="L340" s="26"/>
      <c r="M340" s="59">
        <f t="shared" si="26"/>
        <v>3446.5999999999995</v>
      </c>
      <c r="N340" s="64">
        <f t="shared" si="27"/>
        <v>147.12010390320594</v>
      </c>
      <c r="O340" s="26"/>
    </row>
    <row r="341" spans="1:15" ht="15.75" hidden="1">
      <c r="A341" s="101"/>
      <c r="B341" s="101"/>
      <c r="C341" s="23"/>
      <c r="D341" s="24" t="s">
        <v>35</v>
      </c>
      <c r="E341" s="57">
        <f>E335+E340</f>
        <v>42172.700000000004</v>
      </c>
      <c r="F341" s="37">
        <f>F335+F340</f>
        <v>77776.5</v>
      </c>
      <c r="G341" s="37">
        <f>G335+G340</f>
        <v>59285.50000000001</v>
      </c>
      <c r="H341" s="57">
        <f>H335+H340</f>
        <v>44446.6</v>
      </c>
      <c r="I341" s="59">
        <f t="shared" si="25"/>
        <v>-14838.900000000009</v>
      </c>
      <c r="J341" s="59">
        <f t="shared" si="28"/>
        <v>74.9704396521915</v>
      </c>
      <c r="K341" s="59">
        <f t="shared" si="29"/>
        <v>57.14656740789312</v>
      </c>
      <c r="L341" s="26"/>
      <c r="M341" s="59">
        <f t="shared" si="26"/>
        <v>2273.899999999994</v>
      </c>
      <c r="N341" s="64">
        <f t="shared" si="27"/>
        <v>105.39187673542361</v>
      </c>
      <c r="O341" s="26"/>
    </row>
    <row r="342" spans="1:15" ht="267.75" hidden="1">
      <c r="A342" s="105" t="s">
        <v>215</v>
      </c>
      <c r="B342" s="105" t="s">
        <v>214</v>
      </c>
      <c r="C342" s="16" t="s">
        <v>217</v>
      </c>
      <c r="D342" s="18" t="s">
        <v>46</v>
      </c>
      <c r="E342" s="68">
        <v>-99.4</v>
      </c>
      <c r="F342" s="37"/>
      <c r="G342" s="37"/>
      <c r="H342" s="57"/>
      <c r="I342" s="15">
        <f t="shared" si="25"/>
        <v>0</v>
      </c>
      <c r="J342" s="15"/>
      <c r="K342" s="15"/>
      <c r="M342" s="15">
        <f t="shared" si="26"/>
        <v>99.4</v>
      </c>
      <c r="N342" s="62">
        <f t="shared" si="27"/>
        <v>0</v>
      </c>
      <c r="O342" s="26"/>
    </row>
    <row r="343" spans="1:15" ht="31.5" hidden="1">
      <c r="A343" s="105"/>
      <c r="B343" s="105"/>
      <c r="C343" s="23"/>
      <c r="D343" s="24" t="s">
        <v>211</v>
      </c>
      <c r="E343" s="57">
        <f>E342-E342</f>
        <v>0</v>
      </c>
      <c r="F343" s="57">
        <f>F342-F342</f>
        <v>0</v>
      </c>
      <c r="G343" s="57">
        <f>G342-G342</f>
        <v>0</v>
      </c>
      <c r="H343" s="57">
        <f>H342-H342</f>
        <v>0</v>
      </c>
      <c r="I343" s="59">
        <f t="shared" si="25"/>
        <v>0</v>
      </c>
      <c r="J343" s="59"/>
      <c r="K343" s="59"/>
      <c r="L343" s="26"/>
      <c r="M343" s="59">
        <f t="shared" si="26"/>
        <v>0</v>
      </c>
      <c r="N343" s="64"/>
      <c r="O343" s="26"/>
    </row>
    <row r="344" spans="1:15" ht="31.5" hidden="1">
      <c r="A344" s="105"/>
      <c r="B344" s="105"/>
      <c r="C344" s="23"/>
      <c r="D344" s="24" t="s">
        <v>212</v>
      </c>
      <c r="E344" s="57">
        <f>E342</f>
        <v>-99.4</v>
      </c>
      <c r="F344" s="57">
        <f>F342</f>
        <v>0</v>
      </c>
      <c r="G344" s="57">
        <f>G342</f>
        <v>0</v>
      </c>
      <c r="H344" s="57">
        <f>H342</f>
        <v>0</v>
      </c>
      <c r="I344" s="59">
        <f t="shared" si="25"/>
        <v>0</v>
      </c>
      <c r="J344" s="59"/>
      <c r="K344" s="59"/>
      <c r="L344" s="26"/>
      <c r="M344" s="59">
        <f t="shared" si="26"/>
        <v>99.4</v>
      </c>
      <c r="N344" s="64">
        <f t="shared" si="27"/>
        <v>0</v>
      </c>
      <c r="O344" s="26"/>
    </row>
    <row r="345" spans="1:14" ht="267.75" hidden="1">
      <c r="A345" s="104" t="s">
        <v>158</v>
      </c>
      <c r="B345" s="105" t="s">
        <v>159</v>
      </c>
      <c r="C345" s="16" t="s">
        <v>16</v>
      </c>
      <c r="D345" s="21" t="s">
        <v>17</v>
      </c>
      <c r="E345" s="58">
        <v>50171.2</v>
      </c>
      <c r="F345" s="11"/>
      <c r="G345" s="11"/>
      <c r="H345" s="58">
        <v>15183.1</v>
      </c>
      <c r="I345" s="15">
        <f t="shared" si="25"/>
        <v>15183.1</v>
      </c>
      <c r="J345" s="15"/>
      <c r="K345" s="15"/>
      <c r="M345" s="15">
        <f t="shared" si="26"/>
        <v>-34988.1</v>
      </c>
      <c r="N345" s="62">
        <f t="shared" si="27"/>
        <v>30.262580922919923</v>
      </c>
    </row>
    <row r="346" spans="1:14" ht="267.75" hidden="1">
      <c r="A346" s="104"/>
      <c r="B346" s="105"/>
      <c r="C346" s="16" t="s">
        <v>22</v>
      </c>
      <c r="D346" s="18" t="s">
        <v>23</v>
      </c>
      <c r="E346" s="58"/>
      <c r="F346" s="11"/>
      <c r="G346" s="11"/>
      <c r="H346" s="58"/>
      <c r="I346" s="15">
        <f t="shared" si="25"/>
        <v>0</v>
      </c>
      <c r="J346" s="15"/>
      <c r="K346" s="15"/>
      <c r="M346" s="15">
        <f t="shared" si="26"/>
        <v>0</v>
      </c>
      <c r="N346" s="62" t="e">
        <f t="shared" si="27"/>
        <v>#DIV/0!</v>
      </c>
    </row>
    <row r="347" spans="1:14" ht="267.75" hidden="1">
      <c r="A347" s="104"/>
      <c r="B347" s="105"/>
      <c r="C347" s="16" t="s">
        <v>27</v>
      </c>
      <c r="D347" s="18" t="s">
        <v>28</v>
      </c>
      <c r="E347" s="58">
        <v>7.1</v>
      </c>
      <c r="F347" s="11"/>
      <c r="G347" s="11"/>
      <c r="H347" s="58"/>
      <c r="I347" s="15">
        <f t="shared" si="25"/>
        <v>0</v>
      </c>
      <c r="J347" s="15"/>
      <c r="K347" s="15"/>
      <c r="M347" s="15">
        <f t="shared" si="26"/>
        <v>-7.1</v>
      </c>
      <c r="N347" s="62">
        <f t="shared" si="27"/>
        <v>0</v>
      </c>
    </row>
    <row r="348" spans="1:14" ht="267.75" hidden="1">
      <c r="A348" s="104"/>
      <c r="B348" s="105"/>
      <c r="C348" s="16" t="s">
        <v>217</v>
      </c>
      <c r="D348" s="18" t="s">
        <v>46</v>
      </c>
      <c r="E348" s="58">
        <v>-853</v>
      </c>
      <c r="F348" s="11"/>
      <c r="G348" s="11"/>
      <c r="H348" s="58">
        <v>-384.7</v>
      </c>
      <c r="I348" s="15">
        <f t="shared" si="25"/>
        <v>-384.7</v>
      </c>
      <c r="J348" s="15"/>
      <c r="K348" s="15"/>
      <c r="M348" s="15">
        <f t="shared" si="26"/>
        <v>468.3</v>
      </c>
      <c r="N348" s="62">
        <f t="shared" si="27"/>
        <v>45.09964830011724</v>
      </c>
    </row>
    <row r="349" spans="1:14" ht="267.75" hidden="1">
      <c r="A349" s="104"/>
      <c r="B349" s="105"/>
      <c r="C349" s="16" t="s">
        <v>50</v>
      </c>
      <c r="D349" s="18" t="s">
        <v>51</v>
      </c>
      <c r="E349" s="58">
        <v>2558.9</v>
      </c>
      <c r="F349" s="11">
        <v>12252.2</v>
      </c>
      <c r="G349" s="11">
        <v>11730.3</v>
      </c>
      <c r="H349" s="58">
        <v>6679.9</v>
      </c>
      <c r="I349" s="15">
        <f t="shared" si="25"/>
        <v>-5050.4</v>
      </c>
      <c r="J349" s="15">
        <f>H349/G349*100</f>
        <v>56.94568766357212</v>
      </c>
      <c r="K349" s="15">
        <f>H349/F349*100</f>
        <v>54.52000457060772</v>
      </c>
      <c r="M349" s="15">
        <f t="shared" si="26"/>
        <v>4121</v>
      </c>
      <c r="N349" s="62">
        <f t="shared" si="27"/>
        <v>261.0457618507952</v>
      </c>
    </row>
    <row r="350" spans="1:14" ht="267.75" hidden="1">
      <c r="A350" s="104"/>
      <c r="B350" s="105"/>
      <c r="C350" s="16" t="s">
        <v>52</v>
      </c>
      <c r="D350" s="20" t="s">
        <v>53</v>
      </c>
      <c r="E350" s="58"/>
      <c r="F350" s="11">
        <v>548.7</v>
      </c>
      <c r="G350" s="11">
        <v>548.7</v>
      </c>
      <c r="H350" s="58">
        <v>548.7</v>
      </c>
      <c r="I350" s="15">
        <f t="shared" si="25"/>
        <v>0</v>
      </c>
      <c r="J350" s="15">
        <f>H350/G350*100</f>
        <v>100</v>
      </c>
      <c r="K350" s="15">
        <f>H350/F350*100</f>
        <v>100</v>
      </c>
      <c r="M350" s="15">
        <f t="shared" si="26"/>
        <v>548.7</v>
      </c>
      <c r="N350" s="62"/>
    </row>
    <row r="351" spans="1:15" ht="31.5" hidden="1">
      <c r="A351" s="104"/>
      <c r="B351" s="105"/>
      <c r="C351" s="28"/>
      <c r="D351" s="24" t="s">
        <v>211</v>
      </c>
      <c r="E351" s="60">
        <f>E352-E348</f>
        <v>52737.2</v>
      </c>
      <c r="F351" s="25">
        <f>F352-F348</f>
        <v>12800.900000000001</v>
      </c>
      <c r="G351" s="25">
        <f>G352-G348</f>
        <v>12279</v>
      </c>
      <c r="H351" s="60">
        <f>H352-H348</f>
        <v>22411.7</v>
      </c>
      <c r="I351" s="59">
        <f t="shared" si="25"/>
        <v>10132.7</v>
      </c>
      <c r="J351" s="59">
        <f>H351/G351*100</f>
        <v>182.52056356380814</v>
      </c>
      <c r="K351" s="59">
        <f>H351/F351*100</f>
        <v>175.07909600106242</v>
      </c>
      <c r="L351" s="26"/>
      <c r="M351" s="59">
        <f t="shared" si="26"/>
        <v>-30325.499999999996</v>
      </c>
      <c r="N351" s="64">
        <f t="shared" si="27"/>
        <v>42.49694712650653</v>
      </c>
      <c r="O351" s="26"/>
    </row>
    <row r="352" spans="1:15" ht="31.5" hidden="1">
      <c r="A352" s="104"/>
      <c r="B352" s="105"/>
      <c r="C352" s="8"/>
      <c r="D352" s="24" t="s">
        <v>212</v>
      </c>
      <c r="E352" s="57">
        <f>SUM(E345:E350)</f>
        <v>51884.2</v>
      </c>
      <c r="F352" s="37">
        <f>SUM(F345:F350)</f>
        <v>12800.900000000001</v>
      </c>
      <c r="G352" s="37">
        <f>SUM(G345:G350)</f>
        <v>12279</v>
      </c>
      <c r="H352" s="57">
        <f>SUM(H345:H350)</f>
        <v>22027</v>
      </c>
      <c r="I352" s="59">
        <f t="shared" si="25"/>
        <v>9748</v>
      </c>
      <c r="J352" s="59">
        <f>H352/G352*100</f>
        <v>179.38757227787278</v>
      </c>
      <c r="K352" s="59">
        <f>H352/F352*100</f>
        <v>172.07383855822636</v>
      </c>
      <c r="L352" s="26"/>
      <c r="M352" s="59">
        <f t="shared" si="26"/>
        <v>-29857.199999999997</v>
      </c>
      <c r="N352" s="64">
        <f t="shared" si="27"/>
        <v>42.45415752772521</v>
      </c>
      <c r="O352" s="26"/>
    </row>
    <row r="353" spans="1:15" ht="267.75" hidden="1">
      <c r="A353" s="94" t="s">
        <v>160</v>
      </c>
      <c r="B353" s="97" t="s">
        <v>161</v>
      </c>
      <c r="C353" s="16" t="s">
        <v>16</v>
      </c>
      <c r="D353" s="21" t="s">
        <v>17</v>
      </c>
      <c r="E353" s="68">
        <v>156.8</v>
      </c>
      <c r="F353" s="37"/>
      <c r="G353" s="37"/>
      <c r="H353" s="68">
        <v>249.7</v>
      </c>
      <c r="I353" s="15">
        <f t="shared" si="25"/>
        <v>249.7</v>
      </c>
      <c r="J353" s="15"/>
      <c r="K353" s="15"/>
      <c r="M353" s="15">
        <f t="shared" si="26"/>
        <v>92.89999999999998</v>
      </c>
      <c r="N353" s="62">
        <f t="shared" si="27"/>
        <v>159.2474489795918</v>
      </c>
      <c r="O353" s="26"/>
    </row>
    <row r="354" spans="1:15" ht="267.75" hidden="1">
      <c r="A354" s="102"/>
      <c r="B354" s="102"/>
      <c r="C354" s="16" t="s">
        <v>22</v>
      </c>
      <c r="D354" s="18" t="s">
        <v>23</v>
      </c>
      <c r="E354" s="68">
        <f>E355</f>
        <v>0</v>
      </c>
      <c r="F354" s="34">
        <f>F355</f>
        <v>0</v>
      </c>
      <c r="G354" s="34">
        <f>G355</f>
        <v>0</v>
      </c>
      <c r="H354" s="68">
        <f>H355</f>
        <v>0</v>
      </c>
      <c r="I354" s="15">
        <f t="shared" si="25"/>
        <v>0</v>
      </c>
      <c r="J354" s="15"/>
      <c r="K354" s="15"/>
      <c r="M354" s="15">
        <f t="shared" si="26"/>
        <v>0</v>
      </c>
      <c r="N354" s="62" t="e">
        <f t="shared" si="27"/>
        <v>#DIV/0!</v>
      </c>
      <c r="O354" s="26"/>
    </row>
    <row r="355" spans="1:15" ht="47.25" hidden="1">
      <c r="A355" s="102"/>
      <c r="B355" s="102"/>
      <c r="C355" s="19" t="s">
        <v>25</v>
      </c>
      <c r="D355" s="20" t="s">
        <v>26</v>
      </c>
      <c r="E355" s="58"/>
      <c r="F355" s="11"/>
      <c r="G355" s="11"/>
      <c r="H355" s="58"/>
      <c r="I355" s="15">
        <f t="shared" si="25"/>
        <v>0</v>
      </c>
      <c r="J355" s="15"/>
      <c r="K355" s="15"/>
      <c r="M355" s="15">
        <f t="shared" si="26"/>
        <v>0</v>
      </c>
      <c r="N355" s="62" t="e">
        <f t="shared" si="27"/>
        <v>#DIV/0!</v>
      </c>
      <c r="O355" s="26"/>
    </row>
    <row r="356" spans="1:15" ht="267.75" hidden="1">
      <c r="A356" s="102"/>
      <c r="B356" s="102"/>
      <c r="C356" s="16" t="s">
        <v>27</v>
      </c>
      <c r="D356" s="18" t="s">
        <v>28</v>
      </c>
      <c r="E356" s="68">
        <v>199.4</v>
      </c>
      <c r="F356" s="37"/>
      <c r="G356" s="37"/>
      <c r="H356" s="68">
        <v>3.8</v>
      </c>
      <c r="I356" s="15">
        <f t="shared" si="25"/>
        <v>3.8</v>
      </c>
      <c r="J356" s="15"/>
      <c r="K356" s="15"/>
      <c r="M356" s="15">
        <f t="shared" si="26"/>
        <v>-195.6</v>
      </c>
      <c r="N356" s="62">
        <f t="shared" si="27"/>
        <v>1.9057171514543632</v>
      </c>
      <c r="O356" s="26"/>
    </row>
    <row r="357" spans="1:15" ht="267.75" hidden="1">
      <c r="A357" s="102"/>
      <c r="B357" s="102"/>
      <c r="C357" s="16" t="s">
        <v>29</v>
      </c>
      <c r="D357" s="18" t="s">
        <v>30</v>
      </c>
      <c r="E357" s="68"/>
      <c r="F357" s="37"/>
      <c r="G357" s="37"/>
      <c r="H357" s="68">
        <v>30</v>
      </c>
      <c r="I357" s="15">
        <f t="shared" si="25"/>
        <v>30</v>
      </c>
      <c r="J357" s="15"/>
      <c r="K357" s="15"/>
      <c r="M357" s="15">
        <f t="shared" si="26"/>
        <v>30</v>
      </c>
      <c r="N357" s="62"/>
      <c r="O357" s="26"/>
    </row>
    <row r="358" spans="1:15" ht="267.75" hidden="1">
      <c r="A358" s="102"/>
      <c r="B358" s="102"/>
      <c r="C358" s="16" t="s">
        <v>217</v>
      </c>
      <c r="D358" s="18" t="s">
        <v>46</v>
      </c>
      <c r="E358" s="68"/>
      <c r="F358" s="37"/>
      <c r="G358" s="37"/>
      <c r="H358" s="68">
        <v>-15.2</v>
      </c>
      <c r="I358" s="15">
        <f t="shared" si="25"/>
        <v>-15.2</v>
      </c>
      <c r="J358" s="15"/>
      <c r="K358" s="15"/>
      <c r="M358" s="15">
        <f t="shared" si="26"/>
        <v>-15.2</v>
      </c>
      <c r="N358" s="62"/>
      <c r="O358" s="26"/>
    </row>
    <row r="359" spans="1:14" ht="267.75" hidden="1">
      <c r="A359" s="102"/>
      <c r="B359" s="102"/>
      <c r="C359" s="16" t="s">
        <v>49</v>
      </c>
      <c r="D359" s="18" t="s">
        <v>120</v>
      </c>
      <c r="E359" s="68">
        <v>22263.6</v>
      </c>
      <c r="F359" s="34">
        <v>16763.1</v>
      </c>
      <c r="G359" s="34">
        <v>16763.1</v>
      </c>
      <c r="H359" s="68">
        <v>6104.1</v>
      </c>
      <c r="I359" s="15">
        <f t="shared" si="25"/>
        <v>-10658.999999999998</v>
      </c>
      <c r="J359" s="15">
        <f>H359/G359*100</f>
        <v>36.41390912182115</v>
      </c>
      <c r="K359" s="15">
        <f>H359/F359*100</f>
        <v>36.41390912182115</v>
      </c>
      <c r="M359" s="15">
        <f t="shared" si="26"/>
        <v>-16159.499999999998</v>
      </c>
      <c r="N359" s="62">
        <f t="shared" si="27"/>
        <v>27.41739880342802</v>
      </c>
    </row>
    <row r="360" spans="1:14" ht="267.75" hidden="1">
      <c r="A360" s="102"/>
      <c r="B360" s="102"/>
      <c r="C360" s="16" t="s">
        <v>50</v>
      </c>
      <c r="D360" s="18" t="s">
        <v>51</v>
      </c>
      <c r="E360" s="68"/>
      <c r="F360" s="34">
        <v>2735.9</v>
      </c>
      <c r="G360" s="34">
        <v>2735.9</v>
      </c>
      <c r="H360" s="68">
        <v>2735.9</v>
      </c>
      <c r="I360" s="15">
        <f t="shared" si="25"/>
        <v>0</v>
      </c>
      <c r="J360" s="15">
        <f>H360/G360*100</f>
        <v>100</v>
      </c>
      <c r="K360" s="15">
        <f>H360/F360*100</f>
        <v>100</v>
      </c>
      <c r="M360" s="15">
        <f t="shared" si="26"/>
        <v>2735.9</v>
      </c>
      <c r="N360" s="62"/>
    </row>
    <row r="361" spans="1:14" ht="267.75" hidden="1">
      <c r="A361" s="102"/>
      <c r="B361" s="102"/>
      <c r="C361" s="16" t="s">
        <v>52</v>
      </c>
      <c r="D361" s="20" t="s">
        <v>53</v>
      </c>
      <c r="E361" s="68"/>
      <c r="F361" s="34">
        <v>41400</v>
      </c>
      <c r="G361" s="34">
        <v>41400</v>
      </c>
      <c r="H361" s="68">
        <v>41400</v>
      </c>
      <c r="I361" s="15">
        <f t="shared" si="25"/>
        <v>0</v>
      </c>
      <c r="J361" s="15">
        <f>H361/G361*100</f>
        <v>100</v>
      </c>
      <c r="K361" s="15">
        <f>H361/F361*100</f>
        <v>100</v>
      </c>
      <c r="M361" s="15">
        <f t="shared" si="26"/>
        <v>41400</v>
      </c>
      <c r="N361" s="62"/>
    </row>
    <row r="362" spans="1:14" ht="31.5" hidden="1">
      <c r="A362" s="102"/>
      <c r="B362" s="102"/>
      <c r="C362" s="16"/>
      <c r="D362" s="24" t="s">
        <v>211</v>
      </c>
      <c r="E362" s="57">
        <f>E363-E358</f>
        <v>22619.8</v>
      </c>
      <c r="F362" s="37">
        <f>F363-F358</f>
        <v>60899</v>
      </c>
      <c r="G362" s="37">
        <f>G363-G358</f>
        <v>60899</v>
      </c>
      <c r="H362" s="57">
        <f>H363-H358</f>
        <v>50523.5</v>
      </c>
      <c r="I362" s="59">
        <f t="shared" si="25"/>
        <v>-10375.5</v>
      </c>
      <c r="J362" s="59">
        <f>H362/G362*100</f>
        <v>82.9627744297936</v>
      </c>
      <c r="K362" s="59">
        <f>H362/F362*100</f>
        <v>82.9627744297936</v>
      </c>
      <c r="L362" s="26"/>
      <c r="M362" s="59">
        <f t="shared" si="26"/>
        <v>27903.7</v>
      </c>
      <c r="N362" s="64">
        <f t="shared" si="27"/>
        <v>223.35962298517228</v>
      </c>
    </row>
    <row r="363" spans="1:15" ht="31.5" hidden="1">
      <c r="A363" s="103"/>
      <c r="B363" s="103"/>
      <c r="C363" s="8"/>
      <c r="D363" s="24" t="s">
        <v>212</v>
      </c>
      <c r="E363" s="57">
        <f>SUM(E353:E354,E356:E361)</f>
        <v>22619.8</v>
      </c>
      <c r="F363" s="37">
        <f>SUM(F353:F354,F356:F361)</f>
        <v>60899</v>
      </c>
      <c r="G363" s="37">
        <f>SUM(G353:G354,G356:G361)</f>
        <v>60899</v>
      </c>
      <c r="H363" s="57">
        <f>SUM(H353:H354,H356:H361)</f>
        <v>50508.3</v>
      </c>
      <c r="I363" s="59">
        <f t="shared" si="25"/>
        <v>-10390.699999999997</v>
      </c>
      <c r="J363" s="59">
        <f>H363/G363*100</f>
        <v>82.93781507085502</v>
      </c>
      <c r="K363" s="59">
        <f>H363/F363*100</f>
        <v>82.93781507085502</v>
      </c>
      <c r="L363" s="26"/>
      <c r="M363" s="59">
        <f t="shared" si="26"/>
        <v>27888.500000000004</v>
      </c>
      <c r="N363" s="64">
        <f t="shared" si="27"/>
        <v>223.29242522038214</v>
      </c>
      <c r="O363" s="26"/>
    </row>
    <row r="364" spans="1:15" ht="267.75" hidden="1">
      <c r="A364" s="97">
        <v>977</v>
      </c>
      <c r="B364" s="97" t="s">
        <v>196</v>
      </c>
      <c r="C364" s="16" t="s">
        <v>16</v>
      </c>
      <c r="D364" s="21" t="s">
        <v>17</v>
      </c>
      <c r="E364" s="68"/>
      <c r="F364" s="34"/>
      <c r="G364" s="34"/>
      <c r="H364" s="68">
        <v>19.6</v>
      </c>
      <c r="I364" s="15">
        <f t="shared" si="25"/>
        <v>19.6</v>
      </c>
      <c r="J364" s="15"/>
      <c r="K364" s="15"/>
      <c r="M364" s="15">
        <f t="shared" si="26"/>
        <v>19.6</v>
      </c>
      <c r="N364" s="62"/>
      <c r="O364" s="26"/>
    </row>
    <row r="365" spans="1:15" ht="267.75" hidden="1">
      <c r="A365" s="100"/>
      <c r="B365" s="100"/>
      <c r="C365" s="16" t="s">
        <v>22</v>
      </c>
      <c r="D365" s="18" t="s">
        <v>23</v>
      </c>
      <c r="E365" s="68">
        <f>E366+E367</f>
        <v>1409.3</v>
      </c>
      <c r="F365" s="34">
        <f>F366+F367</f>
        <v>0</v>
      </c>
      <c r="G365" s="34">
        <f>G366+G367</f>
        <v>0</v>
      </c>
      <c r="H365" s="68">
        <f>H366+H367</f>
        <v>18.7</v>
      </c>
      <c r="I365" s="15">
        <f t="shared" si="25"/>
        <v>18.7</v>
      </c>
      <c r="J365" s="15"/>
      <c r="K365" s="15"/>
      <c r="M365" s="15">
        <f t="shared" si="26"/>
        <v>-1390.6</v>
      </c>
      <c r="N365" s="62">
        <f t="shared" si="27"/>
        <v>1.3268998793727382</v>
      </c>
      <c r="O365" s="26"/>
    </row>
    <row r="366" spans="1:15" ht="31.5" hidden="1">
      <c r="A366" s="100"/>
      <c r="B366" s="100"/>
      <c r="C366" s="19" t="s">
        <v>40</v>
      </c>
      <c r="D366" s="20" t="s">
        <v>41</v>
      </c>
      <c r="E366" s="68">
        <v>1409.3</v>
      </c>
      <c r="F366" s="34"/>
      <c r="G366" s="34"/>
      <c r="H366" s="68"/>
      <c r="I366" s="15">
        <f t="shared" si="25"/>
        <v>0</v>
      </c>
      <c r="J366" s="15"/>
      <c r="K366" s="15"/>
      <c r="M366" s="15">
        <f t="shared" si="26"/>
        <v>-1409.3</v>
      </c>
      <c r="N366" s="62">
        <f t="shared" si="27"/>
        <v>0</v>
      </c>
      <c r="O366" s="26"/>
    </row>
    <row r="367" spans="1:15" ht="47.25" hidden="1">
      <c r="A367" s="100"/>
      <c r="B367" s="100"/>
      <c r="C367" s="19" t="s">
        <v>25</v>
      </c>
      <c r="D367" s="20" t="s">
        <v>26</v>
      </c>
      <c r="E367" s="68"/>
      <c r="F367" s="34"/>
      <c r="G367" s="34"/>
      <c r="H367" s="68">
        <v>18.7</v>
      </c>
      <c r="I367" s="15">
        <f t="shared" si="25"/>
        <v>18.7</v>
      </c>
      <c r="J367" s="15"/>
      <c r="K367" s="15"/>
      <c r="M367" s="15">
        <f t="shared" si="26"/>
        <v>18.7</v>
      </c>
      <c r="N367" s="62" t="e">
        <f t="shared" si="27"/>
        <v>#DIV/0!</v>
      </c>
      <c r="O367" s="26"/>
    </row>
    <row r="368" spans="1:15" ht="267.75" hidden="1">
      <c r="A368" s="100"/>
      <c r="B368" s="100"/>
      <c r="C368" s="16" t="s">
        <v>27</v>
      </c>
      <c r="D368" s="18" t="s">
        <v>28</v>
      </c>
      <c r="E368" s="68"/>
      <c r="F368" s="34"/>
      <c r="G368" s="34"/>
      <c r="H368" s="68">
        <v>70.8</v>
      </c>
      <c r="I368" s="15">
        <f t="shared" si="25"/>
        <v>70.8</v>
      </c>
      <c r="J368" s="15"/>
      <c r="K368" s="15"/>
      <c r="M368" s="15">
        <f t="shared" si="26"/>
        <v>70.8</v>
      </c>
      <c r="N368" s="62"/>
      <c r="O368" s="26"/>
    </row>
    <row r="369" spans="1:15" ht="15.75" hidden="1">
      <c r="A369" s="100"/>
      <c r="B369" s="100"/>
      <c r="C369" s="16"/>
      <c r="D369" s="24" t="s">
        <v>31</v>
      </c>
      <c r="E369" s="57">
        <f>SUM(E364,E365,E368)</f>
        <v>1409.3</v>
      </c>
      <c r="F369" s="37">
        <f>SUM(F364,F365,F368)</f>
        <v>0</v>
      </c>
      <c r="G369" s="37">
        <f>SUM(G364,G365,G368)</f>
        <v>0</v>
      </c>
      <c r="H369" s="57">
        <f>SUM(H364,H365,H368)</f>
        <v>109.1</v>
      </c>
      <c r="I369" s="59">
        <f t="shared" si="25"/>
        <v>109.1</v>
      </c>
      <c r="J369" s="59"/>
      <c r="K369" s="59"/>
      <c r="L369" s="26"/>
      <c r="M369" s="59">
        <f t="shared" si="26"/>
        <v>-1300.2</v>
      </c>
      <c r="N369" s="64">
        <f t="shared" si="27"/>
        <v>7.741431916554317</v>
      </c>
      <c r="O369" s="26"/>
    </row>
    <row r="370" spans="1:15" ht="267.75" hidden="1">
      <c r="A370" s="100"/>
      <c r="B370" s="100"/>
      <c r="C370" s="16" t="s">
        <v>22</v>
      </c>
      <c r="D370" s="18" t="s">
        <v>23</v>
      </c>
      <c r="E370" s="68">
        <f>E371</f>
        <v>30</v>
      </c>
      <c r="F370" s="34">
        <f>F371</f>
        <v>0</v>
      </c>
      <c r="G370" s="34">
        <f>G371</f>
        <v>0</v>
      </c>
      <c r="H370" s="68">
        <f>H371</f>
        <v>91.8</v>
      </c>
      <c r="I370" s="15">
        <f t="shared" si="25"/>
        <v>91.8</v>
      </c>
      <c r="J370" s="15"/>
      <c r="K370" s="15"/>
      <c r="M370" s="15">
        <f t="shared" si="26"/>
        <v>61.8</v>
      </c>
      <c r="N370" s="62">
        <f t="shared" si="27"/>
        <v>306</v>
      </c>
      <c r="O370" s="26"/>
    </row>
    <row r="371" spans="1:15" ht="267.75" hidden="1">
      <c r="A371" s="100"/>
      <c r="B371" s="100"/>
      <c r="C371" s="16" t="s">
        <v>176</v>
      </c>
      <c r="D371" s="65" t="s">
        <v>177</v>
      </c>
      <c r="E371" s="68">
        <v>30</v>
      </c>
      <c r="F371" s="34"/>
      <c r="G371" s="34"/>
      <c r="H371" s="68">
        <v>91.8</v>
      </c>
      <c r="I371" s="15">
        <f t="shared" si="25"/>
        <v>91.8</v>
      </c>
      <c r="J371" s="15"/>
      <c r="K371" s="15"/>
      <c r="M371" s="15">
        <f t="shared" si="26"/>
        <v>61.8</v>
      </c>
      <c r="N371" s="62">
        <f t="shared" si="27"/>
        <v>306</v>
      </c>
      <c r="O371" s="26"/>
    </row>
    <row r="372" spans="1:15" ht="15.75" hidden="1">
      <c r="A372" s="100"/>
      <c r="B372" s="100"/>
      <c r="C372" s="28"/>
      <c r="D372" s="24" t="s">
        <v>34</v>
      </c>
      <c r="E372" s="57">
        <f>E370</f>
        <v>30</v>
      </c>
      <c r="F372" s="37">
        <f>F370</f>
        <v>0</v>
      </c>
      <c r="G372" s="37">
        <f>G370</f>
        <v>0</v>
      </c>
      <c r="H372" s="57">
        <f>H370</f>
        <v>91.8</v>
      </c>
      <c r="I372" s="15">
        <f t="shared" si="25"/>
        <v>91.8</v>
      </c>
      <c r="J372" s="15"/>
      <c r="K372" s="15"/>
      <c r="M372" s="15">
        <f t="shared" si="26"/>
        <v>61.8</v>
      </c>
      <c r="N372" s="62">
        <f t="shared" si="27"/>
        <v>306</v>
      </c>
      <c r="O372" s="26"/>
    </row>
    <row r="373" spans="1:15" ht="15.75" hidden="1">
      <c r="A373" s="101"/>
      <c r="B373" s="101"/>
      <c r="C373" s="23"/>
      <c r="D373" s="24" t="s">
        <v>35</v>
      </c>
      <c r="E373" s="57">
        <f>E369+E372</f>
        <v>1439.3</v>
      </c>
      <c r="F373" s="37">
        <f>F369+F372</f>
        <v>0</v>
      </c>
      <c r="G373" s="37">
        <f>G369+G372</f>
        <v>0</v>
      </c>
      <c r="H373" s="57">
        <f>H369+H372</f>
        <v>200.89999999999998</v>
      </c>
      <c r="I373" s="59">
        <f t="shared" si="25"/>
        <v>200.89999999999998</v>
      </c>
      <c r="J373" s="59"/>
      <c r="K373" s="59"/>
      <c r="L373" s="26"/>
      <c r="M373" s="59">
        <f t="shared" si="26"/>
        <v>-1238.4</v>
      </c>
      <c r="N373" s="64">
        <f t="shared" si="27"/>
        <v>13.958174112415755</v>
      </c>
      <c r="O373" s="26"/>
    </row>
    <row r="374" spans="1:15" ht="267.75" hidden="1">
      <c r="A374" s="97">
        <v>978</v>
      </c>
      <c r="B374" s="97" t="s">
        <v>199</v>
      </c>
      <c r="C374" s="16" t="s">
        <v>29</v>
      </c>
      <c r="D374" s="18" t="s">
        <v>178</v>
      </c>
      <c r="E374" s="68"/>
      <c r="F374" s="34"/>
      <c r="G374" s="34"/>
      <c r="H374" s="68"/>
      <c r="I374" s="15">
        <f t="shared" si="25"/>
        <v>0</v>
      </c>
      <c r="J374" s="15"/>
      <c r="K374" s="15"/>
      <c r="M374" s="15">
        <f t="shared" si="26"/>
        <v>0</v>
      </c>
      <c r="N374" s="62" t="e">
        <f t="shared" si="27"/>
        <v>#DIV/0!</v>
      </c>
      <c r="O374" s="26"/>
    </row>
    <row r="375" spans="1:15" ht="15.75" hidden="1">
      <c r="A375" s="101"/>
      <c r="B375" s="101"/>
      <c r="C375" s="23"/>
      <c r="D375" s="24" t="s">
        <v>35</v>
      </c>
      <c r="E375" s="57">
        <f>E374</f>
        <v>0</v>
      </c>
      <c r="F375" s="37">
        <f>F374</f>
        <v>0</v>
      </c>
      <c r="G375" s="37">
        <f>G374</f>
        <v>0</v>
      </c>
      <c r="H375" s="57">
        <f>H374</f>
        <v>0</v>
      </c>
      <c r="I375" s="15">
        <f t="shared" si="25"/>
        <v>0</v>
      </c>
      <c r="J375" s="15"/>
      <c r="K375" s="15"/>
      <c r="M375" s="15">
        <f t="shared" si="26"/>
        <v>0</v>
      </c>
      <c r="N375" s="62" t="e">
        <f t="shared" si="27"/>
        <v>#DIV/0!</v>
      </c>
      <c r="O375" s="26"/>
    </row>
    <row r="376" spans="1:15" ht="267.75" hidden="1">
      <c r="A376" s="97">
        <v>985</v>
      </c>
      <c r="B376" s="97" t="s">
        <v>198</v>
      </c>
      <c r="C376" s="16" t="s">
        <v>16</v>
      </c>
      <c r="D376" s="21" t="s">
        <v>17</v>
      </c>
      <c r="E376" s="68">
        <v>104.9</v>
      </c>
      <c r="F376" s="34"/>
      <c r="G376" s="34"/>
      <c r="H376" s="68">
        <v>12.5</v>
      </c>
      <c r="I376" s="15">
        <f t="shared" si="25"/>
        <v>12.5</v>
      </c>
      <c r="J376" s="15"/>
      <c r="K376" s="15"/>
      <c r="M376" s="15">
        <f t="shared" si="26"/>
        <v>-92.4</v>
      </c>
      <c r="N376" s="62">
        <f t="shared" si="27"/>
        <v>11.916110581506196</v>
      </c>
      <c r="O376" s="26"/>
    </row>
    <row r="377" spans="1:15" ht="267.75" hidden="1">
      <c r="A377" s="100"/>
      <c r="B377" s="100"/>
      <c r="C377" s="16" t="s">
        <v>27</v>
      </c>
      <c r="D377" s="18" t="s">
        <v>28</v>
      </c>
      <c r="E377" s="68"/>
      <c r="F377" s="34"/>
      <c r="G377" s="34"/>
      <c r="H377" s="68"/>
      <c r="I377" s="15">
        <f t="shared" si="25"/>
        <v>0</v>
      </c>
      <c r="J377" s="15" t="e">
        <f>H377/G377*100</f>
        <v>#DIV/0!</v>
      </c>
      <c r="K377" s="15" t="e">
        <f>H377/F377*100</f>
        <v>#DIV/0!</v>
      </c>
      <c r="M377" s="15">
        <f t="shared" si="26"/>
        <v>0</v>
      </c>
      <c r="N377" s="62" t="e">
        <f t="shared" si="27"/>
        <v>#DIV/0!</v>
      </c>
      <c r="O377" s="26"/>
    </row>
    <row r="378" spans="1:15" ht="267.75" hidden="1">
      <c r="A378" s="100"/>
      <c r="B378" s="100"/>
      <c r="C378" s="16" t="s">
        <v>50</v>
      </c>
      <c r="D378" s="18" t="s">
        <v>51</v>
      </c>
      <c r="E378" s="68"/>
      <c r="F378" s="34">
        <v>111.3</v>
      </c>
      <c r="G378" s="34">
        <v>111.3</v>
      </c>
      <c r="H378" s="68">
        <v>111.3</v>
      </c>
      <c r="I378" s="15">
        <f t="shared" si="25"/>
        <v>0</v>
      </c>
      <c r="J378" s="15">
        <f>H378/G378*100</f>
        <v>100</v>
      </c>
      <c r="K378" s="15">
        <f>H378/F378*100</f>
        <v>100</v>
      </c>
      <c r="M378" s="15">
        <f t="shared" si="26"/>
        <v>111.3</v>
      </c>
      <c r="N378" s="62"/>
      <c r="O378" s="26"/>
    </row>
    <row r="379" spans="1:15" ht="15.75" hidden="1">
      <c r="A379" s="101"/>
      <c r="B379" s="101"/>
      <c r="C379" s="23"/>
      <c r="D379" s="24" t="s">
        <v>35</v>
      </c>
      <c r="E379" s="57">
        <f>E376+E377+E378</f>
        <v>104.9</v>
      </c>
      <c r="F379" s="37">
        <f>F376+F377+F378</f>
        <v>111.3</v>
      </c>
      <c r="G379" s="37">
        <f>G376+G377+G378</f>
        <v>111.3</v>
      </c>
      <c r="H379" s="57">
        <f>H376+H377+H378</f>
        <v>123.8</v>
      </c>
      <c r="I379" s="59">
        <f t="shared" si="25"/>
        <v>12.5</v>
      </c>
      <c r="J379" s="59">
        <f>H379/G379*100</f>
        <v>111.23090745732256</v>
      </c>
      <c r="K379" s="59">
        <f>H379/F379*100</f>
        <v>111.23090745732256</v>
      </c>
      <c r="L379" s="26"/>
      <c r="M379" s="59">
        <f t="shared" si="26"/>
        <v>18.89999999999999</v>
      </c>
      <c r="N379" s="64">
        <f t="shared" si="27"/>
        <v>118.01715919923737</v>
      </c>
      <c r="O379" s="26"/>
    </row>
    <row r="380" spans="1:15" ht="78.75" hidden="1">
      <c r="A380" s="94" t="s">
        <v>162</v>
      </c>
      <c r="B380" s="97" t="s">
        <v>163</v>
      </c>
      <c r="C380" s="19" t="s">
        <v>14</v>
      </c>
      <c r="D380" s="20" t="s">
        <v>116</v>
      </c>
      <c r="E380" s="68">
        <v>2227.7</v>
      </c>
      <c r="F380" s="34">
        <v>44501.2</v>
      </c>
      <c r="G380" s="34">
        <v>29742.4</v>
      </c>
      <c r="H380" s="68">
        <v>31066.1</v>
      </c>
      <c r="I380" s="15">
        <f t="shared" si="25"/>
        <v>1323.699999999997</v>
      </c>
      <c r="J380" s="15">
        <f>H380/G380*100</f>
        <v>104.45054871160362</v>
      </c>
      <c r="K380" s="15">
        <f>H380/F380*100</f>
        <v>69.8095781686786</v>
      </c>
      <c r="M380" s="15">
        <f t="shared" si="26"/>
        <v>28838.399999999998</v>
      </c>
      <c r="N380" s="62">
        <f t="shared" si="27"/>
        <v>1394.5369663778786</v>
      </c>
      <c r="O380" s="26"/>
    </row>
    <row r="381" spans="1:15" ht="267.75" hidden="1">
      <c r="A381" s="98"/>
      <c r="B381" s="100"/>
      <c r="C381" s="16" t="s">
        <v>16</v>
      </c>
      <c r="D381" s="21" t="s">
        <v>17</v>
      </c>
      <c r="E381" s="57"/>
      <c r="F381" s="34"/>
      <c r="G381" s="34"/>
      <c r="H381" s="68">
        <v>2</v>
      </c>
      <c r="I381" s="15">
        <f t="shared" si="25"/>
        <v>2</v>
      </c>
      <c r="J381" s="15"/>
      <c r="K381" s="15"/>
      <c r="M381" s="15">
        <f t="shared" si="26"/>
        <v>2</v>
      </c>
      <c r="N381" s="62"/>
      <c r="O381" s="26"/>
    </row>
    <row r="382" spans="1:15" ht="267.75" hidden="1">
      <c r="A382" s="102"/>
      <c r="B382" s="102"/>
      <c r="C382" s="16" t="s">
        <v>101</v>
      </c>
      <c r="D382" s="18" t="s">
        <v>102</v>
      </c>
      <c r="E382" s="68"/>
      <c r="F382" s="34">
        <v>389.3</v>
      </c>
      <c r="G382" s="34">
        <v>389.3</v>
      </c>
      <c r="H382" s="68"/>
      <c r="I382" s="15">
        <f t="shared" si="25"/>
        <v>-389.3</v>
      </c>
      <c r="J382" s="15">
        <f>H382/G382*100</f>
        <v>0</v>
      </c>
      <c r="K382" s="15">
        <f>H382/F382*100</f>
        <v>0</v>
      </c>
      <c r="M382" s="15">
        <f t="shared" si="26"/>
        <v>0</v>
      </c>
      <c r="N382" s="62"/>
      <c r="O382" s="26"/>
    </row>
    <row r="383" spans="1:15" ht="267.75" hidden="1">
      <c r="A383" s="102"/>
      <c r="B383" s="102"/>
      <c r="C383" s="16" t="s">
        <v>22</v>
      </c>
      <c r="D383" s="18" t="s">
        <v>23</v>
      </c>
      <c r="E383" s="68">
        <f>E384</f>
        <v>0</v>
      </c>
      <c r="F383" s="34">
        <f>F384</f>
        <v>0</v>
      </c>
      <c r="G383" s="34">
        <f>G384</f>
        <v>0</v>
      </c>
      <c r="H383" s="68">
        <f>H384</f>
        <v>13.1</v>
      </c>
      <c r="I383" s="15">
        <f t="shared" si="25"/>
        <v>13.1</v>
      </c>
      <c r="J383" s="15"/>
      <c r="K383" s="15"/>
      <c r="M383" s="15">
        <f t="shared" si="26"/>
        <v>13.1</v>
      </c>
      <c r="N383" s="62"/>
      <c r="O383" s="26"/>
    </row>
    <row r="384" spans="1:15" ht="47.25" hidden="1">
      <c r="A384" s="102"/>
      <c r="B384" s="102"/>
      <c r="C384" s="19" t="s">
        <v>25</v>
      </c>
      <c r="D384" s="20" t="s">
        <v>26</v>
      </c>
      <c r="E384" s="68"/>
      <c r="F384" s="34"/>
      <c r="G384" s="34"/>
      <c r="H384" s="68">
        <v>13.1</v>
      </c>
      <c r="I384" s="15">
        <f t="shared" si="25"/>
        <v>13.1</v>
      </c>
      <c r="J384" s="15"/>
      <c r="K384" s="15"/>
      <c r="M384" s="15">
        <f t="shared" si="26"/>
        <v>13.1</v>
      </c>
      <c r="N384" s="62"/>
      <c r="O384" s="26"/>
    </row>
    <row r="385" spans="1:15" ht="267.75" hidden="1">
      <c r="A385" s="102"/>
      <c r="B385" s="102"/>
      <c r="C385" s="16" t="s">
        <v>27</v>
      </c>
      <c r="D385" s="18" t="s">
        <v>28</v>
      </c>
      <c r="E385" s="68"/>
      <c r="F385" s="34"/>
      <c r="G385" s="34"/>
      <c r="H385" s="68"/>
      <c r="I385" s="15">
        <f t="shared" si="25"/>
        <v>0</v>
      </c>
      <c r="J385" s="15"/>
      <c r="K385" s="15"/>
      <c r="M385" s="15">
        <f t="shared" si="26"/>
        <v>0</v>
      </c>
      <c r="N385" s="62"/>
      <c r="O385" s="26"/>
    </row>
    <row r="386" spans="1:15" ht="267.75" hidden="1">
      <c r="A386" s="102"/>
      <c r="B386" s="102"/>
      <c r="C386" s="16" t="s">
        <v>217</v>
      </c>
      <c r="D386" s="18" t="s">
        <v>46</v>
      </c>
      <c r="E386" s="68"/>
      <c r="F386" s="34"/>
      <c r="G386" s="34"/>
      <c r="H386" s="68">
        <v>-13910.7</v>
      </c>
      <c r="I386" s="15">
        <f t="shared" si="25"/>
        <v>-13910.7</v>
      </c>
      <c r="J386" s="15"/>
      <c r="K386" s="15"/>
      <c r="M386" s="15">
        <f t="shared" si="26"/>
        <v>-13910.7</v>
      </c>
      <c r="N386" s="62"/>
      <c r="O386" s="26"/>
    </row>
    <row r="387" spans="1:15" ht="267.75" hidden="1">
      <c r="A387" s="102"/>
      <c r="B387" s="102"/>
      <c r="C387" s="16" t="s">
        <v>49</v>
      </c>
      <c r="D387" s="18" t="s">
        <v>86</v>
      </c>
      <c r="E387" s="58">
        <v>247811.9</v>
      </c>
      <c r="F387" s="11">
        <f>129315.3+35161.2</f>
        <v>164476.5</v>
      </c>
      <c r="G387" s="11">
        <v>86572.9</v>
      </c>
      <c r="H387" s="58">
        <v>23467.9</v>
      </c>
      <c r="I387" s="15">
        <f t="shared" si="25"/>
        <v>-63104.99999999999</v>
      </c>
      <c r="J387" s="15">
        <f>H387/G387*100</f>
        <v>27.107674572527895</v>
      </c>
      <c r="K387" s="15">
        <f>H387/F387*100</f>
        <v>14.268238927749557</v>
      </c>
      <c r="M387" s="15">
        <f t="shared" si="26"/>
        <v>-224344</v>
      </c>
      <c r="N387" s="62">
        <f t="shared" si="27"/>
        <v>9.470045627348808</v>
      </c>
      <c r="O387" s="26"/>
    </row>
    <row r="388" spans="1:15" ht="267.75" hidden="1">
      <c r="A388" s="102"/>
      <c r="B388" s="102"/>
      <c r="C388" s="16" t="s">
        <v>50</v>
      </c>
      <c r="D388" s="18" t="s">
        <v>51</v>
      </c>
      <c r="E388" s="58">
        <v>132683.5</v>
      </c>
      <c r="F388" s="34">
        <v>107189.2</v>
      </c>
      <c r="G388" s="34">
        <v>107184.8</v>
      </c>
      <c r="H388" s="68">
        <v>98185.6</v>
      </c>
      <c r="I388" s="15">
        <f t="shared" si="25"/>
        <v>-8999.199999999997</v>
      </c>
      <c r="J388" s="15">
        <f>H388/G388*100</f>
        <v>91.604033407722</v>
      </c>
      <c r="K388" s="15">
        <f>H388/F388*100</f>
        <v>91.6002731618484</v>
      </c>
      <c r="M388" s="15">
        <f t="shared" si="26"/>
        <v>-34497.899999999994</v>
      </c>
      <c r="N388" s="62">
        <f t="shared" si="27"/>
        <v>73.99985680208918</v>
      </c>
      <c r="O388" s="26"/>
    </row>
    <row r="389" spans="1:15" ht="267.75" hidden="1">
      <c r="A389" s="102"/>
      <c r="B389" s="102"/>
      <c r="C389" s="16" t="s">
        <v>52</v>
      </c>
      <c r="D389" s="20" t="s">
        <v>53</v>
      </c>
      <c r="E389" s="68">
        <v>89358.9</v>
      </c>
      <c r="F389" s="34">
        <f>49386.4+13659.1</f>
        <v>63045.5</v>
      </c>
      <c r="G389" s="34">
        <v>49386.4</v>
      </c>
      <c r="H389" s="68">
        <v>46526.5</v>
      </c>
      <c r="I389" s="15">
        <f t="shared" si="25"/>
        <v>-2859.9000000000015</v>
      </c>
      <c r="J389" s="15">
        <f>H389/G389*100</f>
        <v>94.2091344985664</v>
      </c>
      <c r="K389" s="15">
        <f>H389/F389*100</f>
        <v>73.79828853764346</v>
      </c>
      <c r="M389" s="15">
        <f t="shared" si="26"/>
        <v>-42832.399999999994</v>
      </c>
      <c r="N389" s="62">
        <f t="shared" si="27"/>
        <v>52.06700172003013</v>
      </c>
      <c r="O389" s="26"/>
    </row>
    <row r="390" spans="1:15" ht="31.5" hidden="1">
      <c r="A390" s="102"/>
      <c r="B390" s="102"/>
      <c r="C390" s="28"/>
      <c r="D390" s="24" t="s">
        <v>211</v>
      </c>
      <c r="E390" s="57">
        <f>E391-E386</f>
        <v>472082</v>
      </c>
      <c r="F390" s="37">
        <f>F391-F386</f>
        <v>379601.7</v>
      </c>
      <c r="G390" s="37">
        <f>G391-G386</f>
        <v>273275.8</v>
      </c>
      <c r="H390" s="57">
        <f>H391-H386</f>
        <v>199261.2</v>
      </c>
      <c r="I390" s="59">
        <f t="shared" si="25"/>
        <v>-74014.59999999998</v>
      </c>
      <c r="J390" s="59">
        <f>H390/G390*100</f>
        <v>72.91578690831754</v>
      </c>
      <c r="K390" s="59">
        <f>H390/F390*100</f>
        <v>52.492177985504284</v>
      </c>
      <c r="L390" s="26"/>
      <c r="M390" s="59">
        <f t="shared" si="26"/>
        <v>-272820.8</v>
      </c>
      <c r="N390" s="64">
        <f t="shared" si="27"/>
        <v>42.20902300871459</v>
      </c>
      <c r="O390" s="26"/>
    </row>
    <row r="391" spans="1:15" ht="31.5" hidden="1">
      <c r="A391" s="103"/>
      <c r="B391" s="103"/>
      <c r="C391" s="8"/>
      <c r="D391" s="24" t="s">
        <v>212</v>
      </c>
      <c r="E391" s="57">
        <f>SUM(E380:E383,E385:E389)</f>
        <v>472082</v>
      </c>
      <c r="F391" s="37">
        <f>SUM(F380:F383,F385:F389)</f>
        <v>379601.7</v>
      </c>
      <c r="G391" s="37">
        <f>SUM(G380:G383,G385:G389)</f>
        <v>273275.8</v>
      </c>
      <c r="H391" s="57">
        <f>SUM(H380:H383,H385:H389)</f>
        <v>185350.5</v>
      </c>
      <c r="I391" s="59">
        <f aca="true" t="shared" si="30" ref="I391:I427">H391-G391</f>
        <v>-87925.29999999999</v>
      </c>
      <c r="J391" s="59">
        <f aca="true" t="shared" si="31" ref="J391:J423">H391/G391*100</f>
        <v>67.82543496350574</v>
      </c>
      <c r="K391" s="59">
        <f aca="true" t="shared" si="32" ref="K391:K427">H391/F391*100</f>
        <v>48.82762643054549</v>
      </c>
      <c r="L391" s="26"/>
      <c r="M391" s="59">
        <f aca="true" t="shared" si="33" ref="M391:M427">H391-E391</f>
        <v>-286731.5</v>
      </c>
      <c r="N391" s="64">
        <f t="shared" si="27"/>
        <v>39.262352726856776</v>
      </c>
      <c r="O391" s="26"/>
    </row>
    <row r="392" spans="1:14" ht="63" hidden="1">
      <c r="A392" s="94" t="s">
        <v>164</v>
      </c>
      <c r="B392" s="97" t="s">
        <v>165</v>
      </c>
      <c r="C392" s="19" t="s">
        <v>60</v>
      </c>
      <c r="D392" s="33" t="s">
        <v>61</v>
      </c>
      <c r="E392" s="58">
        <v>316931.3</v>
      </c>
      <c r="F392" s="11">
        <v>610333.4</v>
      </c>
      <c r="G392" s="11">
        <v>292256.6</v>
      </c>
      <c r="H392" s="58">
        <v>245271.9</v>
      </c>
      <c r="I392" s="15">
        <f t="shared" si="30"/>
        <v>-46984.69999999998</v>
      </c>
      <c r="J392" s="15">
        <f t="shared" si="31"/>
        <v>83.9234768350826</v>
      </c>
      <c r="K392" s="15">
        <f t="shared" si="32"/>
        <v>40.18654394467024</v>
      </c>
      <c r="M392" s="15">
        <f t="shared" si="33"/>
        <v>-71659.4</v>
      </c>
      <c r="N392" s="62">
        <f t="shared" si="27"/>
        <v>77.3896109346095</v>
      </c>
    </row>
    <row r="393" spans="1:14" ht="267.75" hidden="1">
      <c r="A393" s="98"/>
      <c r="B393" s="100"/>
      <c r="C393" s="16" t="s">
        <v>168</v>
      </c>
      <c r="D393" s="18" t="s">
        <v>169</v>
      </c>
      <c r="E393" s="58">
        <v>6375.6</v>
      </c>
      <c r="F393" s="11">
        <v>35694.5</v>
      </c>
      <c r="G393" s="11">
        <v>17000</v>
      </c>
      <c r="H393" s="58">
        <v>19917.7</v>
      </c>
      <c r="I393" s="15">
        <f t="shared" si="30"/>
        <v>2917.7000000000007</v>
      </c>
      <c r="J393" s="15">
        <f t="shared" si="31"/>
        <v>117.1629411764706</v>
      </c>
      <c r="K393" s="15">
        <f t="shared" si="32"/>
        <v>55.800473462298115</v>
      </c>
      <c r="M393" s="15">
        <f t="shared" si="33"/>
        <v>13542.1</v>
      </c>
      <c r="N393" s="62">
        <f t="shared" si="27"/>
        <v>312.40510697032437</v>
      </c>
    </row>
    <row r="394" spans="1:14" ht="267.75" hidden="1">
      <c r="A394" s="98"/>
      <c r="B394" s="100"/>
      <c r="C394" s="16" t="s">
        <v>16</v>
      </c>
      <c r="D394" s="21" t="s">
        <v>17</v>
      </c>
      <c r="E394" s="70">
        <v>234.9</v>
      </c>
      <c r="F394" s="11"/>
      <c r="G394" s="11"/>
      <c r="H394" s="58">
        <v>157</v>
      </c>
      <c r="I394" s="15">
        <f t="shared" si="30"/>
        <v>157</v>
      </c>
      <c r="J394" s="15"/>
      <c r="K394" s="15"/>
      <c r="M394" s="15">
        <f t="shared" si="33"/>
        <v>-77.9</v>
      </c>
      <c r="N394" s="62">
        <f aca="true" t="shared" si="34" ref="N394:N427">H394/E394*100</f>
        <v>66.83695189442315</v>
      </c>
    </row>
    <row r="395" spans="1:14" ht="47.25" hidden="1">
      <c r="A395" s="98"/>
      <c r="B395" s="100"/>
      <c r="C395" s="19" t="s">
        <v>62</v>
      </c>
      <c r="D395" s="20" t="s">
        <v>63</v>
      </c>
      <c r="E395" s="58">
        <v>190712.6</v>
      </c>
      <c r="F395" s="11">
        <f>187221.4+1709.2</f>
        <v>188930.6</v>
      </c>
      <c r="G395" s="11">
        <v>118706.2</v>
      </c>
      <c r="H395" s="58">
        <v>193503.6</v>
      </c>
      <c r="I395" s="15">
        <f t="shared" si="30"/>
        <v>74797.40000000001</v>
      </c>
      <c r="J395" s="15">
        <f t="shared" si="31"/>
        <v>163.01052514527464</v>
      </c>
      <c r="K395" s="15">
        <f t="shared" si="32"/>
        <v>102.42046550426454</v>
      </c>
      <c r="M395" s="15">
        <f t="shared" si="33"/>
        <v>2791</v>
      </c>
      <c r="N395" s="62">
        <f t="shared" si="34"/>
        <v>101.46345862832347</v>
      </c>
    </row>
    <row r="396" spans="1:14" ht="267.75" hidden="1">
      <c r="A396" s="98"/>
      <c r="B396" s="100"/>
      <c r="C396" s="16" t="s">
        <v>27</v>
      </c>
      <c r="D396" s="18" t="s">
        <v>28</v>
      </c>
      <c r="E396" s="58">
        <v>-558.6</v>
      </c>
      <c r="F396" s="11"/>
      <c r="G396" s="11"/>
      <c r="H396" s="58">
        <v>-765.8</v>
      </c>
      <c r="I396" s="15">
        <f t="shared" si="30"/>
        <v>-765.8</v>
      </c>
      <c r="J396" s="15"/>
      <c r="K396" s="15"/>
      <c r="M396" s="15">
        <f t="shared" si="33"/>
        <v>-207.19999999999993</v>
      </c>
      <c r="N396" s="62">
        <f t="shared" si="34"/>
        <v>137.09273182957392</v>
      </c>
    </row>
    <row r="397" spans="1:14" ht="267.75" hidden="1">
      <c r="A397" s="98"/>
      <c r="B397" s="100"/>
      <c r="C397" s="16" t="s">
        <v>50</v>
      </c>
      <c r="D397" s="18" t="s">
        <v>51</v>
      </c>
      <c r="E397" s="58"/>
      <c r="F397" s="11">
        <v>27.8</v>
      </c>
      <c r="G397" s="11">
        <v>27.8</v>
      </c>
      <c r="H397" s="58">
        <v>27.8</v>
      </c>
      <c r="I397" s="15">
        <f t="shared" si="30"/>
        <v>0</v>
      </c>
      <c r="J397" s="15">
        <f t="shared" si="31"/>
        <v>100</v>
      </c>
      <c r="K397" s="15">
        <f t="shared" si="32"/>
        <v>100</v>
      </c>
      <c r="M397" s="15">
        <f t="shared" si="33"/>
        <v>27.8</v>
      </c>
      <c r="N397" s="62"/>
    </row>
    <row r="398" spans="1:15" ht="15.75" hidden="1">
      <c r="A398" s="98"/>
      <c r="B398" s="100"/>
      <c r="C398" s="23"/>
      <c r="D398" s="24" t="s">
        <v>31</v>
      </c>
      <c r="E398" s="57">
        <f>SUM(E392:E397)</f>
        <v>513695.80000000005</v>
      </c>
      <c r="F398" s="37">
        <f>SUM(F392:F397)</f>
        <v>834986.3</v>
      </c>
      <c r="G398" s="37">
        <f>SUM(G392:G397)</f>
        <v>427990.6</v>
      </c>
      <c r="H398" s="57">
        <f>SUM(H392:H397)</f>
        <v>458112.19999999995</v>
      </c>
      <c r="I398" s="59">
        <f t="shared" si="30"/>
        <v>30121.599999999977</v>
      </c>
      <c r="J398" s="59">
        <f t="shared" si="31"/>
        <v>107.03791158030104</v>
      </c>
      <c r="K398" s="59">
        <f t="shared" si="32"/>
        <v>54.86463670122491</v>
      </c>
      <c r="L398" s="26"/>
      <c r="M398" s="59">
        <f t="shared" si="33"/>
        <v>-55583.60000000009</v>
      </c>
      <c r="N398" s="64">
        <f t="shared" si="34"/>
        <v>89.17966625384126</v>
      </c>
      <c r="O398" s="26"/>
    </row>
    <row r="399" spans="1:14" ht="267.75" hidden="1">
      <c r="A399" s="98"/>
      <c r="B399" s="100"/>
      <c r="C399" s="16" t="s">
        <v>170</v>
      </c>
      <c r="D399" s="18" t="s">
        <v>171</v>
      </c>
      <c r="E399" s="58">
        <v>86061</v>
      </c>
      <c r="F399" s="11">
        <v>231414</v>
      </c>
      <c r="G399" s="11">
        <v>101720.9</v>
      </c>
      <c r="H399" s="58">
        <v>84568.6</v>
      </c>
      <c r="I399" s="15">
        <f t="shared" si="30"/>
        <v>-17152.29999999999</v>
      </c>
      <c r="J399" s="15">
        <f t="shared" si="31"/>
        <v>83.13788021930597</v>
      </c>
      <c r="K399" s="15">
        <f t="shared" si="32"/>
        <v>36.54428859101005</v>
      </c>
      <c r="M399" s="15">
        <f t="shared" si="33"/>
        <v>-1492.3999999999942</v>
      </c>
      <c r="N399" s="62">
        <f t="shared" si="34"/>
        <v>98.26588117730448</v>
      </c>
    </row>
    <row r="400" spans="1:14" ht="267.75" hidden="1">
      <c r="A400" s="98"/>
      <c r="B400" s="100"/>
      <c r="C400" s="16" t="s">
        <v>172</v>
      </c>
      <c r="D400" s="18" t="s">
        <v>173</v>
      </c>
      <c r="E400" s="58">
        <v>2061240.2</v>
      </c>
      <c r="F400" s="11">
        <v>3295898.2</v>
      </c>
      <c r="G400" s="11">
        <v>2293376</v>
      </c>
      <c r="H400" s="58">
        <v>2175916.5</v>
      </c>
      <c r="I400" s="15">
        <f t="shared" si="30"/>
        <v>-117459.5</v>
      </c>
      <c r="J400" s="15">
        <f t="shared" si="31"/>
        <v>94.87831476391136</v>
      </c>
      <c r="K400" s="15">
        <f t="shared" si="32"/>
        <v>66.0189231572747</v>
      </c>
      <c r="M400" s="15">
        <f t="shared" si="33"/>
        <v>114676.30000000005</v>
      </c>
      <c r="N400" s="62">
        <f t="shared" si="34"/>
        <v>105.56346125987646</v>
      </c>
    </row>
    <row r="401" spans="1:14" ht="267.75" hidden="1">
      <c r="A401" s="98"/>
      <c r="B401" s="100"/>
      <c r="C401" s="16" t="s">
        <v>166</v>
      </c>
      <c r="D401" s="27" t="s">
        <v>167</v>
      </c>
      <c r="E401" s="68">
        <v>-7652.8</v>
      </c>
      <c r="F401" s="11"/>
      <c r="G401" s="11"/>
      <c r="H401" s="58">
        <v>23592.6</v>
      </c>
      <c r="I401" s="15">
        <f t="shared" si="30"/>
        <v>23592.6</v>
      </c>
      <c r="J401" s="15"/>
      <c r="K401" s="15"/>
      <c r="M401" s="15">
        <f t="shared" si="33"/>
        <v>31245.399999999998</v>
      </c>
      <c r="N401" s="62">
        <f t="shared" si="34"/>
        <v>-308.28716286849254</v>
      </c>
    </row>
    <row r="402" spans="1:14" ht="63" hidden="1">
      <c r="A402" s="98"/>
      <c r="B402" s="100"/>
      <c r="C402" s="19" t="s">
        <v>60</v>
      </c>
      <c r="D402" s="33" t="s">
        <v>61</v>
      </c>
      <c r="E402" s="68">
        <v>79.1</v>
      </c>
      <c r="F402" s="11"/>
      <c r="G402" s="11"/>
      <c r="H402" s="58">
        <v>-49.8</v>
      </c>
      <c r="I402" s="15">
        <f t="shared" si="30"/>
        <v>-49.8</v>
      </c>
      <c r="J402" s="15"/>
      <c r="K402" s="15"/>
      <c r="M402" s="15">
        <f t="shared" si="33"/>
        <v>-128.89999999999998</v>
      </c>
      <c r="N402" s="62">
        <f t="shared" si="34"/>
        <v>-62.958280657395704</v>
      </c>
    </row>
    <row r="403" spans="1:14" ht="267.75" hidden="1">
      <c r="A403" s="98"/>
      <c r="B403" s="100"/>
      <c r="C403" s="16" t="s">
        <v>22</v>
      </c>
      <c r="D403" s="18" t="s">
        <v>23</v>
      </c>
      <c r="E403" s="58">
        <f>E404</f>
        <v>281.9</v>
      </c>
      <c r="F403" s="11">
        <f>F404</f>
        <v>548.2</v>
      </c>
      <c r="G403" s="11">
        <f>G404</f>
        <v>351.9</v>
      </c>
      <c r="H403" s="11">
        <f>H404</f>
        <v>317.8</v>
      </c>
      <c r="I403" s="15">
        <f t="shared" si="30"/>
        <v>-34.099999999999966</v>
      </c>
      <c r="J403" s="15">
        <f t="shared" si="31"/>
        <v>90.3097470872407</v>
      </c>
      <c r="K403" s="15">
        <f t="shared" si="32"/>
        <v>57.97154323239694</v>
      </c>
      <c r="M403" s="15">
        <f t="shared" si="33"/>
        <v>35.900000000000034</v>
      </c>
      <c r="N403" s="62">
        <f t="shared" si="34"/>
        <v>112.73501241575028</v>
      </c>
    </row>
    <row r="404" spans="1:14" ht="31.5" hidden="1">
      <c r="A404" s="98"/>
      <c r="B404" s="100"/>
      <c r="C404" s="19" t="s">
        <v>174</v>
      </c>
      <c r="D404" s="20" t="s">
        <v>175</v>
      </c>
      <c r="E404" s="58">
        <v>281.9</v>
      </c>
      <c r="F404" s="11">
        <f>115+433.2</f>
        <v>548.2</v>
      </c>
      <c r="G404" s="11">
        <v>351.9</v>
      </c>
      <c r="H404" s="58">
        <v>317.8</v>
      </c>
      <c r="I404" s="15">
        <f t="shared" si="30"/>
        <v>-34.099999999999966</v>
      </c>
      <c r="J404" s="15">
        <f t="shared" si="31"/>
        <v>90.3097470872407</v>
      </c>
      <c r="K404" s="15">
        <f t="shared" si="32"/>
        <v>57.97154323239694</v>
      </c>
      <c r="M404" s="15">
        <f t="shared" si="33"/>
        <v>35.900000000000034</v>
      </c>
      <c r="N404" s="62">
        <f t="shared" si="34"/>
        <v>112.73501241575028</v>
      </c>
    </row>
    <row r="405" spans="1:15" ht="15.75" hidden="1">
      <c r="A405" s="98"/>
      <c r="B405" s="100"/>
      <c r="C405" s="23"/>
      <c r="D405" s="24" t="s">
        <v>34</v>
      </c>
      <c r="E405" s="57">
        <f>SUM(E399:E403)</f>
        <v>2140009.4000000004</v>
      </c>
      <c r="F405" s="37">
        <f>SUM(F399:F403)</f>
        <v>3527860.4000000004</v>
      </c>
      <c r="G405" s="37">
        <f>SUM(G399:G403)</f>
        <v>2395448.8</v>
      </c>
      <c r="H405" s="57">
        <f>SUM(H399:H403)</f>
        <v>2284345.7</v>
      </c>
      <c r="I405" s="15">
        <f t="shared" si="30"/>
        <v>-111103.09999999963</v>
      </c>
      <c r="J405" s="15">
        <f t="shared" si="31"/>
        <v>95.36190879972055</v>
      </c>
      <c r="K405" s="15">
        <f t="shared" si="32"/>
        <v>64.75158994386513</v>
      </c>
      <c r="M405" s="15">
        <f t="shared" si="33"/>
        <v>144336.2999999998</v>
      </c>
      <c r="N405" s="62">
        <f t="shared" si="34"/>
        <v>106.74465728982312</v>
      </c>
      <c r="O405" s="26"/>
    </row>
    <row r="406" spans="1:15" ht="15.75" hidden="1">
      <c r="A406" s="99"/>
      <c r="B406" s="101"/>
      <c r="C406" s="23"/>
      <c r="D406" s="24" t="s">
        <v>35</v>
      </c>
      <c r="E406" s="57">
        <f>E398+E405</f>
        <v>2653705.2</v>
      </c>
      <c r="F406" s="37">
        <f>F398+F405</f>
        <v>4362846.7</v>
      </c>
      <c r="G406" s="37">
        <f>G398+G405</f>
        <v>2823439.4</v>
      </c>
      <c r="H406" s="57">
        <f>H398+H405</f>
        <v>2742457.9000000004</v>
      </c>
      <c r="I406" s="59">
        <f t="shared" si="30"/>
        <v>-80981.49999999953</v>
      </c>
      <c r="J406" s="59">
        <f t="shared" si="31"/>
        <v>97.13181377294659</v>
      </c>
      <c r="K406" s="59">
        <f t="shared" si="32"/>
        <v>62.85936886116122</v>
      </c>
      <c r="L406" s="26"/>
      <c r="M406" s="59">
        <f t="shared" si="33"/>
        <v>88752.70000000019</v>
      </c>
      <c r="N406" s="64">
        <f t="shared" si="34"/>
        <v>103.34448227331356</v>
      </c>
      <c r="O406" s="26"/>
    </row>
    <row r="407" spans="1:15" ht="267.75" hidden="1">
      <c r="A407" s="97"/>
      <c r="B407" s="97" t="s">
        <v>213</v>
      </c>
      <c r="C407" s="16" t="s">
        <v>166</v>
      </c>
      <c r="D407" s="27" t="s">
        <v>167</v>
      </c>
      <c r="E407" s="68"/>
      <c r="F407" s="37"/>
      <c r="G407" s="37"/>
      <c r="H407" s="68"/>
      <c r="I407" s="15">
        <f t="shared" si="30"/>
        <v>0</v>
      </c>
      <c r="J407" s="15" t="e">
        <f t="shared" si="31"/>
        <v>#DIV/0!</v>
      </c>
      <c r="K407" s="15" t="e">
        <f t="shared" si="32"/>
        <v>#DIV/0!</v>
      </c>
      <c r="M407" s="15">
        <f t="shared" si="33"/>
        <v>0</v>
      </c>
      <c r="N407" s="62" t="e">
        <f t="shared" si="34"/>
        <v>#DIV/0!</v>
      </c>
      <c r="O407" s="26"/>
    </row>
    <row r="408" spans="1:15" ht="346.5" hidden="1">
      <c r="A408" s="100"/>
      <c r="B408" s="100"/>
      <c r="C408" s="29" t="s">
        <v>54</v>
      </c>
      <c r="D408" s="30" t="s">
        <v>55</v>
      </c>
      <c r="E408" s="58"/>
      <c r="F408" s="11"/>
      <c r="G408" s="11"/>
      <c r="H408" s="58"/>
      <c r="I408" s="15">
        <f t="shared" si="30"/>
        <v>0</v>
      </c>
      <c r="J408" s="15" t="e">
        <f t="shared" si="31"/>
        <v>#DIV/0!</v>
      </c>
      <c r="K408" s="15" t="e">
        <f t="shared" si="32"/>
        <v>#DIV/0!</v>
      </c>
      <c r="M408" s="15">
        <f t="shared" si="33"/>
        <v>0</v>
      </c>
      <c r="N408" s="62" t="e">
        <f t="shared" si="34"/>
        <v>#DIV/0!</v>
      </c>
      <c r="O408" s="26"/>
    </row>
    <row r="409" spans="1:15" ht="78.75" hidden="1">
      <c r="A409" s="100"/>
      <c r="B409" s="100"/>
      <c r="C409" s="31" t="s">
        <v>56</v>
      </c>
      <c r="D409" s="30" t="s">
        <v>57</v>
      </c>
      <c r="E409" s="58"/>
      <c r="F409" s="11"/>
      <c r="G409" s="11"/>
      <c r="H409" s="58"/>
      <c r="I409" s="15">
        <f t="shared" si="30"/>
        <v>0</v>
      </c>
      <c r="J409" s="15" t="e">
        <f t="shared" si="31"/>
        <v>#DIV/0!</v>
      </c>
      <c r="K409" s="15" t="e">
        <f t="shared" si="32"/>
        <v>#DIV/0!</v>
      </c>
      <c r="M409" s="15">
        <f t="shared" si="33"/>
        <v>0</v>
      </c>
      <c r="N409" s="62" t="e">
        <f t="shared" si="34"/>
        <v>#DIV/0!</v>
      </c>
      <c r="O409" s="26"/>
    </row>
    <row r="410" spans="1:14" ht="267.75" hidden="1">
      <c r="A410" s="102"/>
      <c r="B410" s="102"/>
      <c r="C410" s="16" t="s">
        <v>22</v>
      </c>
      <c r="D410" s="18" t="s">
        <v>23</v>
      </c>
      <c r="E410" s="58">
        <f>SUM(E411:E411)</f>
        <v>0</v>
      </c>
      <c r="F410" s="11">
        <f>SUM(F411:F411)</f>
        <v>0</v>
      </c>
      <c r="G410" s="11">
        <f>SUM(G411:G411)</f>
        <v>0</v>
      </c>
      <c r="H410" s="58">
        <f>SUM(H411:H411)</f>
        <v>0</v>
      </c>
      <c r="I410" s="15">
        <f t="shared" si="30"/>
        <v>0</v>
      </c>
      <c r="J410" s="15" t="e">
        <f t="shared" si="31"/>
        <v>#DIV/0!</v>
      </c>
      <c r="K410" s="15" t="e">
        <f t="shared" si="32"/>
        <v>#DIV/0!</v>
      </c>
      <c r="M410" s="15">
        <f t="shared" si="33"/>
        <v>0</v>
      </c>
      <c r="N410" s="62" t="e">
        <f t="shared" si="34"/>
        <v>#DIV/0!</v>
      </c>
    </row>
    <row r="411" spans="1:14" ht="267.75" hidden="1">
      <c r="A411" s="102"/>
      <c r="B411" s="102"/>
      <c r="C411" s="16" t="s">
        <v>176</v>
      </c>
      <c r="D411" s="65" t="s">
        <v>177</v>
      </c>
      <c r="E411" s="58"/>
      <c r="F411" s="11"/>
      <c r="G411" s="11"/>
      <c r="H411" s="58"/>
      <c r="I411" s="15">
        <f t="shared" si="30"/>
        <v>0</v>
      </c>
      <c r="J411" s="15" t="e">
        <f t="shared" si="31"/>
        <v>#DIV/0!</v>
      </c>
      <c r="K411" s="15" t="e">
        <f t="shared" si="32"/>
        <v>#DIV/0!</v>
      </c>
      <c r="M411" s="15">
        <f t="shared" si="33"/>
        <v>0</v>
      </c>
      <c r="N411" s="62" t="e">
        <f t="shared" si="34"/>
        <v>#DIV/0!</v>
      </c>
    </row>
    <row r="412" spans="1:14" ht="267.75" hidden="1">
      <c r="A412" s="102"/>
      <c r="B412" s="102"/>
      <c r="C412" s="16" t="s">
        <v>49</v>
      </c>
      <c r="D412" s="18" t="s">
        <v>86</v>
      </c>
      <c r="E412" s="58"/>
      <c r="F412" s="11">
        <v>5604.1</v>
      </c>
      <c r="G412" s="11"/>
      <c r="H412" s="58"/>
      <c r="I412" s="15">
        <f t="shared" si="30"/>
        <v>0</v>
      </c>
      <c r="J412" s="15"/>
      <c r="K412" s="15">
        <f t="shared" si="32"/>
        <v>0</v>
      </c>
      <c r="M412" s="15">
        <f t="shared" si="33"/>
        <v>0</v>
      </c>
      <c r="N412" s="62"/>
    </row>
    <row r="413" spans="1:14" ht="267.75" hidden="1">
      <c r="A413" s="102"/>
      <c r="B413" s="102"/>
      <c r="C413" s="16" t="s">
        <v>50</v>
      </c>
      <c r="D413" s="18" t="s">
        <v>51</v>
      </c>
      <c r="E413" s="58"/>
      <c r="F413" s="11"/>
      <c r="G413" s="11"/>
      <c r="H413" s="58"/>
      <c r="I413" s="15">
        <f t="shared" si="30"/>
        <v>0</v>
      </c>
      <c r="J413" s="15" t="e">
        <f t="shared" si="31"/>
        <v>#DIV/0!</v>
      </c>
      <c r="K413" s="15" t="e">
        <f t="shared" si="32"/>
        <v>#DIV/0!</v>
      </c>
      <c r="M413" s="15">
        <f t="shared" si="33"/>
        <v>0</v>
      </c>
      <c r="N413" s="62"/>
    </row>
    <row r="414" spans="1:14" ht="267.75" hidden="1">
      <c r="A414" s="102"/>
      <c r="B414" s="102"/>
      <c r="C414" s="16" t="s">
        <v>52</v>
      </c>
      <c r="D414" s="20" t="s">
        <v>53</v>
      </c>
      <c r="E414" s="58"/>
      <c r="F414" s="11">
        <v>3915.3</v>
      </c>
      <c r="G414" s="11">
        <v>3915.3</v>
      </c>
      <c r="H414" s="58"/>
      <c r="I414" s="15">
        <f t="shared" si="30"/>
        <v>-3915.3</v>
      </c>
      <c r="J414" s="15">
        <f t="shared" si="31"/>
        <v>0</v>
      </c>
      <c r="K414" s="15">
        <f t="shared" si="32"/>
        <v>0</v>
      </c>
      <c r="M414" s="15">
        <f t="shared" si="33"/>
        <v>0</v>
      </c>
      <c r="N414" s="62"/>
    </row>
    <row r="415" spans="1:15" ht="15.75" hidden="1">
      <c r="A415" s="103"/>
      <c r="B415" s="103"/>
      <c r="C415" s="23"/>
      <c r="D415" s="24" t="s">
        <v>179</v>
      </c>
      <c r="E415" s="57">
        <f>SUM(E407:E410,E412:E414)</f>
        <v>0</v>
      </c>
      <c r="F415" s="37">
        <f>SUM(F407:F410,F412:F414)</f>
        <v>9519.400000000001</v>
      </c>
      <c r="G415" s="37">
        <f>SUM(G407:G410,G412:G414)</f>
        <v>3915.3</v>
      </c>
      <c r="H415" s="57">
        <f>SUM(H407:H410,H412:H414)</f>
        <v>0</v>
      </c>
      <c r="I415" s="59">
        <f t="shared" si="30"/>
        <v>-3915.3</v>
      </c>
      <c r="J415" s="59">
        <f t="shared" si="31"/>
        <v>0</v>
      </c>
      <c r="K415" s="59">
        <f t="shared" si="32"/>
        <v>0</v>
      </c>
      <c r="L415" s="26"/>
      <c r="M415" s="59">
        <f t="shared" si="33"/>
        <v>0</v>
      </c>
      <c r="N415" s="64"/>
      <c r="O415" s="26"/>
    </row>
    <row r="416" spans="5:14" ht="15.75" hidden="1">
      <c r="E416" s="69"/>
      <c r="H416" s="69"/>
      <c r="I416" s="15"/>
      <c r="J416" s="15"/>
      <c r="K416" s="15"/>
      <c r="M416" s="15"/>
      <c r="N416" s="62"/>
    </row>
    <row r="417" spans="1:15" ht="31.5" hidden="1">
      <c r="A417" s="97"/>
      <c r="B417" s="97"/>
      <c r="C417" s="23"/>
      <c r="D417" s="24" t="s">
        <v>207</v>
      </c>
      <c r="E417" s="57">
        <f>E433+E447</f>
        <v>9784442.499999998</v>
      </c>
      <c r="F417" s="37">
        <f>F433+F447</f>
        <v>16093387.500000002</v>
      </c>
      <c r="G417" s="37">
        <f>G433+G447</f>
        <v>10412877.7</v>
      </c>
      <c r="H417" s="57">
        <f>H433+H447</f>
        <v>10268293.099999998</v>
      </c>
      <c r="I417" s="59">
        <f t="shared" si="30"/>
        <v>-144584.6000000015</v>
      </c>
      <c r="J417" s="59">
        <f t="shared" si="31"/>
        <v>98.61148277963544</v>
      </c>
      <c r="K417" s="59">
        <f t="shared" si="32"/>
        <v>63.804423400604726</v>
      </c>
      <c r="L417" s="26"/>
      <c r="M417" s="59">
        <f t="shared" si="33"/>
        <v>483850.5999999996</v>
      </c>
      <c r="N417" s="64">
        <f t="shared" si="34"/>
        <v>104.94510136883117</v>
      </c>
      <c r="O417" s="26"/>
    </row>
    <row r="418" spans="1:15" ht="15.75" hidden="1">
      <c r="A418" s="100"/>
      <c r="B418" s="100"/>
      <c r="C418" s="23"/>
      <c r="D418" s="24"/>
      <c r="E418" s="57"/>
      <c r="F418" s="37"/>
      <c r="G418" s="37"/>
      <c r="H418" s="57"/>
      <c r="I418" s="15"/>
      <c r="J418" s="15"/>
      <c r="K418" s="15"/>
      <c r="M418" s="15"/>
      <c r="N418" s="62"/>
      <c r="O418" s="26"/>
    </row>
    <row r="419" spans="1:15" ht="31.5" hidden="1">
      <c r="A419" s="100"/>
      <c r="B419" s="100"/>
      <c r="C419" s="23"/>
      <c r="D419" s="24" t="s">
        <v>208</v>
      </c>
      <c r="E419" s="57">
        <f>E433+E447+E486</f>
        <v>9738586.299999999</v>
      </c>
      <c r="F419" s="37">
        <f>F433+F447+F486</f>
        <v>16093387.500000002</v>
      </c>
      <c r="G419" s="37">
        <f>G433+G447+G486</f>
        <v>10412877.7</v>
      </c>
      <c r="H419" s="57">
        <f>H433+H447+H486</f>
        <v>10121340.499999998</v>
      </c>
      <c r="I419" s="59">
        <f t="shared" si="30"/>
        <v>-291537.2000000011</v>
      </c>
      <c r="J419" s="59">
        <f t="shared" si="31"/>
        <v>97.20022448741523</v>
      </c>
      <c r="K419" s="59">
        <f t="shared" si="32"/>
        <v>62.89129929916866</v>
      </c>
      <c r="L419" s="26"/>
      <c r="M419" s="59">
        <f t="shared" si="33"/>
        <v>382754.19999999925</v>
      </c>
      <c r="N419" s="64">
        <f t="shared" si="34"/>
        <v>103.93028503531359</v>
      </c>
      <c r="O419" s="26"/>
    </row>
    <row r="420" spans="1:15" ht="15.75" hidden="1">
      <c r="A420" s="100"/>
      <c r="B420" s="100"/>
      <c r="C420" s="23"/>
      <c r="D420" s="39"/>
      <c r="E420" s="57"/>
      <c r="F420" s="37"/>
      <c r="G420" s="37"/>
      <c r="H420" s="57"/>
      <c r="I420" s="15"/>
      <c r="J420" s="15"/>
      <c r="K420" s="15"/>
      <c r="M420" s="15"/>
      <c r="N420" s="62"/>
      <c r="O420" s="26"/>
    </row>
    <row r="421" spans="1:15" ht="31.5" hidden="1">
      <c r="A421" s="100"/>
      <c r="B421" s="100"/>
      <c r="C421" s="23"/>
      <c r="D421" s="39" t="s">
        <v>209</v>
      </c>
      <c r="E421" s="57">
        <f>E423-E486</f>
        <v>13607307.799999999</v>
      </c>
      <c r="F421" s="37">
        <f>F423-F486</f>
        <v>20867143.8</v>
      </c>
      <c r="G421" s="37">
        <f>G423-G486</f>
        <v>13664546.400000004</v>
      </c>
      <c r="H421" s="57">
        <f>H423-H486</f>
        <v>13097010.6</v>
      </c>
      <c r="I421" s="59">
        <f t="shared" si="30"/>
        <v>-567535.8000000045</v>
      </c>
      <c r="J421" s="59">
        <f t="shared" si="31"/>
        <v>95.84665466831738</v>
      </c>
      <c r="K421" s="59">
        <f t="shared" si="32"/>
        <v>62.763791372348706</v>
      </c>
      <c r="L421" s="26"/>
      <c r="M421" s="59">
        <f t="shared" si="33"/>
        <v>-510297.19999999925</v>
      </c>
      <c r="N421" s="64">
        <f t="shared" si="34"/>
        <v>96.24982981571124</v>
      </c>
      <c r="O421" s="26"/>
    </row>
    <row r="422" spans="1:15" ht="15.75" hidden="1">
      <c r="A422" s="100"/>
      <c r="B422" s="100"/>
      <c r="C422" s="23"/>
      <c r="D422" s="39"/>
      <c r="E422" s="57"/>
      <c r="F422" s="37"/>
      <c r="G422" s="37"/>
      <c r="H422" s="57"/>
      <c r="I422" s="15"/>
      <c r="J422" s="15"/>
      <c r="K422" s="15"/>
      <c r="M422" s="15"/>
      <c r="N422" s="62"/>
      <c r="O422" s="26"/>
    </row>
    <row r="423" spans="1:15" ht="31.5" hidden="1">
      <c r="A423" s="100"/>
      <c r="B423" s="100"/>
      <c r="C423" s="23"/>
      <c r="D423" s="39" t="s">
        <v>210</v>
      </c>
      <c r="E423" s="57">
        <f>E27+E47+E61+E82+E98+E111+E116+E128+E141+E154+E167+E181+E194+E204+E217+E230+E245+E257+E268+E282+E296+E324+E341+E352+E363+E391+E406+E415+E303+E379+E373+E375+E344+E64</f>
        <v>13561451.6</v>
      </c>
      <c r="F423" s="37">
        <f>F27+F47+F61+F82+F98+F111+F116+F128+F141+F154+F167+F181+F194+F204+F217+F230+F245+F257+F268+F282+F296+F324+F341+F352+F363+F391+F406+F415+F303+F379+F373+F375+F344+F64</f>
        <v>20867143.8</v>
      </c>
      <c r="G423" s="37">
        <f>G27+G47+G61+G82+G98+G111+G116+G128+G141+G154+G167+G181+G194+G204+G217+G230+G245+G257+G268+G282+G296+G324+G341+G352+G363+G391+G406+G415+G303+G379+G373+G375+G344+G64</f>
        <v>13664546.400000004</v>
      </c>
      <c r="H423" s="57">
        <f>H27+H47+H61+H82+H98+H111+H116+H128+H141+H154+H167+H181+H194+H204+H217+H230+H245+H257+H268+H282+H296+H324+H341+H352+H363+H391+H406+H415+H303+H379+H373+H375+H344+H64</f>
        <v>12950058</v>
      </c>
      <c r="I423" s="59">
        <f t="shared" si="30"/>
        <v>-714488.4000000041</v>
      </c>
      <c r="J423" s="59">
        <f t="shared" si="31"/>
        <v>94.77122489773971</v>
      </c>
      <c r="K423" s="59">
        <f t="shared" si="32"/>
        <v>62.05956178823093</v>
      </c>
      <c r="L423" s="26"/>
      <c r="M423" s="59">
        <f t="shared" si="33"/>
        <v>-611393.5999999996</v>
      </c>
      <c r="N423" s="64">
        <f t="shared" si="34"/>
        <v>95.4916802564115</v>
      </c>
      <c r="O423" s="26"/>
    </row>
    <row r="424" spans="1:15" ht="15.75" hidden="1">
      <c r="A424" s="100"/>
      <c r="B424" s="100"/>
      <c r="C424" s="23"/>
      <c r="D424" s="39"/>
      <c r="E424" s="57"/>
      <c r="F424" s="37"/>
      <c r="G424" s="37"/>
      <c r="H424" s="57"/>
      <c r="I424" s="15"/>
      <c r="J424" s="15"/>
      <c r="K424" s="15"/>
      <c r="M424" s="15"/>
      <c r="N424" s="62"/>
      <c r="O424" s="26"/>
    </row>
    <row r="425" spans="1:15" ht="31.5" hidden="1">
      <c r="A425" s="101"/>
      <c r="B425" s="101"/>
      <c r="C425" s="28"/>
      <c r="D425" s="24" t="s">
        <v>180</v>
      </c>
      <c r="E425" s="24">
        <f>E427</f>
        <v>12700</v>
      </c>
      <c r="F425" s="32">
        <f>F427</f>
        <v>24300.2</v>
      </c>
      <c r="G425" s="32">
        <f>G427</f>
        <v>0</v>
      </c>
      <c r="H425" s="24">
        <f>H427</f>
        <v>0</v>
      </c>
      <c r="I425" s="59">
        <f t="shared" si="30"/>
        <v>0</v>
      </c>
      <c r="J425" s="59"/>
      <c r="K425" s="59">
        <f t="shared" si="32"/>
        <v>0</v>
      </c>
      <c r="L425" s="26"/>
      <c r="M425" s="59">
        <f t="shared" si="33"/>
        <v>-12700</v>
      </c>
      <c r="N425" s="64">
        <f t="shared" si="34"/>
        <v>0</v>
      </c>
      <c r="O425" s="26"/>
    </row>
    <row r="426" spans="1:14" ht="31.5" hidden="1">
      <c r="A426" s="94" t="s">
        <v>6</v>
      </c>
      <c r="B426" s="97" t="s">
        <v>7</v>
      </c>
      <c r="C426" s="19" t="s">
        <v>181</v>
      </c>
      <c r="D426" s="20" t="s">
        <v>182</v>
      </c>
      <c r="E426" s="18">
        <v>12700</v>
      </c>
      <c r="F426" s="14">
        <v>24300.2</v>
      </c>
      <c r="G426" s="14"/>
      <c r="H426" s="18"/>
      <c r="I426" s="15">
        <f t="shared" si="30"/>
        <v>0</v>
      </c>
      <c r="J426" s="15"/>
      <c r="K426" s="15">
        <f t="shared" si="32"/>
        <v>0</v>
      </c>
      <c r="M426" s="15">
        <f t="shared" si="33"/>
        <v>-12700</v>
      </c>
      <c r="N426" s="62">
        <f t="shared" si="34"/>
        <v>0</v>
      </c>
    </row>
    <row r="427" spans="1:15" ht="15.75" hidden="1">
      <c r="A427" s="103"/>
      <c r="B427" s="103"/>
      <c r="C427" s="28"/>
      <c r="D427" s="24" t="s">
        <v>179</v>
      </c>
      <c r="E427" s="24">
        <f>SUM(E426:E426)</f>
        <v>12700</v>
      </c>
      <c r="F427" s="32">
        <f>SUM(F426:F426)</f>
        <v>24300.2</v>
      </c>
      <c r="G427" s="32">
        <f>SUM(G426:G426)</f>
        <v>0</v>
      </c>
      <c r="H427" s="24">
        <f>SUM(H426:H426)</f>
        <v>0</v>
      </c>
      <c r="I427" s="59">
        <f t="shared" si="30"/>
        <v>0</v>
      </c>
      <c r="J427" s="59"/>
      <c r="K427" s="59">
        <f t="shared" si="32"/>
        <v>0</v>
      </c>
      <c r="L427" s="26"/>
      <c r="M427" s="59">
        <f t="shared" si="33"/>
        <v>-12700</v>
      </c>
      <c r="N427" s="64">
        <f t="shared" si="34"/>
        <v>0</v>
      </c>
      <c r="O427" s="26"/>
    </row>
    <row r="428" spans="1:11" ht="15.75" hidden="1">
      <c r="A428" s="40"/>
      <c r="B428" s="40"/>
      <c r="C428" s="41"/>
      <c r="D428" s="42"/>
      <c r="E428" s="43"/>
      <c r="F428" s="44"/>
      <c r="G428" s="44"/>
      <c r="H428" s="44"/>
      <c r="I428" s="45"/>
      <c r="J428" s="45"/>
      <c r="K428" s="45"/>
    </row>
    <row r="429" spans="1:11" ht="15.75">
      <c r="A429" s="40"/>
      <c r="B429" s="40"/>
      <c r="C429" s="41"/>
      <c r="D429" s="42" t="s">
        <v>183</v>
      </c>
      <c r="E429" s="73"/>
      <c r="F429" s="71"/>
      <c r="G429" s="71"/>
      <c r="H429" s="71"/>
      <c r="I429" s="72"/>
      <c r="J429" s="71"/>
      <c r="K429" s="71"/>
    </row>
    <row r="430" spans="2:14" ht="15.75">
      <c r="B430" s="2"/>
      <c r="C430" s="2"/>
      <c r="D430" s="2"/>
      <c r="E430" s="2"/>
      <c r="F430" s="2"/>
      <c r="G430" s="2"/>
      <c r="H430" s="2"/>
      <c r="K430" s="7"/>
      <c r="L430" s="7"/>
      <c r="N430" s="7" t="s">
        <v>0</v>
      </c>
    </row>
    <row r="431" spans="1:14" ht="42" customHeight="1">
      <c r="A431" s="86" t="s">
        <v>1</v>
      </c>
      <c r="B431" s="87" t="s">
        <v>2</v>
      </c>
      <c r="C431" s="86" t="s">
        <v>3</v>
      </c>
      <c r="D431" s="87" t="s">
        <v>4</v>
      </c>
      <c r="E431" s="88" t="s">
        <v>220</v>
      </c>
      <c r="F431" s="90" t="s">
        <v>205</v>
      </c>
      <c r="G431" s="90" t="s">
        <v>225</v>
      </c>
      <c r="H431" s="90" t="s">
        <v>221</v>
      </c>
      <c r="I431" s="92" t="s">
        <v>222</v>
      </c>
      <c r="J431" s="87" t="s">
        <v>223</v>
      </c>
      <c r="K431" s="90" t="s">
        <v>5</v>
      </c>
      <c r="M431" s="92" t="s">
        <v>216</v>
      </c>
      <c r="N431" s="87" t="s">
        <v>218</v>
      </c>
    </row>
    <row r="432" spans="1:14" ht="37.5" customHeight="1">
      <c r="A432" s="86"/>
      <c r="B432" s="87"/>
      <c r="C432" s="86"/>
      <c r="D432" s="87"/>
      <c r="E432" s="89"/>
      <c r="F432" s="91"/>
      <c r="G432" s="91"/>
      <c r="H432" s="91"/>
      <c r="I432" s="93"/>
      <c r="J432" s="93"/>
      <c r="K432" s="91"/>
      <c r="M432" s="93"/>
      <c r="N432" s="93"/>
    </row>
    <row r="433" spans="1:15" ht="18.75" customHeight="1">
      <c r="A433" s="97"/>
      <c r="B433" s="97"/>
      <c r="C433" s="23"/>
      <c r="D433" s="74" t="s">
        <v>184</v>
      </c>
      <c r="E433" s="75">
        <f>SUM(E446,E434:E441)</f>
        <v>8547971.299999999</v>
      </c>
      <c r="F433" s="75">
        <f>SUM(F446,F434:F441)</f>
        <v>13500868.100000001</v>
      </c>
      <c r="G433" s="75">
        <f>SUM(G446,G434:G441)</f>
        <v>9048432.1</v>
      </c>
      <c r="H433" s="75">
        <f>SUM(H446,H434:H441)</f>
        <v>9034560.599999998</v>
      </c>
      <c r="I433" s="76">
        <f aca="true" t="shared" si="35" ref="I433:I497">H433-G433</f>
        <v>-13871.500000001863</v>
      </c>
      <c r="J433" s="76">
        <f>H433/G433*100</f>
        <v>99.84669719740725</v>
      </c>
      <c r="K433" s="76">
        <f>H433/F433*100</f>
        <v>66.9183680122021</v>
      </c>
      <c r="L433" s="75">
        <f>SUM(L446,L434:L441)</f>
        <v>0</v>
      </c>
      <c r="M433" s="76">
        <f aca="true" t="shared" si="36" ref="M433:M496">H433-E433</f>
        <v>486589.2999999989</v>
      </c>
      <c r="N433" s="77">
        <f aca="true" t="shared" si="37" ref="N433:N496">H433/E433*100</f>
        <v>105.69245360007233</v>
      </c>
      <c r="O433" s="26"/>
    </row>
    <row r="434" spans="1:14" ht="15.75" customHeight="1">
      <c r="A434" s="100"/>
      <c r="B434" s="100"/>
      <c r="C434" s="16" t="s">
        <v>131</v>
      </c>
      <c r="D434" s="18" t="s">
        <v>132</v>
      </c>
      <c r="E434" s="34">
        <f aca="true" t="shared" si="38" ref="E434:H440">SUMIF($C$6:$C$426,$C434,E$6:E$426)</f>
        <v>3750893.2</v>
      </c>
      <c r="F434" s="34">
        <f t="shared" si="38"/>
        <v>5868800.8</v>
      </c>
      <c r="G434" s="34">
        <f t="shared" si="38"/>
        <v>3732692.4</v>
      </c>
      <c r="H434" s="34">
        <f t="shared" si="38"/>
        <v>3958000.5</v>
      </c>
      <c r="I434" s="15">
        <f t="shared" si="35"/>
        <v>225308.1000000001</v>
      </c>
      <c r="J434" s="15">
        <f>H434/G434*100</f>
        <v>106.03607465753137</v>
      </c>
      <c r="K434" s="15">
        <f>H434/F434*100</f>
        <v>67.44138427734676</v>
      </c>
      <c r="L434" s="34"/>
      <c r="M434" s="15">
        <f t="shared" si="36"/>
        <v>207107.2999999998</v>
      </c>
      <c r="N434" s="62">
        <f t="shared" si="37"/>
        <v>105.52154617465514</v>
      </c>
    </row>
    <row r="435" spans="1:14" ht="16.5" customHeight="1">
      <c r="A435" s="100"/>
      <c r="B435" s="100"/>
      <c r="C435" s="16" t="s">
        <v>133</v>
      </c>
      <c r="D435" s="18" t="s">
        <v>134</v>
      </c>
      <c r="E435" s="34">
        <f t="shared" si="38"/>
        <v>306744.2</v>
      </c>
      <c r="F435" s="34">
        <f t="shared" si="38"/>
        <v>432143.8</v>
      </c>
      <c r="G435" s="34">
        <f t="shared" si="38"/>
        <v>315192.9</v>
      </c>
      <c r="H435" s="34">
        <f t="shared" si="38"/>
        <v>317544.1</v>
      </c>
      <c r="I435" s="15">
        <f t="shared" si="35"/>
        <v>2351.1999999999534</v>
      </c>
      <c r="J435" s="15">
        <f aca="true" t="shared" si="39" ref="J435:J445">H435/G435*100</f>
        <v>100.7459558892348</v>
      </c>
      <c r="K435" s="15">
        <f aca="true" t="shared" si="40" ref="K435:K445">H435/F435*100</f>
        <v>73.4811190164015</v>
      </c>
      <c r="L435" s="34"/>
      <c r="M435" s="15">
        <f t="shared" si="36"/>
        <v>10799.899999999965</v>
      </c>
      <c r="N435" s="62">
        <f t="shared" si="37"/>
        <v>103.52081636751403</v>
      </c>
    </row>
    <row r="436" spans="1:14" ht="16.5" customHeight="1">
      <c r="A436" s="100"/>
      <c r="B436" s="100"/>
      <c r="C436" s="16" t="s">
        <v>154</v>
      </c>
      <c r="D436" s="18" t="s">
        <v>155</v>
      </c>
      <c r="E436" s="34">
        <f t="shared" si="38"/>
        <v>333.6</v>
      </c>
      <c r="F436" s="34">
        <f t="shared" si="38"/>
        <v>373.8</v>
      </c>
      <c r="G436" s="34">
        <f t="shared" si="38"/>
        <v>362</v>
      </c>
      <c r="H436" s="34">
        <f t="shared" si="38"/>
        <v>548</v>
      </c>
      <c r="I436" s="15">
        <f t="shared" si="35"/>
        <v>186</v>
      </c>
      <c r="J436" s="15">
        <f t="shared" si="39"/>
        <v>151.38121546961324</v>
      </c>
      <c r="K436" s="15">
        <f t="shared" si="40"/>
        <v>146.60246120920277</v>
      </c>
      <c r="L436" s="34"/>
      <c r="M436" s="15">
        <f t="shared" si="36"/>
        <v>214.39999999999998</v>
      </c>
      <c r="N436" s="62">
        <f t="shared" si="37"/>
        <v>164.26858513189447</v>
      </c>
    </row>
    <row r="437" spans="1:14" ht="16.5" customHeight="1">
      <c r="A437" s="100"/>
      <c r="B437" s="100"/>
      <c r="C437" s="16" t="s">
        <v>170</v>
      </c>
      <c r="D437" s="18" t="s">
        <v>171</v>
      </c>
      <c r="E437" s="34">
        <f t="shared" si="38"/>
        <v>86061</v>
      </c>
      <c r="F437" s="34">
        <f t="shared" si="38"/>
        <v>231414</v>
      </c>
      <c r="G437" s="34">
        <f t="shared" si="38"/>
        <v>101720.9</v>
      </c>
      <c r="H437" s="34">
        <f t="shared" si="38"/>
        <v>84568.6</v>
      </c>
      <c r="I437" s="15">
        <f t="shared" si="35"/>
        <v>-17152.29999999999</v>
      </c>
      <c r="J437" s="15">
        <f t="shared" si="39"/>
        <v>83.13788021930597</v>
      </c>
      <c r="K437" s="15">
        <f t="shared" si="40"/>
        <v>36.54428859101005</v>
      </c>
      <c r="L437" s="34"/>
      <c r="M437" s="15">
        <f t="shared" si="36"/>
        <v>-1492.3999999999942</v>
      </c>
      <c r="N437" s="62">
        <f t="shared" si="37"/>
        <v>98.26588117730448</v>
      </c>
    </row>
    <row r="438" spans="1:14" ht="16.5" customHeight="1">
      <c r="A438" s="100"/>
      <c r="B438" s="100"/>
      <c r="C438" s="16" t="s">
        <v>32</v>
      </c>
      <c r="D438" s="27" t="s">
        <v>33</v>
      </c>
      <c r="E438" s="34">
        <f t="shared" si="38"/>
        <v>1891509.6</v>
      </c>
      <c r="F438" s="34">
        <f t="shared" si="38"/>
        <v>2667978.6</v>
      </c>
      <c r="G438" s="34">
        <f t="shared" si="38"/>
        <v>1935232.1</v>
      </c>
      <c r="H438" s="34">
        <f t="shared" si="38"/>
        <v>1826669.9</v>
      </c>
      <c r="I438" s="15">
        <f t="shared" si="35"/>
        <v>-108562.20000000019</v>
      </c>
      <c r="J438" s="15">
        <f t="shared" si="39"/>
        <v>94.39022327089344</v>
      </c>
      <c r="K438" s="15">
        <f t="shared" si="40"/>
        <v>68.46643747442351</v>
      </c>
      <c r="L438" s="34"/>
      <c r="M438" s="15">
        <f t="shared" si="36"/>
        <v>-64839.700000000186</v>
      </c>
      <c r="N438" s="62">
        <f t="shared" si="37"/>
        <v>96.57206603656677</v>
      </c>
    </row>
    <row r="439" spans="1:14" ht="16.5" customHeight="1">
      <c r="A439" s="100"/>
      <c r="B439" s="100"/>
      <c r="C439" s="16" t="s">
        <v>125</v>
      </c>
      <c r="D439" s="27" t="s">
        <v>126</v>
      </c>
      <c r="E439" s="34">
        <f t="shared" si="38"/>
        <v>338356.5</v>
      </c>
      <c r="F439" s="34">
        <f t="shared" si="38"/>
        <v>666607.6</v>
      </c>
      <c r="G439" s="34">
        <f t="shared" si="38"/>
        <v>458349.3</v>
      </c>
      <c r="H439" s="34">
        <f t="shared" si="38"/>
        <v>427576.3</v>
      </c>
      <c r="I439" s="15">
        <f t="shared" si="35"/>
        <v>-30773</v>
      </c>
      <c r="J439" s="15">
        <f t="shared" si="39"/>
        <v>93.28612479608893</v>
      </c>
      <c r="K439" s="15">
        <f t="shared" si="40"/>
        <v>64.14212799254014</v>
      </c>
      <c r="L439" s="34"/>
      <c r="M439" s="15">
        <f t="shared" si="36"/>
        <v>89219.79999999999</v>
      </c>
      <c r="N439" s="62">
        <f t="shared" si="37"/>
        <v>126.36857870323163</v>
      </c>
    </row>
    <row r="440" spans="1:14" ht="15.75" customHeight="1">
      <c r="A440" s="100"/>
      <c r="B440" s="100"/>
      <c r="C440" s="16" t="s">
        <v>172</v>
      </c>
      <c r="D440" s="18" t="s">
        <v>173</v>
      </c>
      <c r="E440" s="34">
        <f t="shared" si="38"/>
        <v>2061240.2</v>
      </c>
      <c r="F440" s="34">
        <f t="shared" si="38"/>
        <v>3295898.2</v>
      </c>
      <c r="G440" s="34">
        <f t="shared" si="38"/>
        <v>2293376</v>
      </c>
      <c r="H440" s="34">
        <f t="shared" si="38"/>
        <v>2175916.5</v>
      </c>
      <c r="I440" s="15">
        <f t="shared" si="35"/>
        <v>-117459.5</v>
      </c>
      <c r="J440" s="15">
        <f t="shared" si="39"/>
        <v>94.87831476391136</v>
      </c>
      <c r="K440" s="15">
        <f t="shared" si="40"/>
        <v>66.0189231572747</v>
      </c>
      <c r="L440" s="34"/>
      <c r="M440" s="15">
        <f t="shared" si="36"/>
        <v>114676.30000000005</v>
      </c>
      <c r="N440" s="62">
        <f t="shared" si="37"/>
        <v>105.56346125987646</v>
      </c>
    </row>
    <row r="441" spans="1:14" ht="15.75">
      <c r="A441" s="100"/>
      <c r="B441" s="100"/>
      <c r="C441" s="31" t="s">
        <v>185</v>
      </c>
      <c r="D441" s="18" t="s">
        <v>186</v>
      </c>
      <c r="E441" s="34">
        <f>SUM(E442:E445)</f>
        <v>120116.1</v>
      </c>
      <c r="F441" s="34">
        <f>SUM(F442:F445)</f>
        <v>337651.3</v>
      </c>
      <c r="G441" s="34">
        <f>SUM(G442:G445)</f>
        <v>211506.5</v>
      </c>
      <c r="H441" s="34">
        <f>SUM(H442:H445)</f>
        <v>219796.69999999998</v>
      </c>
      <c r="I441" s="15">
        <f t="shared" si="35"/>
        <v>8290.199999999983</v>
      </c>
      <c r="J441" s="15">
        <f t="shared" si="39"/>
        <v>103.91959585166413</v>
      </c>
      <c r="K441" s="15">
        <f t="shared" si="40"/>
        <v>65.09576595736489</v>
      </c>
      <c r="L441" s="34">
        <f>SUM(L442:L445)</f>
        <v>0</v>
      </c>
      <c r="M441" s="15">
        <f t="shared" si="36"/>
        <v>99680.59999999998</v>
      </c>
      <c r="N441" s="62">
        <f t="shared" si="37"/>
        <v>182.9868768633014</v>
      </c>
    </row>
    <row r="442" spans="1:14" ht="267.75" hidden="1">
      <c r="A442" s="100"/>
      <c r="B442" s="100"/>
      <c r="C442" s="16" t="s">
        <v>141</v>
      </c>
      <c r="D442" s="18" t="s">
        <v>142</v>
      </c>
      <c r="E442" s="34">
        <f aca="true" t="shared" si="41" ref="E442:H446">SUMIF($C$6:$C$426,$C442,E$6:E$426)</f>
        <v>77037.5</v>
      </c>
      <c r="F442" s="34">
        <f t="shared" si="41"/>
        <v>173920.5</v>
      </c>
      <c r="G442" s="34">
        <f t="shared" si="41"/>
        <v>103799.5</v>
      </c>
      <c r="H442" s="34">
        <f t="shared" si="41"/>
        <v>101611.9</v>
      </c>
      <c r="I442" s="15">
        <f t="shared" si="35"/>
        <v>-2187.600000000006</v>
      </c>
      <c r="J442" s="15">
        <f t="shared" si="39"/>
        <v>97.89247539728034</v>
      </c>
      <c r="K442" s="15">
        <f t="shared" si="40"/>
        <v>58.42433755652726</v>
      </c>
      <c r="L442" s="34"/>
      <c r="M442" s="15">
        <f t="shared" si="36"/>
        <v>24574.399999999994</v>
      </c>
      <c r="N442" s="62">
        <f t="shared" si="37"/>
        <v>131.89926983611878</v>
      </c>
    </row>
    <row r="443" spans="1:14" ht="346.5" hidden="1">
      <c r="A443" s="100"/>
      <c r="B443" s="100"/>
      <c r="C443" s="29" t="s">
        <v>203</v>
      </c>
      <c r="D443" s="30" t="s">
        <v>204</v>
      </c>
      <c r="E443" s="34">
        <f t="shared" si="41"/>
        <v>358.5</v>
      </c>
      <c r="F443" s="34">
        <f t="shared" si="41"/>
        <v>485</v>
      </c>
      <c r="G443" s="34">
        <f t="shared" si="41"/>
        <v>321.6</v>
      </c>
      <c r="H443" s="34">
        <f t="shared" si="41"/>
        <v>628.4</v>
      </c>
      <c r="I443" s="15">
        <f t="shared" si="35"/>
        <v>306.79999999999995</v>
      </c>
      <c r="J443" s="15">
        <f t="shared" si="39"/>
        <v>195.39800995024873</v>
      </c>
      <c r="K443" s="15">
        <f t="shared" si="40"/>
        <v>129.56701030927834</v>
      </c>
      <c r="L443" s="34"/>
      <c r="M443" s="15">
        <f t="shared" si="36"/>
        <v>269.9</v>
      </c>
      <c r="N443" s="62">
        <f t="shared" si="37"/>
        <v>175.28591352859135</v>
      </c>
    </row>
    <row r="444" spans="1:14" ht="267.75" hidden="1">
      <c r="A444" s="100"/>
      <c r="B444" s="100"/>
      <c r="C444" s="16" t="s">
        <v>121</v>
      </c>
      <c r="D444" s="18" t="s">
        <v>122</v>
      </c>
      <c r="E444" s="34">
        <f t="shared" si="41"/>
        <v>42386.8</v>
      </c>
      <c r="F444" s="34">
        <f t="shared" si="41"/>
        <v>162783.8</v>
      </c>
      <c r="G444" s="34">
        <f t="shared" si="41"/>
        <v>107041.9</v>
      </c>
      <c r="H444" s="34">
        <f t="shared" si="41"/>
        <v>117163.4</v>
      </c>
      <c r="I444" s="15">
        <f t="shared" si="35"/>
        <v>10121.5</v>
      </c>
      <c r="J444" s="15">
        <f t="shared" si="39"/>
        <v>109.45564307061066</v>
      </c>
      <c r="K444" s="15">
        <f t="shared" si="40"/>
        <v>71.97485253446597</v>
      </c>
      <c r="L444" s="34"/>
      <c r="M444" s="15">
        <f t="shared" si="36"/>
        <v>74776.59999999999</v>
      </c>
      <c r="N444" s="62">
        <f t="shared" si="37"/>
        <v>276.4148272575424</v>
      </c>
    </row>
    <row r="445" spans="1:14" ht="267.75" hidden="1">
      <c r="A445" s="100"/>
      <c r="B445" s="100"/>
      <c r="C445" s="16" t="s">
        <v>151</v>
      </c>
      <c r="D445" s="18" t="s">
        <v>152</v>
      </c>
      <c r="E445" s="34">
        <f t="shared" si="41"/>
        <v>333.3</v>
      </c>
      <c r="F445" s="34">
        <f t="shared" si="41"/>
        <v>462</v>
      </c>
      <c r="G445" s="34">
        <f t="shared" si="41"/>
        <v>343.5</v>
      </c>
      <c r="H445" s="34">
        <f t="shared" si="41"/>
        <v>393</v>
      </c>
      <c r="I445" s="15">
        <f t="shared" si="35"/>
        <v>49.5</v>
      </c>
      <c r="J445" s="15">
        <f t="shared" si="39"/>
        <v>114.41048034934498</v>
      </c>
      <c r="K445" s="15">
        <f t="shared" si="40"/>
        <v>85.06493506493507</v>
      </c>
      <c r="L445" s="34"/>
      <c r="M445" s="15">
        <f t="shared" si="36"/>
        <v>59.69999999999999</v>
      </c>
      <c r="N445" s="62">
        <f t="shared" si="37"/>
        <v>117.9117911791179</v>
      </c>
    </row>
    <row r="446" spans="1:14" ht="16.5" customHeight="1">
      <c r="A446" s="100"/>
      <c r="B446" s="100"/>
      <c r="C446" s="16" t="s">
        <v>166</v>
      </c>
      <c r="D446" s="18" t="s">
        <v>167</v>
      </c>
      <c r="E446" s="34">
        <f t="shared" si="41"/>
        <v>-7283.1</v>
      </c>
      <c r="F446" s="34">
        <f t="shared" si="41"/>
        <v>0</v>
      </c>
      <c r="G446" s="34">
        <f t="shared" si="41"/>
        <v>0</v>
      </c>
      <c r="H446" s="34">
        <f t="shared" si="41"/>
        <v>23940</v>
      </c>
      <c r="I446" s="15">
        <f t="shared" si="35"/>
        <v>23940</v>
      </c>
      <c r="J446" s="15"/>
      <c r="K446" s="15"/>
      <c r="L446" s="34"/>
      <c r="M446" s="15">
        <f t="shared" si="36"/>
        <v>31223.1</v>
      </c>
      <c r="N446" s="62">
        <f t="shared" si="37"/>
        <v>-328.70618280677184</v>
      </c>
    </row>
    <row r="447" spans="1:15" ht="33.75" customHeight="1">
      <c r="A447" s="100"/>
      <c r="B447" s="100"/>
      <c r="C447" s="23"/>
      <c r="D447" s="74" t="s">
        <v>206</v>
      </c>
      <c r="E447" s="75">
        <f>SUM(E448:E462,E483:E486)-E486</f>
        <v>1236471.2</v>
      </c>
      <c r="F447" s="75">
        <f>SUM(F448:F462,F483:F486)-F486</f>
        <v>2592519.4000000004</v>
      </c>
      <c r="G447" s="75">
        <f>SUM(G448:G462,G483:G486)-G486</f>
        <v>1364445.6</v>
      </c>
      <c r="H447" s="75">
        <f>SUM(H448:H462,H483:H486)-H486</f>
        <v>1233732.5</v>
      </c>
      <c r="I447" s="76">
        <f t="shared" si="35"/>
        <v>-130713.1000000001</v>
      </c>
      <c r="J447" s="76">
        <f>H447/G447*100</f>
        <v>90.4200577875732</v>
      </c>
      <c r="K447" s="76">
        <f>H447/F447*100</f>
        <v>47.58816848197934</v>
      </c>
      <c r="L447" s="75">
        <f>SUM(L448:L462,L483:L486)</f>
        <v>0</v>
      </c>
      <c r="M447" s="76">
        <f t="shared" si="36"/>
        <v>-2738.6999999999534</v>
      </c>
      <c r="N447" s="77">
        <f t="shared" si="37"/>
        <v>99.77850676991102</v>
      </c>
      <c r="O447" s="26"/>
    </row>
    <row r="448" spans="1:14" ht="16.5" customHeight="1">
      <c r="A448" s="100"/>
      <c r="B448" s="100"/>
      <c r="C448" s="16" t="s">
        <v>8</v>
      </c>
      <c r="D448" s="18" t="s">
        <v>9</v>
      </c>
      <c r="E448" s="34">
        <f aca="true" t="shared" si="42" ref="E448:H467">SUMIF($C$6:$C$426,$C448,E$6:E$426)</f>
        <v>291</v>
      </c>
      <c r="F448" s="34">
        <f t="shared" si="42"/>
        <v>0</v>
      </c>
      <c r="G448" s="34">
        <f t="shared" si="42"/>
        <v>0</v>
      </c>
      <c r="H448" s="34">
        <f t="shared" si="42"/>
        <v>576.7</v>
      </c>
      <c r="I448" s="15">
        <f t="shared" si="35"/>
        <v>576.7</v>
      </c>
      <c r="J448" s="15"/>
      <c r="K448" s="15"/>
      <c r="L448" s="34"/>
      <c r="M448" s="15">
        <f t="shared" si="36"/>
        <v>285.70000000000005</v>
      </c>
      <c r="N448" s="62"/>
    </row>
    <row r="449" spans="1:14" ht="267.75" hidden="1">
      <c r="A449" s="100"/>
      <c r="B449" s="100"/>
      <c r="C449" s="16" t="s">
        <v>38</v>
      </c>
      <c r="D449" s="18" t="s">
        <v>39</v>
      </c>
      <c r="E449" s="34">
        <f t="shared" si="42"/>
        <v>0</v>
      </c>
      <c r="F449" s="34">
        <f t="shared" si="42"/>
        <v>0</v>
      </c>
      <c r="G449" s="34">
        <f t="shared" si="42"/>
        <v>0</v>
      </c>
      <c r="H449" s="34">
        <f t="shared" si="42"/>
        <v>0</v>
      </c>
      <c r="I449" s="15">
        <f t="shared" si="35"/>
        <v>0</v>
      </c>
      <c r="J449" s="15"/>
      <c r="K449" s="15"/>
      <c r="L449" s="34"/>
      <c r="M449" s="15">
        <f t="shared" si="36"/>
        <v>0</v>
      </c>
      <c r="N449" s="62"/>
    </row>
    <row r="450" spans="1:14" ht="78.75">
      <c r="A450" s="100"/>
      <c r="B450" s="100"/>
      <c r="C450" s="19" t="s">
        <v>60</v>
      </c>
      <c r="D450" s="33" t="s">
        <v>187</v>
      </c>
      <c r="E450" s="34">
        <f t="shared" si="42"/>
        <v>318390.39999999997</v>
      </c>
      <c r="F450" s="34">
        <f t="shared" si="42"/>
        <v>610333.4</v>
      </c>
      <c r="G450" s="34">
        <f t="shared" si="42"/>
        <v>292256.6</v>
      </c>
      <c r="H450" s="34">
        <f t="shared" si="42"/>
        <v>249149.1</v>
      </c>
      <c r="I450" s="15">
        <f t="shared" si="35"/>
        <v>-43107.49999999997</v>
      </c>
      <c r="J450" s="15">
        <f aca="true" t="shared" si="43" ref="J450:J484">H450/G450*100</f>
        <v>85.25011924452691</v>
      </c>
      <c r="K450" s="15">
        <f aca="true" t="shared" si="44" ref="K450:K484">H450/F450*100</f>
        <v>40.82180329636228</v>
      </c>
      <c r="L450" s="34"/>
      <c r="M450" s="15">
        <f t="shared" si="36"/>
        <v>-69241.29999999996</v>
      </c>
      <c r="N450" s="62">
        <f t="shared" si="37"/>
        <v>78.25270485542278</v>
      </c>
    </row>
    <row r="451" spans="1:14" ht="33" customHeight="1">
      <c r="A451" s="100"/>
      <c r="B451" s="100"/>
      <c r="C451" s="16" t="s">
        <v>168</v>
      </c>
      <c r="D451" s="18" t="s">
        <v>169</v>
      </c>
      <c r="E451" s="34">
        <f t="shared" si="42"/>
        <v>6375.6</v>
      </c>
      <c r="F451" s="34">
        <f t="shared" si="42"/>
        <v>35694.5</v>
      </c>
      <c r="G451" s="34">
        <f t="shared" si="42"/>
        <v>17000</v>
      </c>
      <c r="H451" s="34">
        <f t="shared" si="42"/>
        <v>19917.7</v>
      </c>
      <c r="I451" s="15">
        <f t="shared" si="35"/>
        <v>2917.7000000000007</v>
      </c>
      <c r="J451" s="15"/>
      <c r="K451" s="15">
        <f t="shared" si="44"/>
        <v>55.800473462298115</v>
      </c>
      <c r="L451" s="34"/>
      <c r="M451" s="15">
        <f t="shared" si="36"/>
        <v>13542.1</v>
      </c>
      <c r="N451" s="62">
        <f t="shared" si="37"/>
        <v>312.40510697032437</v>
      </c>
    </row>
    <row r="452" spans="1:14" ht="16.5" customHeight="1">
      <c r="A452" s="100"/>
      <c r="B452" s="100"/>
      <c r="C452" s="16" t="s">
        <v>10</v>
      </c>
      <c r="D452" s="17" t="s">
        <v>153</v>
      </c>
      <c r="E452" s="34">
        <f t="shared" si="42"/>
        <v>347426.9</v>
      </c>
      <c r="F452" s="34">
        <f t="shared" si="42"/>
        <v>352527.3</v>
      </c>
      <c r="G452" s="34">
        <f t="shared" si="42"/>
        <v>263000</v>
      </c>
      <c r="H452" s="34">
        <f t="shared" si="42"/>
        <v>254983.1</v>
      </c>
      <c r="I452" s="15">
        <f t="shared" si="35"/>
        <v>-8016.899999999994</v>
      </c>
      <c r="J452" s="15">
        <f t="shared" si="43"/>
        <v>96.95174904942967</v>
      </c>
      <c r="K452" s="15">
        <f t="shared" si="44"/>
        <v>72.33002947573138</v>
      </c>
      <c r="L452" s="34"/>
      <c r="M452" s="15">
        <f t="shared" si="36"/>
        <v>-92443.80000000002</v>
      </c>
      <c r="N452" s="62">
        <f t="shared" si="37"/>
        <v>73.39187034740257</v>
      </c>
    </row>
    <row r="453" spans="1:14" ht="32.25" customHeight="1">
      <c r="A453" s="100"/>
      <c r="B453" s="100"/>
      <c r="C453" s="16" t="s">
        <v>12</v>
      </c>
      <c r="D453" s="18" t="s">
        <v>13</v>
      </c>
      <c r="E453" s="34">
        <f t="shared" si="42"/>
        <v>2756.8</v>
      </c>
      <c r="F453" s="34">
        <f t="shared" si="42"/>
        <v>3225.3</v>
      </c>
      <c r="G453" s="34">
        <f t="shared" si="42"/>
        <v>3225.3</v>
      </c>
      <c r="H453" s="34">
        <f t="shared" si="42"/>
        <v>3453.5</v>
      </c>
      <c r="I453" s="15">
        <f t="shared" si="35"/>
        <v>228.19999999999982</v>
      </c>
      <c r="J453" s="15"/>
      <c r="K453" s="15">
        <f t="shared" si="44"/>
        <v>107.07531082379933</v>
      </c>
      <c r="L453" s="34"/>
      <c r="M453" s="15">
        <f t="shared" si="36"/>
        <v>696.6999999999998</v>
      </c>
      <c r="N453" s="62">
        <f t="shared" si="37"/>
        <v>125.27205455600696</v>
      </c>
    </row>
    <row r="454" spans="1:14" ht="63.75" customHeight="1">
      <c r="A454" s="100"/>
      <c r="B454" s="100"/>
      <c r="C454" s="19" t="s">
        <v>14</v>
      </c>
      <c r="D454" s="20" t="s">
        <v>188</v>
      </c>
      <c r="E454" s="34">
        <f t="shared" si="42"/>
        <v>57455.4</v>
      </c>
      <c r="F454" s="34">
        <f t="shared" si="42"/>
        <v>118177.59999999999</v>
      </c>
      <c r="G454" s="34">
        <f t="shared" si="42"/>
        <v>86403.70000000001</v>
      </c>
      <c r="H454" s="34">
        <f t="shared" si="42"/>
        <v>67710.5</v>
      </c>
      <c r="I454" s="15">
        <f t="shared" si="35"/>
        <v>-18693.20000000001</v>
      </c>
      <c r="J454" s="15">
        <f t="shared" si="43"/>
        <v>78.36527833877483</v>
      </c>
      <c r="K454" s="15">
        <f t="shared" si="44"/>
        <v>57.29554501022191</v>
      </c>
      <c r="L454" s="34"/>
      <c r="M454" s="15">
        <f t="shared" si="36"/>
        <v>10255.099999999999</v>
      </c>
      <c r="N454" s="62">
        <f t="shared" si="37"/>
        <v>117.84880098302335</v>
      </c>
    </row>
    <row r="455" spans="1:14" ht="16.5" customHeight="1">
      <c r="A455" s="100"/>
      <c r="B455" s="100"/>
      <c r="C455" s="16" t="s">
        <v>68</v>
      </c>
      <c r="D455" s="18" t="s">
        <v>69</v>
      </c>
      <c r="E455" s="34">
        <f t="shared" si="42"/>
        <v>11774.8</v>
      </c>
      <c r="F455" s="34">
        <f t="shared" si="42"/>
        <v>13174.1</v>
      </c>
      <c r="G455" s="34">
        <f t="shared" si="42"/>
        <v>10012</v>
      </c>
      <c r="H455" s="34">
        <f t="shared" si="42"/>
        <v>8465.9</v>
      </c>
      <c r="I455" s="15">
        <f t="shared" si="35"/>
        <v>-1546.1000000000004</v>
      </c>
      <c r="J455" s="15">
        <f t="shared" si="43"/>
        <v>84.55753096284458</v>
      </c>
      <c r="K455" s="15">
        <f t="shared" si="44"/>
        <v>64.26169529607336</v>
      </c>
      <c r="L455" s="34"/>
      <c r="M455" s="15">
        <f t="shared" si="36"/>
        <v>-3308.8999999999996</v>
      </c>
      <c r="N455" s="62">
        <f t="shared" si="37"/>
        <v>71.89846112035873</v>
      </c>
    </row>
    <row r="456" spans="1:14" ht="32.25" customHeight="1">
      <c r="A456" s="100"/>
      <c r="B456" s="100"/>
      <c r="C456" s="16" t="s">
        <v>16</v>
      </c>
      <c r="D456" s="21" t="s">
        <v>17</v>
      </c>
      <c r="E456" s="34">
        <f t="shared" si="42"/>
        <v>59174.8</v>
      </c>
      <c r="F456" s="34">
        <f t="shared" si="42"/>
        <v>1980</v>
      </c>
      <c r="G456" s="34">
        <f t="shared" si="42"/>
        <v>1198</v>
      </c>
      <c r="H456" s="34">
        <f t="shared" si="42"/>
        <v>64900.69999999999</v>
      </c>
      <c r="I456" s="15">
        <f t="shared" si="35"/>
        <v>63702.69999999999</v>
      </c>
      <c r="J456" s="15"/>
      <c r="K456" s="15">
        <f t="shared" si="44"/>
        <v>3277.813131313131</v>
      </c>
      <c r="L456" s="34"/>
      <c r="M456" s="15">
        <f t="shared" si="36"/>
        <v>5725.899999999987</v>
      </c>
      <c r="N456" s="62">
        <f t="shared" si="37"/>
        <v>109.67624732149494</v>
      </c>
    </row>
    <row r="457" spans="1:14" ht="16.5" customHeight="1">
      <c r="A457" s="100"/>
      <c r="B457" s="100"/>
      <c r="C457" s="16" t="s">
        <v>101</v>
      </c>
      <c r="D457" s="18" t="s">
        <v>102</v>
      </c>
      <c r="E457" s="34">
        <f t="shared" si="42"/>
        <v>0</v>
      </c>
      <c r="F457" s="34">
        <f t="shared" si="42"/>
        <v>389.3</v>
      </c>
      <c r="G457" s="34">
        <f t="shared" si="42"/>
        <v>389.3</v>
      </c>
      <c r="H457" s="34">
        <f t="shared" si="42"/>
        <v>0</v>
      </c>
      <c r="I457" s="15">
        <f t="shared" si="35"/>
        <v>-389.3</v>
      </c>
      <c r="J457" s="15"/>
      <c r="K457" s="15">
        <f t="shared" si="44"/>
        <v>0</v>
      </c>
      <c r="L457" s="34"/>
      <c r="M457" s="15">
        <f t="shared" si="36"/>
        <v>0</v>
      </c>
      <c r="N457" s="62"/>
    </row>
    <row r="458" spans="1:14" ht="81.75" customHeight="1">
      <c r="A458" s="101"/>
      <c r="B458" s="100"/>
      <c r="C458" s="19" t="s">
        <v>18</v>
      </c>
      <c r="D458" s="22" t="s">
        <v>19</v>
      </c>
      <c r="E458" s="34">
        <f t="shared" si="42"/>
        <v>384.2</v>
      </c>
      <c r="F458" s="34">
        <f t="shared" si="42"/>
        <v>0</v>
      </c>
      <c r="G458" s="34">
        <f t="shared" si="42"/>
        <v>0</v>
      </c>
      <c r="H458" s="34">
        <f t="shared" si="42"/>
        <v>154.60000000000002</v>
      </c>
      <c r="I458" s="15">
        <f t="shared" si="35"/>
        <v>154.60000000000002</v>
      </c>
      <c r="J458" s="15"/>
      <c r="K458" s="15"/>
      <c r="L458" s="34"/>
      <c r="M458" s="15">
        <f t="shared" si="36"/>
        <v>-229.59999999999997</v>
      </c>
      <c r="N458" s="62">
        <f t="shared" si="37"/>
        <v>40.239458615304535</v>
      </c>
    </row>
    <row r="459" spans="1:14" ht="79.5" customHeight="1">
      <c r="A459" s="97"/>
      <c r="B459" s="100"/>
      <c r="C459" s="19" t="s">
        <v>20</v>
      </c>
      <c r="D459" s="20" t="s">
        <v>189</v>
      </c>
      <c r="E459" s="34">
        <f t="shared" si="42"/>
        <v>128575.4</v>
      </c>
      <c r="F459" s="34">
        <f t="shared" si="42"/>
        <v>852662.8</v>
      </c>
      <c r="G459" s="34">
        <f t="shared" si="42"/>
        <v>298596</v>
      </c>
      <c r="H459" s="34">
        <f t="shared" si="42"/>
        <v>172185.1</v>
      </c>
      <c r="I459" s="15">
        <f t="shared" si="35"/>
        <v>-126410.9</v>
      </c>
      <c r="J459" s="15">
        <f t="shared" si="43"/>
        <v>57.664905089150565</v>
      </c>
      <c r="K459" s="15">
        <f t="shared" si="44"/>
        <v>20.193809322982073</v>
      </c>
      <c r="L459" s="34"/>
      <c r="M459" s="15">
        <f t="shared" si="36"/>
        <v>43609.70000000001</v>
      </c>
      <c r="N459" s="62">
        <f t="shared" si="37"/>
        <v>133.91760787833445</v>
      </c>
    </row>
    <row r="460" spans="1:14" ht="47.25">
      <c r="A460" s="100"/>
      <c r="B460" s="100"/>
      <c r="C460" s="19" t="s">
        <v>62</v>
      </c>
      <c r="D460" s="20" t="s">
        <v>63</v>
      </c>
      <c r="E460" s="34">
        <f t="shared" si="42"/>
        <v>197347.2</v>
      </c>
      <c r="F460" s="34">
        <f t="shared" si="42"/>
        <v>188930.6</v>
      </c>
      <c r="G460" s="34">
        <f t="shared" si="42"/>
        <v>118706.2</v>
      </c>
      <c r="H460" s="34">
        <f t="shared" si="42"/>
        <v>193503.30000000002</v>
      </c>
      <c r="I460" s="15">
        <f t="shared" si="35"/>
        <v>74797.10000000002</v>
      </c>
      <c r="J460" s="15">
        <f t="shared" si="43"/>
        <v>163.01027242048016</v>
      </c>
      <c r="K460" s="15">
        <f t="shared" si="44"/>
        <v>102.42030671579936</v>
      </c>
      <c r="L460" s="34"/>
      <c r="M460" s="15">
        <f t="shared" si="36"/>
        <v>-3843.899999999994</v>
      </c>
      <c r="N460" s="62">
        <f t="shared" si="37"/>
        <v>98.052214574111</v>
      </c>
    </row>
    <row r="461" spans="1:14" ht="267.75" hidden="1">
      <c r="A461" s="100"/>
      <c r="B461" s="100"/>
      <c r="C461" s="16" t="s">
        <v>97</v>
      </c>
      <c r="D461" s="18" t="s">
        <v>98</v>
      </c>
      <c r="E461" s="34">
        <f t="shared" si="42"/>
        <v>0</v>
      </c>
      <c r="F461" s="34">
        <f t="shared" si="42"/>
        <v>0</v>
      </c>
      <c r="G461" s="34">
        <f t="shared" si="42"/>
        <v>0</v>
      </c>
      <c r="H461" s="34">
        <f t="shared" si="42"/>
        <v>0</v>
      </c>
      <c r="I461" s="15">
        <f t="shared" si="35"/>
        <v>0</v>
      </c>
      <c r="J461" s="15"/>
      <c r="K461" s="15"/>
      <c r="L461" s="34"/>
      <c r="M461" s="15">
        <f t="shared" si="36"/>
        <v>0</v>
      </c>
      <c r="N461" s="62" t="e">
        <f t="shared" si="37"/>
        <v>#DIV/0!</v>
      </c>
    </row>
    <row r="462" spans="1:14" ht="16.5" customHeight="1">
      <c r="A462" s="100"/>
      <c r="B462" s="100"/>
      <c r="C462" s="16" t="s">
        <v>22</v>
      </c>
      <c r="D462" s="18" t="s">
        <v>23</v>
      </c>
      <c r="E462" s="34">
        <f t="shared" si="42"/>
        <v>97733.79999999999</v>
      </c>
      <c r="F462" s="34">
        <f t="shared" si="42"/>
        <v>143857.3</v>
      </c>
      <c r="G462" s="34">
        <f t="shared" si="42"/>
        <v>91607.69999999998</v>
      </c>
      <c r="H462" s="34">
        <f t="shared" si="42"/>
        <v>88795.59999999999</v>
      </c>
      <c r="I462" s="15">
        <f t="shared" si="35"/>
        <v>-2812.0999999999913</v>
      </c>
      <c r="J462" s="15">
        <f t="shared" si="43"/>
        <v>96.93027987821985</v>
      </c>
      <c r="K462" s="15">
        <f t="shared" si="44"/>
        <v>61.72477865217824</v>
      </c>
      <c r="L462" s="34"/>
      <c r="M462" s="15">
        <f t="shared" si="36"/>
        <v>-8938.199999999997</v>
      </c>
      <c r="N462" s="62">
        <f t="shared" si="37"/>
        <v>90.85454571499318</v>
      </c>
    </row>
    <row r="463" spans="1:14" ht="78.75" hidden="1">
      <c r="A463" s="100"/>
      <c r="B463" s="100"/>
      <c r="C463" s="19" t="s">
        <v>135</v>
      </c>
      <c r="D463" s="20" t="s">
        <v>136</v>
      </c>
      <c r="E463" s="34">
        <f t="shared" si="42"/>
        <v>1782.4</v>
      </c>
      <c r="F463" s="34">
        <f t="shared" si="42"/>
        <v>2072</v>
      </c>
      <c r="G463" s="34">
        <f t="shared" si="42"/>
        <v>1226.4</v>
      </c>
      <c r="H463" s="34">
        <f t="shared" si="42"/>
        <v>1330.7</v>
      </c>
      <c r="I463" s="15">
        <f t="shared" si="35"/>
        <v>104.29999999999995</v>
      </c>
      <c r="J463" s="15">
        <f t="shared" si="43"/>
        <v>108.50456621004565</v>
      </c>
      <c r="K463" s="15">
        <f t="shared" si="44"/>
        <v>64.22297297297298</v>
      </c>
      <c r="L463" s="34"/>
      <c r="M463" s="15">
        <f t="shared" si="36"/>
        <v>-451.70000000000005</v>
      </c>
      <c r="N463" s="62">
        <f t="shared" si="37"/>
        <v>74.65776481149013</v>
      </c>
    </row>
    <row r="464" spans="1:14" ht="63" hidden="1">
      <c r="A464" s="100"/>
      <c r="B464" s="100"/>
      <c r="C464" s="19" t="s">
        <v>143</v>
      </c>
      <c r="D464" s="20" t="s">
        <v>144</v>
      </c>
      <c r="E464" s="34">
        <f t="shared" si="42"/>
        <v>333.2</v>
      </c>
      <c r="F464" s="34">
        <f t="shared" si="42"/>
        <v>540</v>
      </c>
      <c r="G464" s="34">
        <f t="shared" si="42"/>
        <v>338.3</v>
      </c>
      <c r="H464" s="34">
        <f t="shared" si="42"/>
        <v>293.8</v>
      </c>
      <c r="I464" s="15">
        <f t="shared" si="35"/>
        <v>-44.5</v>
      </c>
      <c r="J464" s="15">
        <f t="shared" si="43"/>
        <v>86.84599467927875</v>
      </c>
      <c r="K464" s="15">
        <f t="shared" si="44"/>
        <v>54.407407407407405</v>
      </c>
      <c r="L464" s="34"/>
      <c r="M464" s="15">
        <f t="shared" si="36"/>
        <v>-39.39999999999998</v>
      </c>
      <c r="N464" s="62">
        <f t="shared" si="37"/>
        <v>88.17527010804322</v>
      </c>
    </row>
    <row r="465" spans="1:14" ht="63" hidden="1">
      <c r="A465" s="100"/>
      <c r="B465" s="100"/>
      <c r="C465" s="19" t="s">
        <v>137</v>
      </c>
      <c r="D465" s="20" t="s">
        <v>138</v>
      </c>
      <c r="E465" s="34">
        <f t="shared" si="42"/>
        <v>5558.1</v>
      </c>
      <c r="F465" s="34">
        <f t="shared" si="42"/>
        <v>11990.1</v>
      </c>
      <c r="G465" s="34">
        <f t="shared" si="42"/>
        <v>8968.8</v>
      </c>
      <c r="H465" s="34">
        <f t="shared" si="42"/>
        <v>762.3</v>
      </c>
      <c r="I465" s="15">
        <f t="shared" si="35"/>
        <v>-8206.5</v>
      </c>
      <c r="J465" s="15">
        <f t="shared" si="43"/>
        <v>8.499464811346</v>
      </c>
      <c r="K465" s="15">
        <f t="shared" si="44"/>
        <v>6.3577451397402855</v>
      </c>
      <c r="L465" s="34"/>
      <c r="M465" s="15">
        <f t="shared" si="36"/>
        <v>-4795.8</v>
      </c>
      <c r="N465" s="62">
        <f t="shared" si="37"/>
        <v>13.71511847573811</v>
      </c>
    </row>
    <row r="466" spans="1:14" ht="63" hidden="1">
      <c r="A466" s="100"/>
      <c r="B466" s="100"/>
      <c r="C466" s="19" t="s">
        <v>145</v>
      </c>
      <c r="D466" s="20" t="s">
        <v>146</v>
      </c>
      <c r="E466" s="34">
        <f t="shared" si="42"/>
        <v>1363.5</v>
      </c>
      <c r="F466" s="34">
        <f t="shared" si="42"/>
        <v>1811.3</v>
      </c>
      <c r="G466" s="34">
        <f t="shared" si="42"/>
        <v>1257</v>
      </c>
      <c r="H466" s="34">
        <f t="shared" si="42"/>
        <v>386.9</v>
      </c>
      <c r="I466" s="15">
        <f t="shared" si="35"/>
        <v>-870.1</v>
      </c>
      <c r="J466" s="15">
        <f t="shared" si="43"/>
        <v>30.779634049323786</v>
      </c>
      <c r="K466" s="15">
        <f t="shared" si="44"/>
        <v>21.360348920664716</v>
      </c>
      <c r="L466" s="34"/>
      <c r="M466" s="15">
        <f t="shared" si="36"/>
        <v>-976.6</v>
      </c>
      <c r="N466" s="62">
        <f t="shared" si="37"/>
        <v>28.375504217088377</v>
      </c>
    </row>
    <row r="467" spans="1:14" ht="31.5" hidden="1">
      <c r="A467" s="100"/>
      <c r="B467" s="100"/>
      <c r="C467" s="19" t="s">
        <v>40</v>
      </c>
      <c r="D467" s="20" t="s">
        <v>41</v>
      </c>
      <c r="E467" s="34">
        <f t="shared" si="42"/>
        <v>3829.2</v>
      </c>
      <c r="F467" s="34">
        <f t="shared" si="42"/>
        <v>0</v>
      </c>
      <c r="G467" s="34">
        <f t="shared" si="42"/>
        <v>0</v>
      </c>
      <c r="H467" s="34">
        <f t="shared" si="42"/>
        <v>156.7</v>
      </c>
      <c r="I467" s="15">
        <f t="shared" si="35"/>
        <v>156.7</v>
      </c>
      <c r="J467" s="15" t="e">
        <f t="shared" si="43"/>
        <v>#DIV/0!</v>
      </c>
      <c r="K467" s="15" t="e">
        <f t="shared" si="44"/>
        <v>#DIV/0!</v>
      </c>
      <c r="L467" s="34"/>
      <c r="M467" s="15">
        <f t="shared" si="36"/>
        <v>-3672.5</v>
      </c>
      <c r="N467" s="62">
        <f t="shared" si="37"/>
        <v>4.092238587694558</v>
      </c>
    </row>
    <row r="468" spans="1:14" ht="47.25" hidden="1">
      <c r="A468" s="100"/>
      <c r="B468" s="100"/>
      <c r="C468" s="19" t="s">
        <v>147</v>
      </c>
      <c r="D468" s="20" t="s">
        <v>148</v>
      </c>
      <c r="E468" s="34">
        <f aca="true" t="shared" si="45" ref="E468:H486">SUMIF($C$6:$C$426,$C468,E$6:E$426)</f>
        <v>2.2</v>
      </c>
      <c r="F468" s="34">
        <f t="shared" si="45"/>
        <v>24.2</v>
      </c>
      <c r="G468" s="34">
        <f t="shared" si="45"/>
        <v>15</v>
      </c>
      <c r="H468" s="34">
        <f t="shared" si="45"/>
        <v>0</v>
      </c>
      <c r="I468" s="15">
        <f t="shared" si="35"/>
        <v>-15</v>
      </c>
      <c r="J468" s="15">
        <f t="shared" si="43"/>
        <v>0</v>
      </c>
      <c r="K468" s="15">
        <f t="shared" si="44"/>
        <v>0</v>
      </c>
      <c r="L468" s="34"/>
      <c r="M468" s="15">
        <f t="shared" si="36"/>
        <v>-2.2</v>
      </c>
      <c r="N468" s="62">
        <f t="shared" si="37"/>
        <v>0</v>
      </c>
    </row>
    <row r="469" spans="1:14" ht="63" hidden="1">
      <c r="A469" s="100"/>
      <c r="B469" s="100"/>
      <c r="C469" s="19" t="s">
        <v>197</v>
      </c>
      <c r="D469" s="65" t="s">
        <v>24</v>
      </c>
      <c r="E469" s="34">
        <f t="shared" si="45"/>
        <v>4.9</v>
      </c>
      <c r="F469" s="34">
        <f t="shared" si="45"/>
        <v>0</v>
      </c>
      <c r="G469" s="34">
        <f t="shared" si="45"/>
        <v>0</v>
      </c>
      <c r="H469" s="34">
        <f t="shared" si="45"/>
        <v>232.2</v>
      </c>
      <c r="I469" s="15">
        <f t="shared" si="35"/>
        <v>232.2</v>
      </c>
      <c r="J469" s="15" t="e">
        <f t="shared" si="43"/>
        <v>#DIV/0!</v>
      </c>
      <c r="K469" s="15" t="e">
        <f t="shared" si="44"/>
        <v>#DIV/0!</v>
      </c>
      <c r="L469" s="34"/>
      <c r="M469" s="15">
        <f t="shared" si="36"/>
        <v>227.29999999999998</v>
      </c>
      <c r="N469" s="62">
        <f t="shared" si="37"/>
        <v>4738.775510204081</v>
      </c>
    </row>
    <row r="470" spans="1:14" ht="31.5" hidden="1">
      <c r="A470" s="100"/>
      <c r="B470" s="100"/>
      <c r="C470" s="19" t="s">
        <v>70</v>
      </c>
      <c r="D470" s="20" t="s">
        <v>71</v>
      </c>
      <c r="E470" s="34">
        <f t="shared" si="45"/>
        <v>1315.8</v>
      </c>
      <c r="F470" s="34">
        <f t="shared" si="45"/>
        <v>1100</v>
      </c>
      <c r="G470" s="34">
        <f t="shared" si="45"/>
        <v>835.7</v>
      </c>
      <c r="H470" s="34">
        <f t="shared" si="45"/>
        <v>735.2</v>
      </c>
      <c r="I470" s="15">
        <f t="shared" si="35"/>
        <v>-100.5</v>
      </c>
      <c r="J470" s="15">
        <f t="shared" si="43"/>
        <v>87.9741534043317</v>
      </c>
      <c r="K470" s="15">
        <f t="shared" si="44"/>
        <v>66.83636363636364</v>
      </c>
      <c r="L470" s="34"/>
      <c r="M470" s="15">
        <f t="shared" si="36"/>
        <v>-580.5999999999999</v>
      </c>
      <c r="N470" s="62">
        <f t="shared" si="37"/>
        <v>55.87475300197598</v>
      </c>
    </row>
    <row r="471" spans="1:14" ht="31.5" hidden="1">
      <c r="A471" s="100"/>
      <c r="B471" s="100"/>
      <c r="C471" s="19" t="s">
        <v>72</v>
      </c>
      <c r="D471" s="20" t="s">
        <v>73</v>
      </c>
      <c r="E471" s="34">
        <f t="shared" si="45"/>
        <v>0</v>
      </c>
      <c r="F471" s="34">
        <f t="shared" si="45"/>
        <v>0</v>
      </c>
      <c r="G471" s="34">
        <f t="shared" si="45"/>
        <v>0</v>
      </c>
      <c r="H471" s="34">
        <f t="shared" si="45"/>
        <v>0</v>
      </c>
      <c r="I471" s="15">
        <f t="shared" si="35"/>
        <v>0</v>
      </c>
      <c r="J471" s="15" t="e">
        <f t="shared" si="43"/>
        <v>#DIV/0!</v>
      </c>
      <c r="K471" s="15" t="e">
        <f t="shared" si="44"/>
        <v>#DIV/0!</v>
      </c>
      <c r="L471" s="34"/>
      <c r="M471" s="15">
        <f t="shared" si="36"/>
        <v>0</v>
      </c>
      <c r="N471" s="62" t="e">
        <f t="shared" si="37"/>
        <v>#DIV/0!</v>
      </c>
    </row>
    <row r="472" spans="1:14" ht="31.5" hidden="1">
      <c r="A472" s="100"/>
      <c r="B472" s="100"/>
      <c r="C472" s="19" t="s">
        <v>74</v>
      </c>
      <c r="D472" s="20" t="s">
        <v>75</v>
      </c>
      <c r="E472" s="34">
        <f t="shared" si="45"/>
        <v>0.5</v>
      </c>
      <c r="F472" s="34">
        <f t="shared" si="45"/>
        <v>0</v>
      </c>
      <c r="G472" s="34">
        <f t="shared" si="45"/>
        <v>0</v>
      </c>
      <c r="H472" s="34">
        <f t="shared" si="45"/>
        <v>2119.1</v>
      </c>
      <c r="I472" s="15">
        <f t="shared" si="35"/>
        <v>2119.1</v>
      </c>
      <c r="J472" s="15" t="e">
        <f t="shared" si="43"/>
        <v>#DIV/0!</v>
      </c>
      <c r="K472" s="15" t="e">
        <f t="shared" si="44"/>
        <v>#DIV/0!</v>
      </c>
      <c r="L472" s="34"/>
      <c r="M472" s="15">
        <f t="shared" si="36"/>
        <v>2118.6</v>
      </c>
      <c r="N472" s="62">
        <f t="shared" si="37"/>
        <v>423820</v>
      </c>
    </row>
    <row r="473" spans="1:14" ht="31.5" hidden="1">
      <c r="A473" s="100"/>
      <c r="B473" s="100"/>
      <c r="C473" s="19" t="s">
        <v>76</v>
      </c>
      <c r="D473" s="20" t="s">
        <v>77</v>
      </c>
      <c r="E473" s="34">
        <f t="shared" si="45"/>
        <v>0</v>
      </c>
      <c r="F473" s="34">
        <f t="shared" si="45"/>
        <v>0</v>
      </c>
      <c r="G473" s="34">
        <f t="shared" si="45"/>
        <v>0</v>
      </c>
      <c r="H473" s="34">
        <f t="shared" si="45"/>
        <v>0</v>
      </c>
      <c r="I473" s="15">
        <f t="shared" si="35"/>
        <v>0</v>
      </c>
      <c r="J473" s="15" t="e">
        <f t="shared" si="43"/>
        <v>#DIV/0!</v>
      </c>
      <c r="K473" s="15" t="e">
        <f t="shared" si="44"/>
        <v>#DIV/0!</v>
      </c>
      <c r="L473" s="34"/>
      <c r="M473" s="15">
        <f t="shared" si="36"/>
        <v>0</v>
      </c>
      <c r="N473" s="62" t="e">
        <f t="shared" si="37"/>
        <v>#DIV/0!</v>
      </c>
    </row>
    <row r="474" spans="1:14" ht="31.5" hidden="1">
      <c r="A474" s="100"/>
      <c r="B474" s="100"/>
      <c r="C474" s="19" t="s">
        <v>78</v>
      </c>
      <c r="D474" s="20" t="s">
        <v>79</v>
      </c>
      <c r="E474" s="34">
        <f t="shared" si="45"/>
        <v>363</v>
      </c>
      <c r="F474" s="34">
        <f t="shared" si="45"/>
        <v>1200</v>
      </c>
      <c r="G474" s="34">
        <f t="shared" si="45"/>
        <v>747</v>
      </c>
      <c r="H474" s="34">
        <f t="shared" si="45"/>
        <v>2685.2</v>
      </c>
      <c r="I474" s="15">
        <f t="shared" si="35"/>
        <v>1938.1999999999998</v>
      </c>
      <c r="J474" s="15">
        <f t="shared" si="43"/>
        <v>359.46452476572955</v>
      </c>
      <c r="K474" s="15">
        <f t="shared" si="44"/>
        <v>223.76666666666668</v>
      </c>
      <c r="L474" s="34"/>
      <c r="M474" s="15">
        <f t="shared" si="36"/>
        <v>2322.2</v>
      </c>
      <c r="N474" s="62">
        <f t="shared" si="37"/>
        <v>739.724517906336</v>
      </c>
    </row>
    <row r="475" spans="1:14" ht="31.5" hidden="1">
      <c r="A475" s="100"/>
      <c r="B475" s="100"/>
      <c r="C475" s="19" t="s">
        <v>174</v>
      </c>
      <c r="D475" s="20" t="s">
        <v>175</v>
      </c>
      <c r="E475" s="34">
        <f t="shared" si="45"/>
        <v>281.9</v>
      </c>
      <c r="F475" s="34">
        <f t="shared" si="45"/>
        <v>548.2</v>
      </c>
      <c r="G475" s="34">
        <f t="shared" si="45"/>
        <v>351.9</v>
      </c>
      <c r="H475" s="34">
        <f t="shared" si="45"/>
        <v>317.8</v>
      </c>
      <c r="I475" s="15">
        <f t="shared" si="35"/>
        <v>-34.099999999999966</v>
      </c>
      <c r="J475" s="15">
        <f t="shared" si="43"/>
        <v>90.3097470872407</v>
      </c>
      <c r="K475" s="15">
        <f t="shared" si="44"/>
        <v>57.97154323239694</v>
      </c>
      <c r="L475" s="34"/>
      <c r="M475" s="15">
        <f t="shared" si="36"/>
        <v>35.900000000000034</v>
      </c>
      <c r="N475" s="62">
        <f t="shared" si="37"/>
        <v>112.73501241575028</v>
      </c>
    </row>
    <row r="476" spans="1:14" ht="31.5" hidden="1">
      <c r="A476" s="100"/>
      <c r="B476" s="100"/>
      <c r="C476" s="19" t="s">
        <v>80</v>
      </c>
      <c r="D476" s="20" t="s">
        <v>81</v>
      </c>
      <c r="E476" s="34">
        <f t="shared" si="45"/>
        <v>0</v>
      </c>
      <c r="F476" s="34">
        <f t="shared" si="45"/>
        <v>0</v>
      </c>
      <c r="G476" s="34">
        <f t="shared" si="45"/>
        <v>0</v>
      </c>
      <c r="H476" s="34">
        <f t="shared" si="45"/>
        <v>0</v>
      </c>
      <c r="I476" s="15">
        <f t="shared" si="35"/>
        <v>0</v>
      </c>
      <c r="J476" s="15"/>
      <c r="K476" s="15"/>
      <c r="L476" s="34"/>
      <c r="M476" s="15">
        <f t="shared" si="36"/>
        <v>0</v>
      </c>
      <c r="N476" s="62"/>
    </row>
    <row r="477" spans="1:14" ht="31.5" hidden="1">
      <c r="A477" s="100"/>
      <c r="B477" s="100"/>
      <c r="C477" s="19" t="s">
        <v>82</v>
      </c>
      <c r="D477" s="20" t="s">
        <v>83</v>
      </c>
      <c r="E477" s="34">
        <f t="shared" si="45"/>
        <v>0</v>
      </c>
      <c r="F477" s="34">
        <f t="shared" si="45"/>
        <v>0</v>
      </c>
      <c r="G477" s="34">
        <f t="shared" si="45"/>
        <v>0</v>
      </c>
      <c r="H477" s="34">
        <f t="shared" si="45"/>
        <v>0</v>
      </c>
      <c r="I477" s="15">
        <f t="shared" si="35"/>
        <v>0</v>
      </c>
      <c r="J477" s="15"/>
      <c r="K477" s="15"/>
      <c r="L477" s="34"/>
      <c r="M477" s="15">
        <f t="shared" si="36"/>
        <v>0</v>
      </c>
      <c r="N477" s="62"/>
    </row>
    <row r="478" spans="1:14" ht="63" hidden="1">
      <c r="A478" s="100"/>
      <c r="B478" s="100"/>
      <c r="C478" s="19" t="s">
        <v>156</v>
      </c>
      <c r="D478" s="20" t="s">
        <v>157</v>
      </c>
      <c r="E478" s="34">
        <f t="shared" si="45"/>
        <v>6496.3</v>
      </c>
      <c r="F478" s="34">
        <f t="shared" si="45"/>
        <v>8025</v>
      </c>
      <c r="G478" s="34">
        <f t="shared" si="45"/>
        <v>5005</v>
      </c>
      <c r="H478" s="34">
        <f t="shared" si="45"/>
        <v>9087.1</v>
      </c>
      <c r="I478" s="15">
        <f t="shared" si="35"/>
        <v>4082.1000000000004</v>
      </c>
      <c r="J478" s="15">
        <f t="shared" si="43"/>
        <v>181.56043956043956</v>
      </c>
      <c r="K478" s="15">
        <f t="shared" si="44"/>
        <v>113.23489096573209</v>
      </c>
      <c r="L478" s="34"/>
      <c r="M478" s="15">
        <f t="shared" si="36"/>
        <v>2590.8</v>
      </c>
      <c r="N478" s="62">
        <f t="shared" si="37"/>
        <v>139.88116312362422</v>
      </c>
    </row>
    <row r="479" spans="1:14" ht="31.5" hidden="1">
      <c r="A479" s="100"/>
      <c r="B479" s="100"/>
      <c r="C479" s="19" t="s">
        <v>127</v>
      </c>
      <c r="D479" s="20" t="s">
        <v>128</v>
      </c>
      <c r="E479" s="34">
        <f t="shared" si="45"/>
        <v>51070.4</v>
      </c>
      <c r="F479" s="34">
        <f t="shared" si="45"/>
        <v>81040.2</v>
      </c>
      <c r="G479" s="34">
        <f t="shared" si="45"/>
        <v>50259.1</v>
      </c>
      <c r="H479" s="34">
        <f t="shared" si="45"/>
        <v>41112.2</v>
      </c>
      <c r="I479" s="15">
        <f t="shared" si="35"/>
        <v>-9146.900000000001</v>
      </c>
      <c r="J479" s="15">
        <f t="shared" si="43"/>
        <v>81.8005097584318</v>
      </c>
      <c r="K479" s="15">
        <f t="shared" si="44"/>
        <v>50.73062504781577</v>
      </c>
      <c r="L479" s="34"/>
      <c r="M479" s="15">
        <f t="shared" si="36"/>
        <v>-9958.200000000004</v>
      </c>
      <c r="N479" s="62">
        <f t="shared" si="37"/>
        <v>80.50103386697577</v>
      </c>
    </row>
    <row r="480" spans="1:14" ht="47.25" hidden="1">
      <c r="A480" s="100"/>
      <c r="B480" s="100"/>
      <c r="C480" s="19" t="s">
        <v>42</v>
      </c>
      <c r="D480" s="66" t="s">
        <v>43</v>
      </c>
      <c r="E480" s="34">
        <f t="shared" si="45"/>
        <v>0</v>
      </c>
      <c r="F480" s="34">
        <f t="shared" si="45"/>
        <v>0</v>
      </c>
      <c r="G480" s="34">
        <f t="shared" si="45"/>
        <v>0</v>
      </c>
      <c r="H480" s="34">
        <f t="shared" si="45"/>
        <v>0</v>
      </c>
      <c r="I480" s="15">
        <f t="shared" si="35"/>
        <v>0</v>
      </c>
      <c r="J480" s="15" t="e">
        <f t="shared" si="43"/>
        <v>#DIV/0!</v>
      </c>
      <c r="K480" s="15" t="e">
        <f t="shared" si="44"/>
        <v>#DIV/0!</v>
      </c>
      <c r="L480" s="34"/>
      <c r="M480" s="15">
        <f t="shared" si="36"/>
        <v>0</v>
      </c>
      <c r="N480" s="62" t="e">
        <f t="shared" si="37"/>
        <v>#DIV/0!</v>
      </c>
    </row>
    <row r="481" spans="1:14" ht="267.75" hidden="1">
      <c r="A481" s="100"/>
      <c r="B481" s="100"/>
      <c r="C481" s="16" t="s">
        <v>176</v>
      </c>
      <c r="D481" s="66" t="s">
        <v>177</v>
      </c>
      <c r="E481" s="34">
        <f t="shared" si="45"/>
        <v>30</v>
      </c>
      <c r="F481" s="34">
        <f t="shared" si="45"/>
        <v>0</v>
      </c>
      <c r="G481" s="34">
        <f t="shared" si="45"/>
        <v>0</v>
      </c>
      <c r="H481" s="34">
        <f t="shared" si="45"/>
        <v>91.8</v>
      </c>
      <c r="I481" s="15">
        <f t="shared" si="35"/>
        <v>91.8</v>
      </c>
      <c r="J481" s="15" t="e">
        <f t="shared" si="43"/>
        <v>#DIV/0!</v>
      </c>
      <c r="K481" s="15" t="e">
        <f t="shared" si="44"/>
        <v>#DIV/0!</v>
      </c>
      <c r="L481" s="34"/>
      <c r="M481" s="15">
        <f t="shared" si="36"/>
        <v>61.8</v>
      </c>
      <c r="N481" s="62">
        <f t="shared" si="37"/>
        <v>306</v>
      </c>
    </row>
    <row r="482" spans="1:14" ht="47.25" hidden="1">
      <c r="A482" s="100"/>
      <c r="B482" s="100"/>
      <c r="C482" s="19" t="s">
        <v>25</v>
      </c>
      <c r="D482" s="20" t="s">
        <v>26</v>
      </c>
      <c r="E482" s="34">
        <f t="shared" si="45"/>
        <v>25302.399999999994</v>
      </c>
      <c r="F482" s="34">
        <f t="shared" si="45"/>
        <v>35506.299999999996</v>
      </c>
      <c r="G482" s="34">
        <f t="shared" si="45"/>
        <v>22603.5</v>
      </c>
      <c r="H482" s="34">
        <f t="shared" si="45"/>
        <v>29484.600000000002</v>
      </c>
      <c r="I482" s="15">
        <f t="shared" si="35"/>
        <v>6881.100000000002</v>
      </c>
      <c r="J482" s="15">
        <f t="shared" si="43"/>
        <v>130.44263056606277</v>
      </c>
      <c r="K482" s="15">
        <f t="shared" si="44"/>
        <v>83.04047450734096</v>
      </c>
      <c r="L482" s="34"/>
      <c r="M482" s="15">
        <f t="shared" si="36"/>
        <v>4182.200000000008</v>
      </c>
      <c r="N482" s="62">
        <f t="shared" si="37"/>
        <v>116.5288668268623</v>
      </c>
    </row>
    <row r="483" spans="1:14" ht="16.5" customHeight="1">
      <c r="A483" s="100"/>
      <c r="B483" s="100"/>
      <c r="C483" s="16" t="s">
        <v>27</v>
      </c>
      <c r="D483" s="18" t="s">
        <v>28</v>
      </c>
      <c r="E483" s="34">
        <f t="shared" si="45"/>
        <v>1457.9</v>
      </c>
      <c r="F483" s="34">
        <f t="shared" si="45"/>
        <v>0</v>
      </c>
      <c r="G483" s="34">
        <f t="shared" si="45"/>
        <v>0</v>
      </c>
      <c r="H483" s="34">
        <f t="shared" si="45"/>
        <v>1007.7000000000003</v>
      </c>
      <c r="I483" s="15">
        <f t="shared" si="35"/>
        <v>1007.7000000000003</v>
      </c>
      <c r="J483" s="15"/>
      <c r="K483" s="15"/>
      <c r="L483" s="34"/>
      <c r="M483" s="15">
        <f t="shared" si="36"/>
        <v>-450.1999999999998</v>
      </c>
      <c r="N483" s="62">
        <f t="shared" si="37"/>
        <v>69.11996707593114</v>
      </c>
    </row>
    <row r="484" spans="1:14" ht="16.5" customHeight="1">
      <c r="A484" s="100"/>
      <c r="B484" s="100"/>
      <c r="C484" s="16" t="s">
        <v>29</v>
      </c>
      <c r="D484" s="18" t="s">
        <v>178</v>
      </c>
      <c r="E484" s="34">
        <f t="shared" si="45"/>
        <v>7327</v>
      </c>
      <c r="F484" s="34">
        <f t="shared" si="45"/>
        <v>271567.2</v>
      </c>
      <c r="G484" s="34">
        <f t="shared" si="45"/>
        <v>182050.8</v>
      </c>
      <c r="H484" s="34">
        <f t="shared" si="45"/>
        <v>108929</v>
      </c>
      <c r="I484" s="15">
        <f t="shared" si="35"/>
        <v>-73121.79999999999</v>
      </c>
      <c r="J484" s="15">
        <f t="shared" si="43"/>
        <v>59.83439787136338</v>
      </c>
      <c r="K484" s="15">
        <f t="shared" si="44"/>
        <v>40.111250548667144</v>
      </c>
      <c r="L484" s="34"/>
      <c r="M484" s="15">
        <f t="shared" si="36"/>
        <v>101602</v>
      </c>
      <c r="N484" s="62">
        <f t="shared" si="37"/>
        <v>1486.6794049406305</v>
      </c>
    </row>
    <row r="485" spans="1:14" ht="267.75" hidden="1">
      <c r="A485" s="100"/>
      <c r="B485" s="100"/>
      <c r="C485" s="16" t="s">
        <v>44</v>
      </c>
      <c r="D485" s="18" t="s">
        <v>45</v>
      </c>
      <c r="E485" s="34">
        <f t="shared" si="45"/>
        <v>0</v>
      </c>
      <c r="F485" s="34">
        <f t="shared" si="45"/>
        <v>0</v>
      </c>
      <c r="G485" s="34">
        <f t="shared" si="45"/>
        <v>0</v>
      </c>
      <c r="H485" s="34">
        <f t="shared" si="45"/>
        <v>0</v>
      </c>
      <c r="I485" s="15">
        <f t="shared" si="35"/>
        <v>0</v>
      </c>
      <c r="J485" s="15"/>
      <c r="K485" s="15"/>
      <c r="L485" s="34"/>
      <c r="M485" s="15">
        <f t="shared" si="36"/>
        <v>0</v>
      </c>
      <c r="N485" s="62"/>
    </row>
    <row r="486" spans="1:14" ht="16.5" customHeight="1">
      <c r="A486" s="100"/>
      <c r="B486" s="100"/>
      <c r="C486" s="16" t="s">
        <v>217</v>
      </c>
      <c r="D486" s="18" t="s">
        <v>46</v>
      </c>
      <c r="E486" s="34">
        <f t="shared" si="45"/>
        <v>-45856.200000000004</v>
      </c>
      <c r="F486" s="34">
        <f t="shared" si="45"/>
        <v>0</v>
      </c>
      <c r="G486" s="34">
        <f t="shared" si="45"/>
        <v>0</v>
      </c>
      <c r="H486" s="34">
        <f t="shared" si="45"/>
        <v>-146952.60000000003</v>
      </c>
      <c r="I486" s="15">
        <f t="shared" si="35"/>
        <v>-146952.60000000003</v>
      </c>
      <c r="J486" s="15"/>
      <c r="K486" s="15"/>
      <c r="L486" s="34"/>
      <c r="M486" s="15">
        <f t="shared" si="36"/>
        <v>-101096.40000000002</v>
      </c>
      <c r="N486" s="62">
        <f t="shared" si="37"/>
        <v>320.4639721564369</v>
      </c>
    </row>
    <row r="487" spans="1:14" ht="33.75" customHeight="1">
      <c r="A487" s="100"/>
      <c r="B487" s="100"/>
      <c r="C487" s="16"/>
      <c r="D487" s="78" t="s">
        <v>207</v>
      </c>
      <c r="E487" s="79">
        <f>E433+E447</f>
        <v>9784442.499999998</v>
      </c>
      <c r="F487" s="79">
        <f>F433+F447</f>
        <v>16093387.500000002</v>
      </c>
      <c r="G487" s="79">
        <f>G433+G447</f>
        <v>10412877.7</v>
      </c>
      <c r="H487" s="79">
        <f>H433+H447</f>
        <v>10268293.099999998</v>
      </c>
      <c r="I487" s="80">
        <f t="shared" si="35"/>
        <v>-144584.6000000015</v>
      </c>
      <c r="J487" s="80">
        <f>H487/G487*100</f>
        <v>98.61148277963544</v>
      </c>
      <c r="K487" s="80">
        <f>H487/F487*100</f>
        <v>63.804423400604726</v>
      </c>
      <c r="L487" s="79">
        <f>L433+L447</f>
        <v>0</v>
      </c>
      <c r="M487" s="80">
        <f t="shared" si="36"/>
        <v>483850.5999999996</v>
      </c>
      <c r="N487" s="81">
        <f t="shared" si="37"/>
        <v>104.94510136883117</v>
      </c>
    </row>
    <row r="488" spans="1:14" ht="33.75" customHeight="1">
      <c r="A488" s="100"/>
      <c r="B488" s="100"/>
      <c r="C488" s="16"/>
      <c r="D488" s="24" t="s">
        <v>208</v>
      </c>
      <c r="E488" s="37">
        <f>E433+E447+E486</f>
        <v>9738586.299999999</v>
      </c>
      <c r="F488" s="37">
        <f>F433+F447+F486</f>
        <v>16093387.500000002</v>
      </c>
      <c r="G488" s="37">
        <f>G433+G447+G486</f>
        <v>10412877.7</v>
      </c>
      <c r="H488" s="37">
        <f>H433+H447+H486</f>
        <v>10121340.499999998</v>
      </c>
      <c r="I488" s="59">
        <f>H488-G488</f>
        <v>-291537.2000000011</v>
      </c>
      <c r="J488" s="59">
        <f>H488/G488*100</f>
        <v>97.20022448741523</v>
      </c>
      <c r="K488" s="59">
        <f>H488/F488*100</f>
        <v>62.89129929916866</v>
      </c>
      <c r="L488" s="37"/>
      <c r="M488" s="59">
        <f t="shared" si="36"/>
        <v>382754.19999999925</v>
      </c>
      <c r="N488" s="64">
        <f t="shared" si="37"/>
        <v>103.93028503531359</v>
      </c>
    </row>
    <row r="489" spans="1:15" ht="18.75" customHeight="1">
      <c r="A489" s="100"/>
      <c r="B489" s="100"/>
      <c r="C489" s="28" t="s">
        <v>190</v>
      </c>
      <c r="D489" s="74" t="s">
        <v>191</v>
      </c>
      <c r="E489" s="75">
        <f>SUM(E490:E495)</f>
        <v>3822865.2999999993</v>
      </c>
      <c r="F489" s="75">
        <f>SUM(F490:F495)</f>
        <v>4773756.3</v>
      </c>
      <c r="G489" s="75">
        <f>SUM(G490:G495)</f>
        <v>3251668.7</v>
      </c>
      <c r="H489" s="75">
        <f>SUM(H490:H495)</f>
        <v>2828717.5</v>
      </c>
      <c r="I489" s="76">
        <f t="shared" si="35"/>
        <v>-422951.2000000002</v>
      </c>
      <c r="J489" s="76">
        <f>H489/G489*100</f>
        <v>86.99279542223965</v>
      </c>
      <c r="K489" s="76">
        <f>H489/F489*100</f>
        <v>59.255590822681924</v>
      </c>
      <c r="L489" s="75">
        <f>SUM(L490:L495)</f>
        <v>0</v>
      </c>
      <c r="M489" s="76">
        <f t="shared" si="36"/>
        <v>-994147.7999999993</v>
      </c>
      <c r="N489" s="77">
        <f t="shared" si="37"/>
        <v>73.99469450309955</v>
      </c>
      <c r="O489" s="26"/>
    </row>
    <row r="490" spans="1:14" ht="267.75" hidden="1">
      <c r="A490" s="100"/>
      <c r="B490" s="100"/>
      <c r="C490" s="16" t="s">
        <v>47</v>
      </c>
      <c r="D490" s="18" t="s">
        <v>48</v>
      </c>
      <c r="E490" s="34">
        <f aca="true" t="shared" si="46" ref="E490:H495">SUMIF($C$6:$C$415,$C490,E$6:E$415)</f>
        <v>0</v>
      </c>
      <c r="F490" s="34">
        <f t="shared" si="46"/>
        <v>0</v>
      </c>
      <c r="G490" s="34">
        <f t="shared" si="46"/>
        <v>0</v>
      </c>
      <c r="H490" s="34">
        <f t="shared" si="46"/>
        <v>0</v>
      </c>
      <c r="I490" s="15">
        <f t="shared" si="35"/>
        <v>0</v>
      </c>
      <c r="J490" s="15"/>
      <c r="K490" s="15"/>
      <c r="L490" s="34"/>
      <c r="M490" s="15">
        <f t="shared" si="36"/>
        <v>0</v>
      </c>
      <c r="N490" s="62"/>
    </row>
    <row r="491" spans="1:14" ht="16.5" customHeight="1">
      <c r="A491" s="100"/>
      <c r="B491" s="100"/>
      <c r="C491" s="16" t="s">
        <v>49</v>
      </c>
      <c r="D491" s="18" t="s">
        <v>192</v>
      </c>
      <c r="E491" s="34">
        <f t="shared" si="46"/>
        <v>1725640</v>
      </c>
      <c r="F491" s="34">
        <f t="shared" si="46"/>
        <v>1931657.9</v>
      </c>
      <c r="G491" s="34">
        <f t="shared" si="46"/>
        <v>1088856</v>
      </c>
      <c r="H491" s="34">
        <f t="shared" si="46"/>
        <v>718286.0000000001</v>
      </c>
      <c r="I491" s="15">
        <f t="shared" si="35"/>
        <v>-370569.9999999999</v>
      </c>
      <c r="J491" s="15"/>
      <c r="K491" s="15">
        <f>H491/F491*100</f>
        <v>37.18494874273546</v>
      </c>
      <c r="L491" s="34"/>
      <c r="M491" s="15">
        <f t="shared" si="36"/>
        <v>-1007353.9999999999</v>
      </c>
      <c r="N491" s="62">
        <f t="shared" si="37"/>
        <v>41.624324888157446</v>
      </c>
    </row>
    <row r="492" spans="1:14" ht="16.5" customHeight="1">
      <c r="A492" s="100"/>
      <c r="B492" s="100"/>
      <c r="C492" s="16" t="s">
        <v>50</v>
      </c>
      <c r="D492" s="18" t="s">
        <v>87</v>
      </c>
      <c r="E492" s="34">
        <f t="shared" si="46"/>
        <v>1790730.8999999997</v>
      </c>
      <c r="F492" s="34">
        <f t="shared" si="46"/>
        <v>2316955.9</v>
      </c>
      <c r="G492" s="34">
        <f t="shared" si="46"/>
        <v>1727425.7000000004</v>
      </c>
      <c r="H492" s="34">
        <f t="shared" si="46"/>
        <v>1682219.7</v>
      </c>
      <c r="I492" s="15">
        <f t="shared" si="35"/>
        <v>-45206.000000000466</v>
      </c>
      <c r="J492" s="15">
        <f>H492/G492*100</f>
        <v>97.38304229235443</v>
      </c>
      <c r="K492" s="15">
        <f>H492/F492*100</f>
        <v>72.6047353771386</v>
      </c>
      <c r="L492" s="34"/>
      <c r="M492" s="15">
        <f t="shared" si="36"/>
        <v>-108511.19999999972</v>
      </c>
      <c r="N492" s="62">
        <f t="shared" si="37"/>
        <v>93.94039606956022</v>
      </c>
    </row>
    <row r="493" spans="1:14" ht="16.5" customHeight="1">
      <c r="A493" s="100"/>
      <c r="B493" s="100"/>
      <c r="C493" s="16" t="s">
        <v>52</v>
      </c>
      <c r="D493" s="20" t="s">
        <v>53</v>
      </c>
      <c r="E493" s="34">
        <f t="shared" si="46"/>
        <v>306494.4</v>
      </c>
      <c r="F493" s="34">
        <f t="shared" si="46"/>
        <v>525142.5</v>
      </c>
      <c r="G493" s="34">
        <f t="shared" si="46"/>
        <v>435387.00000000006</v>
      </c>
      <c r="H493" s="34">
        <f t="shared" si="46"/>
        <v>428211.80000000005</v>
      </c>
      <c r="I493" s="15">
        <f t="shared" si="35"/>
        <v>-7175.200000000012</v>
      </c>
      <c r="J493" s="15">
        <f>H493/G493*100</f>
        <v>98.35199489190076</v>
      </c>
      <c r="K493" s="15">
        <f>H493/F493*100</f>
        <v>81.54201954707533</v>
      </c>
      <c r="L493" s="34"/>
      <c r="M493" s="15">
        <f t="shared" si="36"/>
        <v>121717.40000000002</v>
      </c>
      <c r="N493" s="62">
        <f t="shared" si="37"/>
        <v>139.7127647356689</v>
      </c>
    </row>
    <row r="494" spans="1:14" ht="267.75" hidden="1">
      <c r="A494" s="100"/>
      <c r="B494" s="100"/>
      <c r="C494" s="16" t="s">
        <v>193</v>
      </c>
      <c r="D494" s="17" t="s">
        <v>194</v>
      </c>
      <c r="E494" s="34">
        <f t="shared" si="46"/>
        <v>0</v>
      </c>
      <c r="F494" s="34">
        <f t="shared" si="46"/>
        <v>0</v>
      </c>
      <c r="G494" s="34">
        <f t="shared" si="46"/>
        <v>0</v>
      </c>
      <c r="H494" s="34">
        <f t="shared" si="46"/>
        <v>0</v>
      </c>
      <c r="I494" s="15">
        <f t="shared" si="35"/>
        <v>0</v>
      </c>
      <c r="J494" s="15"/>
      <c r="K494" s="15"/>
      <c r="L494" s="34"/>
      <c r="M494" s="15">
        <f t="shared" si="36"/>
        <v>0</v>
      </c>
      <c r="N494" s="62"/>
    </row>
    <row r="495" spans="1:14" ht="267.75" hidden="1">
      <c r="A495" s="100"/>
      <c r="B495" s="100"/>
      <c r="C495" s="16" t="s">
        <v>64</v>
      </c>
      <c r="D495" s="18" t="s">
        <v>65</v>
      </c>
      <c r="E495" s="34">
        <f t="shared" si="46"/>
        <v>0</v>
      </c>
      <c r="F495" s="34">
        <f t="shared" si="46"/>
        <v>0</v>
      </c>
      <c r="G495" s="34">
        <f t="shared" si="46"/>
        <v>0</v>
      </c>
      <c r="H495" s="34">
        <f t="shared" si="46"/>
        <v>0</v>
      </c>
      <c r="I495" s="15">
        <f t="shared" si="35"/>
        <v>0</v>
      </c>
      <c r="J495" s="15"/>
      <c r="K495" s="15"/>
      <c r="L495" s="34"/>
      <c r="M495" s="15">
        <f t="shared" si="36"/>
        <v>0</v>
      </c>
      <c r="N495" s="62"/>
    </row>
    <row r="496" spans="1:14" ht="33.75" customHeight="1">
      <c r="A496" s="100"/>
      <c r="B496" s="100"/>
      <c r="C496" s="16"/>
      <c r="D496" s="82" t="s">
        <v>209</v>
      </c>
      <c r="E496" s="79">
        <f>E487+E489</f>
        <v>13607307.799999997</v>
      </c>
      <c r="F496" s="79">
        <f>F487+F489</f>
        <v>20867143.8</v>
      </c>
      <c r="G496" s="79">
        <f>G487+G489</f>
        <v>13664546.399999999</v>
      </c>
      <c r="H496" s="79">
        <f>H487+H489</f>
        <v>13097010.599999998</v>
      </c>
      <c r="I496" s="80">
        <f>H496-G496</f>
        <v>-567535.8000000007</v>
      </c>
      <c r="J496" s="80">
        <f>H496/G496*100</f>
        <v>95.84665466831741</v>
      </c>
      <c r="K496" s="80">
        <f>H496/F496*100</f>
        <v>62.7637913723487</v>
      </c>
      <c r="L496" s="83"/>
      <c r="M496" s="80">
        <f t="shared" si="36"/>
        <v>-510297.19999999925</v>
      </c>
      <c r="N496" s="81">
        <f t="shared" si="37"/>
        <v>96.24982981571124</v>
      </c>
    </row>
    <row r="497" spans="1:15" ht="33.75" customHeight="1">
      <c r="A497" s="100"/>
      <c r="B497" s="100"/>
      <c r="C497" s="23"/>
      <c r="D497" s="39" t="s">
        <v>210</v>
      </c>
      <c r="E497" s="37">
        <f>E488+E489</f>
        <v>13561451.599999998</v>
      </c>
      <c r="F497" s="37">
        <f>F488+F489</f>
        <v>20867143.8</v>
      </c>
      <c r="G497" s="37">
        <f>G488+G489</f>
        <v>13664546.399999999</v>
      </c>
      <c r="H497" s="37">
        <f>H488+H489</f>
        <v>12950057.999999998</v>
      </c>
      <c r="I497" s="59">
        <f t="shared" si="35"/>
        <v>-714488.4000000004</v>
      </c>
      <c r="J497" s="59">
        <f>H497/G497*100</f>
        <v>94.77122489773974</v>
      </c>
      <c r="K497" s="59">
        <f>H497/F497*100</f>
        <v>62.05956178823092</v>
      </c>
      <c r="L497" s="37">
        <f>SUM(L433,L447,L489)</f>
        <v>0</v>
      </c>
      <c r="M497" s="59">
        <f>H497-E497</f>
        <v>-611393.5999999996</v>
      </c>
      <c r="N497" s="64">
        <f>H497/E497*100</f>
        <v>95.4916802564115</v>
      </c>
      <c r="O497" s="26"/>
    </row>
    <row r="498" spans="1:15" ht="33.75" customHeight="1">
      <c r="A498" s="100"/>
      <c r="B498" s="100"/>
      <c r="C498" s="28"/>
      <c r="D498" s="24" t="s">
        <v>180</v>
      </c>
      <c r="E498" s="32">
        <f>E499</f>
        <v>12700</v>
      </c>
      <c r="F498" s="32">
        <f>F499</f>
        <v>24300.2</v>
      </c>
      <c r="G498" s="32">
        <f>G499</f>
        <v>0</v>
      </c>
      <c r="H498" s="32">
        <f>H499</f>
        <v>0</v>
      </c>
      <c r="I498" s="59">
        <f>H498-G498</f>
        <v>0</v>
      </c>
      <c r="J498" s="59"/>
      <c r="K498" s="59">
        <f>H498/F498*100</f>
        <v>0</v>
      </c>
      <c r="L498" s="32">
        <f>L499</f>
        <v>0</v>
      </c>
      <c r="M498" s="59">
        <f>H498-E498</f>
        <v>-12700</v>
      </c>
      <c r="N498" s="64">
        <f>H498/E498*100</f>
        <v>0</v>
      </c>
      <c r="O498" s="26"/>
    </row>
    <row r="499" spans="1:14" ht="31.5">
      <c r="A499" s="101"/>
      <c r="B499" s="101"/>
      <c r="C499" s="19" t="s">
        <v>181</v>
      </c>
      <c r="D499" s="20" t="s">
        <v>182</v>
      </c>
      <c r="E499" s="34">
        <f>SUMIF($C$6:$C$426,$C499,E$6:E$426)</f>
        <v>12700</v>
      </c>
      <c r="F499" s="14">
        <f>F426</f>
        <v>24300.2</v>
      </c>
      <c r="G499" s="14">
        <f>G426</f>
        <v>0</v>
      </c>
      <c r="H499" s="34">
        <f>SUMIF($C$6:$C$426,$C499,H$6:H$426)</f>
        <v>0</v>
      </c>
      <c r="I499" s="15">
        <f>H499-G499</f>
        <v>0</v>
      </c>
      <c r="J499" s="15"/>
      <c r="K499" s="15">
        <f>H499/F499*100</f>
        <v>0</v>
      </c>
      <c r="L499" s="34"/>
      <c r="M499" s="15">
        <f>H499-E499</f>
        <v>-12700</v>
      </c>
      <c r="N499" s="62">
        <f>H499/E499*100</f>
        <v>0</v>
      </c>
    </row>
    <row r="500" spans="1:13" ht="15.75">
      <c r="A500" s="40"/>
      <c r="B500" s="40"/>
      <c r="C500" s="41"/>
      <c r="D500" s="42"/>
      <c r="E500" s="46"/>
      <c r="F500" s="46"/>
      <c r="G500" s="46"/>
      <c r="H500" s="43"/>
      <c r="I500" s="47"/>
      <c r="J500" s="7"/>
      <c r="K500" s="7"/>
      <c r="L500" s="56"/>
      <c r="M500" s="84"/>
    </row>
    <row r="501" spans="1:11" ht="15.75">
      <c r="A501" s="40"/>
      <c r="B501" s="40"/>
      <c r="C501" s="41"/>
      <c r="D501" s="42"/>
      <c r="E501" s="46"/>
      <c r="F501" s="46"/>
      <c r="G501" s="46"/>
      <c r="H501" s="43"/>
      <c r="I501" s="47"/>
      <c r="J501" s="7"/>
      <c r="K501" s="7"/>
    </row>
    <row r="502" spans="1:11" ht="15.75">
      <c r="A502" s="40"/>
      <c r="B502" s="40"/>
      <c r="C502" s="41"/>
      <c r="D502" s="42"/>
      <c r="E502" s="46"/>
      <c r="F502" s="46"/>
      <c r="G502" s="46"/>
      <c r="H502" s="43"/>
      <c r="I502" s="47"/>
      <c r="J502" s="7"/>
      <c r="K502" s="7"/>
    </row>
    <row r="503" spans="1:9" ht="15.75">
      <c r="A503" s="48"/>
      <c r="B503" s="49"/>
      <c r="C503" s="50"/>
      <c r="D503" s="51"/>
      <c r="E503" s="51"/>
      <c r="F503" s="51"/>
      <c r="G503" s="51"/>
      <c r="H503" s="51"/>
      <c r="I503" s="52"/>
    </row>
    <row r="504" spans="1:9" ht="15.75">
      <c r="A504" s="48"/>
      <c r="B504" s="49"/>
      <c r="C504" s="50"/>
      <c r="D504" s="51"/>
      <c r="E504" s="51"/>
      <c r="F504" s="51"/>
      <c r="G504" s="51"/>
      <c r="H504" s="51"/>
      <c r="I504" s="52"/>
    </row>
    <row r="505" spans="1:9" ht="15.75">
      <c r="A505" s="48"/>
      <c r="B505" s="49"/>
      <c r="C505" s="50"/>
      <c r="D505" s="51"/>
      <c r="E505" s="51"/>
      <c r="F505" s="51"/>
      <c r="G505" s="51"/>
      <c r="H505" s="51"/>
      <c r="I505" s="52"/>
    </row>
    <row r="506" spans="1:9" ht="15.75">
      <c r="A506" s="48"/>
      <c r="B506" s="49"/>
      <c r="C506" s="50"/>
      <c r="D506" s="51"/>
      <c r="E506" s="51"/>
      <c r="F506" s="51"/>
      <c r="G506" s="51"/>
      <c r="H506" s="51"/>
      <c r="I506" s="52"/>
    </row>
    <row r="507" spans="1:9" ht="15.75">
      <c r="A507" s="48"/>
      <c r="B507" s="49"/>
      <c r="C507" s="50"/>
      <c r="D507" s="51"/>
      <c r="E507" s="51"/>
      <c r="F507" s="51"/>
      <c r="G507" s="51"/>
      <c r="H507" s="51"/>
      <c r="I507" s="52"/>
    </row>
    <row r="508" spans="1:8" ht="15.75">
      <c r="A508" s="53"/>
      <c r="B508" s="49"/>
      <c r="C508" s="50"/>
      <c r="D508" s="51"/>
      <c r="E508" s="51"/>
      <c r="F508" s="51"/>
      <c r="G508" s="51"/>
      <c r="H508" s="51"/>
    </row>
    <row r="509" spans="1:8" ht="15.75">
      <c r="A509" s="53"/>
      <c r="B509" s="49"/>
      <c r="C509" s="50"/>
      <c r="D509" s="51"/>
      <c r="E509" s="51"/>
      <c r="F509" s="51"/>
      <c r="G509" s="51"/>
      <c r="H509" s="51"/>
    </row>
    <row r="510" spans="1:8" ht="15.75">
      <c r="A510" s="53"/>
      <c r="B510" s="49"/>
      <c r="C510" s="50"/>
      <c r="D510" s="51"/>
      <c r="E510" s="51"/>
      <c r="F510" s="51"/>
      <c r="G510" s="51"/>
      <c r="H510" s="51"/>
    </row>
    <row r="511" spans="1:8" ht="15.75">
      <c r="A511" s="53"/>
      <c r="B511" s="49"/>
      <c r="C511" s="50"/>
      <c r="D511" s="51"/>
      <c r="E511" s="51"/>
      <c r="F511" s="51"/>
      <c r="G511" s="51"/>
      <c r="H511" s="51"/>
    </row>
    <row r="512" spans="1:8" ht="15.75">
      <c r="A512" s="53"/>
      <c r="B512" s="49"/>
      <c r="C512" s="50"/>
      <c r="D512" s="51"/>
      <c r="E512" s="51"/>
      <c r="F512" s="51"/>
      <c r="G512" s="51"/>
      <c r="H512" s="51"/>
    </row>
    <row r="513" spans="1:8" ht="15.75">
      <c r="A513" s="53"/>
      <c r="B513" s="49"/>
      <c r="C513" s="50"/>
      <c r="D513" s="51"/>
      <c r="E513" s="51"/>
      <c r="F513" s="51"/>
      <c r="G513" s="51"/>
      <c r="H513" s="51"/>
    </row>
    <row r="514" spans="1:8" ht="15.75">
      <c r="A514" s="53"/>
      <c r="B514" s="49"/>
      <c r="C514" s="50"/>
      <c r="D514" s="51"/>
      <c r="E514" s="51"/>
      <c r="F514" s="51"/>
      <c r="G514" s="51"/>
      <c r="H514" s="51"/>
    </row>
    <row r="515" spans="1:8" ht="15.75">
      <c r="A515" s="53"/>
      <c r="B515" s="49"/>
      <c r="C515" s="50"/>
      <c r="D515" s="51"/>
      <c r="E515" s="51"/>
      <c r="F515" s="51"/>
      <c r="G515" s="51"/>
      <c r="H515" s="51"/>
    </row>
    <row r="516" spans="1:8" ht="15.75">
      <c r="A516" s="53"/>
      <c r="B516" s="49"/>
      <c r="C516" s="50"/>
      <c r="D516" s="51"/>
      <c r="E516" s="51"/>
      <c r="F516" s="51"/>
      <c r="G516" s="51"/>
      <c r="H516" s="51"/>
    </row>
    <row r="517" spans="1:8" ht="15.75">
      <c r="A517" s="53"/>
      <c r="B517" s="49"/>
      <c r="C517" s="50"/>
      <c r="D517" s="51"/>
      <c r="E517" s="51"/>
      <c r="F517" s="51"/>
      <c r="G517" s="51"/>
      <c r="H517" s="51"/>
    </row>
    <row r="518" spans="1:8" ht="15.75">
      <c r="A518" s="53"/>
      <c r="B518" s="49"/>
      <c r="C518" s="50"/>
      <c r="D518" s="51"/>
      <c r="E518" s="51"/>
      <c r="F518" s="51"/>
      <c r="G518" s="51"/>
      <c r="H518" s="51"/>
    </row>
    <row r="519" spans="1:8" ht="15.75">
      <c r="A519" s="53"/>
      <c r="B519" s="49"/>
      <c r="C519" s="50"/>
      <c r="D519" s="51"/>
      <c r="E519" s="51"/>
      <c r="F519" s="51"/>
      <c r="G519" s="51"/>
      <c r="H519" s="51"/>
    </row>
    <row r="520" spans="1:8" ht="15.75">
      <c r="A520" s="53"/>
      <c r="B520" s="49"/>
      <c r="C520" s="50"/>
      <c r="D520" s="51"/>
      <c r="E520" s="51"/>
      <c r="F520" s="51"/>
      <c r="G520" s="51"/>
      <c r="H520" s="51"/>
    </row>
    <row r="521" spans="1:8" ht="15.75">
      <c r="A521" s="53"/>
      <c r="B521" s="49"/>
      <c r="C521" s="50"/>
      <c r="D521" s="51"/>
      <c r="E521" s="51"/>
      <c r="F521" s="51"/>
      <c r="G521" s="51"/>
      <c r="H521" s="51"/>
    </row>
    <row r="522" spans="1:8" ht="15.75">
      <c r="A522" s="53"/>
      <c r="B522" s="49"/>
      <c r="C522" s="50"/>
      <c r="D522" s="51"/>
      <c r="E522" s="51"/>
      <c r="F522" s="51"/>
      <c r="G522" s="51"/>
      <c r="H522" s="51"/>
    </row>
    <row r="523" spans="1:8" ht="15.75">
      <c r="A523" s="53"/>
      <c r="B523" s="49"/>
      <c r="C523" s="50"/>
      <c r="D523" s="51"/>
      <c r="E523" s="51"/>
      <c r="F523" s="51"/>
      <c r="G523" s="51"/>
      <c r="H523" s="51"/>
    </row>
    <row r="524" spans="1:8" ht="15.75">
      <c r="A524" s="53"/>
      <c r="B524" s="49"/>
      <c r="C524" s="50"/>
      <c r="D524" s="51"/>
      <c r="E524" s="51"/>
      <c r="F524" s="51"/>
      <c r="G524" s="51"/>
      <c r="H524" s="51"/>
    </row>
    <row r="525" spans="1:8" ht="15.75">
      <c r="A525" s="53"/>
      <c r="B525" s="49"/>
      <c r="C525" s="50"/>
      <c r="D525" s="51"/>
      <c r="E525" s="51"/>
      <c r="F525" s="51"/>
      <c r="G525" s="51"/>
      <c r="H525" s="51"/>
    </row>
    <row r="526" spans="1:8" ht="15.75">
      <c r="A526" s="53"/>
      <c r="B526" s="49"/>
      <c r="C526" s="50"/>
      <c r="D526" s="51"/>
      <c r="E526" s="51"/>
      <c r="F526" s="51"/>
      <c r="G526" s="51"/>
      <c r="H526" s="51"/>
    </row>
    <row r="527" spans="1:8" ht="15.75">
      <c r="A527" s="53"/>
      <c r="B527" s="49"/>
      <c r="C527" s="50"/>
      <c r="D527" s="51"/>
      <c r="E527" s="51"/>
      <c r="F527" s="51"/>
      <c r="G527" s="51"/>
      <c r="H527" s="51"/>
    </row>
    <row r="528" spans="1:8" ht="15.75">
      <c r="A528" s="53"/>
      <c r="B528" s="49"/>
      <c r="C528" s="50"/>
      <c r="D528" s="51"/>
      <c r="E528" s="51"/>
      <c r="F528" s="51"/>
      <c r="G528" s="51"/>
      <c r="H528" s="51"/>
    </row>
    <row r="529" spans="1:8" ht="15.75">
      <c r="A529" s="53"/>
      <c r="B529" s="49"/>
      <c r="C529" s="50"/>
      <c r="D529" s="51"/>
      <c r="E529" s="51"/>
      <c r="F529" s="51"/>
      <c r="G529" s="51"/>
      <c r="H529" s="51"/>
    </row>
    <row r="530" spans="1:8" ht="15.75">
      <c r="A530" s="53"/>
      <c r="B530" s="49"/>
      <c r="C530" s="50"/>
      <c r="D530" s="51"/>
      <c r="E530" s="51"/>
      <c r="F530" s="51"/>
      <c r="G530" s="51"/>
      <c r="H530" s="51"/>
    </row>
    <row r="531" spans="1:8" ht="15.75">
      <c r="A531" s="53"/>
      <c r="B531" s="49"/>
      <c r="C531" s="50"/>
      <c r="D531" s="51"/>
      <c r="E531" s="51"/>
      <c r="F531" s="51"/>
      <c r="G531" s="51"/>
      <c r="H531" s="51"/>
    </row>
    <row r="532" spans="2:8" ht="15.75">
      <c r="B532" s="54"/>
      <c r="C532" s="50"/>
      <c r="D532" s="51"/>
      <c r="E532" s="51"/>
      <c r="F532" s="51"/>
      <c r="G532" s="51"/>
      <c r="H532" s="51"/>
    </row>
    <row r="533" spans="2:8" ht="15.75">
      <c r="B533" s="54"/>
      <c r="C533" s="50"/>
      <c r="D533" s="51"/>
      <c r="E533" s="51"/>
      <c r="F533" s="51"/>
      <c r="G533" s="51"/>
      <c r="H533" s="51"/>
    </row>
    <row r="534" spans="2:8" ht="15.75">
      <c r="B534" s="54"/>
      <c r="C534" s="50"/>
      <c r="D534" s="51"/>
      <c r="E534" s="51"/>
      <c r="F534" s="51"/>
      <c r="G534" s="51"/>
      <c r="H534" s="51"/>
    </row>
    <row r="535" spans="2:8" ht="15.75">
      <c r="B535" s="54"/>
      <c r="C535" s="50"/>
      <c r="D535" s="51"/>
      <c r="E535" s="51"/>
      <c r="F535" s="51"/>
      <c r="G535" s="51"/>
      <c r="H535" s="51"/>
    </row>
    <row r="536" spans="2:8" ht="15.75">
      <c r="B536" s="54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1"/>
      <c r="E550" s="51"/>
      <c r="F550" s="51"/>
      <c r="G550" s="51"/>
      <c r="H550" s="51"/>
    </row>
    <row r="551" spans="2:8" ht="15.75">
      <c r="B551" s="54"/>
      <c r="C551" s="50"/>
      <c r="D551" s="51"/>
      <c r="E551" s="51"/>
      <c r="F551" s="51"/>
      <c r="G551" s="51"/>
      <c r="H551" s="51"/>
    </row>
    <row r="552" spans="2:8" ht="15.75">
      <c r="B552" s="54"/>
      <c r="C552" s="50"/>
      <c r="D552" s="51"/>
      <c r="E552" s="51"/>
      <c r="F552" s="51"/>
      <c r="G552" s="51"/>
      <c r="H552" s="51"/>
    </row>
    <row r="553" spans="2:8" ht="15.75">
      <c r="B553" s="54"/>
      <c r="C553" s="50"/>
      <c r="D553" s="51"/>
      <c r="E553" s="51"/>
      <c r="F553" s="51"/>
      <c r="G553" s="51"/>
      <c r="H553" s="51"/>
    </row>
    <row r="554" spans="2:8" ht="15.75">
      <c r="B554" s="54"/>
      <c r="C554" s="50"/>
      <c r="D554" s="51"/>
      <c r="E554" s="51"/>
      <c r="F554" s="51"/>
      <c r="G554" s="51"/>
      <c r="H554" s="51"/>
    </row>
    <row r="555" spans="2:8" ht="15.75">
      <c r="B555" s="54"/>
      <c r="C555" s="50"/>
      <c r="D555" s="51"/>
      <c r="E555" s="51"/>
      <c r="F555" s="51"/>
      <c r="G555" s="51"/>
      <c r="H555" s="51"/>
    </row>
    <row r="556" spans="2:8" ht="15.75">
      <c r="B556" s="54"/>
      <c r="C556" s="50"/>
      <c r="D556" s="51"/>
      <c r="E556" s="51"/>
      <c r="F556" s="51"/>
      <c r="G556" s="51"/>
      <c r="H556" s="51"/>
    </row>
    <row r="557" spans="2:8" ht="15.75">
      <c r="B557" s="54"/>
      <c r="C557" s="50"/>
      <c r="D557" s="51"/>
      <c r="E557" s="51"/>
      <c r="F557" s="51"/>
      <c r="G557" s="51"/>
      <c r="H557" s="51"/>
    </row>
    <row r="558" spans="2:8" ht="15.75">
      <c r="B558" s="54"/>
      <c r="C558" s="50"/>
      <c r="D558" s="51"/>
      <c r="E558" s="51"/>
      <c r="F558" s="51"/>
      <c r="G558" s="51"/>
      <c r="H558" s="51"/>
    </row>
    <row r="559" spans="2:8" ht="15.75">
      <c r="B559" s="54"/>
      <c r="C559" s="50"/>
      <c r="D559" s="51"/>
      <c r="E559" s="51"/>
      <c r="F559" s="51"/>
      <c r="G559" s="51"/>
      <c r="H559" s="51"/>
    </row>
    <row r="560" spans="2:8" ht="15.75">
      <c r="B560" s="54"/>
      <c r="C560" s="50"/>
      <c r="D560" s="51"/>
      <c r="E560" s="51"/>
      <c r="F560" s="51"/>
      <c r="G560" s="51"/>
      <c r="H560" s="51"/>
    </row>
    <row r="561" spans="2:8" ht="15.75">
      <c r="B561" s="54"/>
      <c r="C561" s="50"/>
      <c r="D561" s="51"/>
      <c r="E561" s="51"/>
      <c r="F561" s="51"/>
      <c r="G561" s="51"/>
      <c r="H561" s="51"/>
    </row>
    <row r="562" spans="2:8" ht="15.75">
      <c r="B562" s="54"/>
      <c r="C562" s="50"/>
      <c r="D562" s="51"/>
      <c r="E562" s="51"/>
      <c r="F562" s="51"/>
      <c r="G562" s="51"/>
      <c r="H562" s="51"/>
    </row>
    <row r="563" spans="2:8" ht="15.75">
      <c r="B563" s="54"/>
      <c r="C563" s="50"/>
      <c r="D563" s="51"/>
      <c r="E563" s="51"/>
      <c r="F563" s="51"/>
      <c r="G563" s="51"/>
      <c r="H563" s="51"/>
    </row>
    <row r="564" spans="2:8" ht="15.75">
      <c r="B564" s="54"/>
      <c r="C564" s="50"/>
      <c r="D564" s="51"/>
      <c r="E564" s="51"/>
      <c r="F564" s="51"/>
      <c r="G564" s="51"/>
      <c r="H564" s="51"/>
    </row>
    <row r="565" spans="2:8" ht="15.75">
      <c r="B565" s="54"/>
      <c r="C565" s="50"/>
      <c r="D565" s="51"/>
      <c r="E565" s="51"/>
      <c r="F565" s="51"/>
      <c r="G565" s="51"/>
      <c r="H565" s="51"/>
    </row>
    <row r="566" spans="2:8" ht="15.75">
      <c r="B566" s="54"/>
      <c r="C566" s="50"/>
      <c r="D566" s="51"/>
      <c r="E566" s="51"/>
      <c r="F566" s="51"/>
      <c r="G566" s="51"/>
      <c r="H566" s="51"/>
    </row>
    <row r="567" spans="2:8" ht="15.75">
      <c r="B567" s="54"/>
      <c r="C567" s="50"/>
      <c r="D567" s="51"/>
      <c r="E567" s="51"/>
      <c r="F567" s="51"/>
      <c r="G567" s="51"/>
      <c r="H567" s="51"/>
    </row>
    <row r="568" spans="2:8" ht="15.75">
      <c r="B568" s="54"/>
      <c r="C568" s="50"/>
      <c r="D568" s="51"/>
      <c r="E568" s="51"/>
      <c r="F568" s="51"/>
      <c r="G568" s="51"/>
      <c r="H568" s="51"/>
    </row>
    <row r="569" spans="2:8" ht="15.75">
      <c r="B569" s="54"/>
      <c r="C569" s="50"/>
      <c r="D569" s="51"/>
      <c r="E569" s="51"/>
      <c r="F569" s="51"/>
      <c r="G569" s="51"/>
      <c r="H569" s="51"/>
    </row>
    <row r="570" spans="2:8" ht="15.75">
      <c r="B570" s="54"/>
      <c r="C570" s="50"/>
      <c r="D570" s="51"/>
      <c r="E570" s="51"/>
      <c r="F570" s="51"/>
      <c r="G570" s="51"/>
      <c r="H570" s="51"/>
    </row>
    <row r="571" spans="2:8" ht="15.75">
      <c r="B571" s="54"/>
      <c r="C571" s="50"/>
      <c r="D571" s="51"/>
      <c r="E571" s="51"/>
      <c r="F571" s="51"/>
      <c r="G571" s="51"/>
      <c r="H571" s="51"/>
    </row>
    <row r="572" spans="2:8" ht="15.75">
      <c r="B572" s="54"/>
      <c r="C572" s="50"/>
      <c r="D572" s="51"/>
      <c r="E572" s="51"/>
      <c r="F572" s="51"/>
      <c r="G572" s="51"/>
      <c r="H572" s="51"/>
    </row>
    <row r="573" spans="2:8" ht="15.75">
      <c r="B573" s="54"/>
      <c r="C573" s="50"/>
      <c r="D573" s="51"/>
      <c r="E573" s="51"/>
      <c r="F573" s="51"/>
      <c r="G573" s="51"/>
      <c r="H573" s="51"/>
    </row>
    <row r="574" spans="2:8" ht="15.75">
      <c r="B574" s="54"/>
      <c r="C574" s="50"/>
      <c r="D574" s="51"/>
      <c r="E574" s="51"/>
      <c r="F574" s="51"/>
      <c r="G574" s="51"/>
      <c r="H574" s="51"/>
    </row>
    <row r="575" spans="2:8" ht="15.75">
      <c r="B575" s="54"/>
      <c r="C575" s="50"/>
      <c r="D575" s="51"/>
      <c r="E575" s="51"/>
      <c r="F575" s="51"/>
      <c r="G575" s="51"/>
      <c r="H575" s="51"/>
    </row>
    <row r="576" spans="2:8" ht="15.75">
      <c r="B576" s="54"/>
      <c r="C576" s="50"/>
      <c r="D576" s="51"/>
      <c r="E576" s="51"/>
      <c r="F576" s="51"/>
      <c r="G576" s="51"/>
      <c r="H576" s="51"/>
    </row>
    <row r="577" spans="2:8" ht="15.75">
      <c r="B577" s="54"/>
      <c r="C577" s="50"/>
      <c r="D577" s="51"/>
      <c r="E577" s="51"/>
      <c r="F577" s="51"/>
      <c r="G577" s="51"/>
      <c r="H577" s="51"/>
    </row>
    <row r="578" spans="2:8" ht="15.75">
      <c r="B578" s="54"/>
      <c r="C578" s="50"/>
      <c r="D578" s="51"/>
      <c r="E578" s="51"/>
      <c r="F578" s="51"/>
      <c r="G578" s="51"/>
      <c r="H578" s="51"/>
    </row>
    <row r="579" spans="2:8" ht="15.75">
      <c r="B579" s="54"/>
      <c r="C579" s="50"/>
      <c r="D579" s="51"/>
      <c r="E579" s="51"/>
      <c r="F579" s="51"/>
      <c r="G579" s="51"/>
      <c r="H579" s="51"/>
    </row>
    <row r="580" spans="2:8" ht="15.75">
      <c r="B580" s="54"/>
      <c r="C580" s="50"/>
      <c r="D580" s="51"/>
      <c r="E580" s="51"/>
      <c r="F580" s="51"/>
      <c r="G580" s="51"/>
      <c r="H580" s="51"/>
    </row>
    <row r="581" spans="2:8" ht="15.75">
      <c r="B581" s="54"/>
      <c r="C581" s="50"/>
      <c r="D581" s="51"/>
      <c r="E581" s="51"/>
      <c r="F581" s="51"/>
      <c r="G581" s="51"/>
      <c r="H581" s="51"/>
    </row>
    <row r="582" spans="2:8" ht="15.75">
      <c r="B582" s="54"/>
      <c r="C582" s="50"/>
      <c r="D582" s="51"/>
      <c r="E582" s="51"/>
      <c r="F582" s="51"/>
      <c r="G582" s="51"/>
      <c r="H582" s="51"/>
    </row>
    <row r="583" spans="2:8" ht="15.75">
      <c r="B583" s="54"/>
      <c r="C583" s="50"/>
      <c r="D583" s="55"/>
      <c r="E583" s="55"/>
      <c r="F583" s="55"/>
      <c r="G583" s="55"/>
      <c r="H583" s="55"/>
    </row>
    <row r="584" spans="2:8" ht="15.75">
      <c r="B584" s="54"/>
      <c r="C584" s="50"/>
      <c r="D584" s="55"/>
      <c r="E584" s="55"/>
      <c r="F584" s="55"/>
      <c r="G584" s="55"/>
      <c r="H584" s="55"/>
    </row>
    <row r="585" spans="2:8" ht="15.75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  <row r="685" spans="2:8" ht="15.75">
      <c r="B685" s="54"/>
      <c r="C685" s="50"/>
      <c r="D685" s="55"/>
      <c r="E685" s="55"/>
      <c r="F685" s="55"/>
      <c r="G685" s="55"/>
      <c r="H685" s="55"/>
    </row>
    <row r="686" spans="2:8" ht="15.75">
      <c r="B686" s="54"/>
      <c r="C686" s="50"/>
      <c r="D686" s="55"/>
      <c r="E686" s="55"/>
      <c r="F686" s="55"/>
      <c r="G686" s="55"/>
      <c r="H686" s="55"/>
    </row>
    <row r="687" spans="2:8" ht="15.75">
      <c r="B687" s="54"/>
      <c r="C687" s="50"/>
      <c r="D687" s="55"/>
      <c r="E687" s="55"/>
      <c r="F687" s="55"/>
      <c r="G687" s="55"/>
      <c r="H687" s="55"/>
    </row>
    <row r="688" spans="2:8" ht="15.75">
      <c r="B688" s="54"/>
      <c r="C688" s="50"/>
      <c r="D688" s="55"/>
      <c r="E688" s="55"/>
      <c r="F688" s="55"/>
      <c r="G688" s="55"/>
      <c r="H688" s="55"/>
    </row>
    <row r="689" spans="2:8" ht="15.75">
      <c r="B689" s="54"/>
      <c r="C689" s="50"/>
      <c r="D689" s="55"/>
      <c r="E689" s="55"/>
      <c r="F689" s="55"/>
      <c r="G689" s="55"/>
      <c r="H689" s="55"/>
    </row>
    <row r="690" spans="2:8" ht="15.75">
      <c r="B690" s="54"/>
      <c r="C690" s="50"/>
      <c r="D690" s="55"/>
      <c r="E690" s="55"/>
      <c r="F690" s="55"/>
      <c r="G690" s="55"/>
      <c r="H690" s="55"/>
    </row>
    <row r="691" spans="2:8" ht="15.75">
      <c r="B691" s="54"/>
      <c r="C691" s="50"/>
      <c r="D691" s="55"/>
      <c r="E691" s="55"/>
      <c r="F691" s="55"/>
      <c r="G691" s="55"/>
      <c r="H691" s="55"/>
    </row>
    <row r="692" spans="2:8" ht="15.75">
      <c r="B692" s="54"/>
      <c r="C692" s="50"/>
      <c r="D692" s="55"/>
      <c r="E692" s="55"/>
      <c r="F692" s="55"/>
      <c r="G692" s="55"/>
      <c r="H692" s="55"/>
    </row>
    <row r="693" spans="2:8" ht="15.75">
      <c r="B693" s="54"/>
      <c r="C693" s="50"/>
      <c r="D693" s="55"/>
      <c r="E693" s="55"/>
      <c r="F693" s="55"/>
      <c r="G693" s="55"/>
      <c r="H693" s="55"/>
    </row>
    <row r="694" spans="2:8" ht="15.75">
      <c r="B694" s="54"/>
      <c r="C694" s="50"/>
      <c r="D694" s="55"/>
      <c r="E694" s="55"/>
      <c r="F694" s="55"/>
      <c r="G694" s="55"/>
      <c r="H694" s="55"/>
    </row>
    <row r="695" spans="2:8" ht="15.75">
      <c r="B695" s="54"/>
      <c r="C695" s="50"/>
      <c r="D695" s="55"/>
      <c r="E695" s="55"/>
      <c r="F695" s="55"/>
      <c r="G695" s="55"/>
      <c r="H695" s="55"/>
    </row>
    <row r="696" spans="2:8" ht="15.75">
      <c r="B696" s="54"/>
      <c r="C696" s="50"/>
      <c r="D696" s="55"/>
      <c r="E696" s="55"/>
      <c r="F696" s="55"/>
      <c r="G696" s="55"/>
      <c r="H696" s="55"/>
    </row>
    <row r="697" spans="2:8" ht="15.75">
      <c r="B697" s="54"/>
      <c r="C697" s="50"/>
      <c r="D697" s="55"/>
      <c r="E697" s="55"/>
      <c r="F697" s="55"/>
      <c r="G697" s="55"/>
      <c r="H697" s="55"/>
    </row>
    <row r="698" spans="2:8" ht="15.75">
      <c r="B698" s="54"/>
      <c r="C698" s="50"/>
      <c r="D698" s="55"/>
      <c r="E698" s="55"/>
      <c r="F698" s="55"/>
      <c r="G698" s="55"/>
      <c r="H698" s="55"/>
    </row>
    <row r="699" spans="2:8" ht="15.75">
      <c r="B699" s="54"/>
      <c r="C699" s="50"/>
      <c r="D699" s="55"/>
      <c r="E699" s="55"/>
      <c r="F699" s="55"/>
      <c r="G699" s="55"/>
      <c r="H699" s="55"/>
    </row>
    <row r="700" spans="2:8" ht="15.75">
      <c r="B700" s="54"/>
      <c r="C700" s="50"/>
      <c r="D700" s="55"/>
      <c r="E700" s="55"/>
      <c r="F700" s="55"/>
      <c r="G700" s="55"/>
      <c r="H700" s="55"/>
    </row>
    <row r="701" spans="2:8" ht="15.75">
      <c r="B701" s="54"/>
      <c r="C701" s="50"/>
      <c r="D701" s="55"/>
      <c r="E701" s="55"/>
      <c r="F701" s="55"/>
      <c r="G701" s="55"/>
      <c r="H701" s="55"/>
    </row>
    <row r="702" spans="2:8" ht="15.75">
      <c r="B702" s="54"/>
      <c r="C702" s="50"/>
      <c r="D702" s="55"/>
      <c r="E702" s="55"/>
      <c r="F702" s="55"/>
      <c r="G702" s="55"/>
      <c r="H702" s="55"/>
    </row>
    <row r="703" spans="2:8" ht="15.75">
      <c r="B703" s="54"/>
      <c r="C703" s="50"/>
      <c r="D703" s="55"/>
      <c r="E703" s="55"/>
      <c r="F703" s="55"/>
      <c r="G703" s="55"/>
      <c r="H703" s="55"/>
    </row>
    <row r="704" spans="2:8" ht="15.75">
      <c r="B704" s="54"/>
      <c r="C704" s="50"/>
      <c r="D704" s="55"/>
      <c r="E704" s="55"/>
      <c r="F704" s="55"/>
      <c r="G704" s="55"/>
      <c r="H704" s="55"/>
    </row>
    <row r="705" spans="2:8" ht="15.75">
      <c r="B705" s="54"/>
      <c r="C705" s="50"/>
      <c r="D705" s="55"/>
      <c r="E705" s="55"/>
      <c r="F705" s="55"/>
      <c r="G705" s="55"/>
      <c r="H705" s="55"/>
    </row>
    <row r="706" spans="2:8" ht="15.75">
      <c r="B706" s="54"/>
      <c r="C706" s="50"/>
      <c r="D706" s="55"/>
      <c r="E706" s="55"/>
      <c r="F706" s="55"/>
      <c r="G706" s="55"/>
      <c r="H706" s="55"/>
    </row>
    <row r="707" spans="2:8" ht="15.75">
      <c r="B707" s="54"/>
      <c r="C707" s="50"/>
      <c r="D707" s="55"/>
      <c r="E707" s="55"/>
      <c r="F707" s="55"/>
      <c r="G707" s="55"/>
      <c r="H707" s="55"/>
    </row>
    <row r="708" spans="2:8" ht="15.75">
      <c r="B708" s="54"/>
      <c r="C708" s="50"/>
      <c r="D708" s="55"/>
      <c r="E708" s="55"/>
      <c r="F708" s="55"/>
      <c r="G708" s="55"/>
      <c r="H708" s="55"/>
    </row>
    <row r="709" spans="2:8" ht="15.75">
      <c r="B709" s="54"/>
      <c r="C709" s="50"/>
      <c r="D709" s="55"/>
      <c r="E709" s="55"/>
      <c r="F709" s="55"/>
      <c r="G709" s="55"/>
      <c r="H709" s="55"/>
    </row>
    <row r="710" spans="2:8" ht="15.75">
      <c r="B710" s="54"/>
      <c r="C710" s="50"/>
      <c r="D710" s="55"/>
      <c r="E710" s="55"/>
      <c r="F710" s="55"/>
      <c r="G710" s="55"/>
      <c r="H710" s="55"/>
    </row>
    <row r="711" spans="2:8" ht="15.75">
      <c r="B711" s="54"/>
      <c r="C711" s="50"/>
      <c r="D711" s="55"/>
      <c r="E711" s="55"/>
      <c r="F711" s="55"/>
      <c r="G711" s="55"/>
      <c r="H711" s="55"/>
    </row>
    <row r="712" spans="2:8" ht="15.75">
      <c r="B712" s="54"/>
      <c r="C712" s="50"/>
      <c r="D712" s="55"/>
      <c r="E712" s="55"/>
      <c r="F712" s="55"/>
      <c r="G712" s="55"/>
      <c r="H712" s="55"/>
    </row>
  </sheetData>
  <sheetProtection password="CE28" sheet="1" objects="1" scenarios="1"/>
  <mergeCells count="102">
    <mergeCell ref="N431:N432"/>
    <mergeCell ref="A433:A458"/>
    <mergeCell ref="B433:B499"/>
    <mergeCell ref="A459:A499"/>
    <mergeCell ref="G431:G432"/>
    <mergeCell ref="H431:H432"/>
    <mergeCell ref="I431:I432"/>
    <mergeCell ref="J431:J432"/>
    <mergeCell ref="K431:K432"/>
    <mergeCell ref="M431:M432"/>
    <mergeCell ref="A431:A432"/>
    <mergeCell ref="B431:B432"/>
    <mergeCell ref="C431:C432"/>
    <mergeCell ref="D431:D432"/>
    <mergeCell ref="E431:E432"/>
    <mergeCell ref="F431:F432"/>
    <mergeCell ref="A417:A425"/>
    <mergeCell ref="B417:B425"/>
    <mergeCell ref="A426:A427"/>
    <mergeCell ref="B426:B427"/>
    <mergeCell ref="A380:A391"/>
    <mergeCell ref="B380:B391"/>
    <mergeCell ref="A392:A406"/>
    <mergeCell ref="B392:B406"/>
    <mergeCell ref="A407:A415"/>
    <mergeCell ref="B407:B415"/>
    <mergeCell ref="A364:A373"/>
    <mergeCell ref="B364:B373"/>
    <mergeCell ref="A374:A375"/>
    <mergeCell ref="B374:B375"/>
    <mergeCell ref="A376:A379"/>
    <mergeCell ref="B376:B379"/>
    <mergeCell ref="A342:A344"/>
    <mergeCell ref="B342:B344"/>
    <mergeCell ref="A345:A352"/>
    <mergeCell ref="B345:B352"/>
    <mergeCell ref="A353:A363"/>
    <mergeCell ref="B353:B363"/>
    <mergeCell ref="A297:A303"/>
    <mergeCell ref="B297:B303"/>
    <mergeCell ref="A304:A324"/>
    <mergeCell ref="B304:B324"/>
    <mergeCell ref="A325:A341"/>
    <mergeCell ref="B325:B341"/>
    <mergeCell ref="A258:A268"/>
    <mergeCell ref="B258:B268"/>
    <mergeCell ref="A269:A282"/>
    <mergeCell ref="B269:B282"/>
    <mergeCell ref="A283:A296"/>
    <mergeCell ref="B283:B296"/>
    <mergeCell ref="A218:A230"/>
    <mergeCell ref="B218:B230"/>
    <mergeCell ref="A231:A245"/>
    <mergeCell ref="B231:B245"/>
    <mergeCell ref="A246:A257"/>
    <mergeCell ref="B246:B257"/>
    <mergeCell ref="A182:A194"/>
    <mergeCell ref="B182:B194"/>
    <mergeCell ref="A195:A204"/>
    <mergeCell ref="B195:B204"/>
    <mergeCell ref="A205:A217"/>
    <mergeCell ref="B205:B217"/>
    <mergeCell ref="A142:A154"/>
    <mergeCell ref="B142:B154"/>
    <mergeCell ref="A155:A167"/>
    <mergeCell ref="B155:B167"/>
    <mergeCell ref="A168:A181"/>
    <mergeCell ref="B168:B181"/>
    <mergeCell ref="A112:A116"/>
    <mergeCell ref="B112:B116"/>
    <mergeCell ref="A117:A128"/>
    <mergeCell ref="B117:B128"/>
    <mergeCell ref="A129:A141"/>
    <mergeCell ref="B129:B141"/>
    <mergeCell ref="A65:A82"/>
    <mergeCell ref="B65:B82"/>
    <mergeCell ref="A83:A98"/>
    <mergeCell ref="B83:B98"/>
    <mergeCell ref="A99:A111"/>
    <mergeCell ref="B99:B111"/>
    <mergeCell ref="A28:A47"/>
    <mergeCell ref="B28:B47"/>
    <mergeCell ref="A48:A60"/>
    <mergeCell ref="B48:B60"/>
    <mergeCell ref="A62:A64"/>
    <mergeCell ref="B62:B64"/>
    <mergeCell ref="J4:J5"/>
    <mergeCell ref="K4:K5"/>
    <mergeCell ref="M4:M5"/>
    <mergeCell ref="N4:N5"/>
    <mergeCell ref="A6:A27"/>
    <mergeCell ref="B6:B27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4" right="0.21" top="0.27" bottom="0.3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27-1</dc:creator>
  <cp:keywords/>
  <dc:description/>
  <cp:lastModifiedBy>Dep_Fin</cp:lastModifiedBy>
  <cp:lastPrinted>2010-09-09T08:49:31Z</cp:lastPrinted>
  <dcterms:created xsi:type="dcterms:W3CDTF">2009-07-09T10:52:20Z</dcterms:created>
  <dcterms:modified xsi:type="dcterms:W3CDTF">2010-09-13T06:40:17Z</dcterms:modified>
  <cp:category/>
  <cp:version/>
  <cp:contentType/>
  <cp:contentStatus/>
</cp:coreProperties>
</file>