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2390" windowHeight="9315" tabRatio="607" activeTab="0"/>
  </bookViews>
  <sheets>
    <sheet name="Расходы на 01.02.09" sheetId="1" r:id="rId1"/>
    <sheet name="Лист3" sheetId="2" r:id="rId2"/>
  </sheets>
  <definedNames>
    <definedName name="_xlnm._FilterDatabase" localSheetId="0" hidden="1">'Расходы на 01.02.09'!$A$4:$I$121</definedName>
    <definedName name="_xlnm.Print_Titles" localSheetId="0">'Расходы на 01.02.09'!$4:$4</definedName>
    <definedName name="_xlnm.Print_Area" localSheetId="0">'Расходы на 01.02.09'!$A$1:$I$123</definedName>
  </definedNames>
  <calcPr fullCalcOnLoad="1"/>
</workbook>
</file>

<file path=xl/sharedStrings.xml><?xml version="1.0" encoding="utf-8"?>
<sst xmlns="http://schemas.openxmlformats.org/spreadsheetml/2006/main" count="231" uniqueCount="123">
  <si>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</si>
  <si>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</si>
  <si>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</si>
  <si>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Управление внутренних дел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</si>
  <si>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</si>
  <si>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</si>
  <si>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</si>
  <si>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</si>
  <si>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</si>
  <si>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</si>
  <si>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</si>
  <si>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</si>
  <si>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</si>
  <si>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</si>
  <si>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</si>
  <si>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</si>
  <si>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</si>
  <si>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</si>
  <si>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</si>
  <si>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</si>
  <si>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</si>
  <si>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</si>
  <si>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</si>
  <si>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</si>
  <si>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</si>
  <si>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</si>
  <si>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</si>
  <si>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</si>
  <si>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</si>
  <si>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</si>
  <si>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</si>
  <si>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</si>
  <si>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</si>
  <si>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</si>
  <si>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</si>
  <si>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</si>
  <si>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</si>
  <si>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</si>
  <si>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</si>
  <si>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</si>
  <si>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</si>
  <si>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</si>
  <si>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</si>
  <si>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</si>
  <si>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</si>
  <si>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</si>
  <si>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</si>
  <si>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</si>
  <si>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</si>
  <si>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</si>
  <si>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</si>
  <si>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</si>
  <si>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</si>
  <si>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</si>
  <si>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</si>
  <si>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</si>
  <si>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</si>
  <si>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расходы за счет средств по предпринимательской и иной приносящей доход деятельности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</si>
  <si>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</si>
  <si>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</si>
  <si>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</si>
  <si>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</si>
  <si>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</si>
  <si>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</si>
  <si>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</si>
  <si>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</si>
  <si>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</si>
  <si>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</si>
  <si>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</si>
  <si>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</si>
  <si>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</si>
  <si>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</si>
  <si>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</si>
  <si>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</si>
  <si>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</si>
  <si>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</si>
  <si>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</si>
  <si>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</si>
  <si>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</si>
  <si>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</si>
  <si>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</si>
  <si>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</si>
  <si>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</si>
  <si>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</si>
  <si>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</si>
  <si>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</si>
  <si>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</si>
  <si>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188</t>
  </si>
  <si>
    <t>902</t>
  </si>
  <si>
    <t>Итого по КВСР 902 в т.ч.:</t>
  </si>
  <si>
    <t>Итого по КВСР 188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</si>
  <si>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</si>
  <si>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</si>
  <si>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</si>
  <si>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</si>
  <si>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</si>
  <si>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</si>
  <si>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</si>
  <si>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</si>
  <si>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</si>
  <si>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</si>
  <si>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</si>
  <si>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</si>
  <si>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</si>
  <si>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расходы,переданные из краевого бюджета на выполнение полномочий городского округа</t>
  </si>
  <si>
    <t>расходы  местного бюджета с учетом зарезервированных средств</t>
  </si>
  <si>
    <t>%  выполнения кассового плана за отчетный период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</si>
  <si>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</si>
  <si>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</si>
  <si>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</si>
  <si>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</si>
  <si>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</si>
  <si>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</si>
  <si>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</si>
  <si>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</si>
  <si>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Приложение 3</t>
  </si>
  <si>
    <t>Кассовый расход за отчетный период</t>
  </si>
  <si>
    <t>Анализ исполнения бюджета города Перми по расходам на 1 февраля 2009 года</t>
  </si>
  <si>
    <t>Ассигнования 2009 года</t>
  </si>
  <si>
    <t>Кассовый план 1 квартала</t>
  </si>
  <si>
    <t>%  выполнения годовых  ассигно-ваний</t>
  </si>
  <si>
    <t>Отклонение от установленного уровня выполнения плана (31,67% и 7,92%) *</t>
  </si>
  <si>
    <t xml:space="preserve">   * -  расчётный уровень выполнения плана января 2009 года установлен по расходам: 31,67% от кас.плана 1 квартала - за счет собственных средств местного бюджета и средств по предпринимательской и иной приносящей доход деятельности, 7,92 % от годовых ассигнований - за счет средств, поступивших из бюджетов вышестоящих уровней.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</si>
</sst>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i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171" fontId="3" fillId="0" borderId="2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171" fontId="3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horizontal="right" vertical="center" wrapText="1" indent="1"/>
    </xf>
    <xf numFmtId="171" fontId="3" fillId="0" borderId="1" xfId="20" applyNumberFormat="1" applyFont="1" applyFill="1" applyBorder="1" applyAlignment="1">
      <alignment horizontal="right" vertical="center" wrapText="1" indent="1"/>
    </xf>
    <xf numFmtId="171" fontId="3" fillId="0" borderId="1" xfId="0" applyNumberFormat="1" applyFont="1" applyFill="1" applyBorder="1" applyAlignment="1">
      <alignment horizontal="right" vertical="center" wrapText="1" indent="1"/>
    </xf>
    <xf numFmtId="171" fontId="8" fillId="0" borderId="1" xfId="0" applyNumberFormat="1" applyFont="1" applyFill="1" applyBorder="1" applyAlignment="1">
      <alignment horizontal="right" vertical="center" wrapText="1" indent="1"/>
    </xf>
    <xf numFmtId="166" fontId="3" fillId="0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2" xfId="0" applyNumberFormat="1" applyFont="1" applyBorder="1" applyAlignment="1">
      <alignment horizontal="left"/>
    </xf>
    <xf numFmtId="0" fontId="12" fillId="0" borderId="0" xfId="0" applyFont="1" applyAlignment="1">
      <alignment horizontal="right"/>
    </xf>
    <xf numFmtId="171" fontId="8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right" vertical="center" indent="1"/>
    </xf>
    <xf numFmtId="4" fontId="3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horizontal="right" vertical="center" wrapText="1"/>
    </xf>
    <xf numFmtId="171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171" fontId="0" fillId="0" borderId="4" xfId="0" applyNumberFormat="1" applyFont="1" applyFill="1" applyBorder="1" applyAlignment="1">
      <alignment horizontal="left" vertical="center" wrapText="1"/>
    </xf>
    <xf numFmtId="171" fontId="0" fillId="0" borderId="4" xfId="0" applyNumberFormat="1" applyFill="1" applyBorder="1" applyAlignment="1">
      <alignment horizontal="left" vertical="center" wrapText="1"/>
    </xf>
    <xf numFmtId="171" fontId="0" fillId="0" borderId="5" xfId="0" applyNumberForma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71" fontId="4" fillId="0" borderId="1" xfId="0" applyNumberFormat="1" applyFont="1" applyFill="1" applyBorder="1" applyAlignment="1">
      <alignment vertical="center"/>
    </xf>
    <xf numFmtId="171" fontId="7" fillId="0" borderId="1" xfId="0" applyNumberFormat="1" applyFont="1" applyFill="1" applyBorder="1" applyAlignment="1">
      <alignment horizontal="right" vertical="center"/>
    </xf>
    <xf numFmtId="171" fontId="7" fillId="0" borderId="1" xfId="0" applyNumberFormat="1" applyFont="1" applyFill="1" applyBorder="1" applyAlignment="1">
      <alignment vertical="center" wrapText="1"/>
    </xf>
    <xf numFmtId="171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71" fontId="0" fillId="0" borderId="4" xfId="0" applyNumberFormat="1" applyFont="1" applyFill="1" applyBorder="1" applyAlignment="1">
      <alignment horizontal="left"/>
    </xf>
    <xf numFmtId="171" fontId="0" fillId="0" borderId="4" xfId="0" applyNumberFormat="1" applyFill="1" applyBorder="1" applyAlignment="1">
      <alignment horizontal="left"/>
    </xf>
    <xf numFmtId="171" fontId="0" fillId="0" borderId="5" xfId="0" applyNumberForma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 vertical="center" wrapText="1"/>
    </xf>
    <xf numFmtId="171" fontId="7" fillId="0" borderId="1" xfId="0" applyNumberFormat="1" applyFont="1" applyFill="1" applyBorder="1" applyAlignment="1">
      <alignment horizontal="right" vertical="center" wrapText="1"/>
    </xf>
    <xf numFmtId="171" fontId="7" fillId="0" borderId="1" xfId="0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10" sqref="D110"/>
    </sheetView>
  </sheetViews>
  <sheetFormatPr defaultColWidth="9.140625" defaultRowHeight="12.75"/>
  <cols>
    <col min="1" max="1" width="5.8515625" style="27" customWidth="1"/>
    <col min="2" max="2" width="30.28125" style="0" customWidth="1"/>
    <col min="3" max="3" width="43.7109375" style="0" customWidth="1"/>
    <col min="4" max="4" width="12.57421875" style="7" customWidth="1"/>
    <col min="5" max="5" width="11.7109375" style="0" customWidth="1"/>
    <col min="6" max="6" width="11.7109375" style="16" customWidth="1"/>
    <col min="7" max="8" width="10.8515625" style="0" customWidth="1"/>
    <col min="9" max="9" width="13.140625" style="0" customWidth="1"/>
  </cols>
  <sheetData>
    <row r="1" ht="15">
      <c r="I1" s="30" t="s">
        <v>115</v>
      </c>
    </row>
    <row r="2" spans="1:9" s="8" customFormat="1" ht="21.75" customHeight="1">
      <c r="A2" s="76" t="s">
        <v>117</v>
      </c>
      <c r="B2" s="76"/>
      <c r="C2" s="76"/>
      <c r="D2" s="76"/>
      <c r="E2" s="76"/>
      <c r="F2" s="76"/>
      <c r="G2" s="76"/>
      <c r="H2" s="76"/>
      <c r="I2" s="76"/>
    </row>
    <row r="3" spans="1:9" s="8" customFormat="1" ht="21" customHeight="1">
      <c r="A3" s="28"/>
      <c r="B3" s="9"/>
      <c r="C3" s="9"/>
      <c r="D3" s="10"/>
      <c r="E3" s="10"/>
      <c r="F3" s="17"/>
      <c r="G3" s="11"/>
      <c r="H3" s="11"/>
      <c r="I3" s="12" t="s">
        <v>85</v>
      </c>
    </row>
    <row r="4" spans="1:9" s="8" customFormat="1" ht="81" customHeight="1">
      <c r="A4" s="1" t="s">
        <v>1</v>
      </c>
      <c r="B4" s="1" t="s">
        <v>91</v>
      </c>
      <c r="C4" s="1" t="s">
        <v>102</v>
      </c>
      <c r="D4" s="20" t="s">
        <v>118</v>
      </c>
      <c r="E4" s="20" t="s">
        <v>119</v>
      </c>
      <c r="F4" s="13" t="s">
        <v>116</v>
      </c>
      <c r="G4" s="13" t="s">
        <v>120</v>
      </c>
      <c r="H4" s="13" t="s">
        <v>106</v>
      </c>
      <c r="I4" s="35" t="s">
        <v>121</v>
      </c>
    </row>
    <row r="5" spans="1:9" s="8" customFormat="1" ht="38.25">
      <c r="A5" s="1" t="s">
        <v>86</v>
      </c>
      <c r="B5" s="2" t="s">
        <v>2</v>
      </c>
      <c r="C5" s="2" t="s">
        <v>58</v>
      </c>
      <c r="D5" s="22">
        <f>D6+D7</f>
        <v>128151.3</v>
      </c>
      <c r="E5" s="22">
        <f>E6+E7</f>
        <v>26298.5</v>
      </c>
      <c r="F5" s="22">
        <f>F6+F7</f>
        <v>1093.5</v>
      </c>
      <c r="G5" s="21">
        <f aca="true" t="shared" si="0" ref="G5:G31">F5/D5*100</f>
        <v>0.8532882616095194</v>
      </c>
      <c r="H5" s="21">
        <f>SUM(F5/E5)*100</f>
        <v>4.15803182691028</v>
      </c>
      <c r="I5" s="4" t="s">
        <v>99</v>
      </c>
    </row>
    <row r="6" spans="1:9" s="8" customFormat="1" ht="15" customHeight="1">
      <c r="A6" s="66"/>
      <c r="B6" s="66"/>
      <c r="C6" s="3" t="s">
        <v>55</v>
      </c>
      <c r="D6" s="23">
        <v>123722.7</v>
      </c>
      <c r="E6" s="23">
        <v>24881.3</v>
      </c>
      <c r="F6" s="24">
        <v>1093.5</v>
      </c>
      <c r="G6" s="19">
        <f t="shared" si="0"/>
        <v>0.8838313421870038</v>
      </c>
      <c r="H6" s="19">
        <f>SUM(F6/E6)*100</f>
        <v>4.39486682769791</v>
      </c>
      <c r="I6" s="14">
        <f>H6-31.67</f>
        <v>-27.27513317230209</v>
      </c>
    </row>
    <row r="7" spans="1:9" s="8" customFormat="1" ht="28.5" customHeight="1">
      <c r="A7" s="66"/>
      <c r="B7" s="66"/>
      <c r="C7" s="3" t="s">
        <v>57</v>
      </c>
      <c r="D7" s="24">
        <v>4428.6</v>
      </c>
      <c r="E7" s="24">
        <v>1417.2</v>
      </c>
      <c r="F7" s="24">
        <v>0</v>
      </c>
      <c r="G7" s="19">
        <f t="shared" si="0"/>
        <v>0</v>
      </c>
      <c r="H7" s="19">
        <f>SUM(F7/E7)*100</f>
        <v>0</v>
      </c>
      <c r="I7" s="14">
        <f>H7-31.67</f>
        <v>-31.67</v>
      </c>
    </row>
    <row r="8" spans="1:9" s="8" customFormat="1" ht="27" customHeight="1">
      <c r="A8" s="1" t="s">
        <v>87</v>
      </c>
      <c r="B8" s="2" t="s">
        <v>3</v>
      </c>
      <c r="C8" s="2" t="s">
        <v>90</v>
      </c>
      <c r="D8" s="22">
        <f>SUM(D9:D10)</f>
        <v>1110426.2</v>
      </c>
      <c r="E8" s="22">
        <f>SUM(E9:E10)</f>
        <v>258403</v>
      </c>
      <c r="F8" s="22">
        <f>SUM(F9:F10)</f>
        <v>65104.9</v>
      </c>
      <c r="G8" s="21">
        <f t="shared" si="0"/>
        <v>5.863055104427472</v>
      </c>
      <c r="H8" s="21">
        <f>F8/E8*100</f>
        <v>25.195102224045385</v>
      </c>
      <c r="I8" s="4" t="s">
        <v>99</v>
      </c>
    </row>
    <row r="9" spans="1:9" s="8" customFormat="1" ht="15.75" customHeight="1">
      <c r="A9" s="66"/>
      <c r="B9" s="66"/>
      <c r="C9" s="3" t="s">
        <v>55</v>
      </c>
      <c r="D9" s="24">
        <v>867264.4</v>
      </c>
      <c r="E9" s="24">
        <v>258403</v>
      </c>
      <c r="F9" s="24">
        <v>65104.9</v>
      </c>
      <c r="G9" s="19">
        <f t="shared" si="0"/>
        <v>7.50692637677737</v>
      </c>
      <c r="H9" s="19">
        <f>SUM(F9/E9)*100</f>
        <v>25.195102224045385</v>
      </c>
      <c r="I9" s="14">
        <f>H9-31.67</f>
        <v>-6.4748977759546165</v>
      </c>
    </row>
    <row r="10" spans="1:9" s="8" customFormat="1" ht="16.5" customHeight="1">
      <c r="A10" s="66"/>
      <c r="B10" s="66"/>
      <c r="C10" s="3" t="s">
        <v>56</v>
      </c>
      <c r="D10" s="24">
        <v>243161.8</v>
      </c>
      <c r="E10" s="24">
        <v>0</v>
      </c>
      <c r="F10" s="24">
        <v>0</v>
      </c>
      <c r="G10" s="19">
        <f t="shared" si="0"/>
        <v>0</v>
      </c>
      <c r="H10" s="19">
        <v>0</v>
      </c>
      <c r="I10" s="14">
        <f>G10-7.92</f>
        <v>-7.92</v>
      </c>
    </row>
    <row r="11" spans="1:9" s="8" customFormat="1" ht="27" customHeight="1">
      <c r="A11" s="1" t="s">
        <v>88</v>
      </c>
      <c r="B11" s="2" t="s">
        <v>0</v>
      </c>
      <c r="C11" s="2" t="s">
        <v>89</v>
      </c>
      <c r="D11" s="22">
        <f>D13</f>
        <v>274435.8</v>
      </c>
      <c r="E11" s="22">
        <f>E13</f>
        <v>56962.9</v>
      </c>
      <c r="F11" s="22">
        <f>F13</f>
        <v>7988.5</v>
      </c>
      <c r="G11" s="21">
        <f t="shared" si="0"/>
        <v>2.9108811605482963</v>
      </c>
      <c r="H11" s="21">
        <f aca="true" t="shared" si="1" ref="H11:H22">SUM(F11/E11)*100</f>
        <v>14.024040208627017</v>
      </c>
      <c r="I11" s="4" t="s">
        <v>99</v>
      </c>
    </row>
    <row r="12" spans="1:9" s="8" customFormat="1" ht="25.5">
      <c r="A12" s="66"/>
      <c r="B12" s="66"/>
      <c r="C12" s="3" t="s">
        <v>96</v>
      </c>
      <c r="D12" s="24">
        <v>76715.9</v>
      </c>
      <c r="E12" s="24">
        <v>15793.4</v>
      </c>
      <c r="F12" s="24">
        <v>4150.8</v>
      </c>
      <c r="G12" s="19">
        <f t="shared" si="0"/>
        <v>5.4106124023833395</v>
      </c>
      <c r="H12" s="19">
        <f t="shared" si="1"/>
        <v>26.281864576342016</v>
      </c>
      <c r="I12" s="14">
        <f>H12-31.67</f>
        <v>-5.388135423657985</v>
      </c>
    </row>
    <row r="13" spans="1:9" s="8" customFormat="1" ht="25.5">
      <c r="A13" s="66"/>
      <c r="B13" s="66"/>
      <c r="C13" s="15" t="s">
        <v>95</v>
      </c>
      <c r="D13" s="25">
        <v>274435.8</v>
      </c>
      <c r="E13" s="25">
        <v>56962.9</v>
      </c>
      <c r="F13" s="25">
        <v>7988.5</v>
      </c>
      <c r="G13" s="31">
        <f t="shared" si="0"/>
        <v>2.9108811605482963</v>
      </c>
      <c r="H13" s="31">
        <f t="shared" si="1"/>
        <v>14.024040208627017</v>
      </c>
      <c r="I13" s="32">
        <f>H13-31.67</f>
        <v>-17.645959791372984</v>
      </c>
    </row>
    <row r="14" spans="1:9" s="8" customFormat="1" ht="38.25">
      <c r="A14" s="1" t="s">
        <v>4</v>
      </c>
      <c r="B14" s="2" t="s">
        <v>5</v>
      </c>
      <c r="C14" s="2" t="s">
        <v>59</v>
      </c>
      <c r="D14" s="22">
        <f>D15</f>
        <v>210772.6</v>
      </c>
      <c r="E14" s="22">
        <f>E15</f>
        <v>6976.4</v>
      </c>
      <c r="F14" s="22">
        <f>F15</f>
        <v>506.3</v>
      </c>
      <c r="G14" s="21">
        <f t="shared" si="0"/>
        <v>0.2402114885900729</v>
      </c>
      <c r="H14" s="21">
        <f t="shared" si="1"/>
        <v>7.257324694684939</v>
      </c>
      <c r="I14" s="4" t="s">
        <v>99</v>
      </c>
    </row>
    <row r="15" spans="1:9" s="8" customFormat="1" ht="15.75" customHeight="1">
      <c r="A15" s="66"/>
      <c r="B15" s="66"/>
      <c r="C15" s="3" t="s">
        <v>55</v>
      </c>
      <c r="D15" s="24">
        <v>210772.6</v>
      </c>
      <c r="E15" s="24">
        <v>6976.4</v>
      </c>
      <c r="F15" s="24">
        <v>506.3</v>
      </c>
      <c r="G15" s="19">
        <f t="shared" si="0"/>
        <v>0.2402114885900729</v>
      </c>
      <c r="H15" s="19">
        <f t="shared" si="1"/>
        <v>7.257324694684939</v>
      </c>
      <c r="I15" s="14">
        <f>H15-31.67</f>
        <v>-24.412675305315062</v>
      </c>
    </row>
    <row r="16" spans="1:9" s="8" customFormat="1" ht="25.5" customHeight="1">
      <c r="A16" s="1" t="s">
        <v>111</v>
      </c>
      <c r="B16" s="2" t="s">
        <v>112</v>
      </c>
      <c r="C16" s="2" t="s">
        <v>114</v>
      </c>
      <c r="D16" s="22">
        <f>D17</f>
        <v>278749</v>
      </c>
      <c r="E16" s="22">
        <f>E17</f>
        <v>54533.6</v>
      </c>
      <c r="F16" s="22">
        <f>F17</f>
        <v>140</v>
      </c>
      <c r="G16" s="21">
        <f t="shared" si="0"/>
        <v>0.050224395423840086</v>
      </c>
      <c r="H16" s="21">
        <f t="shared" si="1"/>
        <v>0.25672246101486057</v>
      </c>
      <c r="I16" s="4" t="s">
        <v>99</v>
      </c>
    </row>
    <row r="17" spans="1:9" s="8" customFormat="1" ht="15.75" customHeight="1">
      <c r="A17" s="66"/>
      <c r="B17" s="66"/>
      <c r="C17" s="3" t="s">
        <v>55</v>
      </c>
      <c r="D17" s="24">
        <v>278749</v>
      </c>
      <c r="E17" s="24">
        <v>54533.6</v>
      </c>
      <c r="F17" s="24">
        <v>140</v>
      </c>
      <c r="G17" s="19">
        <f t="shared" si="0"/>
        <v>0.050224395423840086</v>
      </c>
      <c r="H17" s="19">
        <f t="shared" si="1"/>
        <v>0.25672246101486057</v>
      </c>
      <c r="I17" s="14">
        <f>H17-31.67</f>
        <v>-31.41327753898514</v>
      </c>
    </row>
    <row r="18" spans="1:9" s="8" customFormat="1" ht="38.25">
      <c r="A18" s="1" t="s">
        <v>6</v>
      </c>
      <c r="B18" s="2" t="s">
        <v>7</v>
      </c>
      <c r="C18" s="2" t="s">
        <v>60</v>
      </c>
      <c r="D18" s="22">
        <f>D19+D20</f>
        <v>60222.799999999996</v>
      </c>
      <c r="E18" s="22">
        <f>E19+E20</f>
        <v>9942.4</v>
      </c>
      <c r="F18" s="22">
        <f>F19+F20</f>
        <v>442.6</v>
      </c>
      <c r="G18" s="21">
        <f t="shared" si="0"/>
        <v>0.734937598384665</v>
      </c>
      <c r="H18" s="21">
        <f t="shared" si="1"/>
        <v>4.451641454779531</v>
      </c>
      <c r="I18" s="4" t="s">
        <v>99</v>
      </c>
    </row>
    <row r="19" spans="1:9" s="8" customFormat="1" ht="15" customHeight="1">
      <c r="A19" s="66"/>
      <c r="B19" s="66"/>
      <c r="C19" s="3" t="s">
        <v>55</v>
      </c>
      <c r="D19" s="24">
        <v>59645.1</v>
      </c>
      <c r="E19" s="24">
        <v>9800.9</v>
      </c>
      <c r="F19" s="24">
        <v>442.6</v>
      </c>
      <c r="G19" s="19">
        <f t="shared" si="0"/>
        <v>0.7420559274776973</v>
      </c>
      <c r="H19" s="19">
        <f t="shared" si="1"/>
        <v>4.515911804017999</v>
      </c>
      <c r="I19" s="14">
        <f>H19-31.67</f>
        <v>-27.154088195982002</v>
      </c>
    </row>
    <row r="20" spans="1:9" s="8" customFormat="1" ht="27.75" customHeight="1">
      <c r="A20" s="66"/>
      <c r="B20" s="66"/>
      <c r="C20" s="3" t="s">
        <v>57</v>
      </c>
      <c r="D20" s="24">
        <v>577.7</v>
      </c>
      <c r="E20" s="24">
        <v>141.5</v>
      </c>
      <c r="F20" s="24">
        <v>0</v>
      </c>
      <c r="G20" s="19">
        <f t="shared" si="0"/>
        <v>0</v>
      </c>
      <c r="H20" s="19">
        <f t="shared" si="1"/>
        <v>0</v>
      </c>
      <c r="I20" s="14">
        <f>H20-31.67</f>
        <v>-31.67</v>
      </c>
    </row>
    <row r="21" spans="1:9" s="8" customFormat="1" ht="25.5">
      <c r="A21" s="1" t="s">
        <v>8</v>
      </c>
      <c r="B21" s="2" t="s">
        <v>9</v>
      </c>
      <c r="C21" s="2" t="s">
        <v>61</v>
      </c>
      <c r="D21" s="22">
        <f>D22+D23+D24+D25</f>
        <v>2622698.7</v>
      </c>
      <c r="E21" s="22">
        <f>E22+E23+E24+E25</f>
        <v>455519.7</v>
      </c>
      <c r="F21" s="22">
        <f>F22+F23+F24+F25</f>
        <v>29960.3</v>
      </c>
      <c r="G21" s="21">
        <f t="shared" si="0"/>
        <v>1.1423462405346065</v>
      </c>
      <c r="H21" s="21">
        <f t="shared" si="1"/>
        <v>6.57716889082953</v>
      </c>
      <c r="I21" s="4" t="s">
        <v>99</v>
      </c>
    </row>
    <row r="22" spans="1:9" s="8" customFormat="1" ht="18" customHeight="1">
      <c r="A22" s="66"/>
      <c r="B22" s="66"/>
      <c r="C22" s="3" t="s">
        <v>55</v>
      </c>
      <c r="D22" s="24">
        <f>1619654.6+119</f>
        <v>1619773.6</v>
      </c>
      <c r="E22" s="24">
        <v>331286.4</v>
      </c>
      <c r="F22" s="24">
        <v>26887.2</v>
      </c>
      <c r="G22" s="19">
        <f t="shared" si="0"/>
        <v>1.6599356848389182</v>
      </c>
      <c r="H22" s="19">
        <f t="shared" si="1"/>
        <v>8.115998724970297</v>
      </c>
      <c r="I22" s="14">
        <f>H22-31.67</f>
        <v>-23.554001275029705</v>
      </c>
    </row>
    <row r="23" spans="1:9" s="8" customFormat="1" ht="18" customHeight="1">
      <c r="A23" s="66"/>
      <c r="B23" s="66"/>
      <c r="C23" s="3" t="s">
        <v>56</v>
      </c>
      <c r="D23" s="24">
        <v>335506.5</v>
      </c>
      <c r="E23" s="24">
        <v>0</v>
      </c>
      <c r="F23" s="36">
        <v>218.6</v>
      </c>
      <c r="G23" s="19">
        <f t="shared" si="0"/>
        <v>0.06515522053969147</v>
      </c>
      <c r="H23" s="19">
        <v>0</v>
      </c>
      <c r="I23" s="14">
        <f>G23-7.92</f>
        <v>-7.854844779460309</v>
      </c>
    </row>
    <row r="24" spans="1:9" s="8" customFormat="1" ht="25.5">
      <c r="A24" s="66"/>
      <c r="B24" s="66"/>
      <c r="C24" s="3" t="s">
        <v>104</v>
      </c>
      <c r="D24" s="24">
        <v>101159.3</v>
      </c>
      <c r="E24" s="24">
        <v>0</v>
      </c>
      <c r="F24" s="36">
        <v>0</v>
      </c>
      <c r="G24" s="26">
        <f t="shared" si="0"/>
        <v>0</v>
      </c>
      <c r="H24" s="26">
        <v>0</v>
      </c>
      <c r="I24" s="14">
        <f>G24-7.92</f>
        <v>-7.92</v>
      </c>
    </row>
    <row r="25" spans="1:9" s="8" customFormat="1" ht="27" customHeight="1">
      <c r="A25" s="66"/>
      <c r="B25" s="66"/>
      <c r="C25" s="3" t="s">
        <v>57</v>
      </c>
      <c r="D25" s="24">
        <v>566259.3</v>
      </c>
      <c r="E25" s="24">
        <v>124233.3</v>
      </c>
      <c r="F25" s="24">
        <v>2854.5</v>
      </c>
      <c r="G25" s="19">
        <f t="shared" si="0"/>
        <v>0.5040976810447086</v>
      </c>
      <c r="H25" s="19">
        <f>SUM(F25/E25)*100</f>
        <v>2.297693130585761</v>
      </c>
      <c r="I25" s="14">
        <f>H25-31.67</f>
        <v>-29.372306869414242</v>
      </c>
    </row>
    <row r="26" spans="1:9" s="8" customFormat="1" ht="25.5">
      <c r="A26" s="1" t="s">
        <v>10</v>
      </c>
      <c r="B26" s="2" t="s">
        <v>11</v>
      </c>
      <c r="C26" s="2" t="s">
        <v>62</v>
      </c>
      <c r="D26" s="22">
        <f>D27+D28+D29</f>
        <v>692311.6</v>
      </c>
      <c r="E26" s="22">
        <f>E27+E28+E29</f>
        <v>126584.8</v>
      </c>
      <c r="F26" s="22">
        <f>F27+F28+F29</f>
        <v>21436.3</v>
      </c>
      <c r="G26" s="21">
        <f t="shared" si="0"/>
        <v>3.096336967342451</v>
      </c>
      <c r="H26" s="21">
        <f>SUM(F26/E26)*100</f>
        <v>16.934339667953815</v>
      </c>
      <c r="I26" s="4" t="s">
        <v>99</v>
      </c>
    </row>
    <row r="27" spans="1:9" s="8" customFormat="1" ht="16.5" customHeight="1">
      <c r="A27" s="66"/>
      <c r="B27" s="66"/>
      <c r="C27" s="3" t="s">
        <v>55</v>
      </c>
      <c r="D27" s="24">
        <v>525985.9</v>
      </c>
      <c r="E27" s="24">
        <v>101683</v>
      </c>
      <c r="F27" s="24">
        <v>21411.8</v>
      </c>
      <c r="G27" s="19">
        <f t="shared" si="0"/>
        <v>4.070793532678347</v>
      </c>
      <c r="H27" s="19">
        <f>SUM(F27/E27)*100</f>
        <v>21.0574038924894</v>
      </c>
      <c r="I27" s="14">
        <f>H27-31.67</f>
        <v>-10.612596107510601</v>
      </c>
    </row>
    <row r="28" spans="1:9" s="8" customFormat="1" ht="25.5">
      <c r="A28" s="66"/>
      <c r="B28" s="66"/>
      <c r="C28" s="3" t="s">
        <v>104</v>
      </c>
      <c r="D28" s="24">
        <v>58602.2</v>
      </c>
      <c r="E28" s="24">
        <v>0</v>
      </c>
      <c r="F28" s="36">
        <v>0</v>
      </c>
      <c r="G28" s="19">
        <f t="shared" si="0"/>
        <v>0</v>
      </c>
      <c r="H28" s="19">
        <v>0</v>
      </c>
      <c r="I28" s="14">
        <f>G28-7.92</f>
        <v>-7.92</v>
      </c>
    </row>
    <row r="29" spans="1:9" s="8" customFormat="1" ht="28.5" customHeight="1">
      <c r="A29" s="66"/>
      <c r="B29" s="66"/>
      <c r="C29" s="3" t="s">
        <v>57</v>
      </c>
      <c r="D29" s="24">
        <v>107723.5</v>
      </c>
      <c r="E29" s="24">
        <v>24901.8</v>
      </c>
      <c r="F29" s="24">
        <v>24.5</v>
      </c>
      <c r="G29" s="19">
        <f t="shared" si="0"/>
        <v>0.02274341253301276</v>
      </c>
      <c r="H29" s="19">
        <f aca="true" t="shared" si="2" ref="H29:H34">SUM(F29/E29)*100</f>
        <v>0.09838646202282567</v>
      </c>
      <c r="I29" s="14">
        <f>H29-31.67</f>
        <v>-31.571613537977175</v>
      </c>
    </row>
    <row r="30" spans="1:9" s="8" customFormat="1" ht="36.75" customHeight="1">
      <c r="A30" s="1" t="s">
        <v>98</v>
      </c>
      <c r="B30" s="2" t="s">
        <v>113</v>
      </c>
      <c r="C30" s="2" t="s">
        <v>97</v>
      </c>
      <c r="D30" s="22">
        <f>D31+D32</f>
        <v>24794.2</v>
      </c>
      <c r="E30" s="22">
        <f>E31+E32</f>
        <v>4644.1</v>
      </c>
      <c r="F30" s="22">
        <f>F31+F32</f>
        <v>207.9</v>
      </c>
      <c r="G30" s="21">
        <f t="shared" si="0"/>
        <v>0.8385025530164313</v>
      </c>
      <c r="H30" s="21">
        <f t="shared" si="2"/>
        <v>4.476647789668611</v>
      </c>
      <c r="I30" s="4" t="s">
        <v>99</v>
      </c>
    </row>
    <row r="31" spans="1:9" s="8" customFormat="1" ht="16.5" customHeight="1">
      <c r="A31" s="70"/>
      <c r="B31" s="71"/>
      <c r="C31" s="3" t="s">
        <v>55</v>
      </c>
      <c r="D31" s="24">
        <v>17479</v>
      </c>
      <c r="E31" s="24">
        <v>3203.1</v>
      </c>
      <c r="F31" s="24">
        <v>207.9</v>
      </c>
      <c r="G31" s="19">
        <f t="shared" si="0"/>
        <v>1.1894273127753305</v>
      </c>
      <c r="H31" s="19">
        <f t="shared" si="2"/>
        <v>6.490587243607755</v>
      </c>
      <c r="I31" s="14">
        <f>H31-31.67</f>
        <v>-25.179412756392246</v>
      </c>
    </row>
    <row r="32" spans="1:9" s="8" customFormat="1" ht="25.5">
      <c r="A32" s="74"/>
      <c r="B32" s="75"/>
      <c r="C32" s="3" t="s">
        <v>57</v>
      </c>
      <c r="D32" s="24">
        <v>7315.2</v>
      </c>
      <c r="E32" s="24">
        <v>1441</v>
      </c>
      <c r="F32" s="24">
        <v>0</v>
      </c>
      <c r="G32" s="19">
        <f aca="true" t="shared" si="3" ref="G32:G62">F32/D32*100</f>
        <v>0</v>
      </c>
      <c r="H32" s="19">
        <f t="shared" si="2"/>
        <v>0</v>
      </c>
      <c r="I32" s="14">
        <f>H32-31.67</f>
        <v>-31.67</v>
      </c>
    </row>
    <row r="33" spans="1:9" s="8" customFormat="1" ht="27" customHeight="1">
      <c r="A33" s="1" t="s">
        <v>12</v>
      </c>
      <c r="B33" s="2" t="s">
        <v>13</v>
      </c>
      <c r="C33" s="2" t="s">
        <v>63</v>
      </c>
      <c r="D33" s="22">
        <f>D34+D35+D36+D37</f>
        <v>6734407.399999999</v>
      </c>
      <c r="E33" s="22">
        <f>E34+E35+E36+E37</f>
        <v>915313.2</v>
      </c>
      <c r="F33" s="22">
        <f>F34+F35+F36+F37</f>
        <v>253075.8</v>
      </c>
      <c r="G33" s="21">
        <f t="shared" si="3"/>
        <v>3.7579520359876057</v>
      </c>
      <c r="H33" s="21">
        <f t="shared" si="2"/>
        <v>27.649093228416238</v>
      </c>
      <c r="I33" s="4" t="s">
        <v>99</v>
      </c>
    </row>
    <row r="34" spans="1:9" s="8" customFormat="1" ht="17.25" customHeight="1">
      <c r="A34" s="66"/>
      <c r="B34" s="66"/>
      <c r="C34" s="3" t="s">
        <v>55</v>
      </c>
      <c r="D34" s="24">
        <v>3969398.4</v>
      </c>
      <c r="E34" s="24">
        <v>812985.2</v>
      </c>
      <c r="F34" s="24">
        <v>175537.6</v>
      </c>
      <c r="G34" s="19">
        <f t="shared" si="3"/>
        <v>4.4222721508629625</v>
      </c>
      <c r="H34" s="19">
        <f t="shared" si="2"/>
        <v>21.591733773259342</v>
      </c>
      <c r="I34" s="14">
        <f>H34-31.67</f>
        <v>-10.07826622674066</v>
      </c>
    </row>
    <row r="35" spans="1:9" s="8" customFormat="1" ht="17.25" customHeight="1">
      <c r="A35" s="66"/>
      <c r="B35" s="66"/>
      <c r="C35" s="3" t="s">
        <v>56</v>
      </c>
      <c r="D35" s="24">
        <v>1847942.6</v>
      </c>
      <c r="E35" s="24">
        <v>0</v>
      </c>
      <c r="F35" s="36">
        <v>76590.9</v>
      </c>
      <c r="G35" s="19">
        <f t="shared" si="3"/>
        <v>4.14465795636726</v>
      </c>
      <c r="H35" s="19">
        <v>0</v>
      </c>
      <c r="I35" s="14">
        <f>G35-7.92</f>
        <v>-3.7753420436327403</v>
      </c>
    </row>
    <row r="36" spans="1:9" s="8" customFormat="1" ht="26.25" customHeight="1">
      <c r="A36" s="66"/>
      <c r="B36" s="66"/>
      <c r="C36" s="3" t="s">
        <v>104</v>
      </c>
      <c r="D36" s="24">
        <v>274305.6</v>
      </c>
      <c r="E36" s="24">
        <v>0</v>
      </c>
      <c r="F36" s="24">
        <v>0</v>
      </c>
      <c r="G36" s="19">
        <f t="shared" si="3"/>
        <v>0</v>
      </c>
      <c r="H36" s="19">
        <v>0</v>
      </c>
      <c r="I36" s="14">
        <f>G36-7.92</f>
        <v>-7.92</v>
      </c>
    </row>
    <row r="37" spans="1:9" s="8" customFormat="1" ht="27" customHeight="1">
      <c r="A37" s="66"/>
      <c r="B37" s="66"/>
      <c r="C37" s="3" t="s">
        <v>57</v>
      </c>
      <c r="D37" s="24">
        <v>642760.8</v>
      </c>
      <c r="E37" s="24">
        <v>102328</v>
      </c>
      <c r="F37" s="24">
        <v>947.3</v>
      </c>
      <c r="G37" s="19">
        <f t="shared" si="3"/>
        <v>0.1473798651068951</v>
      </c>
      <c r="H37" s="19">
        <f>SUM(F37/E37)*100</f>
        <v>0.925748573215542</v>
      </c>
      <c r="I37" s="14">
        <f>H37-31.67</f>
        <v>-30.74425142678446</v>
      </c>
    </row>
    <row r="38" spans="1:9" s="8" customFormat="1" ht="25.5">
      <c r="A38" s="1" t="s">
        <v>14</v>
      </c>
      <c r="B38" s="2" t="s">
        <v>15</v>
      </c>
      <c r="C38" s="2" t="s">
        <v>64</v>
      </c>
      <c r="D38" s="22">
        <f>D39+D40</f>
        <v>192294.6</v>
      </c>
      <c r="E38" s="22">
        <f>E39+E40</f>
        <v>49330.3</v>
      </c>
      <c r="F38" s="22">
        <f>F39+F40</f>
        <v>1977.3000000000002</v>
      </c>
      <c r="G38" s="21">
        <f t="shared" si="3"/>
        <v>1.0282660043495762</v>
      </c>
      <c r="H38" s="21">
        <f>SUM(F38/E38)*100</f>
        <v>4.008286996024755</v>
      </c>
      <c r="I38" s="4" t="s">
        <v>99</v>
      </c>
    </row>
    <row r="39" spans="1:9" s="8" customFormat="1" ht="15" customHeight="1">
      <c r="A39" s="66"/>
      <c r="B39" s="66"/>
      <c r="C39" s="3" t="s">
        <v>55</v>
      </c>
      <c r="D39" s="24">
        <v>181550.1</v>
      </c>
      <c r="E39" s="24">
        <v>49330.3</v>
      </c>
      <c r="F39" s="24">
        <v>1615.4</v>
      </c>
      <c r="G39" s="19">
        <f t="shared" si="3"/>
        <v>0.889781938979929</v>
      </c>
      <c r="H39" s="19">
        <f>SUM(F39/E39)*100</f>
        <v>3.2746608068469074</v>
      </c>
      <c r="I39" s="14">
        <f>H39-31.67</f>
        <v>-28.395339193153095</v>
      </c>
    </row>
    <row r="40" spans="1:9" s="8" customFormat="1" ht="16.5" customHeight="1">
      <c r="A40" s="66"/>
      <c r="B40" s="66"/>
      <c r="C40" s="3" t="s">
        <v>56</v>
      </c>
      <c r="D40" s="24">
        <v>10744.5</v>
      </c>
      <c r="E40" s="24">
        <v>0</v>
      </c>
      <c r="F40" s="24">
        <v>361.9</v>
      </c>
      <c r="G40" s="19">
        <f t="shared" si="3"/>
        <v>3.3682349108846386</v>
      </c>
      <c r="H40" s="19">
        <v>0</v>
      </c>
      <c r="I40" s="14">
        <f>G40-7.92</f>
        <v>-4.551765089115362</v>
      </c>
    </row>
    <row r="41" spans="1:9" s="8" customFormat="1" ht="25.5">
      <c r="A41" s="1" t="s">
        <v>16</v>
      </c>
      <c r="B41" s="2" t="s">
        <v>17</v>
      </c>
      <c r="C41" s="2" t="s">
        <v>65</v>
      </c>
      <c r="D41" s="22">
        <f>D42+D43</f>
        <v>272323</v>
      </c>
      <c r="E41" s="22">
        <f>E42+E43</f>
        <v>43041.2</v>
      </c>
      <c r="F41" s="22">
        <f>F42+F43</f>
        <v>3281.1</v>
      </c>
      <c r="G41" s="21">
        <f t="shared" si="3"/>
        <v>1.2048559982080103</v>
      </c>
      <c r="H41" s="21">
        <f>SUM(F41/E41)*100</f>
        <v>7.623161064282595</v>
      </c>
      <c r="I41" s="4" t="s">
        <v>99</v>
      </c>
    </row>
    <row r="42" spans="1:9" s="8" customFormat="1" ht="18" customHeight="1">
      <c r="A42" s="66"/>
      <c r="B42" s="66"/>
      <c r="C42" s="3" t="s">
        <v>55</v>
      </c>
      <c r="D42" s="24">
        <v>237373.2</v>
      </c>
      <c r="E42" s="24">
        <v>43041.2</v>
      </c>
      <c r="F42" s="24">
        <v>1413.1</v>
      </c>
      <c r="G42" s="19">
        <f t="shared" si="3"/>
        <v>0.5953073051212183</v>
      </c>
      <c r="H42" s="19">
        <f>SUM(F42/E42)*100</f>
        <v>3.2831333698874565</v>
      </c>
      <c r="I42" s="14">
        <f>H42-31.67</f>
        <v>-28.386866630112547</v>
      </c>
    </row>
    <row r="43" spans="1:9" s="8" customFormat="1" ht="15.75" customHeight="1">
      <c r="A43" s="66"/>
      <c r="B43" s="66"/>
      <c r="C43" s="3" t="s">
        <v>56</v>
      </c>
      <c r="D43" s="24">
        <v>34949.8</v>
      </c>
      <c r="E43" s="24">
        <v>0</v>
      </c>
      <c r="F43" s="36">
        <v>1868</v>
      </c>
      <c r="G43" s="19">
        <f t="shared" si="3"/>
        <v>5.344808840107811</v>
      </c>
      <c r="H43" s="19">
        <v>0</v>
      </c>
      <c r="I43" s="14">
        <f>G43-7.92</f>
        <v>-2.5751911598921886</v>
      </c>
    </row>
    <row r="44" spans="1:9" s="8" customFormat="1" ht="27" customHeight="1">
      <c r="A44" s="1" t="s">
        <v>18</v>
      </c>
      <c r="B44" s="2" t="s">
        <v>19</v>
      </c>
      <c r="C44" s="2" t="s">
        <v>66</v>
      </c>
      <c r="D44" s="22">
        <f>D45+D46</f>
        <v>227409.30000000002</v>
      </c>
      <c r="E44" s="22">
        <f>E45+E46</f>
        <v>40486.7</v>
      </c>
      <c r="F44" s="22">
        <f>F45+F46</f>
        <v>3890.7</v>
      </c>
      <c r="G44" s="21">
        <f t="shared" si="3"/>
        <v>1.7108798980516624</v>
      </c>
      <c r="H44" s="21">
        <f>SUM(F44/E44)*100</f>
        <v>9.6098224849148</v>
      </c>
      <c r="I44" s="4" t="s">
        <v>99</v>
      </c>
    </row>
    <row r="45" spans="1:9" s="8" customFormat="1" ht="15.75" customHeight="1">
      <c r="A45" s="66"/>
      <c r="B45" s="66"/>
      <c r="C45" s="3" t="s">
        <v>55</v>
      </c>
      <c r="D45" s="24">
        <v>191399.2</v>
      </c>
      <c r="E45" s="24">
        <f>40156.7+330</f>
        <v>40486.7</v>
      </c>
      <c r="F45" s="24">
        <v>1819.1</v>
      </c>
      <c r="G45" s="19">
        <f t="shared" si="3"/>
        <v>0.9504219453372844</v>
      </c>
      <c r="H45" s="19">
        <f>SUM(F45/E45)*100</f>
        <v>4.493080443701265</v>
      </c>
      <c r="I45" s="14">
        <f>H45-31.67</f>
        <v>-27.176919556298735</v>
      </c>
    </row>
    <row r="46" spans="1:9" s="8" customFormat="1" ht="15.75" customHeight="1">
      <c r="A46" s="66"/>
      <c r="B46" s="66"/>
      <c r="C46" s="3" t="s">
        <v>56</v>
      </c>
      <c r="D46" s="24">
        <v>36010.1</v>
      </c>
      <c r="E46" s="24">
        <v>0</v>
      </c>
      <c r="F46" s="36">
        <v>2071.6</v>
      </c>
      <c r="G46" s="19">
        <f t="shared" si="3"/>
        <v>5.752830455899873</v>
      </c>
      <c r="H46" s="19">
        <v>0</v>
      </c>
      <c r="I46" s="14">
        <f>G46-7.92</f>
        <v>-2.167169544100127</v>
      </c>
    </row>
    <row r="47" spans="1:9" s="8" customFormat="1" ht="27" customHeight="1">
      <c r="A47" s="1" t="s">
        <v>20</v>
      </c>
      <c r="B47" s="2" t="s">
        <v>21</v>
      </c>
      <c r="C47" s="2" t="s">
        <v>70</v>
      </c>
      <c r="D47" s="22">
        <f>D48+D49+D50</f>
        <v>226816.90000000002</v>
      </c>
      <c r="E47" s="22">
        <f>E48+E49+E50</f>
        <v>38291.4</v>
      </c>
      <c r="F47" s="22">
        <f>F48+F49+F50</f>
        <v>2122.9</v>
      </c>
      <c r="G47" s="21">
        <f t="shared" si="3"/>
        <v>0.9359531851462566</v>
      </c>
      <c r="H47" s="21">
        <f>SUM(F47/E47)*100</f>
        <v>5.544064724716255</v>
      </c>
      <c r="I47" s="4" t="s">
        <v>99</v>
      </c>
    </row>
    <row r="48" spans="1:9" s="8" customFormat="1" ht="16.5" customHeight="1">
      <c r="A48" s="70"/>
      <c r="B48" s="71"/>
      <c r="C48" s="3" t="s">
        <v>55</v>
      </c>
      <c r="D48" s="24">
        <f>196629.2+1019.7</f>
        <v>197648.90000000002</v>
      </c>
      <c r="E48" s="24">
        <v>38291.4</v>
      </c>
      <c r="F48" s="24">
        <v>525.9</v>
      </c>
      <c r="G48" s="19">
        <f t="shared" si="3"/>
        <v>0.2660778785007151</v>
      </c>
      <c r="H48" s="19">
        <f>SUM(F48/E48)*100</f>
        <v>1.373415440542785</v>
      </c>
      <c r="I48" s="14">
        <f>H48-31.67</f>
        <v>-30.296584559457216</v>
      </c>
    </row>
    <row r="49" spans="1:9" s="8" customFormat="1" ht="15.75" customHeight="1">
      <c r="A49" s="72"/>
      <c r="B49" s="73"/>
      <c r="C49" s="3" t="s">
        <v>56</v>
      </c>
      <c r="D49" s="24">
        <v>29003</v>
      </c>
      <c r="E49" s="24">
        <v>0</v>
      </c>
      <c r="F49" s="36">
        <v>1597</v>
      </c>
      <c r="G49" s="19">
        <f t="shared" si="3"/>
        <v>5.506326931696721</v>
      </c>
      <c r="H49" s="19">
        <v>0</v>
      </c>
      <c r="I49" s="14">
        <f>G49-7.92</f>
        <v>-2.4136730683032788</v>
      </c>
    </row>
    <row r="50" spans="1:9" s="8" customFormat="1" ht="25.5" customHeight="1">
      <c r="A50" s="74"/>
      <c r="B50" s="75"/>
      <c r="C50" s="3" t="s">
        <v>57</v>
      </c>
      <c r="D50" s="24">
        <v>165</v>
      </c>
      <c r="E50" s="24">
        <v>0</v>
      </c>
      <c r="F50" s="36">
        <v>0</v>
      </c>
      <c r="G50" s="19">
        <f t="shared" si="3"/>
        <v>0</v>
      </c>
      <c r="H50" s="19">
        <v>0</v>
      </c>
      <c r="I50" s="14">
        <f>H50-31.67</f>
        <v>-31.67</v>
      </c>
    </row>
    <row r="51" spans="1:9" s="8" customFormat="1" ht="27" customHeight="1">
      <c r="A51" s="1" t="s">
        <v>22</v>
      </c>
      <c r="B51" s="2" t="s">
        <v>23</v>
      </c>
      <c r="C51" s="2" t="s">
        <v>69</v>
      </c>
      <c r="D51" s="22">
        <f>D52+D53</f>
        <v>222542.1</v>
      </c>
      <c r="E51" s="22">
        <f>E52+E53</f>
        <v>43281.5</v>
      </c>
      <c r="F51" s="22">
        <f>F52+F53</f>
        <v>3852.5</v>
      </c>
      <c r="G51" s="21">
        <f t="shared" si="3"/>
        <v>1.7311331204297973</v>
      </c>
      <c r="H51" s="21">
        <f>SUM(F51/E51)*100</f>
        <v>8.90103161858993</v>
      </c>
      <c r="I51" s="4" t="s">
        <v>99</v>
      </c>
    </row>
    <row r="52" spans="1:9" s="8" customFormat="1" ht="16.5" customHeight="1">
      <c r="A52" s="66"/>
      <c r="B52" s="66"/>
      <c r="C52" s="3" t="s">
        <v>55</v>
      </c>
      <c r="D52" s="24">
        <v>195540.5</v>
      </c>
      <c r="E52" s="24">
        <v>43281.5</v>
      </c>
      <c r="F52" s="24">
        <v>2305</v>
      </c>
      <c r="G52" s="19">
        <f t="shared" si="3"/>
        <v>1.1787839347858884</v>
      </c>
      <c r="H52" s="19">
        <f>SUM(F52/E52)*100</f>
        <v>5.325601007358802</v>
      </c>
      <c r="I52" s="14">
        <f>H52-31.67</f>
        <v>-26.3443989926412</v>
      </c>
    </row>
    <row r="53" spans="1:9" s="8" customFormat="1" ht="15.75" customHeight="1">
      <c r="A53" s="66"/>
      <c r="B53" s="66"/>
      <c r="C53" s="3" t="s">
        <v>56</v>
      </c>
      <c r="D53" s="24">
        <v>27001.6</v>
      </c>
      <c r="E53" s="24">
        <v>0</v>
      </c>
      <c r="F53" s="24">
        <v>1547.5</v>
      </c>
      <c r="G53" s="19">
        <f t="shared" si="3"/>
        <v>5.731141858260251</v>
      </c>
      <c r="H53" s="19">
        <v>0</v>
      </c>
      <c r="I53" s="14">
        <f>G53-7.92</f>
        <v>-2.1888581417397486</v>
      </c>
    </row>
    <row r="54" spans="1:9" s="8" customFormat="1" ht="27" customHeight="1">
      <c r="A54" s="1" t="s">
        <v>24</v>
      </c>
      <c r="B54" s="2" t="s">
        <v>25</v>
      </c>
      <c r="C54" s="2" t="s">
        <v>68</v>
      </c>
      <c r="D54" s="22">
        <f>D55+D56+D57</f>
        <v>229871</v>
      </c>
      <c r="E54" s="22">
        <f>E55+E56+E57</f>
        <v>28870.4</v>
      </c>
      <c r="F54" s="22">
        <f>F55+F56+F57</f>
        <v>1832.7</v>
      </c>
      <c r="G54" s="21">
        <f t="shared" si="3"/>
        <v>0.7972732532594368</v>
      </c>
      <c r="H54" s="21">
        <f>SUM(F54/E54)*100</f>
        <v>6.348024273996897</v>
      </c>
      <c r="I54" s="4" t="s">
        <v>99</v>
      </c>
    </row>
    <row r="55" spans="1:9" s="8" customFormat="1" ht="16.5" customHeight="1">
      <c r="A55" s="70"/>
      <c r="B55" s="71"/>
      <c r="C55" s="3" t="s">
        <v>55</v>
      </c>
      <c r="D55" s="24">
        <v>177709.6</v>
      </c>
      <c r="E55" s="24">
        <v>28870.4</v>
      </c>
      <c r="F55" s="24">
        <v>1832.7</v>
      </c>
      <c r="G55" s="19">
        <f t="shared" si="3"/>
        <v>1.0312892494271553</v>
      </c>
      <c r="H55" s="19">
        <f>SUM(F55/E55)*100</f>
        <v>6.348024273996897</v>
      </c>
      <c r="I55" s="14">
        <f>H55-31.67</f>
        <v>-25.321975726003103</v>
      </c>
    </row>
    <row r="56" spans="1:9" s="8" customFormat="1" ht="17.25" customHeight="1">
      <c r="A56" s="72"/>
      <c r="B56" s="73"/>
      <c r="C56" s="3" t="s">
        <v>56</v>
      </c>
      <c r="D56" s="24">
        <v>51238.1</v>
      </c>
      <c r="E56" s="24">
        <v>0</v>
      </c>
      <c r="F56" s="36">
        <v>0</v>
      </c>
      <c r="G56" s="19">
        <f t="shared" si="3"/>
        <v>0</v>
      </c>
      <c r="H56" s="19">
        <v>0</v>
      </c>
      <c r="I56" s="14">
        <f>G56-7.92</f>
        <v>-7.92</v>
      </c>
    </row>
    <row r="57" spans="1:9" s="8" customFormat="1" ht="25.5" customHeight="1">
      <c r="A57" s="74"/>
      <c r="B57" s="75"/>
      <c r="C57" s="3" t="s">
        <v>57</v>
      </c>
      <c r="D57" s="24">
        <v>923.3</v>
      </c>
      <c r="E57" s="24">
        <v>0</v>
      </c>
      <c r="F57" s="36">
        <v>0</v>
      </c>
      <c r="G57" s="19">
        <f t="shared" si="3"/>
        <v>0</v>
      </c>
      <c r="H57" s="19">
        <v>0</v>
      </c>
      <c r="I57" s="14">
        <f>H57-31.67</f>
        <v>-31.67</v>
      </c>
    </row>
    <row r="58" spans="1:9" s="8" customFormat="1" ht="27" customHeight="1">
      <c r="A58" s="1" t="s">
        <v>26</v>
      </c>
      <c r="B58" s="2" t="s">
        <v>27</v>
      </c>
      <c r="C58" s="2" t="s">
        <v>101</v>
      </c>
      <c r="D58" s="22">
        <f>D59+D60+D61</f>
        <v>228579.9</v>
      </c>
      <c r="E58" s="22">
        <f>E59+E60+E61</f>
        <v>30974.4</v>
      </c>
      <c r="F58" s="22">
        <f>F59+F60+F61</f>
        <v>3712.6</v>
      </c>
      <c r="G58" s="21">
        <f t="shared" si="3"/>
        <v>1.6242023030021449</v>
      </c>
      <c r="H58" s="21">
        <f>SUM(F58/E58)*100</f>
        <v>11.986027170824938</v>
      </c>
      <c r="I58" s="4" t="s">
        <v>99</v>
      </c>
    </row>
    <row r="59" spans="1:9" s="8" customFormat="1" ht="16.5" customHeight="1">
      <c r="A59" s="70"/>
      <c r="B59" s="71"/>
      <c r="C59" s="3" t="s">
        <v>55</v>
      </c>
      <c r="D59" s="24">
        <f>200189.9+40</f>
        <v>200229.9</v>
      </c>
      <c r="E59" s="24">
        <v>30581.4</v>
      </c>
      <c r="F59" s="24">
        <v>3712.6</v>
      </c>
      <c r="G59" s="19">
        <f t="shared" si="3"/>
        <v>1.854168633156187</v>
      </c>
      <c r="H59" s="19">
        <f>SUM(F59/E59)*100</f>
        <v>12.140058990105096</v>
      </c>
      <c r="I59" s="14">
        <f>H59-31.67</f>
        <v>-19.529941009894905</v>
      </c>
    </row>
    <row r="60" spans="1:9" s="8" customFormat="1" ht="16.5" customHeight="1">
      <c r="A60" s="72"/>
      <c r="B60" s="73"/>
      <c r="C60" s="3" t="s">
        <v>56</v>
      </c>
      <c r="D60" s="24">
        <v>26767.4</v>
      </c>
      <c r="E60" s="24">
        <v>0</v>
      </c>
      <c r="F60" s="36">
        <v>0</v>
      </c>
      <c r="G60" s="19">
        <f t="shared" si="3"/>
        <v>0</v>
      </c>
      <c r="H60" s="19">
        <v>0</v>
      </c>
      <c r="I60" s="14">
        <f>G60-7.92</f>
        <v>-7.92</v>
      </c>
    </row>
    <row r="61" spans="1:9" s="8" customFormat="1" ht="26.25" customHeight="1">
      <c r="A61" s="74"/>
      <c r="B61" s="75"/>
      <c r="C61" s="3" t="s">
        <v>57</v>
      </c>
      <c r="D61" s="24">
        <v>1582.6</v>
      </c>
      <c r="E61" s="24">
        <v>393</v>
      </c>
      <c r="F61" s="36">
        <v>0</v>
      </c>
      <c r="G61" s="19">
        <f t="shared" si="3"/>
        <v>0</v>
      </c>
      <c r="H61" s="19">
        <f>F61/E61*100</f>
        <v>0</v>
      </c>
      <c r="I61" s="14">
        <f>H61-31.67</f>
        <v>-31.67</v>
      </c>
    </row>
    <row r="62" spans="1:9" s="8" customFormat="1" ht="27" customHeight="1">
      <c r="A62" s="1" t="s">
        <v>28</v>
      </c>
      <c r="B62" s="2" t="s">
        <v>29</v>
      </c>
      <c r="C62" s="2" t="s">
        <v>67</v>
      </c>
      <c r="D62" s="22">
        <f>D63+D64+D65</f>
        <v>53133.6</v>
      </c>
      <c r="E62" s="22">
        <f>E63+E64+E65</f>
        <v>7338.9</v>
      </c>
      <c r="F62" s="22">
        <f>F63+F64+F65</f>
        <v>1295.7</v>
      </c>
      <c r="G62" s="21">
        <f t="shared" si="3"/>
        <v>2.438569944441935</v>
      </c>
      <c r="H62" s="21">
        <f>SUM(F62/E62)*100</f>
        <v>17.655234435678373</v>
      </c>
      <c r="I62" s="4" t="s">
        <v>99</v>
      </c>
    </row>
    <row r="63" spans="1:9" s="8" customFormat="1" ht="15.75" customHeight="1">
      <c r="A63" s="70"/>
      <c r="B63" s="71"/>
      <c r="C63" s="3" t="s">
        <v>55</v>
      </c>
      <c r="D63" s="24">
        <v>51926.1</v>
      </c>
      <c r="E63" s="24">
        <v>7338.9</v>
      </c>
      <c r="F63" s="24">
        <v>1295.7</v>
      </c>
      <c r="G63" s="19">
        <f aca="true" t="shared" si="4" ref="G63:G93">F63/D63*100</f>
        <v>2.4952769416536196</v>
      </c>
      <c r="H63" s="19">
        <f>SUM(F63/E63)*100</f>
        <v>17.655234435678373</v>
      </c>
      <c r="I63" s="14">
        <f>H63-31.67</f>
        <v>-14.014765564321628</v>
      </c>
    </row>
    <row r="64" spans="1:9" s="8" customFormat="1" ht="15.75" customHeight="1">
      <c r="A64" s="72"/>
      <c r="B64" s="73"/>
      <c r="C64" s="3" t="s">
        <v>56</v>
      </c>
      <c r="D64" s="24">
        <v>797.5</v>
      </c>
      <c r="E64" s="24">
        <v>0</v>
      </c>
      <c r="F64" s="36">
        <v>0</v>
      </c>
      <c r="G64" s="19">
        <f t="shared" si="4"/>
        <v>0</v>
      </c>
      <c r="H64" s="19">
        <v>0</v>
      </c>
      <c r="I64" s="14">
        <f>G64-7.92</f>
        <v>-7.92</v>
      </c>
    </row>
    <row r="65" spans="1:9" s="8" customFormat="1" ht="25.5" customHeight="1">
      <c r="A65" s="74"/>
      <c r="B65" s="75"/>
      <c r="C65" s="3" t="s">
        <v>57</v>
      </c>
      <c r="D65" s="24">
        <v>410</v>
      </c>
      <c r="E65" s="24">
        <v>0</v>
      </c>
      <c r="F65" s="36">
        <v>0</v>
      </c>
      <c r="G65" s="19">
        <f t="shared" si="4"/>
        <v>0</v>
      </c>
      <c r="H65" s="19">
        <v>0</v>
      </c>
      <c r="I65" s="14">
        <f>H65-31.67</f>
        <v>-31.67</v>
      </c>
    </row>
    <row r="66" spans="1:9" s="8" customFormat="1" ht="43.5" customHeight="1">
      <c r="A66" s="1" t="s">
        <v>30</v>
      </c>
      <c r="B66" s="2" t="s">
        <v>31</v>
      </c>
      <c r="C66" s="2" t="s">
        <v>71</v>
      </c>
      <c r="D66" s="22">
        <f>D67+D68+D69</f>
        <v>577254.7000000001</v>
      </c>
      <c r="E66" s="22">
        <f>E67+E68+E69</f>
        <v>71505.5</v>
      </c>
      <c r="F66" s="22">
        <f>F67+F68+F69</f>
        <v>11825.099999999999</v>
      </c>
      <c r="G66" s="21">
        <f t="shared" si="4"/>
        <v>2.0485064911554636</v>
      </c>
      <c r="H66" s="21">
        <f>SUM(F66/E66)*100</f>
        <v>16.53732929634783</v>
      </c>
      <c r="I66" s="4" t="s">
        <v>99</v>
      </c>
    </row>
    <row r="67" spans="1:9" s="8" customFormat="1" ht="15.75" customHeight="1">
      <c r="A67" s="66"/>
      <c r="B67" s="66"/>
      <c r="C67" s="3" t="s">
        <v>55</v>
      </c>
      <c r="D67" s="24">
        <f>332340.3+550</f>
        <v>332890.3</v>
      </c>
      <c r="E67" s="24">
        <v>71505.5</v>
      </c>
      <c r="F67" s="24">
        <v>2922.2</v>
      </c>
      <c r="G67" s="19">
        <f t="shared" si="4"/>
        <v>0.8778267194928779</v>
      </c>
      <c r="H67" s="19">
        <f>SUM(F67/E67)*100</f>
        <v>4.086678647097076</v>
      </c>
      <c r="I67" s="14">
        <f>H67-31.67</f>
        <v>-27.583321352902924</v>
      </c>
    </row>
    <row r="68" spans="1:9" s="8" customFormat="1" ht="25.5">
      <c r="A68" s="66"/>
      <c r="B68" s="66"/>
      <c r="C68" s="3" t="s">
        <v>104</v>
      </c>
      <c r="D68" s="24">
        <v>241020</v>
      </c>
      <c r="E68" s="24">
        <v>0</v>
      </c>
      <c r="F68" s="24">
        <v>8902.9</v>
      </c>
      <c r="G68" s="19">
        <f t="shared" si="4"/>
        <v>3.693842834619533</v>
      </c>
      <c r="H68" s="19">
        <v>0</v>
      </c>
      <c r="I68" s="14">
        <f>G68-7.92</f>
        <v>-4.226157165380467</v>
      </c>
    </row>
    <row r="69" spans="1:9" s="8" customFormat="1" ht="27" customHeight="1">
      <c r="A69" s="66"/>
      <c r="B69" s="66"/>
      <c r="C69" s="3" t="s">
        <v>57</v>
      </c>
      <c r="D69" s="24">
        <v>3344.4</v>
      </c>
      <c r="E69" s="24">
        <v>0</v>
      </c>
      <c r="F69" s="24">
        <v>0</v>
      </c>
      <c r="G69" s="19">
        <f t="shared" si="4"/>
        <v>0</v>
      </c>
      <c r="H69" s="19">
        <v>0</v>
      </c>
      <c r="I69" s="14">
        <f>H69-31.67</f>
        <v>-31.67</v>
      </c>
    </row>
    <row r="70" spans="1:9" s="8" customFormat="1" ht="38.25">
      <c r="A70" s="1" t="s">
        <v>107</v>
      </c>
      <c r="B70" s="2" t="s">
        <v>108</v>
      </c>
      <c r="C70" s="2" t="s">
        <v>109</v>
      </c>
      <c r="D70" s="22">
        <f>D71+D72+D73</f>
        <v>425016.89999999997</v>
      </c>
      <c r="E70" s="22">
        <f>E71+E72+E73</f>
        <v>35352</v>
      </c>
      <c r="F70" s="22">
        <f>F71+F72+F73</f>
        <v>1232.4</v>
      </c>
      <c r="G70" s="21">
        <f t="shared" si="4"/>
        <v>0.2899649402176714</v>
      </c>
      <c r="H70" s="21">
        <f>SUM(F70/E70)*100</f>
        <v>3.4860828241683643</v>
      </c>
      <c r="I70" s="4" t="s">
        <v>99</v>
      </c>
    </row>
    <row r="71" spans="1:9" s="8" customFormat="1" ht="15.75" customHeight="1">
      <c r="A71" s="70"/>
      <c r="B71" s="71"/>
      <c r="C71" s="3" t="s">
        <v>55</v>
      </c>
      <c r="D71" s="24">
        <v>326427.7</v>
      </c>
      <c r="E71" s="24">
        <v>34280.6</v>
      </c>
      <c r="F71" s="24">
        <v>1232.4</v>
      </c>
      <c r="G71" s="19">
        <f t="shared" si="4"/>
        <v>0.3775414892792493</v>
      </c>
      <c r="H71" s="19">
        <f>SUM(F71/E71)*100</f>
        <v>3.595036259575387</v>
      </c>
      <c r="I71" s="14">
        <f>H71-31.67</f>
        <v>-28.074963740424614</v>
      </c>
    </row>
    <row r="72" spans="1:9" s="8" customFormat="1" ht="25.5">
      <c r="A72" s="72"/>
      <c r="B72" s="73"/>
      <c r="C72" s="3" t="s">
        <v>104</v>
      </c>
      <c r="D72" s="24">
        <v>92771.9</v>
      </c>
      <c r="E72" s="24">
        <v>0</v>
      </c>
      <c r="F72" s="24">
        <v>0</v>
      </c>
      <c r="G72" s="19">
        <f t="shared" si="4"/>
        <v>0</v>
      </c>
      <c r="H72" s="19">
        <v>0</v>
      </c>
      <c r="I72" s="14">
        <f>G72-7.92</f>
        <v>-7.92</v>
      </c>
    </row>
    <row r="73" spans="1:9" s="8" customFormat="1" ht="25.5">
      <c r="A73" s="74"/>
      <c r="B73" s="75"/>
      <c r="C73" s="3" t="s">
        <v>57</v>
      </c>
      <c r="D73" s="24">
        <v>5817.3</v>
      </c>
      <c r="E73" s="24">
        <v>1071.4</v>
      </c>
      <c r="F73" s="24">
        <v>0</v>
      </c>
      <c r="G73" s="19">
        <f t="shared" si="4"/>
        <v>0</v>
      </c>
      <c r="H73" s="19">
        <f>SUM(F73/E73)*100</f>
        <v>0</v>
      </c>
      <c r="I73" s="14">
        <f>H73-31.67</f>
        <v>-31.67</v>
      </c>
    </row>
    <row r="74" spans="1:9" s="8" customFormat="1" ht="38.25">
      <c r="A74" s="1" t="s">
        <v>32</v>
      </c>
      <c r="B74" s="2" t="s">
        <v>33</v>
      </c>
      <c r="C74" s="2" t="s">
        <v>72</v>
      </c>
      <c r="D74" s="22">
        <f>D75+D76</f>
        <v>1566727.1</v>
      </c>
      <c r="E74" s="22">
        <f>E75+E76</f>
        <v>133289.6</v>
      </c>
      <c r="F74" s="22">
        <f>F75+F76</f>
        <v>6422.9</v>
      </c>
      <c r="G74" s="21">
        <f t="shared" si="4"/>
        <v>0.40995652657058135</v>
      </c>
      <c r="H74" s="21">
        <f>SUM(F74/E74)*100</f>
        <v>4.818755551820997</v>
      </c>
      <c r="I74" s="4" t="s">
        <v>99</v>
      </c>
    </row>
    <row r="75" spans="1:9" s="8" customFormat="1" ht="17.25" customHeight="1">
      <c r="A75" s="66"/>
      <c r="B75" s="66"/>
      <c r="C75" s="3" t="s">
        <v>55</v>
      </c>
      <c r="D75" s="24">
        <v>586858.4</v>
      </c>
      <c r="E75" s="24">
        <v>133289.6</v>
      </c>
      <c r="F75" s="24">
        <v>6422.9</v>
      </c>
      <c r="G75" s="19">
        <f t="shared" si="4"/>
        <v>1.0944548122681723</v>
      </c>
      <c r="H75" s="19">
        <f>SUM(F75/E75)*100</f>
        <v>4.818755551820997</v>
      </c>
      <c r="I75" s="14">
        <f>H75-31.67</f>
        <v>-26.851244448179003</v>
      </c>
    </row>
    <row r="76" spans="1:9" s="8" customFormat="1" ht="25.5">
      <c r="A76" s="66"/>
      <c r="B76" s="66"/>
      <c r="C76" s="3" t="s">
        <v>104</v>
      </c>
      <c r="D76" s="24">
        <v>979868.7</v>
      </c>
      <c r="E76" s="24">
        <v>0</v>
      </c>
      <c r="F76" s="24">
        <v>0</v>
      </c>
      <c r="G76" s="19">
        <f t="shared" si="4"/>
        <v>0</v>
      </c>
      <c r="H76" s="19">
        <v>0</v>
      </c>
      <c r="I76" s="14">
        <f>G76-7.92</f>
        <v>-7.92</v>
      </c>
    </row>
    <row r="77" spans="1:9" s="8" customFormat="1" ht="26.25" customHeight="1">
      <c r="A77" s="1" t="s">
        <v>34</v>
      </c>
      <c r="B77" s="2" t="s">
        <v>110</v>
      </c>
      <c r="C77" s="2" t="s">
        <v>73</v>
      </c>
      <c r="D77" s="22">
        <f>D78+D79</f>
        <v>298243</v>
      </c>
      <c r="E77" s="22">
        <f>E78+E79</f>
        <v>147284.5</v>
      </c>
      <c r="F77" s="22">
        <f>F78+F79</f>
        <v>54</v>
      </c>
      <c r="G77" s="21">
        <f t="shared" si="4"/>
        <v>0.018106041047065646</v>
      </c>
      <c r="H77" s="21">
        <f>SUM(F77/E77)*100</f>
        <v>0.036663735830993756</v>
      </c>
      <c r="I77" s="4" t="s">
        <v>99</v>
      </c>
    </row>
    <row r="78" spans="1:9" s="8" customFormat="1" ht="17.25" customHeight="1">
      <c r="A78" s="66"/>
      <c r="B78" s="66"/>
      <c r="C78" s="3" t="s">
        <v>55</v>
      </c>
      <c r="D78" s="24">
        <v>294051.3</v>
      </c>
      <c r="E78" s="24">
        <v>147284.5</v>
      </c>
      <c r="F78" s="24">
        <v>54</v>
      </c>
      <c r="G78" s="37">
        <f t="shared" si="4"/>
        <v>0.01836414258328394</v>
      </c>
      <c r="H78" s="37">
        <f>SUM(F78/E78)*100</f>
        <v>0.036663735830993756</v>
      </c>
      <c r="I78" s="14">
        <f>H78-31.67</f>
        <v>-31.633336264169007</v>
      </c>
    </row>
    <row r="79" spans="1:9" s="8" customFormat="1" ht="16.5" customHeight="1">
      <c r="A79" s="66"/>
      <c r="B79" s="66"/>
      <c r="C79" s="3" t="s">
        <v>56</v>
      </c>
      <c r="D79" s="24">
        <v>4191.7</v>
      </c>
      <c r="E79" s="24">
        <v>0</v>
      </c>
      <c r="F79" s="24">
        <v>0</v>
      </c>
      <c r="G79" s="19">
        <f t="shared" si="4"/>
        <v>0</v>
      </c>
      <c r="H79" s="19">
        <v>0</v>
      </c>
      <c r="I79" s="14">
        <f>G79-7.92</f>
        <v>-7.92</v>
      </c>
    </row>
    <row r="80" spans="1:9" s="8" customFormat="1" ht="51">
      <c r="A80" s="1" t="s">
        <v>35</v>
      </c>
      <c r="B80" s="2" t="s">
        <v>100</v>
      </c>
      <c r="C80" s="2" t="s">
        <v>74</v>
      </c>
      <c r="D80" s="22">
        <f>D81</f>
        <v>25323.5</v>
      </c>
      <c r="E80" s="22">
        <f>E81</f>
        <v>2800.7</v>
      </c>
      <c r="F80" s="22">
        <f>F81</f>
        <v>424.6</v>
      </c>
      <c r="G80" s="21">
        <f t="shared" si="4"/>
        <v>1.6767034572630166</v>
      </c>
      <c r="H80" s="21">
        <f aca="true" t="shared" si="5" ref="H80:H85">SUM(F80/E80)*100</f>
        <v>15.160495590388118</v>
      </c>
      <c r="I80" s="4" t="s">
        <v>99</v>
      </c>
    </row>
    <row r="81" spans="1:9" s="8" customFormat="1" ht="17.25" customHeight="1">
      <c r="A81" s="66"/>
      <c r="B81" s="66"/>
      <c r="C81" s="3" t="s">
        <v>55</v>
      </c>
      <c r="D81" s="24">
        <v>25323.5</v>
      </c>
      <c r="E81" s="24">
        <v>2800.7</v>
      </c>
      <c r="F81" s="24">
        <v>424.6</v>
      </c>
      <c r="G81" s="19">
        <f t="shared" si="4"/>
        <v>1.6767034572630166</v>
      </c>
      <c r="H81" s="19">
        <f t="shared" si="5"/>
        <v>15.160495590388118</v>
      </c>
      <c r="I81" s="14">
        <f>H81-31.67</f>
        <v>-16.509504409611885</v>
      </c>
    </row>
    <row r="82" spans="1:9" s="8" customFormat="1" ht="38.25">
      <c r="A82" s="1" t="s">
        <v>36</v>
      </c>
      <c r="B82" s="2" t="s">
        <v>37</v>
      </c>
      <c r="C82" s="2" t="s">
        <v>75</v>
      </c>
      <c r="D82" s="22">
        <f>D83</f>
        <v>559602.8</v>
      </c>
      <c r="E82" s="22">
        <f>E83</f>
        <v>81941.6</v>
      </c>
      <c r="F82" s="22">
        <f>F83</f>
        <v>3494.4</v>
      </c>
      <c r="G82" s="21">
        <f t="shared" si="4"/>
        <v>0.6244429084343395</v>
      </c>
      <c r="H82" s="21">
        <f t="shared" si="5"/>
        <v>4.26450057113847</v>
      </c>
      <c r="I82" s="4" t="s">
        <v>99</v>
      </c>
    </row>
    <row r="83" spans="1:9" s="8" customFormat="1" ht="18" customHeight="1">
      <c r="A83" s="66"/>
      <c r="B83" s="66"/>
      <c r="C83" s="3" t="s">
        <v>55</v>
      </c>
      <c r="D83" s="24">
        <v>559602.8</v>
      </c>
      <c r="E83" s="24">
        <v>81941.6</v>
      </c>
      <c r="F83" s="24">
        <v>3494.4</v>
      </c>
      <c r="G83" s="19">
        <f t="shared" si="4"/>
        <v>0.6244429084343395</v>
      </c>
      <c r="H83" s="19">
        <f t="shared" si="5"/>
        <v>4.26450057113847</v>
      </c>
      <c r="I83" s="14">
        <f>H83-31.67</f>
        <v>-27.405499428861532</v>
      </c>
    </row>
    <row r="84" spans="1:9" s="8" customFormat="1" ht="39" customHeight="1">
      <c r="A84" s="1" t="s">
        <v>38</v>
      </c>
      <c r="B84" s="2" t="s">
        <v>39</v>
      </c>
      <c r="C84" s="2" t="s">
        <v>76</v>
      </c>
      <c r="D84" s="22">
        <f>D85+D87+D86</f>
        <v>111835.79999999999</v>
      </c>
      <c r="E84" s="22">
        <f>E85+E87+E86</f>
        <v>20406.6</v>
      </c>
      <c r="F84" s="22">
        <f>F85+F87+F86</f>
        <v>2690.2</v>
      </c>
      <c r="G84" s="21">
        <f t="shared" si="4"/>
        <v>2.4054909072050275</v>
      </c>
      <c r="H84" s="21">
        <f t="shared" si="5"/>
        <v>13.182989817019983</v>
      </c>
      <c r="I84" s="4" t="s">
        <v>99</v>
      </c>
    </row>
    <row r="85" spans="1:9" s="8" customFormat="1" ht="16.5" customHeight="1">
      <c r="A85" s="66"/>
      <c r="B85" s="66"/>
      <c r="C85" s="3" t="s">
        <v>55</v>
      </c>
      <c r="D85" s="24">
        <v>110664.4</v>
      </c>
      <c r="E85" s="24">
        <v>20266.6</v>
      </c>
      <c r="F85" s="24">
        <v>2690.2</v>
      </c>
      <c r="G85" s="19">
        <f t="shared" si="4"/>
        <v>2.4309534050697423</v>
      </c>
      <c r="H85" s="19">
        <f t="shared" si="5"/>
        <v>13.27405682255534</v>
      </c>
      <c r="I85" s="14">
        <f>H85-31.67</f>
        <v>-18.395943177444664</v>
      </c>
    </row>
    <row r="86" spans="1:9" s="8" customFormat="1" ht="16.5" customHeight="1">
      <c r="A86" s="66"/>
      <c r="B86" s="66"/>
      <c r="C86" s="3" t="s">
        <v>56</v>
      </c>
      <c r="D86" s="24">
        <v>463.4</v>
      </c>
      <c r="E86" s="24">
        <v>0</v>
      </c>
      <c r="F86" s="24">
        <v>0</v>
      </c>
      <c r="G86" s="19">
        <f t="shared" si="4"/>
        <v>0</v>
      </c>
      <c r="H86" s="19">
        <v>0</v>
      </c>
      <c r="I86" s="14">
        <f>G86-7.92</f>
        <v>-7.92</v>
      </c>
    </row>
    <row r="87" spans="1:9" s="8" customFormat="1" ht="28.5" customHeight="1">
      <c r="A87" s="66"/>
      <c r="B87" s="66"/>
      <c r="C87" s="3" t="s">
        <v>57</v>
      </c>
      <c r="D87" s="24">
        <v>708</v>
      </c>
      <c r="E87" s="24">
        <v>140</v>
      </c>
      <c r="F87" s="24">
        <v>0</v>
      </c>
      <c r="G87" s="19">
        <f t="shared" si="4"/>
        <v>0</v>
      </c>
      <c r="H87" s="19">
        <f>SUM(F87/E87)*100</f>
        <v>0</v>
      </c>
      <c r="I87" s="14">
        <f>H87-31.67</f>
        <v>-31.67</v>
      </c>
    </row>
    <row r="88" spans="1:9" s="8" customFormat="1" ht="41.25" customHeight="1">
      <c r="A88" s="1" t="s">
        <v>40</v>
      </c>
      <c r="B88" s="2" t="s">
        <v>41</v>
      </c>
      <c r="C88" s="2" t="s">
        <v>77</v>
      </c>
      <c r="D88" s="22">
        <f>D89+D90</f>
        <v>11720.9</v>
      </c>
      <c r="E88" s="22">
        <f>E89+E90</f>
        <v>1972.3</v>
      </c>
      <c r="F88" s="22">
        <f>F89+F90</f>
        <v>329.2</v>
      </c>
      <c r="G88" s="21">
        <f t="shared" si="4"/>
        <v>2.8086580382052575</v>
      </c>
      <c r="H88" s="21">
        <f>SUM(F88/E88)*100</f>
        <v>16.691172742483396</v>
      </c>
      <c r="I88" s="4" t="s">
        <v>99</v>
      </c>
    </row>
    <row r="89" spans="1:9" s="8" customFormat="1" ht="16.5" customHeight="1">
      <c r="A89" s="66"/>
      <c r="B89" s="66"/>
      <c r="C89" s="3" t="s">
        <v>55</v>
      </c>
      <c r="D89" s="24">
        <v>11570.8</v>
      </c>
      <c r="E89" s="24">
        <v>1972.3</v>
      </c>
      <c r="F89" s="24">
        <v>329.2</v>
      </c>
      <c r="G89" s="19">
        <f t="shared" si="4"/>
        <v>2.8450928198568812</v>
      </c>
      <c r="H89" s="19">
        <f>SUM(F89/E89)*100</f>
        <v>16.691172742483396</v>
      </c>
      <c r="I89" s="14">
        <f>H89-31.67</f>
        <v>-14.978827257516606</v>
      </c>
    </row>
    <row r="90" spans="1:9" s="8" customFormat="1" ht="16.5" customHeight="1">
      <c r="A90" s="66"/>
      <c r="B90" s="66"/>
      <c r="C90" s="3" t="s">
        <v>56</v>
      </c>
      <c r="D90" s="24">
        <v>150.1</v>
      </c>
      <c r="E90" s="24">
        <v>0</v>
      </c>
      <c r="F90" s="24">
        <v>0</v>
      </c>
      <c r="G90" s="19">
        <f t="shared" si="4"/>
        <v>0</v>
      </c>
      <c r="H90" s="19">
        <v>0</v>
      </c>
      <c r="I90" s="14">
        <f>G90-7.92</f>
        <v>-7.92</v>
      </c>
    </row>
    <row r="91" spans="1:9" s="8" customFormat="1" ht="18.75" customHeight="1">
      <c r="A91" s="1" t="s">
        <v>42</v>
      </c>
      <c r="B91" s="2" t="s">
        <v>43</v>
      </c>
      <c r="C91" s="2" t="s">
        <v>78</v>
      </c>
      <c r="D91" s="22">
        <f>SUM(D92:D94)</f>
        <v>266070.10000000003</v>
      </c>
      <c r="E91" s="22">
        <f>SUM(E92:E94)</f>
        <v>52206.3</v>
      </c>
      <c r="F91" s="22">
        <f>F92+F93+F94</f>
        <v>6697.9</v>
      </c>
      <c r="G91" s="21">
        <f t="shared" si="4"/>
        <v>2.5173441134498007</v>
      </c>
      <c r="H91" s="21">
        <f>SUM(F91/E91)*100</f>
        <v>12.829677644268985</v>
      </c>
      <c r="I91" s="4" t="s">
        <v>99</v>
      </c>
    </row>
    <row r="92" spans="1:9" s="8" customFormat="1" ht="15.75" customHeight="1">
      <c r="A92" s="66"/>
      <c r="B92" s="66"/>
      <c r="C92" s="3" t="s">
        <v>55</v>
      </c>
      <c r="D92" s="24">
        <v>262133.6</v>
      </c>
      <c r="E92" s="24">
        <v>52103.3</v>
      </c>
      <c r="F92" s="24">
        <v>6697.9</v>
      </c>
      <c r="G92" s="19">
        <f t="shared" si="4"/>
        <v>2.5551474515285335</v>
      </c>
      <c r="H92" s="19">
        <f>SUM(F92/E92)*100</f>
        <v>12.855039891907035</v>
      </c>
      <c r="I92" s="14">
        <f>H92-31.67</f>
        <v>-18.81496010809297</v>
      </c>
    </row>
    <row r="93" spans="1:9" s="8" customFormat="1" ht="14.25" customHeight="1">
      <c r="A93" s="66"/>
      <c r="B93" s="66"/>
      <c r="C93" s="3" t="s">
        <v>56</v>
      </c>
      <c r="D93" s="24">
        <v>3441.1</v>
      </c>
      <c r="E93" s="24">
        <v>0</v>
      </c>
      <c r="F93" s="24">
        <v>0</v>
      </c>
      <c r="G93" s="19">
        <f t="shared" si="4"/>
        <v>0</v>
      </c>
      <c r="H93" s="19">
        <v>0</v>
      </c>
      <c r="I93" s="14">
        <f>G93-7.92</f>
        <v>-7.92</v>
      </c>
    </row>
    <row r="94" spans="1:9" s="8" customFormat="1" ht="26.25" customHeight="1">
      <c r="A94" s="66"/>
      <c r="B94" s="66"/>
      <c r="C94" s="3" t="s">
        <v>57</v>
      </c>
      <c r="D94" s="24">
        <v>495.4</v>
      </c>
      <c r="E94" s="24">
        <v>103</v>
      </c>
      <c r="F94" s="24">
        <v>0</v>
      </c>
      <c r="G94" s="19">
        <f aca="true" t="shared" si="6" ref="G94:G109">F94/D94*100</f>
        <v>0</v>
      </c>
      <c r="H94" s="19">
        <f aca="true" t="shared" si="7" ref="H94:H105">SUM(F94/E94)*100</f>
        <v>0</v>
      </c>
      <c r="I94" s="14">
        <f>H94-31.67</f>
        <v>-31.67</v>
      </c>
    </row>
    <row r="95" spans="1:9" s="8" customFormat="1" ht="38.25">
      <c r="A95" s="1" t="s">
        <v>44</v>
      </c>
      <c r="B95" s="2" t="s">
        <v>45</v>
      </c>
      <c r="C95" s="2" t="s">
        <v>79</v>
      </c>
      <c r="D95" s="22">
        <f>D96+D97</f>
        <v>454493</v>
      </c>
      <c r="E95" s="22">
        <f>E96+E97</f>
        <v>132621.1</v>
      </c>
      <c r="F95" s="22">
        <f>F96+F97</f>
        <v>10816</v>
      </c>
      <c r="G95" s="21">
        <f t="shared" si="6"/>
        <v>2.3797946283001057</v>
      </c>
      <c r="H95" s="21">
        <f t="shared" si="7"/>
        <v>8.155564989281494</v>
      </c>
      <c r="I95" s="4" t="s">
        <v>99</v>
      </c>
    </row>
    <row r="96" spans="1:9" s="8" customFormat="1" ht="17.25" customHeight="1">
      <c r="A96" s="66"/>
      <c r="B96" s="66"/>
      <c r="C96" s="3" t="s">
        <v>55</v>
      </c>
      <c r="D96" s="24">
        <f>416664.3+624</f>
        <v>417288.3</v>
      </c>
      <c r="E96" s="24">
        <v>123319.9</v>
      </c>
      <c r="F96" s="24">
        <v>10816</v>
      </c>
      <c r="G96" s="19">
        <f t="shared" si="6"/>
        <v>2.591972983666209</v>
      </c>
      <c r="H96" s="19">
        <f t="shared" si="7"/>
        <v>8.770685023260642</v>
      </c>
      <c r="I96" s="14">
        <f>H96-31.67</f>
        <v>-22.899314976739362</v>
      </c>
    </row>
    <row r="97" spans="1:9" s="8" customFormat="1" ht="27.75" customHeight="1">
      <c r="A97" s="66"/>
      <c r="B97" s="66"/>
      <c r="C97" s="3" t="s">
        <v>57</v>
      </c>
      <c r="D97" s="24">
        <v>37204.7</v>
      </c>
      <c r="E97" s="24">
        <v>9301.2</v>
      </c>
      <c r="F97" s="24">
        <v>0</v>
      </c>
      <c r="G97" s="19">
        <f t="shared" si="6"/>
        <v>0</v>
      </c>
      <c r="H97" s="19">
        <f t="shared" si="7"/>
        <v>0</v>
      </c>
      <c r="I97" s="14">
        <f>H97-31.67</f>
        <v>-31.67</v>
      </c>
    </row>
    <row r="98" spans="1:9" s="8" customFormat="1" ht="25.5">
      <c r="A98" s="1" t="s">
        <v>46</v>
      </c>
      <c r="B98" s="2" t="s">
        <v>47</v>
      </c>
      <c r="C98" s="2" t="s">
        <v>80</v>
      </c>
      <c r="D98" s="22">
        <f>D99</f>
        <v>19616</v>
      </c>
      <c r="E98" s="22">
        <f>E99</f>
        <v>3846.1</v>
      </c>
      <c r="F98" s="22">
        <f>F99</f>
        <v>711.2</v>
      </c>
      <c r="G98" s="21">
        <f t="shared" si="6"/>
        <v>3.625611745513867</v>
      </c>
      <c r="H98" s="21">
        <f t="shared" si="7"/>
        <v>18.49145888042433</v>
      </c>
      <c r="I98" s="4" t="s">
        <v>99</v>
      </c>
    </row>
    <row r="99" spans="1:9" s="8" customFormat="1" ht="18" customHeight="1">
      <c r="A99" s="66"/>
      <c r="B99" s="66"/>
      <c r="C99" s="3" t="s">
        <v>55</v>
      </c>
      <c r="D99" s="24">
        <v>19616</v>
      </c>
      <c r="E99" s="24">
        <v>3846.1</v>
      </c>
      <c r="F99" s="24">
        <v>711.2</v>
      </c>
      <c r="G99" s="19">
        <f t="shared" si="6"/>
        <v>3.625611745513867</v>
      </c>
      <c r="H99" s="19">
        <f t="shared" si="7"/>
        <v>18.49145888042433</v>
      </c>
      <c r="I99" s="14">
        <f>H99-31.67</f>
        <v>-13.178541119575673</v>
      </c>
    </row>
    <row r="100" spans="1:9" s="8" customFormat="1" ht="28.5" customHeight="1">
      <c r="A100" s="1" t="s">
        <v>48</v>
      </c>
      <c r="B100" s="2" t="s">
        <v>49</v>
      </c>
      <c r="C100" s="2" t="s">
        <v>81</v>
      </c>
      <c r="D100" s="22">
        <f>D101</f>
        <v>4358.6</v>
      </c>
      <c r="E100" s="22">
        <f>E101</f>
        <v>1098.6</v>
      </c>
      <c r="F100" s="22">
        <f>F101</f>
        <v>151.6</v>
      </c>
      <c r="G100" s="21">
        <f t="shared" si="6"/>
        <v>3.4781810673151927</v>
      </c>
      <c r="H100" s="21">
        <f t="shared" si="7"/>
        <v>13.79938103040233</v>
      </c>
      <c r="I100" s="4" t="s">
        <v>99</v>
      </c>
    </row>
    <row r="101" spans="1:9" s="8" customFormat="1" ht="18" customHeight="1">
      <c r="A101" s="66"/>
      <c r="B101" s="66"/>
      <c r="C101" s="3" t="s">
        <v>55</v>
      </c>
      <c r="D101" s="24">
        <v>4358.6</v>
      </c>
      <c r="E101" s="24">
        <v>1098.6</v>
      </c>
      <c r="F101" s="24">
        <v>151.6</v>
      </c>
      <c r="G101" s="19">
        <f t="shared" si="6"/>
        <v>3.4781810673151927</v>
      </c>
      <c r="H101" s="19">
        <f t="shared" si="7"/>
        <v>13.79938103040233</v>
      </c>
      <c r="I101" s="14">
        <f>H101-31.67</f>
        <v>-17.870618969597672</v>
      </c>
    </row>
    <row r="102" spans="1:9" s="8" customFormat="1" ht="18" customHeight="1">
      <c r="A102" s="1" t="s">
        <v>50</v>
      </c>
      <c r="B102" s="2" t="s">
        <v>51</v>
      </c>
      <c r="C102" s="2" t="s">
        <v>82</v>
      </c>
      <c r="D102" s="22">
        <f>D103</f>
        <v>123978.7</v>
      </c>
      <c r="E102" s="22">
        <f>E103</f>
        <v>20028.6</v>
      </c>
      <c r="F102" s="22">
        <f>F103</f>
        <v>2174.6</v>
      </c>
      <c r="G102" s="21">
        <f t="shared" si="6"/>
        <v>1.7540109712394145</v>
      </c>
      <c r="H102" s="21">
        <f t="shared" si="7"/>
        <v>10.8574738124482</v>
      </c>
      <c r="I102" s="4" t="s">
        <v>99</v>
      </c>
    </row>
    <row r="103" spans="1:9" s="8" customFormat="1" ht="17.25" customHeight="1">
      <c r="A103" s="66"/>
      <c r="B103" s="66"/>
      <c r="C103" s="3" t="s">
        <v>55</v>
      </c>
      <c r="D103" s="24">
        <v>123978.7</v>
      </c>
      <c r="E103" s="24">
        <v>20028.6</v>
      </c>
      <c r="F103" s="24">
        <v>2174.6</v>
      </c>
      <c r="G103" s="19">
        <f t="shared" si="6"/>
        <v>1.7540109712394145</v>
      </c>
      <c r="H103" s="19">
        <f t="shared" si="7"/>
        <v>10.8574738124482</v>
      </c>
      <c r="I103" s="14">
        <f>H103-31.67</f>
        <v>-20.812526187551804</v>
      </c>
    </row>
    <row r="104" spans="1:9" ht="30.75" customHeight="1">
      <c r="A104" s="1" t="s">
        <v>52</v>
      </c>
      <c r="B104" s="2" t="s">
        <v>53</v>
      </c>
      <c r="C104" s="2" t="s">
        <v>84</v>
      </c>
      <c r="D104" s="22">
        <f>D105+D106+D107</f>
        <v>1213970.7000000002</v>
      </c>
      <c r="E104" s="22">
        <f>E105+E106+E107</f>
        <v>88594.6</v>
      </c>
      <c r="F104" s="22">
        <f>F105+F106+F107</f>
        <v>1398.4</v>
      </c>
      <c r="G104" s="21">
        <f t="shared" si="6"/>
        <v>0.11519223651773472</v>
      </c>
      <c r="H104" s="21">
        <f t="shared" si="7"/>
        <v>1.5784257731283848</v>
      </c>
      <c r="I104" s="4" t="s">
        <v>99</v>
      </c>
    </row>
    <row r="105" spans="1:9" s="8" customFormat="1" ht="16.5" customHeight="1">
      <c r="A105" s="66"/>
      <c r="B105" s="66"/>
      <c r="C105" s="3" t="s">
        <v>55</v>
      </c>
      <c r="D105" s="24">
        <v>267569.6</v>
      </c>
      <c r="E105" s="24">
        <v>88594.6</v>
      </c>
      <c r="F105" s="24">
        <v>714.3</v>
      </c>
      <c r="G105" s="19">
        <f t="shared" si="6"/>
        <v>0.26695857825403185</v>
      </c>
      <c r="H105" s="19">
        <f t="shared" si="7"/>
        <v>0.8062568147494317</v>
      </c>
      <c r="I105" s="14">
        <f>H105-31.67</f>
        <v>-30.86374318525057</v>
      </c>
    </row>
    <row r="106" spans="1:9" s="8" customFormat="1" ht="16.5" customHeight="1">
      <c r="A106" s="66"/>
      <c r="B106" s="66"/>
      <c r="C106" s="3" t="s">
        <v>56</v>
      </c>
      <c r="D106" s="24">
        <v>357675.2</v>
      </c>
      <c r="E106" s="24">
        <v>0</v>
      </c>
      <c r="F106" s="24">
        <v>0</v>
      </c>
      <c r="G106" s="19">
        <f t="shared" si="6"/>
        <v>0</v>
      </c>
      <c r="H106" s="19">
        <v>0</v>
      </c>
      <c r="I106" s="14">
        <f>G106-7.92</f>
        <v>-7.92</v>
      </c>
    </row>
    <row r="107" spans="1:9" s="8" customFormat="1" ht="25.5">
      <c r="A107" s="66"/>
      <c r="B107" s="66"/>
      <c r="C107" s="3" t="s">
        <v>104</v>
      </c>
      <c r="D107" s="24">
        <v>588725.9</v>
      </c>
      <c r="E107" s="24">
        <v>0</v>
      </c>
      <c r="F107" s="24">
        <v>684.1</v>
      </c>
      <c r="G107" s="19">
        <f t="shared" si="6"/>
        <v>0.11620008564257153</v>
      </c>
      <c r="H107" s="19">
        <v>0</v>
      </c>
      <c r="I107" s="14">
        <f>G107-7.92</f>
        <v>-7.803799914357429</v>
      </c>
    </row>
    <row r="108" spans="1:9" s="8" customFormat="1" ht="35.25" customHeight="1">
      <c r="A108" s="1" t="s">
        <v>54</v>
      </c>
      <c r="B108" s="2" t="s">
        <v>103</v>
      </c>
      <c r="C108" s="2" t="s">
        <v>83</v>
      </c>
      <c r="D108" s="22">
        <f>D109</f>
        <v>71284.3</v>
      </c>
      <c r="E108" s="22">
        <f>E109</f>
        <v>8296.2</v>
      </c>
      <c r="F108" s="22">
        <f>F109</f>
        <v>811.5</v>
      </c>
      <c r="G108" s="21">
        <f t="shared" si="6"/>
        <v>1.1383993389848817</v>
      </c>
      <c r="H108" s="21">
        <f>SUM(F108/E108)*100</f>
        <v>9.781586750560496</v>
      </c>
      <c r="I108" s="4" t="s">
        <v>99</v>
      </c>
    </row>
    <row r="109" spans="1:9" s="8" customFormat="1" ht="17.25" customHeight="1">
      <c r="A109" s="66"/>
      <c r="B109" s="66"/>
      <c r="C109" s="3" t="s">
        <v>55</v>
      </c>
      <c r="D109" s="24">
        <v>71284.3</v>
      </c>
      <c r="E109" s="24">
        <v>8296.2</v>
      </c>
      <c r="F109" s="24">
        <v>811.5</v>
      </c>
      <c r="G109" s="19">
        <f t="shared" si="6"/>
        <v>1.1383993389848817</v>
      </c>
      <c r="H109" s="19">
        <f>SUM(F109/E109)*100</f>
        <v>9.781586750560496</v>
      </c>
      <c r="I109" s="14">
        <f>H109-31.67</f>
        <v>-21.888413249439505</v>
      </c>
    </row>
    <row r="110" spans="1:9" ht="29.25" customHeight="1">
      <c r="A110" s="67" t="s">
        <v>94</v>
      </c>
      <c r="B110" s="68"/>
      <c r="C110" s="69"/>
      <c r="D110" s="38">
        <f>D5+D8+D12+D14+D16+D18+D21+D26+D30+D33+D38+D41+D44+D47+D51+D54+D58+D62+D66+D70+D74+D77+D80+D82+D84+D88+D91+D95+D98+D100+D102+D104+D108</f>
        <v>19321716.2</v>
      </c>
      <c r="E110" s="38">
        <f>E5+E8+E12+E14+E16+E18+E21+E26+E30+E33+E38+E41+E44+E47+E51+E54+E58+E62+E66+E70+E74+E77+E80+E82+E84+E88+E91+E95+E98+E100+E102+E104+E108</f>
        <v>2956868.2000000007</v>
      </c>
      <c r="F110" s="38">
        <f>F5+F8+F12+F14+F16+F18+F21+F26+F30+F33+F38+F41+F44+F47+F51+F54+F58+F62+F66+F70+F74+F77+F80+F82+F84+F88+F91+F95+F98+F100+F102+F104+F108</f>
        <v>447317.9000000001</v>
      </c>
      <c r="G110" s="21">
        <f>F110/D110*100</f>
        <v>2.3151043901576407</v>
      </c>
      <c r="H110" s="21">
        <f>SUM(F110/E110)*100</f>
        <v>15.128097356520659</v>
      </c>
      <c r="I110" s="39" t="s">
        <v>99</v>
      </c>
    </row>
    <row r="111" spans="1:9" ht="15.75" customHeight="1">
      <c r="A111" s="61"/>
      <c r="B111" s="61"/>
      <c r="C111" s="40" t="s">
        <v>92</v>
      </c>
      <c r="D111" s="41"/>
      <c r="E111" s="42"/>
      <c r="F111" s="42"/>
      <c r="G111" s="43"/>
      <c r="H111" s="43"/>
      <c r="I111" s="44"/>
    </row>
    <row r="112" spans="1:9" ht="17.25" customHeight="1">
      <c r="A112" s="61"/>
      <c r="B112" s="61"/>
      <c r="C112" s="2" t="s">
        <v>55</v>
      </c>
      <c r="D112" s="38">
        <f>D6+D9+D12+D15+D19+D22+D27+D31+D34+D39+D42+D45+D48+D52+D55+D59+D63+D67+D71+D75+D78+D81+D83+D85+D89+D92+D96+D99+D101+D103+D105+D109+D17</f>
        <v>12596502.400000002</v>
      </c>
      <c r="E112" s="38">
        <f>E6+E9+E12+E15+E19+E22+E27+E31+E34+E39+E42+E45+E48+E52+E55+E59+E63+E67+E71+E75+E78+E81+E83+E85+E89+E92+E96+E99+E101+E103+E105+E109+E17</f>
        <v>2691396.8000000007</v>
      </c>
      <c r="F112" s="38">
        <f>F6+F9+F12+F15+F19+F22+F27+F31+F34+F39+F42+F45+F48+F52+F55+F59+F63+F67+F71+F75+F78+F81+F83+F85+F89+F92+F96+F99+F101+F103+F105+F109+F17</f>
        <v>349649.10000000003</v>
      </c>
      <c r="G112" s="21">
        <f>F112/D112*100</f>
        <v>2.7757633738076373</v>
      </c>
      <c r="H112" s="21">
        <f>SUM(F112/E112)*100</f>
        <v>12.99136195747873</v>
      </c>
      <c r="I112" s="45">
        <f>H112-31.67</f>
        <v>-18.67863804252127</v>
      </c>
    </row>
    <row r="113" spans="1:9" ht="17.25" customHeight="1">
      <c r="A113" s="61"/>
      <c r="B113" s="61"/>
      <c r="C113" s="2" t="s">
        <v>56</v>
      </c>
      <c r="D113" s="38">
        <f>(D10+D23+D35+D40+D43+D46+D49+D53+D56+D60+D64+D79+D86+D90+D93+D106)</f>
        <v>3009044.400000001</v>
      </c>
      <c r="E113" s="38">
        <f>(E10+E23+E35+E40+E43+E46+E49+E53+E56+E60+E64+E79+E86+E90+E93+E106)</f>
        <v>0</v>
      </c>
      <c r="F113" s="38">
        <f>(F10+F23+F35+F40+F43+F46+F49+F53+F56+F60+F64+F79+F86+F90+F93+F106)</f>
        <v>84255.5</v>
      </c>
      <c r="G113" s="21">
        <f>F113/D113*100</f>
        <v>2.8000750005549926</v>
      </c>
      <c r="H113" s="21">
        <v>0</v>
      </c>
      <c r="I113" s="45">
        <f>G113-7.92</f>
        <v>-5.119924999445008</v>
      </c>
    </row>
    <row r="114" spans="1:9" ht="30" customHeight="1">
      <c r="A114" s="61"/>
      <c r="B114" s="61"/>
      <c r="C114" s="46" t="s">
        <v>104</v>
      </c>
      <c r="D114" s="38">
        <f>(D24+D28+D36+D68+D76+D107+D72)</f>
        <v>2336453.5999999996</v>
      </c>
      <c r="E114" s="38">
        <f>(E24+E28+E36+E68+E76+E107+E72)</f>
        <v>0</v>
      </c>
      <c r="F114" s="38">
        <f>(F24+F28+F36+F68+F76+F107+F72)</f>
        <v>9587</v>
      </c>
      <c r="G114" s="21">
        <f>F114/D114*100</f>
        <v>0.4103227215811177</v>
      </c>
      <c r="H114" s="21">
        <v>0</v>
      </c>
      <c r="I114" s="45">
        <f>G114-7.92</f>
        <v>-7.5096772784188826</v>
      </c>
    </row>
    <row r="115" spans="1:9" ht="29.25" customHeight="1">
      <c r="A115" s="61"/>
      <c r="B115" s="61"/>
      <c r="C115" s="2" t="s">
        <v>57</v>
      </c>
      <c r="D115" s="38">
        <f>D7+D20+D25+D29+D37+D87+D94+D97+D69+D32+D50+D57+D61+D65+D73</f>
        <v>1379715.8</v>
      </c>
      <c r="E115" s="38">
        <f>E7+E20+E25+E29+E37+E87+E94+E97+E69+E32+E50+E57+E61+E65+E73</f>
        <v>265471.4</v>
      </c>
      <c r="F115" s="38">
        <f>F7+F20+F25+F29+F37+F87+F94+F97+F69+F32+F50+F57+F61+F65+F73</f>
        <v>3826.3</v>
      </c>
      <c r="G115" s="21">
        <f>F115/D115*100</f>
        <v>0.2773252288623498</v>
      </c>
      <c r="H115" s="21">
        <f>SUM(F115/E115)*100</f>
        <v>1.4413228694315094</v>
      </c>
      <c r="I115" s="47">
        <f>H115-31.67</f>
        <v>-30.228677130568492</v>
      </c>
    </row>
    <row r="116" spans="1:9" ht="26.25" customHeight="1">
      <c r="A116" s="62" t="s">
        <v>93</v>
      </c>
      <c r="B116" s="63"/>
      <c r="C116" s="64"/>
      <c r="D116" s="48">
        <f>D118+D119+D120+D121</f>
        <v>19519436.100000005</v>
      </c>
      <c r="E116" s="48">
        <f>E118+E119+E120+E121</f>
        <v>2998037.7000000007</v>
      </c>
      <c r="F116" s="48">
        <f>F118+F119+F120+F121</f>
        <v>451155.60000000003</v>
      </c>
      <c r="G116" s="49">
        <f>F116/D116*100</f>
        <v>2.3113147208181894</v>
      </c>
      <c r="H116" s="49">
        <f>SUM(F116/E116)*100</f>
        <v>15.048363134326163</v>
      </c>
      <c r="I116" s="50" t="s">
        <v>99</v>
      </c>
    </row>
    <row r="117" spans="1:9" ht="14.25" customHeight="1">
      <c r="A117" s="65"/>
      <c r="B117" s="65"/>
      <c r="C117" s="51" t="s">
        <v>92</v>
      </c>
      <c r="D117" s="52"/>
      <c r="E117" s="53"/>
      <c r="F117" s="53"/>
      <c r="G117" s="54"/>
      <c r="H117" s="54"/>
      <c r="I117" s="55"/>
    </row>
    <row r="118" spans="1:9" ht="27" customHeight="1">
      <c r="A118" s="65"/>
      <c r="B118" s="65"/>
      <c r="C118" s="56" t="s">
        <v>105</v>
      </c>
      <c r="D118" s="57">
        <f>D112-D12+D13</f>
        <v>12794222.300000003</v>
      </c>
      <c r="E118" s="57">
        <f>E112-E12+E13</f>
        <v>2732566.3000000007</v>
      </c>
      <c r="F118" s="57">
        <f>F112-F12+F13</f>
        <v>353486.80000000005</v>
      </c>
      <c r="G118" s="49">
        <f>F118/D118*100</f>
        <v>2.762862733751312</v>
      </c>
      <c r="H118" s="49">
        <f>SUM(F118/E118)*100</f>
        <v>12.93607404877971</v>
      </c>
      <c r="I118" s="58">
        <f>H118-31.67</f>
        <v>-18.733925951220293</v>
      </c>
    </row>
    <row r="119" spans="1:9" ht="18.75" customHeight="1">
      <c r="A119" s="65"/>
      <c r="B119" s="65"/>
      <c r="C119" s="56" t="s">
        <v>56</v>
      </c>
      <c r="D119" s="57">
        <f aca="true" t="shared" si="8" ref="D119:F121">D113</f>
        <v>3009044.400000001</v>
      </c>
      <c r="E119" s="57">
        <f t="shared" si="8"/>
        <v>0</v>
      </c>
      <c r="F119" s="57">
        <f t="shared" si="8"/>
        <v>84255.5</v>
      </c>
      <c r="G119" s="49">
        <f>F119/D119*100</f>
        <v>2.8000750005549926</v>
      </c>
      <c r="H119" s="49">
        <v>0</v>
      </c>
      <c r="I119" s="59">
        <f>G119-7.92</f>
        <v>-5.119924999445008</v>
      </c>
    </row>
    <row r="120" spans="1:9" ht="27" customHeight="1">
      <c r="A120" s="65"/>
      <c r="B120" s="65"/>
      <c r="C120" s="60" t="s">
        <v>104</v>
      </c>
      <c r="D120" s="57">
        <f t="shared" si="8"/>
        <v>2336453.5999999996</v>
      </c>
      <c r="E120" s="57">
        <f t="shared" si="8"/>
        <v>0</v>
      </c>
      <c r="F120" s="57">
        <f t="shared" si="8"/>
        <v>9587</v>
      </c>
      <c r="G120" s="49">
        <f>F120/D120*100</f>
        <v>0.4103227215811177</v>
      </c>
      <c r="H120" s="49">
        <v>0</v>
      </c>
      <c r="I120" s="59">
        <f>G120-7.92</f>
        <v>-7.5096772784188826</v>
      </c>
    </row>
    <row r="121" spans="1:9" ht="27" customHeight="1">
      <c r="A121" s="65"/>
      <c r="B121" s="65"/>
      <c r="C121" s="56" t="s">
        <v>57</v>
      </c>
      <c r="D121" s="57">
        <f t="shared" si="8"/>
        <v>1379715.8</v>
      </c>
      <c r="E121" s="57">
        <f t="shared" si="8"/>
        <v>265471.4</v>
      </c>
      <c r="F121" s="57">
        <f t="shared" si="8"/>
        <v>3826.3</v>
      </c>
      <c r="G121" s="49">
        <f>F121/D121*100</f>
        <v>0.2773252288623498</v>
      </c>
      <c r="H121" s="49">
        <f>SUM(F121/E121)*100</f>
        <v>1.4413228694315094</v>
      </c>
      <c r="I121" s="58">
        <f>H121-31.67</f>
        <v>-30.228677130568492</v>
      </c>
    </row>
    <row r="122" spans="1:9" ht="8.25" customHeight="1">
      <c r="A122" s="29"/>
      <c r="B122" s="5"/>
      <c r="C122" s="5"/>
      <c r="D122" s="6"/>
      <c r="E122" s="5"/>
      <c r="F122" s="18"/>
      <c r="G122" s="5"/>
      <c r="H122" s="5"/>
      <c r="I122" s="5"/>
    </row>
    <row r="123" spans="1:9" ht="27" customHeight="1">
      <c r="A123" s="77" t="s">
        <v>122</v>
      </c>
      <c r="B123" s="78"/>
      <c r="C123" s="78"/>
      <c r="D123" s="78"/>
      <c r="E123" s="78"/>
      <c r="F123" s="78"/>
      <c r="G123" s="78"/>
      <c r="H123" s="78"/>
      <c r="I123" s="78"/>
    </row>
    <row r="124" spans="1:9" ht="15" customHeight="1">
      <c r="A124" s="33"/>
      <c r="B124" s="34"/>
      <c r="C124" s="34"/>
      <c r="D124" s="34"/>
      <c r="E124" s="34"/>
      <c r="F124" s="34"/>
      <c r="G124" s="34"/>
      <c r="H124" s="34"/>
      <c r="I124" s="34"/>
    </row>
    <row r="125" spans="1:9" ht="15" customHeight="1">
      <c r="A125" s="33"/>
      <c r="B125" s="34"/>
      <c r="C125" s="34"/>
      <c r="D125" s="34"/>
      <c r="E125" s="34"/>
      <c r="F125" s="34"/>
      <c r="G125" s="34"/>
      <c r="H125" s="34"/>
      <c r="I125" s="34"/>
    </row>
  </sheetData>
  <autoFilter ref="A4:I121"/>
  <mergeCells count="39">
    <mergeCell ref="A19:B20"/>
    <mergeCell ref="A22:B25"/>
    <mergeCell ref="A39:B40"/>
    <mergeCell ref="A123:I123"/>
    <mergeCell ref="A48:B50"/>
    <mergeCell ref="A55:B57"/>
    <mergeCell ref="A59:B61"/>
    <mergeCell ref="A71:B73"/>
    <mergeCell ref="A67:B69"/>
    <mergeCell ref="A78:B79"/>
    <mergeCell ref="A42:B43"/>
    <mergeCell ref="A27:B29"/>
    <mergeCell ref="A2:I2"/>
    <mergeCell ref="A6:B7"/>
    <mergeCell ref="A9:B10"/>
    <mergeCell ref="A12:B13"/>
    <mergeCell ref="A17:B17"/>
    <mergeCell ref="A31:B32"/>
    <mergeCell ref="A34:B37"/>
    <mergeCell ref="A15:B15"/>
    <mergeCell ref="A96:B97"/>
    <mergeCell ref="A99:B99"/>
    <mergeCell ref="A45:B46"/>
    <mergeCell ref="A52:B53"/>
    <mergeCell ref="A63:B65"/>
    <mergeCell ref="A75:B76"/>
    <mergeCell ref="A81:B81"/>
    <mergeCell ref="A83:B83"/>
    <mergeCell ref="A85:B87"/>
    <mergeCell ref="A111:B115"/>
    <mergeCell ref="A116:C116"/>
    <mergeCell ref="A117:B121"/>
    <mergeCell ref="A89:B90"/>
    <mergeCell ref="A110:C110"/>
    <mergeCell ref="A101:B101"/>
    <mergeCell ref="A105:B107"/>
    <mergeCell ref="A109:B109"/>
    <mergeCell ref="A103:B103"/>
    <mergeCell ref="A92:B94"/>
  </mergeCells>
  <printOptions/>
  <pageMargins left="0.1968503937007874" right="0.1968503937007874" top="0.27" bottom="0.28" header="0.5118110236220472" footer="0.25"/>
  <pageSetup fitToHeight="7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perm</cp:lastModifiedBy>
  <cp:lastPrinted>2009-02-16T10:38:05Z</cp:lastPrinted>
  <dcterms:created xsi:type="dcterms:W3CDTF">2002-03-11T10:22:12Z</dcterms:created>
  <dcterms:modified xsi:type="dcterms:W3CDTF">2009-02-16T12:52:00Z</dcterms:modified>
  <cp:category/>
  <cp:version/>
  <cp:contentType/>
  <cp:contentStatus/>
</cp:coreProperties>
</file>