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56" windowWidth="12390" windowHeight="9315" tabRatio="607" activeTab="0"/>
  </bookViews>
  <sheets>
    <sheet name="По ГРБС и источникам" sheetId="1" r:id="rId1"/>
    <sheet name="По руководителям" sheetId="2" r:id="rId2"/>
  </sheets>
  <definedNames>
    <definedName name="_xlnm.Print_Titles" localSheetId="0">'По ГРБС и источникам'!$5:$5</definedName>
    <definedName name="_xlnm.Print_Area" localSheetId="0">'По ГРБС и источникам'!$A$1:$I$129</definedName>
    <definedName name="_xlnm.Print_Area" localSheetId="1">'По руководителям'!$B$1:$H$23</definedName>
  </definedNames>
  <calcPr fullCalcOnLoad="1"/>
</workbook>
</file>

<file path=xl/sharedStrings.xml><?xml version="1.0" encoding="utf-8"?>
<sst xmlns="http://schemas.openxmlformats.org/spreadsheetml/2006/main" count="284" uniqueCount="164">
  <si>
    <t>Департамент финансов администрации города Перми</t>
  </si>
  <si>
    <t>КВСР</t>
  </si>
  <si>
    <t>Департамент имущественных отношений администрации города Перми</t>
  </si>
  <si>
    <t>904</t>
  </si>
  <si>
    <t>Департамент планирования и развития территорий администрации города Перми</t>
  </si>
  <si>
    <t>915</t>
  </si>
  <si>
    <t>Управление  по экологии и природопользованию администрации города Перми</t>
  </si>
  <si>
    <t>920</t>
  </si>
  <si>
    <t>Управление здравоохранения администрации города Перми</t>
  </si>
  <si>
    <t>925</t>
  </si>
  <si>
    <t>Комитет по культуре администрации города Перми</t>
  </si>
  <si>
    <t>930</t>
  </si>
  <si>
    <t>Департамент образования администрации города Перми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</si>
  <si>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</si>
  <si>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</si>
  <si>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</si>
  <si>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</si>
  <si>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</si>
  <si>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</si>
  <si>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</si>
  <si>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</si>
  <si>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</si>
  <si>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</si>
  <si>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</si>
  <si>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</si>
  <si>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</si>
  <si>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</si>
  <si>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</si>
  <si>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</si>
  <si>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942</t>
  </si>
  <si>
    <t>Управление жилищно-коммунального хозяйства администрации города Перми</t>
  </si>
  <si>
    <t>944</t>
  </si>
  <si>
    <t>Управление внешнего благоустройства администрации города Перми</t>
  </si>
  <si>
    <t>945</t>
  </si>
  <si>
    <t>951</t>
  </si>
  <si>
    <t>955</t>
  </si>
  <si>
    <t>Комитет социальной защиты населения администрации города Перми</t>
  </si>
  <si>
    <t>964</t>
  </si>
  <si>
    <t>Департамент общественной безопасности администрации города Перми</t>
  </si>
  <si>
    <t>965</t>
  </si>
  <si>
    <t>Управление по развитию потребительского рынка администрации города Перми</t>
  </si>
  <si>
    <t>975</t>
  </si>
  <si>
    <t>Администрация города Перми</t>
  </si>
  <si>
    <t>976</t>
  </si>
  <si>
    <t>Комитет по физической культуре и спорту администрации города Перми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</si>
  <si>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</si>
  <si>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</si>
  <si>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</si>
  <si>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</si>
  <si>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</si>
  <si>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</si>
  <si>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</si>
  <si>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Управление жилищных отношений администрации города Перми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</si>
  <si>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</si>
  <si>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</si>
  <si>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</si>
  <si>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</si>
  <si>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904 в т.ч.:</t>
  </si>
  <si>
    <t>Итого по КВСР 915 в т.ч.:</t>
  </si>
  <si>
    <t>Итого по КВСР 920 в т.ч.:</t>
  </si>
  <si>
    <t>Итого по КВСР 925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</si>
  <si>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</si>
  <si>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</si>
  <si>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</si>
  <si>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</si>
  <si>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</si>
  <si>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</si>
  <si>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</si>
  <si>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</si>
  <si>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942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</si>
  <si>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</si>
  <si>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</si>
  <si>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</si>
  <si>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</si>
  <si>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</si>
  <si>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</si>
  <si>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</si>
  <si>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</si>
  <si>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</si>
  <si>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</si>
  <si>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985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</si>
  <si>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</si>
  <si>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</si>
  <si>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</si>
  <si>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</si>
  <si>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</si>
  <si>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</si>
  <si>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</si>
  <si>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</si>
  <si>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судебные иски</t>
  </si>
  <si>
    <t>резервный фонд</t>
  </si>
  <si>
    <t>ВСЕГО РАСХОДОВ</t>
  </si>
  <si>
    <t>Всего расходов без учета зарезервированных средств</t>
  </si>
  <si>
    <t>расходы местного бюджета с учетом зарезервированных средств</t>
  </si>
  <si>
    <t>расходы местного бюджета без учета зарезервированных средств</t>
  </si>
  <si>
    <t>Итого по КВСР 926 в т.ч.:</t>
  </si>
  <si>
    <t>926</t>
  </si>
  <si>
    <t>х</t>
  </si>
  <si>
    <t>Департамент промышленной политики, инвестиций и предпринимательства администрации города Перми</t>
  </si>
  <si>
    <t>Итого по КВСР 937 в т.ч.:</t>
  </si>
  <si>
    <t>Источники финансирования</t>
  </si>
  <si>
    <t>Департамент земельных отношений администрации города Перми</t>
  </si>
  <si>
    <t>расходы  местного бюджета с учетом зарезервированных средств</t>
  </si>
  <si>
    <t>943</t>
  </si>
  <si>
    <t>Управление развития коммунальной инфраструктуры администрации города</t>
  </si>
  <si>
    <t>Итого по КВСР 943 в т. ч.:</t>
  </si>
  <si>
    <t>Департамент дорог и транспорта администрации города Перми</t>
  </si>
  <si>
    <t>905</t>
  </si>
  <si>
    <t>Архитектурно-планировочное управление администрации г.Перми</t>
  </si>
  <si>
    <t>Комитет по молодежной политике администарции города Перми</t>
  </si>
  <si>
    <t>Итого по КВСР 905 в т.ч.:</t>
  </si>
  <si>
    <t>Приложение 3</t>
  </si>
  <si>
    <t>расходы, переданные из краевого бюджета на выполнение полномочий городского округа</t>
  </si>
  <si>
    <t>Ассигнования 2010 года*</t>
  </si>
  <si>
    <t xml:space="preserve">   * -  годовые ассигнования и кассовый план ГРБС в части расходов за счет средств местного бюджета, а так же краевого бюджета, передаваемых на выполнение полномочий городского округа и госполномочий, будут уточняться.</t>
  </si>
  <si>
    <t>Нераспределенные МБТ</t>
  </si>
  <si>
    <t>%  выполнения годовых  ассигнований</t>
  </si>
  <si>
    <t>ФЦБ</t>
  </si>
  <si>
    <t>Ассигнования 2010 года</t>
  </si>
  <si>
    <t>% выполн. годовых ассигнований</t>
  </si>
  <si>
    <t>1.00</t>
  </si>
  <si>
    <t>3.00</t>
  </si>
  <si>
    <t>8.00</t>
  </si>
  <si>
    <t>2.00</t>
  </si>
  <si>
    <t>упр.по экологии и природопользов.           (ФЦБ 800)</t>
  </si>
  <si>
    <t>упр.по разв.потреб.рынка                           (ФЦБ 800)</t>
  </si>
  <si>
    <t>5.00</t>
  </si>
  <si>
    <t>7.40</t>
  </si>
  <si>
    <t>информационно-аналитическое  управление администрации города</t>
  </si>
  <si>
    <t xml:space="preserve">планово-экономический департамент </t>
  </si>
  <si>
    <t>6.00</t>
  </si>
  <si>
    <t>4.00</t>
  </si>
  <si>
    <t>7.00</t>
  </si>
  <si>
    <t xml:space="preserve">Прочие расходы </t>
  </si>
  <si>
    <t>мб</t>
  </si>
  <si>
    <t>кр</t>
  </si>
  <si>
    <t>касса</t>
  </si>
  <si>
    <t>кп</t>
  </si>
  <si>
    <r>
      <t xml:space="preserve">ВСЕГО                                                          </t>
    </r>
    <r>
      <rPr>
        <sz val="12"/>
        <rFont val="Times New Roman"/>
        <family val="1"/>
      </rPr>
      <t>(без учета зарезервированных средств)</t>
    </r>
  </si>
  <si>
    <t>ассигнов.</t>
  </si>
  <si>
    <t>Отклонение от установленного уровня выполнения плана (95%)***</t>
  </si>
  <si>
    <t xml:space="preserve"> Маховиков А.Ю.</t>
  </si>
  <si>
    <t xml:space="preserve"> Анисимова Е.Л.</t>
  </si>
  <si>
    <t xml:space="preserve"> Кочурова Н.Г.</t>
  </si>
  <si>
    <t xml:space="preserve"> Гончаров И.В.</t>
  </si>
  <si>
    <t xml:space="preserve"> Толмачева Л.А.</t>
  </si>
  <si>
    <t xml:space="preserve"> Южаков С.Н.</t>
  </si>
  <si>
    <t xml:space="preserve"> Ширяева Л.Н.</t>
  </si>
  <si>
    <t xml:space="preserve">Ф.И.О руководителя  </t>
  </si>
  <si>
    <t xml:space="preserve">Рейтинг </t>
  </si>
  <si>
    <t xml:space="preserve"> в том числе:</t>
  </si>
  <si>
    <t xml:space="preserve">Анализ исполнения бюджета города Перми по курируемым </t>
  </si>
  <si>
    <t>Оперативный анализ исполнения бюджета города Перми по расходам на 1 сентября 2010 года</t>
  </si>
  <si>
    <t>Кассовый план января-августа 2010**</t>
  </si>
  <si>
    <t>Кассовый расход на 01.09.2010</t>
  </si>
  <si>
    <t xml:space="preserve">%  выполнения кассового плана января-августа 2010 </t>
  </si>
  <si>
    <t xml:space="preserve">   ** -  кассовый план по средствам, поступившим из бюджетов других уровней, в отчетном периоде рассчитан условно в размере кассового плана 1 полугодия 2010 года и 2/3 объема кассового плана 3 квартала 2010 года.</t>
  </si>
  <si>
    <t xml:space="preserve">   *** -   расчётный уровень установлен исходя из 95,0 % исполнения кассового плана по расходам за январь-август 2010 года.</t>
  </si>
  <si>
    <t>руководителями администрации города расходам по состоянию на 1 сентября 2010 года</t>
  </si>
  <si>
    <t>Кассовый план 8 месяцев 2010 года</t>
  </si>
  <si>
    <t>Кассовые расходы на 01.09.2010</t>
  </si>
  <si>
    <t>% выполн. кас. плана 8 месяцев 2010</t>
  </si>
  <si>
    <t>к пояснительной записке</t>
  </si>
  <si>
    <t>Приложение 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</si>
</sst>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0000000"/>
    <numFmt numFmtId="182" formatCode="#,##0.0000000000"/>
    <numFmt numFmtId="183" formatCode="#,##0.00000000000"/>
    <numFmt numFmtId="184" formatCode="#,##0.000000000000"/>
    <numFmt numFmtId="185" formatCode="#,##0.0000000000000"/>
    <numFmt numFmtId="186" formatCode="_-* #,##0.000_р_._-;\-* #,##0.000_р_._-;_-* &quot;-&quot;??_р_._-;_-@_-"/>
    <numFmt numFmtId="187" formatCode="_-* #,##0.0_р_._-;\-* #,##0.0_р_._-;_-* &quot;-&quot;??_р_._-;_-@_-"/>
    <numFmt numFmtId="188" formatCode="_-* #,##0_р_._-;\-* #,##0_р_._-;_-* &quot;-&quot;??_р_._-;_-@_-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8.5"/>
      <name val="MS Sans Serif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8.5"/>
      <name val="MS Sans Serif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color indexed="20"/>
      <name val="Times New Roman"/>
      <family val="1"/>
    </font>
    <font>
      <b/>
      <sz val="11"/>
      <color indexed="20"/>
      <name val="Times New Roman"/>
      <family val="1"/>
    </font>
    <font>
      <sz val="11"/>
      <color indexed="2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9F7D1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66" fontId="4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left" vertical="center" wrapText="1"/>
    </xf>
    <xf numFmtId="171" fontId="3" fillId="0" borderId="10" xfId="0" applyNumberFormat="1" applyFont="1" applyFill="1" applyBorder="1" applyAlignment="1">
      <alignment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49" fontId="3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left"/>
    </xf>
    <xf numFmtId="171" fontId="8" fillId="0" borderId="10" xfId="0" applyNumberFormat="1" applyFont="1" applyFill="1" applyBorder="1" applyAlignment="1">
      <alignment vertical="center" wrapText="1"/>
    </xf>
    <xf numFmtId="166" fontId="8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9" fontId="15" fillId="0" borderId="13" xfId="0" applyNumberFormat="1" applyFont="1" applyBorder="1" applyAlignment="1">
      <alignment horizontal="left" vertical="center" wrapText="1"/>
    </xf>
    <xf numFmtId="166" fontId="5" fillId="0" borderId="13" xfId="0" applyNumberFormat="1" applyFont="1" applyFill="1" applyBorder="1" applyAlignment="1">
      <alignment/>
    </xf>
    <xf numFmtId="166" fontId="15" fillId="0" borderId="13" xfId="0" applyNumberFormat="1" applyFont="1" applyFill="1" applyBorder="1" applyAlignment="1">
      <alignment/>
    </xf>
    <xf numFmtId="0" fontId="1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left" vertical="center" wrapText="1"/>
    </xf>
    <xf numFmtId="166" fontId="5" fillId="0" borderId="10" xfId="0" applyNumberFormat="1" applyFont="1" applyFill="1" applyBorder="1" applyAlignment="1">
      <alignment/>
    </xf>
    <xf numFmtId="166" fontId="1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0" fillId="0" borderId="10" xfId="0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left" vertical="center" indent="1"/>
    </xf>
    <xf numFmtId="166" fontId="11" fillId="0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49" fontId="22" fillId="0" borderId="10" xfId="0" applyNumberFormat="1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49" fontId="11" fillId="0" borderId="13" xfId="0" applyNumberFormat="1" applyFont="1" applyBorder="1" applyAlignment="1">
      <alignment horizontal="left" vertical="center" wrapText="1" indent="1"/>
    </xf>
    <xf numFmtId="0" fontId="24" fillId="0" borderId="0" xfId="0" applyFont="1" applyAlignment="1">
      <alignment/>
    </xf>
    <xf numFmtId="49" fontId="15" fillId="0" borderId="10" xfId="0" applyNumberFormat="1" applyFont="1" applyBorder="1" applyAlignment="1">
      <alignment horizontal="left" vertical="center" wrapText="1" inden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5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49" fontId="15" fillId="0" borderId="0" xfId="0" applyNumberFormat="1" applyFont="1" applyFill="1" applyBorder="1" applyAlignment="1">
      <alignment horizontal="left" vertical="center" wrapText="1"/>
    </xf>
    <xf numFmtId="171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171" fontId="21" fillId="0" borderId="0" xfId="0" applyNumberFormat="1" applyFont="1" applyAlignment="1">
      <alignment/>
    </xf>
    <xf numFmtId="171" fontId="24" fillId="0" borderId="0" xfId="0" applyNumberFormat="1" applyFont="1" applyAlignment="1">
      <alignment/>
    </xf>
    <xf numFmtId="171" fontId="16" fillId="0" borderId="0" xfId="0" applyNumberFormat="1" applyFont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Font="1" applyFill="1" applyAlignment="1">
      <alignment/>
    </xf>
    <xf numFmtId="171" fontId="3" fillId="0" borderId="0" xfId="0" applyNumberFormat="1" applyFont="1" applyFill="1" applyAlignment="1">
      <alignment horizontal="right"/>
    </xf>
    <xf numFmtId="171" fontId="3" fillId="0" borderId="11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7" fillId="0" borderId="0" xfId="0" applyFont="1" applyAlignment="1">
      <alignment horizontal="center"/>
    </xf>
    <xf numFmtId="49" fontId="21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1" fontId="12" fillId="0" borderId="13" xfId="0" applyNumberFormat="1" applyFont="1" applyFill="1" applyBorder="1" applyAlignment="1">
      <alignment/>
    </xf>
    <xf numFmtId="171" fontId="12" fillId="0" borderId="10" xfId="0" applyNumberFormat="1" applyFont="1" applyFill="1" applyBorder="1" applyAlignment="1">
      <alignment/>
    </xf>
    <xf numFmtId="171" fontId="0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171" fontId="21" fillId="0" borderId="10" xfId="0" applyNumberFormat="1" applyFont="1" applyBorder="1" applyAlignment="1">
      <alignment/>
    </xf>
    <xf numFmtId="171" fontId="25" fillId="0" borderId="10" xfId="60" applyNumberFormat="1" applyFont="1" applyFill="1" applyBorder="1" applyAlignment="1">
      <alignment/>
    </xf>
    <xf numFmtId="171" fontId="25" fillId="0" borderId="10" xfId="60" applyNumberFormat="1" applyFont="1" applyBorder="1" applyAlignment="1">
      <alignment/>
    </xf>
    <xf numFmtId="171" fontId="0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left" vertical="center" wrapText="1"/>
    </xf>
    <xf numFmtId="166" fontId="20" fillId="0" borderId="10" xfId="0" applyNumberFormat="1" applyFont="1" applyFill="1" applyBorder="1" applyAlignment="1">
      <alignment/>
    </xf>
    <xf numFmtId="171" fontId="26" fillId="0" borderId="10" xfId="0" applyNumberFormat="1" applyFont="1" applyFill="1" applyBorder="1" applyAlignment="1">
      <alignment/>
    </xf>
    <xf numFmtId="171" fontId="27" fillId="0" borderId="13" xfId="0" applyNumberFormat="1" applyFont="1" applyFill="1" applyBorder="1" applyAlignment="1">
      <alignment/>
    </xf>
    <xf numFmtId="171" fontId="27" fillId="0" borderId="10" xfId="0" applyNumberFormat="1" applyFont="1" applyFill="1" applyBorder="1" applyAlignment="1">
      <alignment/>
    </xf>
    <xf numFmtId="171" fontId="26" fillId="0" borderId="10" xfId="6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171" fontId="3" fillId="0" borderId="10" xfId="60" applyNumberFormat="1" applyFont="1" applyFill="1" applyBorder="1" applyAlignment="1">
      <alignment horizontal="right" vertical="center" wrapText="1" indent="1"/>
    </xf>
    <xf numFmtId="171" fontId="4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wrapText="1" indent="1"/>
    </xf>
    <xf numFmtId="171" fontId="8" fillId="0" borderId="10" xfId="0" applyNumberFormat="1" applyFont="1" applyFill="1" applyBorder="1" applyAlignment="1">
      <alignment horizontal="right" vertical="center" wrapText="1" indent="1"/>
    </xf>
    <xf numFmtId="0" fontId="0" fillId="33" borderId="14" xfId="0" applyFont="1" applyFill="1" applyBorder="1" applyAlignment="1">
      <alignment horizontal="left"/>
    </xf>
    <xf numFmtId="171" fontId="3" fillId="0" borderId="10" xfId="0" applyNumberFormat="1" applyFont="1" applyFill="1" applyBorder="1" applyAlignment="1">
      <alignment horizontal="right" vertical="center" indent="1"/>
    </xf>
    <xf numFmtId="49" fontId="4" fillId="34" borderId="12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1" fontId="4" fillId="34" borderId="10" xfId="0" applyNumberFormat="1" applyFont="1" applyFill="1" applyBorder="1" applyAlignment="1">
      <alignment horizontal="right" vertical="center" wrapText="1"/>
    </xf>
    <xf numFmtId="171" fontId="4" fillId="34" borderId="10" xfId="0" applyNumberFormat="1" applyFont="1" applyFill="1" applyBorder="1" applyAlignment="1">
      <alignment vertical="center" wrapText="1"/>
    </xf>
    <xf numFmtId="171" fontId="4" fillId="34" borderId="10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left" vertical="center" wrapText="1"/>
    </xf>
    <xf numFmtId="171" fontId="0" fillId="34" borderId="14" xfId="0" applyNumberFormat="1" applyFont="1" applyFill="1" applyBorder="1" applyAlignment="1">
      <alignment horizontal="left" vertical="center" wrapText="1"/>
    </xf>
    <xf numFmtId="171" fontId="0" fillId="34" borderId="15" xfId="0" applyNumberFormat="1" applyFont="1" applyFill="1" applyBorder="1" applyAlignment="1">
      <alignment horizontal="left" vertical="center" wrapText="1"/>
    </xf>
    <xf numFmtId="166" fontId="4" fillId="34" borderId="10" xfId="0" applyNumberFormat="1" applyFont="1" applyFill="1" applyBorder="1" applyAlignment="1">
      <alignment vertical="center"/>
    </xf>
    <xf numFmtId="171" fontId="7" fillId="34" borderId="10" xfId="0" applyNumberFormat="1" applyFont="1" applyFill="1" applyBorder="1" applyAlignment="1">
      <alignment horizontal="right" vertical="center"/>
    </xf>
    <xf numFmtId="171" fontId="7" fillId="34" borderId="10" xfId="0" applyNumberFormat="1" applyFont="1" applyFill="1" applyBorder="1" applyAlignment="1">
      <alignment vertical="center" wrapText="1"/>
    </xf>
    <xf numFmtId="171" fontId="7" fillId="34" borderId="10" xfId="0" applyNumberFormat="1" applyFont="1" applyFill="1" applyBorder="1" applyAlignment="1">
      <alignment horizontal="center" vertical="center"/>
    </xf>
    <xf numFmtId="171" fontId="0" fillId="34" borderId="14" xfId="0" applyNumberFormat="1" applyFont="1" applyFill="1" applyBorder="1" applyAlignment="1">
      <alignment horizontal="left"/>
    </xf>
    <xf numFmtId="171" fontId="0" fillId="34" borderId="15" xfId="0" applyNumberFormat="1" applyFont="1" applyFill="1" applyBorder="1" applyAlignment="1">
      <alignment horizontal="left"/>
    </xf>
    <xf numFmtId="171" fontId="7" fillId="34" borderId="10" xfId="0" applyNumberFormat="1" applyFont="1" applyFill="1" applyBorder="1" applyAlignment="1">
      <alignment horizontal="right" vertical="center" wrapText="1"/>
    </xf>
    <xf numFmtId="171" fontId="7" fillId="34" borderId="10" xfId="0" applyNumberFormat="1" applyFont="1" applyFill="1" applyBorder="1" applyAlignment="1">
      <alignment vertical="center"/>
    </xf>
    <xf numFmtId="166" fontId="7" fillId="34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left" vertical="center" wrapText="1"/>
    </xf>
    <xf numFmtId="171" fontId="3" fillId="34" borderId="10" xfId="0" applyNumberFormat="1" applyFont="1" applyFill="1" applyBorder="1" applyAlignment="1">
      <alignment horizontal="right" vertical="center" wrapText="1" indent="1"/>
    </xf>
    <xf numFmtId="171" fontId="3" fillId="34" borderId="10" xfId="0" applyNumberFormat="1" applyFont="1" applyFill="1" applyBorder="1" applyAlignment="1">
      <alignment vertical="center" wrapText="1"/>
    </xf>
    <xf numFmtId="166" fontId="3" fillId="34" borderId="10" xfId="0" applyNumberFormat="1" applyFont="1" applyFill="1" applyBorder="1" applyAlignment="1">
      <alignment vertical="center"/>
    </xf>
    <xf numFmtId="171" fontId="15" fillId="0" borderId="10" xfId="0" applyNumberFormat="1" applyFont="1" applyFill="1" applyBorder="1" applyAlignment="1">
      <alignment/>
    </xf>
    <xf numFmtId="171" fontId="15" fillId="0" borderId="13" xfId="0" applyNumberFormat="1" applyFont="1" applyFill="1" applyBorder="1" applyAlignment="1">
      <alignment/>
    </xf>
    <xf numFmtId="171" fontId="11" fillId="0" borderId="10" xfId="0" applyNumberFormat="1" applyFont="1" applyFill="1" applyBorder="1" applyAlignment="1">
      <alignment/>
    </xf>
    <xf numFmtId="171" fontId="0" fillId="0" borderId="10" xfId="60" applyNumberFormat="1" applyFont="1" applyFill="1" applyBorder="1" applyAlignment="1">
      <alignment/>
    </xf>
    <xf numFmtId="171" fontId="0" fillId="35" borderId="10" xfId="60" applyNumberFormat="1" applyFont="1" applyFill="1" applyBorder="1" applyAlignment="1">
      <alignment/>
    </xf>
    <xf numFmtId="171" fontId="0" fillId="6" borderId="10" xfId="60" applyNumberFormat="1" applyFont="1" applyFill="1" applyBorder="1" applyAlignment="1">
      <alignment/>
    </xf>
    <xf numFmtId="171" fontId="21" fillId="0" borderId="10" xfId="60" applyNumberFormat="1" applyFont="1" applyFill="1" applyBorder="1" applyAlignment="1">
      <alignment/>
    </xf>
    <xf numFmtId="171" fontId="25" fillId="33" borderId="10" xfId="6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5" fillId="3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wrapText="1"/>
    </xf>
    <xf numFmtId="171" fontId="5" fillId="3" borderId="10" xfId="0" applyNumberFormat="1" applyFont="1" applyFill="1" applyBorder="1" applyAlignment="1">
      <alignment/>
    </xf>
    <xf numFmtId="166" fontId="5" fillId="3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Fill="1" applyBorder="1" applyAlignment="1">
      <alignment horizontal="center"/>
    </xf>
    <xf numFmtId="49" fontId="3" fillId="0" borderId="0" xfId="0" applyNumberFormat="1" applyFont="1" applyAlignment="1">
      <alignment wrapText="1"/>
    </xf>
    <xf numFmtId="0" fontId="0" fillId="0" borderId="0" xfId="0" applyFont="1" applyAlignment="1">
      <alignment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49" fontId="10" fillId="34" borderId="1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34" borderId="10" xfId="0" applyFont="1" applyFill="1" applyBorder="1" applyAlignment="1">
      <alignment horizontal="center"/>
    </xf>
    <xf numFmtId="49" fontId="5" fillId="34" borderId="12" xfId="0" applyNumberFormat="1" applyFont="1" applyFill="1" applyBorder="1" applyAlignment="1">
      <alignment horizontal="center" vertical="center" wrapText="1"/>
    </xf>
    <xf numFmtId="49" fontId="5" fillId="34" borderId="14" xfId="0" applyNumberFormat="1" applyFont="1" applyFill="1" applyBorder="1" applyAlignment="1">
      <alignment horizontal="center" vertical="center" wrapText="1"/>
    </xf>
    <xf numFmtId="49" fontId="5" fillId="34" borderId="15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8"/>
  <sheetViews>
    <sheetView tabSelected="1" zoomScale="90" zoomScaleNormal="90" zoomScaleSheetLayoutView="9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1" sqref="H1"/>
    </sheetView>
  </sheetViews>
  <sheetFormatPr defaultColWidth="9.140625" defaultRowHeight="12.75"/>
  <cols>
    <col min="1" max="1" width="5.8515625" style="17" customWidth="1"/>
    <col min="2" max="2" width="30.7109375" style="0" customWidth="1"/>
    <col min="3" max="3" width="47.57421875" style="0" customWidth="1"/>
    <col min="4" max="4" width="13.28125" style="12" customWidth="1"/>
    <col min="5" max="5" width="13.140625" style="12" customWidth="1"/>
    <col min="6" max="6" width="13.421875" style="81" customWidth="1"/>
    <col min="7" max="7" width="12.28125" style="77" customWidth="1"/>
    <col min="8" max="8" width="10.8515625" style="77" customWidth="1"/>
    <col min="9" max="9" width="14.57421875" style="77" customWidth="1"/>
  </cols>
  <sheetData>
    <row r="1" spans="4:9" ht="15">
      <c r="D1" s="74"/>
      <c r="E1" s="74"/>
      <c r="F1" s="78"/>
      <c r="G1" s="52"/>
      <c r="H1" s="52"/>
      <c r="I1" s="104" t="s">
        <v>163</v>
      </c>
    </row>
    <row r="2" spans="4:9" ht="15">
      <c r="D2" s="74"/>
      <c r="E2" s="74"/>
      <c r="F2" s="78"/>
      <c r="G2" s="52"/>
      <c r="H2" s="52"/>
      <c r="I2" s="104" t="s">
        <v>162</v>
      </c>
    </row>
    <row r="3" spans="1:9" s="6" customFormat="1" ht="21.75" customHeight="1">
      <c r="A3" s="160" t="s">
        <v>152</v>
      </c>
      <c r="B3" s="160"/>
      <c r="C3" s="160"/>
      <c r="D3" s="160"/>
      <c r="E3" s="160"/>
      <c r="F3" s="160"/>
      <c r="G3" s="160"/>
      <c r="H3" s="160"/>
      <c r="I3" s="160"/>
    </row>
    <row r="4" spans="1:9" s="6" customFormat="1" ht="18.75" customHeight="1">
      <c r="A4" s="18"/>
      <c r="B4" s="7"/>
      <c r="C4" s="7"/>
      <c r="D4" s="75"/>
      <c r="E4" s="75"/>
      <c r="F4" s="79"/>
      <c r="G4" s="8"/>
      <c r="H4" s="8"/>
      <c r="I4" s="9" t="s">
        <v>83</v>
      </c>
    </row>
    <row r="5" spans="1:9" s="12" customFormat="1" ht="74.25" customHeight="1">
      <c r="A5" s="1" t="s">
        <v>1</v>
      </c>
      <c r="B5" s="1" t="s">
        <v>87</v>
      </c>
      <c r="C5" s="1" t="s">
        <v>100</v>
      </c>
      <c r="D5" s="15" t="s">
        <v>113</v>
      </c>
      <c r="E5" s="15" t="s">
        <v>153</v>
      </c>
      <c r="F5" s="10" t="s">
        <v>154</v>
      </c>
      <c r="G5" s="10" t="s">
        <v>155</v>
      </c>
      <c r="H5" s="10" t="s">
        <v>116</v>
      </c>
      <c r="I5" s="22" t="s">
        <v>140</v>
      </c>
    </row>
    <row r="6" spans="1:9" s="6" customFormat="1" ht="38.25">
      <c r="A6" s="1" t="s">
        <v>84</v>
      </c>
      <c r="B6" s="2" t="s">
        <v>2</v>
      </c>
      <c r="C6" s="2" t="s">
        <v>56</v>
      </c>
      <c r="D6" s="106">
        <f>D7+D9+D8</f>
        <v>462557.6</v>
      </c>
      <c r="E6" s="106">
        <f>E7+E9+E8</f>
        <v>313980.5</v>
      </c>
      <c r="F6" s="106">
        <f>F7+F9+F8</f>
        <v>145924.2</v>
      </c>
      <c r="G6" s="16">
        <f aca="true" t="shared" si="0" ref="G6:G38">F6/E6*100</f>
        <v>46.4755613804042</v>
      </c>
      <c r="H6" s="16">
        <f aca="true" t="shared" si="1" ref="H6:H38">F6/D6*100</f>
        <v>31.547249466877208</v>
      </c>
      <c r="I6" s="4" t="s">
        <v>97</v>
      </c>
    </row>
    <row r="7" spans="1:9" s="6" customFormat="1" ht="18" customHeight="1">
      <c r="A7" s="149"/>
      <c r="B7" s="149"/>
      <c r="C7" s="3" t="s">
        <v>54</v>
      </c>
      <c r="D7" s="105">
        <v>362653.6</v>
      </c>
      <c r="E7" s="105">
        <v>261396.3</v>
      </c>
      <c r="F7" s="107">
        <v>93370.3</v>
      </c>
      <c r="G7" s="14">
        <f t="shared" si="0"/>
        <v>35.71982464939252</v>
      </c>
      <c r="H7" s="14">
        <f t="shared" si="1"/>
        <v>25.746414760531817</v>
      </c>
      <c r="I7" s="11">
        <f>G7-95</f>
        <v>-59.28017535060748</v>
      </c>
    </row>
    <row r="8" spans="1:9" s="6" customFormat="1" ht="18" customHeight="1">
      <c r="A8" s="149"/>
      <c r="B8" s="149"/>
      <c r="C8" s="3" t="s">
        <v>55</v>
      </c>
      <c r="D8" s="105">
        <v>77.9</v>
      </c>
      <c r="E8" s="105">
        <v>77.9</v>
      </c>
      <c r="F8" s="107">
        <v>47.6</v>
      </c>
      <c r="G8" s="14">
        <f>F8/E8*100</f>
        <v>61.103979460847235</v>
      </c>
      <c r="H8" s="14">
        <f>F8/D8*100</f>
        <v>61.103979460847235</v>
      </c>
      <c r="I8" s="11">
        <f>G8-95</f>
        <v>-33.896020539152765</v>
      </c>
    </row>
    <row r="9" spans="1:9" s="6" customFormat="1" ht="25.5" customHeight="1">
      <c r="A9" s="149"/>
      <c r="B9" s="149"/>
      <c r="C9" s="3" t="s">
        <v>112</v>
      </c>
      <c r="D9" s="105">
        <v>99826.1</v>
      </c>
      <c r="E9" s="105">
        <v>52506.3</v>
      </c>
      <c r="F9" s="105">
        <v>52506.3</v>
      </c>
      <c r="G9" s="14">
        <f t="shared" si="0"/>
        <v>100</v>
      </c>
      <c r="H9" s="14">
        <f t="shared" si="1"/>
        <v>52.5977675177133</v>
      </c>
      <c r="I9" s="11">
        <f>G9-95</f>
        <v>5</v>
      </c>
    </row>
    <row r="10" spans="1:9" s="6" customFormat="1" ht="27" customHeight="1">
      <c r="A10" s="1" t="s">
        <v>85</v>
      </c>
      <c r="B10" s="2" t="s">
        <v>0</v>
      </c>
      <c r="C10" s="2" t="s">
        <v>86</v>
      </c>
      <c r="D10" s="106">
        <f>D12</f>
        <v>142218.7</v>
      </c>
      <c r="E10" s="106">
        <f>E12</f>
        <v>91704.8</v>
      </c>
      <c r="F10" s="106">
        <f>F12</f>
        <v>40252.8</v>
      </c>
      <c r="G10" s="16">
        <f t="shared" si="0"/>
        <v>43.893885598136634</v>
      </c>
      <c r="H10" s="16">
        <f t="shared" si="1"/>
        <v>28.303450952652497</v>
      </c>
      <c r="I10" s="4" t="s">
        <v>97</v>
      </c>
    </row>
    <row r="11" spans="1:9" s="6" customFormat="1" ht="25.5">
      <c r="A11" s="149"/>
      <c r="B11" s="149"/>
      <c r="C11" s="3" t="s">
        <v>94</v>
      </c>
      <c r="D11" s="107">
        <v>64925</v>
      </c>
      <c r="E11" s="107">
        <v>42594.3</v>
      </c>
      <c r="F11" s="107">
        <v>40252.8</v>
      </c>
      <c r="G11" s="14">
        <f t="shared" si="0"/>
        <v>94.5027855839866</v>
      </c>
      <c r="H11" s="14">
        <f t="shared" si="1"/>
        <v>61.9989218328841</v>
      </c>
      <c r="I11" s="11">
        <f>G11-95</f>
        <v>-0.49721441601340644</v>
      </c>
    </row>
    <row r="12" spans="1:9" s="6" customFormat="1" ht="25.5">
      <c r="A12" s="149"/>
      <c r="B12" s="149"/>
      <c r="C12" s="13" t="s">
        <v>93</v>
      </c>
      <c r="D12" s="108">
        <v>142218.7</v>
      </c>
      <c r="E12" s="108">
        <v>91704.8</v>
      </c>
      <c r="F12" s="108">
        <v>40252.8</v>
      </c>
      <c r="G12" s="20">
        <f t="shared" si="0"/>
        <v>43.893885598136634</v>
      </c>
      <c r="H12" s="20">
        <f t="shared" si="1"/>
        <v>28.303450952652497</v>
      </c>
      <c r="I12" s="21">
        <f>G12-95</f>
        <v>-51.106114401863366</v>
      </c>
    </row>
    <row r="13" spans="1:9" s="6" customFormat="1" ht="16.5" customHeight="1" hidden="1">
      <c r="A13" s="149"/>
      <c r="B13" s="149"/>
      <c r="C13" s="132" t="s">
        <v>89</v>
      </c>
      <c r="D13" s="133">
        <v>18192.9</v>
      </c>
      <c r="E13" s="133">
        <v>12128.6</v>
      </c>
      <c r="F13" s="133">
        <v>0</v>
      </c>
      <c r="G13" s="134">
        <f t="shared" si="0"/>
        <v>0</v>
      </c>
      <c r="H13" s="134">
        <f t="shared" si="1"/>
        <v>0</v>
      </c>
      <c r="I13" s="135">
        <f>G13-95</f>
        <v>-95</v>
      </c>
    </row>
    <row r="14" spans="1:9" s="6" customFormat="1" ht="16.5" customHeight="1" hidden="1">
      <c r="A14" s="149"/>
      <c r="B14" s="149"/>
      <c r="C14" s="132" t="s">
        <v>90</v>
      </c>
      <c r="D14" s="133">
        <v>59100.8</v>
      </c>
      <c r="E14" s="133">
        <v>36981.9</v>
      </c>
      <c r="F14" s="133">
        <v>0</v>
      </c>
      <c r="G14" s="134">
        <f t="shared" si="0"/>
        <v>0</v>
      </c>
      <c r="H14" s="134">
        <f t="shared" si="1"/>
        <v>0</v>
      </c>
      <c r="I14" s="135">
        <f>G14-95</f>
        <v>-95</v>
      </c>
    </row>
    <row r="15" spans="1:9" s="6" customFormat="1" ht="38.25">
      <c r="A15" s="1" t="s">
        <v>3</v>
      </c>
      <c r="B15" s="2" t="s">
        <v>4</v>
      </c>
      <c r="C15" s="2" t="s">
        <v>57</v>
      </c>
      <c r="D15" s="106">
        <f>D16+D17</f>
        <v>157921.90000000002</v>
      </c>
      <c r="E15" s="106">
        <f>E16+E17</f>
        <v>69301.09999999999</v>
      </c>
      <c r="F15" s="106">
        <f>F16+F17</f>
        <v>55498.2</v>
      </c>
      <c r="G15" s="16">
        <f t="shared" si="0"/>
        <v>80.08271152983141</v>
      </c>
      <c r="H15" s="16">
        <f t="shared" si="1"/>
        <v>35.14281426451935</v>
      </c>
      <c r="I15" s="4" t="s">
        <v>97</v>
      </c>
    </row>
    <row r="16" spans="1:9" s="6" customFormat="1" ht="18" customHeight="1">
      <c r="A16" s="150"/>
      <c r="B16" s="151"/>
      <c r="C16" s="3" t="s">
        <v>54</v>
      </c>
      <c r="D16" s="107">
        <v>157905.2</v>
      </c>
      <c r="E16" s="107">
        <v>69284.4</v>
      </c>
      <c r="F16" s="107">
        <v>55492.6</v>
      </c>
      <c r="G16" s="14">
        <f t="shared" si="0"/>
        <v>80.09393167870401</v>
      </c>
      <c r="H16" s="14">
        <f t="shared" si="1"/>
        <v>35.14298452489214</v>
      </c>
      <c r="I16" s="11">
        <f>G16-95</f>
        <v>-14.90606832129599</v>
      </c>
    </row>
    <row r="17" spans="1:9" s="6" customFormat="1" ht="18" customHeight="1">
      <c r="A17" s="152"/>
      <c r="B17" s="153"/>
      <c r="C17" s="3" t="s">
        <v>55</v>
      </c>
      <c r="D17" s="107">
        <v>16.7</v>
      </c>
      <c r="E17" s="107">
        <v>16.7</v>
      </c>
      <c r="F17" s="107">
        <v>5.6</v>
      </c>
      <c r="G17" s="14">
        <f>F17/E17*100</f>
        <v>33.532934131736525</v>
      </c>
      <c r="H17" s="14">
        <f>F17/D17*100</f>
        <v>33.532934131736525</v>
      </c>
      <c r="I17" s="11">
        <f>G17-95</f>
        <v>-61.467065868263475</v>
      </c>
    </row>
    <row r="18" spans="1:9" s="6" customFormat="1" ht="35.25" customHeight="1">
      <c r="A18" s="1" t="s">
        <v>107</v>
      </c>
      <c r="B18" s="2" t="s">
        <v>108</v>
      </c>
      <c r="C18" s="2" t="s">
        <v>110</v>
      </c>
      <c r="D18" s="106">
        <f>D19+D20</f>
        <v>169124.30000000002</v>
      </c>
      <c r="E18" s="106">
        <f>E19+E20</f>
        <v>58849</v>
      </c>
      <c r="F18" s="106">
        <f>F19+F20</f>
        <v>18613.8</v>
      </c>
      <c r="G18" s="16">
        <f t="shared" si="0"/>
        <v>31.62976431205288</v>
      </c>
      <c r="H18" s="16">
        <f t="shared" si="1"/>
        <v>11.005987903571514</v>
      </c>
      <c r="I18" s="4" t="s">
        <v>97</v>
      </c>
    </row>
    <row r="19" spans="1:9" s="6" customFormat="1" ht="18" customHeight="1">
      <c r="A19" s="150"/>
      <c r="B19" s="151"/>
      <c r="C19" s="3" t="s">
        <v>54</v>
      </c>
      <c r="D19" s="107">
        <v>169118.7</v>
      </c>
      <c r="E19" s="107">
        <v>58843.4</v>
      </c>
      <c r="F19" s="107">
        <v>18613.8</v>
      </c>
      <c r="G19" s="14">
        <f t="shared" si="0"/>
        <v>31.632774448791196</v>
      </c>
      <c r="H19" s="14">
        <f t="shared" si="1"/>
        <v>11.006352343058454</v>
      </c>
      <c r="I19" s="11">
        <f>G19-95</f>
        <v>-63.367225551208804</v>
      </c>
    </row>
    <row r="20" spans="1:9" s="6" customFormat="1" ht="18" customHeight="1">
      <c r="A20" s="152"/>
      <c r="B20" s="153"/>
      <c r="C20" s="3" t="s">
        <v>55</v>
      </c>
      <c r="D20" s="107">
        <v>5.6</v>
      </c>
      <c r="E20" s="107">
        <v>5.6</v>
      </c>
      <c r="F20" s="107">
        <v>0</v>
      </c>
      <c r="G20" s="14">
        <f>F20/E20*100</f>
        <v>0</v>
      </c>
      <c r="H20" s="14">
        <f>F20/D20*100</f>
        <v>0</v>
      </c>
      <c r="I20" s="11">
        <f>G20-95</f>
        <v>-95</v>
      </c>
    </row>
    <row r="21" spans="1:9" s="6" customFormat="1" ht="38.25">
      <c r="A21" s="1" t="s">
        <v>5</v>
      </c>
      <c r="B21" s="2" t="s">
        <v>6</v>
      </c>
      <c r="C21" s="2" t="s">
        <v>58</v>
      </c>
      <c r="D21" s="106">
        <f>D22+D23</f>
        <v>69524.9</v>
      </c>
      <c r="E21" s="106">
        <f>E22+E23</f>
        <v>41831.6</v>
      </c>
      <c r="F21" s="106">
        <f>F22+F23</f>
        <v>34071.6</v>
      </c>
      <c r="G21" s="16">
        <f t="shared" si="0"/>
        <v>81.4494305740158</v>
      </c>
      <c r="H21" s="16">
        <f t="shared" si="1"/>
        <v>49.00632722952496</v>
      </c>
      <c r="I21" s="4" t="s">
        <v>97</v>
      </c>
    </row>
    <row r="22" spans="1:9" s="6" customFormat="1" ht="18" customHeight="1">
      <c r="A22" s="150"/>
      <c r="B22" s="151"/>
      <c r="C22" s="3" t="s">
        <v>54</v>
      </c>
      <c r="D22" s="107">
        <v>69502.7</v>
      </c>
      <c r="E22" s="107">
        <v>41809.4</v>
      </c>
      <c r="F22" s="107">
        <v>34071.6</v>
      </c>
      <c r="G22" s="14">
        <f t="shared" si="0"/>
        <v>81.49267867991408</v>
      </c>
      <c r="H22" s="14">
        <f t="shared" si="1"/>
        <v>49.02198044104761</v>
      </c>
      <c r="I22" s="11">
        <f>G22-95</f>
        <v>-13.507321320085921</v>
      </c>
    </row>
    <row r="23" spans="1:9" s="6" customFormat="1" ht="18" customHeight="1">
      <c r="A23" s="152"/>
      <c r="B23" s="153"/>
      <c r="C23" s="3" t="s">
        <v>55</v>
      </c>
      <c r="D23" s="107">
        <v>22.2</v>
      </c>
      <c r="E23" s="107">
        <v>22.2</v>
      </c>
      <c r="F23" s="107">
        <v>0</v>
      </c>
      <c r="G23" s="14">
        <f>F23/E23*100</f>
        <v>0</v>
      </c>
      <c r="H23" s="14">
        <f>F23/D23*100</f>
        <v>0</v>
      </c>
      <c r="I23" s="11">
        <f>G23-95</f>
        <v>-95</v>
      </c>
    </row>
    <row r="24" spans="1:9" s="6" customFormat="1" ht="25.5">
      <c r="A24" s="1" t="s">
        <v>7</v>
      </c>
      <c r="B24" s="2" t="s">
        <v>8</v>
      </c>
      <c r="C24" s="2" t="s">
        <v>59</v>
      </c>
      <c r="D24" s="106">
        <f>D25+D26+D27</f>
        <v>2858857.5</v>
      </c>
      <c r="E24" s="106">
        <f>E25+E26+E27</f>
        <v>1542868.3</v>
      </c>
      <c r="F24" s="106">
        <f>F25+F26+F27</f>
        <v>1322223.3</v>
      </c>
      <c r="G24" s="16">
        <f t="shared" si="0"/>
        <v>85.6990386023227</v>
      </c>
      <c r="H24" s="16">
        <f t="shared" si="1"/>
        <v>46.25005968293278</v>
      </c>
      <c r="I24" s="4" t="s">
        <v>97</v>
      </c>
    </row>
    <row r="25" spans="1:9" s="6" customFormat="1" ht="18" customHeight="1">
      <c r="A25" s="149"/>
      <c r="B25" s="149"/>
      <c r="C25" s="3" t="s">
        <v>54</v>
      </c>
      <c r="D25" s="107">
        <v>2242571.2</v>
      </c>
      <c r="E25" s="107">
        <v>1372957.8</v>
      </c>
      <c r="F25" s="107">
        <v>1210474</v>
      </c>
      <c r="G25" s="14">
        <f t="shared" si="0"/>
        <v>88.16541921390446</v>
      </c>
      <c r="H25" s="14">
        <f t="shared" si="1"/>
        <v>53.977059903382326</v>
      </c>
      <c r="I25" s="11">
        <f>G25-95</f>
        <v>-6.834580786095543</v>
      </c>
    </row>
    <row r="26" spans="1:9" s="6" customFormat="1" ht="18" customHeight="1">
      <c r="A26" s="149"/>
      <c r="B26" s="149"/>
      <c r="C26" s="3" t="s">
        <v>55</v>
      </c>
      <c r="D26" s="107">
        <v>100836.8</v>
      </c>
      <c r="E26" s="107">
        <v>68463.5</v>
      </c>
      <c r="F26" s="110">
        <v>59080.3</v>
      </c>
      <c r="G26" s="14">
        <f t="shared" si="0"/>
        <v>86.29459493014527</v>
      </c>
      <c r="H26" s="14">
        <f t="shared" si="1"/>
        <v>58.59001872332323</v>
      </c>
      <c r="I26" s="11">
        <f>G26-95</f>
        <v>-8.705405069854734</v>
      </c>
    </row>
    <row r="27" spans="1:9" s="6" customFormat="1" ht="28.5" customHeight="1">
      <c r="A27" s="149"/>
      <c r="B27" s="149"/>
      <c r="C27" s="3" t="s">
        <v>112</v>
      </c>
      <c r="D27" s="107">
        <v>515449.5</v>
      </c>
      <c r="E27" s="107">
        <v>101447</v>
      </c>
      <c r="F27" s="110">
        <v>52669</v>
      </c>
      <c r="G27" s="14">
        <f>F27/E27*100</f>
        <v>51.917750155253486</v>
      </c>
      <c r="H27" s="14">
        <f>F27/D27*100</f>
        <v>10.21807179946823</v>
      </c>
      <c r="I27" s="11">
        <f>G27-95</f>
        <v>-43.082249844746514</v>
      </c>
    </row>
    <row r="28" spans="1:9" s="6" customFormat="1" ht="25.5">
      <c r="A28" s="1" t="s">
        <v>9</v>
      </c>
      <c r="B28" s="2" t="s">
        <v>10</v>
      </c>
      <c r="C28" s="2" t="s">
        <v>60</v>
      </c>
      <c r="D28" s="106">
        <f>D29+D31+D30</f>
        <v>717454.5000000001</v>
      </c>
      <c r="E28" s="106">
        <f>E29+E31+E30</f>
        <v>484317.89999999997</v>
      </c>
      <c r="F28" s="106">
        <f>F29+F31+F30</f>
        <v>395011.8</v>
      </c>
      <c r="G28" s="16">
        <f t="shared" si="0"/>
        <v>81.56043788594228</v>
      </c>
      <c r="H28" s="16">
        <f t="shared" si="1"/>
        <v>55.05740085259762</v>
      </c>
      <c r="I28" s="4" t="s">
        <v>97</v>
      </c>
    </row>
    <row r="29" spans="1:9" s="6" customFormat="1" ht="18" customHeight="1">
      <c r="A29" s="149"/>
      <c r="B29" s="149"/>
      <c r="C29" s="3" t="s">
        <v>54</v>
      </c>
      <c r="D29" s="107">
        <v>713943.4</v>
      </c>
      <c r="E29" s="107">
        <v>481822.8</v>
      </c>
      <c r="F29" s="107">
        <v>394490</v>
      </c>
      <c r="G29" s="14">
        <f t="shared" si="0"/>
        <v>81.87449825952612</v>
      </c>
      <c r="H29" s="14">
        <f t="shared" si="1"/>
        <v>55.25508044475234</v>
      </c>
      <c r="I29" s="11">
        <f>G29-95</f>
        <v>-13.12550174047388</v>
      </c>
    </row>
    <row r="30" spans="1:9" s="6" customFormat="1" ht="18" customHeight="1">
      <c r="A30" s="149"/>
      <c r="B30" s="149"/>
      <c r="C30" s="3" t="s">
        <v>55</v>
      </c>
      <c r="D30" s="107">
        <v>283.8</v>
      </c>
      <c r="E30" s="107">
        <v>283.8</v>
      </c>
      <c r="F30" s="107">
        <v>120.7</v>
      </c>
      <c r="G30" s="14">
        <f t="shared" si="0"/>
        <v>42.52995066948555</v>
      </c>
      <c r="H30" s="14">
        <f t="shared" si="1"/>
        <v>42.52995066948555</v>
      </c>
      <c r="I30" s="11">
        <f>G30-95</f>
        <v>-52.47004933051445</v>
      </c>
    </row>
    <row r="31" spans="1:9" s="6" customFormat="1" ht="25.5">
      <c r="A31" s="149"/>
      <c r="B31" s="149"/>
      <c r="C31" s="3" t="s">
        <v>112</v>
      </c>
      <c r="D31" s="107">
        <v>3227.3</v>
      </c>
      <c r="E31" s="107">
        <v>2211.3</v>
      </c>
      <c r="F31" s="110">
        <v>401.1</v>
      </c>
      <c r="G31" s="14">
        <f t="shared" si="0"/>
        <v>18.138651471984804</v>
      </c>
      <c r="H31" s="14">
        <f>F31/D31*100</f>
        <v>12.428345675952034</v>
      </c>
      <c r="I31" s="11">
        <f>G31-95</f>
        <v>-76.8613485280152</v>
      </c>
    </row>
    <row r="32" spans="1:9" s="6" customFormat="1" ht="36.75" customHeight="1">
      <c r="A32" s="1" t="s">
        <v>96</v>
      </c>
      <c r="B32" s="2" t="s">
        <v>109</v>
      </c>
      <c r="C32" s="2" t="s">
        <v>95</v>
      </c>
      <c r="D32" s="106">
        <f>D33+D34</f>
        <v>36919.7</v>
      </c>
      <c r="E32" s="106">
        <f>E33+E34</f>
        <v>28061.5</v>
      </c>
      <c r="F32" s="106">
        <f>F33+F34</f>
        <v>27386.699999999997</v>
      </c>
      <c r="G32" s="16">
        <f t="shared" si="0"/>
        <v>97.59528179177876</v>
      </c>
      <c r="H32" s="16">
        <f t="shared" si="1"/>
        <v>74.17909679656118</v>
      </c>
      <c r="I32" s="4" t="s">
        <v>97</v>
      </c>
    </row>
    <row r="33" spans="1:9" s="6" customFormat="1" ht="18" customHeight="1">
      <c r="A33" s="150"/>
      <c r="B33" s="151"/>
      <c r="C33" s="3" t="s">
        <v>54</v>
      </c>
      <c r="D33" s="107">
        <v>36903</v>
      </c>
      <c r="E33" s="107">
        <v>28044.8</v>
      </c>
      <c r="F33" s="107">
        <v>27375.6</v>
      </c>
      <c r="G33" s="14">
        <f t="shared" si="0"/>
        <v>97.6138178913738</v>
      </c>
      <c r="H33" s="14">
        <f t="shared" si="1"/>
        <v>74.18258678156246</v>
      </c>
      <c r="I33" s="11">
        <f>G33-95</f>
        <v>2.613817891373799</v>
      </c>
    </row>
    <row r="34" spans="1:9" s="6" customFormat="1" ht="18" customHeight="1">
      <c r="A34" s="152"/>
      <c r="B34" s="153"/>
      <c r="C34" s="3" t="s">
        <v>55</v>
      </c>
      <c r="D34" s="107">
        <v>16.7</v>
      </c>
      <c r="E34" s="107">
        <v>16.7</v>
      </c>
      <c r="F34" s="107">
        <v>11.1</v>
      </c>
      <c r="G34" s="14">
        <f>F34/E34*100</f>
        <v>66.46706586826348</v>
      </c>
      <c r="H34" s="14">
        <f>F34/D34*100</f>
        <v>66.46706586826348</v>
      </c>
      <c r="I34" s="11">
        <f>G34-95</f>
        <v>-28.532934131736525</v>
      </c>
    </row>
    <row r="35" spans="1:9" s="6" customFormat="1" ht="27" customHeight="1">
      <c r="A35" s="1" t="s">
        <v>11</v>
      </c>
      <c r="B35" s="2" t="s">
        <v>12</v>
      </c>
      <c r="C35" s="2" t="s">
        <v>61</v>
      </c>
      <c r="D35" s="106">
        <f>D36+D37+D38</f>
        <v>6868548.7</v>
      </c>
      <c r="E35" s="106">
        <f>E36+E37+E38</f>
        <v>4438021.7</v>
      </c>
      <c r="F35" s="106">
        <f>F36+F37+F38</f>
        <v>3986788.3000000003</v>
      </c>
      <c r="G35" s="16">
        <f t="shared" si="0"/>
        <v>89.83255534780284</v>
      </c>
      <c r="H35" s="16">
        <f t="shared" si="1"/>
        <v>58.04411490887442</v>
      </c>
      <c r="I35" s="4" t="s">
        <v>97</v>
      </c>
    </row>
    <row r="36" spans="1:9" s="6" customFormat="1" ht="18" customHeight="1">
      <c r="A36" s="149"/>
      <c r="B36" s="149"/>
      <c r="C36" s="3" t="s">
        <v>54</v>
      </c>
      <c r="D36" s="107">
        <v>4478140.5</v>
      </c>
      <c r="E36" s="107">
        <v>2992741.9</v>
      </c>
      <c r="F36" s="107">
        <v>2676549.2</v>
      </c>
      <c r="G36" s="14">
        <f t="shared" si="0"/>
        <v>89.43468195503262</v>
      </c>
      <c r="H36" s="14">
        <f t="shared" si="1"/>
        <v>59.76921001027101</v>
      </c>
      <c r="I36" s="11">
        <f>G36-95</f>
        <v>-5.565318044967384</v>
      </c>
    </row>
    <row r="37" spans="1:9" s="6" customFormat="1" ht="18" customHeight="1">
      <c r="A37" s="149"/>
      <c r="B37" s="149"/>
      <c r="C37" s="3" t="s">
        <v>55</v>
      </c>
      <c r="D37" s="107">
        <v>2082679.2</v>
      </c>
      <c r="E37" s="107">
        <v>1390029.6</v>
      </c>
      <c r="F37" s="110">
        <v>1281182.2</v>
      </c>
      <c r="G37" s="14">
        <f t="shared" si="0"/>
        <v>92.16941855051142</v>
      </c>
      <c r="H37" s="14">
        <f t="shared" si="1"/>
        <v>61.51606065878988</v>
      </c>
      <c r="I37" s="11">
        <f>G37-95</f>
        <v>-2.8305814494885766</v>
      </c>
    </row>
    <row r="38" spans="1:9" s="6" customFormat="1" ht="26.25" customHeight="1">
      <c r="A38" s="149"/>
      <c r="B38" s="149"/>
      <c r="C38" s="3" t="s">
        <v>112</v>
      </c>
      <c r="D38" s="107">
        <v>307729</v>
      </c>
      <c r="E38" s="107">
        <v>55250.2</v>
      </c>
      <c r="F38" s="107">
        <v>29056.9</v>
      </c>
      <c r="G38" s="14">
        <f t="shared" si="0"/>
        <v>52.591483831732745</v>
      </c>
      <c r="H38" s="14">
        <f t="shared" si="1"/>
        <v>9.442366497795138</v>
      </c>
      <c r="I38" s="11">
        <f>G38-95</f>
        <v>-42.408516168267255</v>
      </c>
    </row>
    <row r="39" spans="1:9" s="6" customFormat="1" ht="29.25" customHeight="1">
      <c r="A39" s="1" t="s">
        <v>13</v>
      </c>
      <c r="B39" s="2" t="s">
        <v>14</v>
      </c>
      <c r="C39" s="2" t="s">
        <v>62</v>
      </c>
      <c r="D39" s="106">
        <f>D40+D41</f>
        <v>211556.40000000002</v>
      </c>
      <c r="E39" s="106">
        <f>E40+E41</f>
        <v>143619.9</v>
      </c>
      <c r="F39" s="106">
        <f>F40+F41</f>
        <v>132758.5</v>
      </c>
      <c r="G39" s="16">
        <f aca="true" t="shared" si="2" ref="G39:G64">F39/E39*100</f>
        <v>92.43739899554309</v>
      </c>
      <c r="H39" s="16">
        <f aca="true" t="shared" si="3" ref="H39:H64">F39/D39*100</f>
        <v>62.75324216142833</v>
      </c>
      <c r="I39" s="4" t="s">
        <v>97</v>
      </c>
    </row>
    <row r="40" spans="1:9" s="6" customFormat="1" ht="18" customHeight="1">
      <c r="A40" s="150"/>
      <c r="B40" s="151"/>
      <c r="C40" s="3" t="s">
        <v>54</v>
      </c>
      <c r="D40" s="107">
        <v>201199.2</v>
      </c>
      <c r="E40" s="107">
        <v>135485.9</v>
      </c>
      <c r="F40" s="107">
        <v>128759.7</v>
      </c>
      <c r="G40" s="14">
        <f t="shared" si="2"/>
        <v>95.03549815884901</v>
      </c>
      <c r="H40" s="14">
        <f t="shared" si="3"/>
        <v>63.99612920926126</v>
      </c>
      <c r="I40" s="11">
        <f>G40-95</f>
        <v>0.03549815884900909</v>
      </c>
    </row>
    <row r="41" spans="1:9" s="6" customFormat="1" ht="18" customHeight="1">
      <c r="A41" s="154"/>
      <c r="B41" s="155"/>
      <c r="C41" s="3" t="s">
        <v>55</v>
      </c>
      <c r="D41" s="107">
        <v>10357.2</v>
      </c>
      <c r="E41" s="107">
        <v>8134</v>
      </c>
      <c r="F41" s="107">
        <v>3998.8</v>
      </c>
      <c r="G41" s="14">
        <f t="shared" si="2"/>
        <v>49.16154413572658</v>
      </c>
      <c r="H41" s="14">
        <f t="shared" si="3"/>
        <v>38.60889043370795</v>
      </c>
      <c r="I41" s="11">
        <f>G41-95</f>
        <v>-45.83845586427342</v>
      </c>
    </row>
    <row r="42" spans="1:9" s="6" customFormat="1" ht="27.75" customHeight="1">
      <c r="A42" s="1" t="s">
        <v>15</v>
      </c>
      <c r="B42" s="2" t="s">
        <v>16</v>
      </c>
      <c r="C42" s="2" t="s">
        <v>63</v>
      </c>
      <c r="D42" s="106">
        <f>D43+D44</f>
        <v>311161</v>
      </c>
      <c r="E42" s="106">
        <f>E43+E44</f>
        <v>208988.5</v>
      </c>
      <c r="F42" s="106">
        <f>F43+F44</f>
        <v>193673.7</v>
      </c>
      <c r="G42" s="16">
        <f t="shared" si="2"/>
        <v>92.67194127906559</v>
      </c>
      <c r="H42" s="16">
        <f t="shared" si="3"/>
        <v>62.24227972014488</v>
      </c>
      <c r="I42" s="4" t="s">
        <v>97</v>
      </c>
    </row>
    <row r="43" spans="1:9" s="6" customFormat="1" ht="18" customHeight="1">
      <c r="A43" s="150"/>
      <c r="B43" s="151"/>
      <c r="C43" s="3" t="s">
        <v>54</v>
      </c>
      <c r="D43" s="107">
        <v>277777</v>
      </c>
      <c r="E43" s="107">
        <v>182383.5</v>
      </c>
      <c r="F43" s="107">
        <v>179711.7</v>
      </c>
      <c r="G43" s="14">
        <f t="shared" si="2"/>
        <v>98.53506484961633</v>
      </c>
      <c r="H43" s="14">
        <f t="shared" si="3"/>
        <v>64.69639314990083</v>
      </c>
      <c r="I43" s="11">
        <f>G43-95</f>
        <v>3.535064849616333</v>
      </c>
    </row>
    <row r="44" spans="1:9" s="6" customFormat="1" ht="18" customHeight="1">
      <c r="A44" s="154"/>
      <c r="B44" s="155"/>
      <c r="C44" s="3" t="s">
        <v>55</v>
      </c>
      <c r="D44" s="107">
        <v>33384</v>
      </c>
      <c r="E44" s="107">
        <v>26605</v>
      </c>
      <c r="F44" s="110">
        <v>13962</v>
      </c>
      <c r="G44" s="14">
        <f t="shared" si="2"/>
        <v>52.47885735763954</v>
      </c>
      <c r="H44" s="14">
        <f t="shared" si="3"/>
        <v>41.822429906542055</v>
      </c>
      <c r="I44" s="11">
        <f>G44-95</f>
        <v>-42.52114264236046</v>
      </c>
    </row>
    <row r="45" spans="1:9" s="6" customFormat="1" ht="27.75" customHeight="1">
      <c r="A45" s="1" t="s">
        <v>17</v>
      </c>
      <c r="B45" s="2" t="s">
        <v>18</v>
      </c>
      <c r="C45" s="2" t="s">
        <v>64</v>
      </c>
      <c r="D45" s="106">
        <f>D46+D47</f>
        <v>306606.3</v>
      </c>
      <c r="E45" s="106">
        <f>E46+E47</f>
        <v>185600.9</v>
      </c>
      <c r="F45" s="106">
        <f>F46+F47</f>
        <v>146677.9</v>
      </c>
      <c r="G45" s="16">
        <f t="shared" si="2"/>
        <v>79.02865772741403</v>
      </c>
      <c r="H45" s="16">
        <f t="shared" si="3"/>
        <v>47.839167036032855</v>
      </c>
      <c r="I45" s="4" t="s">
        <v>97</v>
      </c>
    </row>
    <row r="46" spans="1:9" s="6" customFormat="1" ht="18" customHeight="1">
      <c r="A46" s="150"/>
      <c r="B46" s="151"/>
      <c r="C46" s="3" t="s">
        <v>54</v>
      </c>
      <c r="D46" s="107">
        <v>275886.2</v>
      </c>
      <c r="E46" s="107">
        <v>161275.3</v>
      </c>
      <c r="F46" s="107">
        <v>139184</v>
      </c>
      <c r="G46" s="14">
        <f t="shared" si="2"/>
        <v>86.30211817928722</v>
      </c>
      <c r="H46" s="14">
        <f t="shared" si="3"/>
        <v>50.449786904890495</v>
      </c>
      <c r="I46" s="11">
        <f>G46-95</f>
        <v>-8.69788182071278</v>
      </c>
    </row>
    <row r="47" spans="1:9" s="6" customFormat="1" ht="18" customHeight="1">
      <c r="A47" s="154"/>
      <c r="B47" s="155"/>
      <c r="C47" s="3" t="s">
        <v>55</v>
      </c>
      <c r="D47" s="107">
        <v>30720.1</v>
      </c>
      <c r="E47" s="107">
        <v>24325.6</v>
      </c>
      <c r="F47" s="110">
        <v>7493.9</v>
      </c>
      <c r="G47" s="14">
        <f t="shared" si="2"/>
        <v>30.80663991843983</v>
      </c>
      <c r="H47" s="14">
        <f t="shared" si="3"/>
        <v>24.394126321203384</v>
      </c>
      <c r="I47" s="11">
        <f>G47-95</f>
        <v>-64.19336008156017</v>
      </c>
    </row>
    <row r="48" spans="1:9" s="6" customFormat="1" ht="27" customHeight="1">
      <c r="A48" s="1" t="s">
        <v>19</v>
      </c>
      <c r="B48" s="2" t="s">
        <v>20</v>
      </c>
      <c r="C48" s="2" t="s">
        <v>68</v>
      </c>
      <c r="D48" s="106">
        <f>D49+D50</f>
        <v>246473.84</v>
      </c>
      <c r="E48" s="106">
        <f>E49+E50</f>
        <v>158008.40000000002</v>
      </c>
      <c r="F48" s="106">
        <f>F49+F50</f>
        <v>140569.8</v>
      </c>
      <c r="G48" s="16">
        <f t="shared" si="2"/>
        <v>88.96349814313668</v>
      </c>
      <c r="H48" s="16">
        <f t="shared" si="3"/>
        <v>57.03234063298564</v>
      </c>
      <c r="I48" s="4" t="s">
        <v>97</v>
      </c>
    </row>
    <row r="49" spans="1:9" s="6" customFormat="1" ht="18" customHeight="1">
      <c r="A49" s="150"/>
      <c r="B49" s="151"/>
      <c r="C49" s="3" t="s">
        <v>54</v>
      </c>
      <c r="D49" s="107">
        <v>221311.8</v>
      </c>
      <c r="E49" s="107">
        <v>137920.7</v>
      </c>
      <c r="F49" s="107">
        <v>132578.9</v>
      </c>
      <c r="G49" s="14">
        <f t="shared" si="2"/>
        <v>96.12690480834274</v>
      </c>
      <c r="H49" s="14">
        <f t="shared" si="3"/>
        <v>59.905933619445506</v>
      </c>
      <c r="I49" s="11">
        <f>G49-95</f>
        <v>1.1269048083427435</v>
      </c>
    </row>
    <row r="50" spans="1:9" s="6" customFormat="1" ht="18" customHeight="1">
      <c r="A50" s="154"/>
      <c r="B50" s="155"/>
      <c r="C50" s="3" t="s">
        <v>55</v>
      </c>
      <c r="D50" s="107">
        <v>25162.04</v>
      </c>
      <c r="E50" s="107">
        <v>20087.7</v>
      </c>
      <c r="F50" s="110">
        <v>7990.9</v>
      </c>
      <c r="G50" s="14">
        <f t="shared" si="2"/>
        <v>39.78006441752913</v>
      </c>
      <c r="H50" s="14">
        <f t="shared" si="3"/>
        <v>31.757758909849915</v>
      </c>
      <c r="I50" s="11">
        <f>G50-95</f>
        <v>-55.21993558247087</v>
      </c>
    </row>
    <row r="51" spans="1:9" s="6" customFormat="1" ht="27" customHeight="1">
      <c r="A51" s="1" t="s">
        <v>21</v>
      </c>
      <c r="B51" s="2" t="s">
        <v>22</v>
      </c>
      <c r="C51" s="2" t="s">
        <v>67</v>
      </c>
      <c r="D51" s="106">
        <f>D52+D53</f>
        <v>263224.03</v>
      </c>
      <c r="E51" s="106">
        <f>E52+E53</f>
        <v>178540.5</v>
      </c>
      <c r="F51" s="106">
        <f>F52+F53</f>
        <v>151400.7</v>
      </c>
      <c r="G51" s="16">
        <f t="shared" si="2"/>
        <v>84.79907920051754</v>
      </c>
      <c r="H51" s="16">
        <f t="shared" si="3"/>
        <v>57.51781096885418</v>
      </c>
      <c r="I51" s="4" t="s">
        <v>97</v>
      </c>
    </row>
    <row r="52" spans="1:9" s="6" customFormat="1" ht="18" customHeight="1">
      <c r="A52" s="150"/>
      <c r="B52" s="151"/>
      <c r="C52" s="3" t="s">
        <v>54</v>
      </c>
      <c r="D52" s="107">
        <v>236510.23</v>
      </c>
      <c r="E52" s="107">
        <v>157095.8</v>
      </c>
      <c r="F52" s="107">
        <v>139467.2</v>
      </c>
      <c r="G52" s="14">
        <f t="shared" si="2"/>
        <v>88.77843965274693</v>
      </c>
      <c r="H52" s="14">
        <f t="shared" si="3"/>
        <v>58.96878118126222</v>
      </c>
      <c r="I52" s="11">
        <f>G52-95</f>
        <v>-6.2215603472530745</v>
      </c>
    </row>
    <row r="53" spans="1:9" s="6" customFormat="1" ht="18" customHeight="1">
      <c r="A53" s="154"/>
      <c r="B53" s="155"/>
      <c r="C53" s="3" t="s">
        <v>55</v>
      </c>
      <c r="D53" s="107">
        <v>26713.8</v>
      </c>
      <c r="E53" s="107">
        <v>21444.7</v>
      </c>
      <c r="F53" s="107">
        <v>11933.5</v>
      </c>
      <c r="G53" s="14">
        <f t="shared" si="2"/>
        <v>55.647782435753356</v>
      </c>
      <c r="H53" s="14">
        <f t="shared" si="3"/>
        <v>44.67166782711558</v>
      </c>
      <c r="I53" s="11">
        <f>G53-95</f>
        <v>-39.352217564246644</v>
      </c>
    </row>
    <row r="54" spans="1:9" s="6" customFormat="1" ht="27" customHeight="1">
      <c r="A54" s="1" t="s">
        <v>23</v>
      </c>
      <c r="B54" s="2" t="s">
        <v>24</v>
      </c>
      <c r="C54" s="2" t="s">
        <v>66</v>
      </c>
      <c r="D54" s="106">
        <f>D55+D56+D57</f>
        <v>239797.19947999998</v>
      </c>
      <c r="E54" s="106">
        <f>E55+E56+E57</f>
        <v>162902.5</v>
      </c>
      <c r="F54" s="106">
        <f>F55+F56+F57</f>
        <v>139503.4</v>
      </c>
      <c r="G54" s="16">
        <f t="shared" si="2"/>
        <v>85.63613204217246</v>
      </c>
      <c r="H54" s="16">
        <f t="shared" si="3"/>
        <v>58.17557515371864</v>
      </c>
      <c r="I54" s="4" t="s">
        <v>97</v>
      </c>
    </row>
    <row r="55" spans="1:9" s="6" customFormat="1" ht="18" customHeight="1">
      <c r="A55" s="150"/>
      <c r="B55" s="151"/>
      <c r="C55" s="3" t="s">
        <v>54</v>
      </c>
      <c r="D55" s="107">
        <v>217365.8</v>
      </c>
      <c r="E55" s="107">
        <v>144904</v>
      </c>
      <c r="F55" s="107">
        <v>128222.2</v>
      </c>
      <c r="G55" s="14">
        <f t="shared" si="2"/>
        <v>88.48768840059626</v>
      </c>
      <c r="H55" s="14">
        <f t="shared" si="3"/>
        <v>58.98913260503722</v>
      </c>
      <c r="I55" s="11">
        <f>G55-95</f>
        <v>-6.512311599403745</v>
      </c>
    </row>
    <row r="56" spans="1:9" s="6" customFormat="1" ht="18" customHeight="1">
      <c r="A56" s="154"/>
      <c r="B56" s="155"/>
      <c r="C56" s="3" t="s">
        <v>55</v>
      </c>
      <c r="D56" s="107">
        <v>21016.9</v>
      </c>
      <c r="E56" s="107">
        <v>16584</v>
      </c>
      <c r="F56" s="110">
        <v>11281.2</v>
      </c>
      <c r="G56" s="14">
        <f t="shared" si="2"/>
        <v>68.02460202604921</v>
      </c>
      <c r="H56" s="14">
        <f t="shared" si="3"/>
        <v>53.676802953813365</v>
      </c>
      <c r="I56" s="11">
        <f>G56-95</f>
        <v>-26.97539797395079</v>
      </c>
    </row>
    <row r="57" spans="1:9" s="6" customFormat="1" ht="27.75" customHeight="1">
      <c r="A57" s="152"/>
      <c r="B57" s="153"/>
      <c r="C57" s="3" t="s">
        <v>112</v>
      </c>
      <c r="D57" s="107">
        <v>1414.49948</v>
      </c>
      <c r="E57" s="107">
        <v>1414.5</v>
      </c>
      <c r="F57" s="110">
        <v>0</v>
      </c>
      <c r="G57" s="14">
        <v>0</v>
      </c>
      <c r="H57" s="14">
        <f t="shared" si="3"/>
        <v>0</v>
      </c>
      <c r="I57" s="11">
        <f>G57-95</f>
        <v>-95</v>
      </c>
    </row>
    <row r="58" spans="1:9" s="6" customFormat="1" ht="27" customHeight="1">
      <c r="A58" s="1" t="s">
        <v>25</v>
      </c>
      <c r="B58" s="2" t="s">
        <v>26</v>
      </c>
      <c r="C58" s="2" t="s">
        <v>99</v>
      </c>
      <c r="D58" s="106">
        <f>D59+D60</f>
        <v>250807.14800000002</v>
      </c>
      <c r="E58" s="106">
        <f>E59+E60</f>
        <v>163284</v>
      </c>
      <c r="F58" s="106">
        <f>F59+F60</f>
        <v>142598.7</v>
      </c>
      <c r="G58" s="16">
        <f t="shared" si="2"/>
        <v>87.3317042698611</v>
      </c>
      <c r="H58" s="16">
        <f t="shared" si="3"/>
        <v>56.8559154462376</v>
      </c>
      <c r="I58" s="4" t="s">
        <v>97</v>
      </c>
    </row>
    <row r="59" spans="1:9" s="6" customFormat="1" ht="18" customHeight="1">
      <c r="A59" s="150"/>
      <c r="B59" s="151"/>
      <c r="C59" s="3" t="s">
        <v>54</v>
      </c>
      <c r="D59" s="107">
        <v>231229.6</v>
      </c>
      <c r="E59" s="107">
        <v>147717</v>
      </c>
      <c r="F59" s="107">
        <v>132071</v>
      </c>
      <c r="G59" s="14">
        <f t="shared" si="2"/>
        <v>89.40812499576893</v>
      </c>
      <c r="H59" s="14">
        <f t="shared" si="3"/>
        <v>57.11682241373942</v>
      </c>
      <c r="I59" s="11">
        <f>G59-95</f>
        <v>-5.5918750042310705</v>
      </c>
    </row>
    <row r="60" spans="1:9" s="6" customFormat="1" ht="18" customHeight="1">
      <c r="A60" s="154"/>
      <c r="B60" s="155"/>
      <c r="C60" s="3" t="s">
        <v>55</v>
      </c>
      <c r="D60" s="107">
        <v>19577.548</v>
      </c>
      <c r="E60" s="107">
        <v>15567</v>
      </c>
      <c r="F60" s="110">
        <v>10527.7</v>
      </c>
      <c r="G60" s="14">
        <f t="shared" si="2"/>
        <v>67.62831631014325</v>
      </c>
      <c r="H60" s="14">
        <f t="shared" si="3"/>
        <v>53.774354173464424</v>
      </c>
      <c r="I60" s="11">
        <f>G60-95</f>
        <v>-27.371683689856752</v>
      </c>
    </row>
    <row r="61" spans="1:9" s="6" customFormat="1" ht="27" customHeight="1">
      <c r="A61" s="1" t="s">
        <v>27</v>
      </c>
      <c r="B61" s="2" t="s">
        <v>28</v>
      </c>
      <c r="C61" s="2" t="s">
        <v>65</v>
      </c>
      <c r="D61" s="106">
        <f>D62+D63</f>
        <v>53084</v>
      </c>
      <c r="E61" s="106">
        <f>E62+E63</f>
        <v>32114.8</v>
      </c>
      <c r="F61" s="106">
        <f>F62+F63</f>
        <v>28035.7</v>
      </c>
      <c r="G61" s="16">
        <f t="shared" si="2"/>
        <v>87.29837956331662</v>
      </c>
      <c r="H61" s="16">
        <f t="shared" si="3"/>
        <v>52.8138422123427</v>
      </c>
      <c r="I61" s="4" t="s">
        <v>97</v>
      </c>
    </row>
    <row r="62" spans="1:9" s="6" customFormat="1" ht="18" customHeight="1">
      <c r="A62" s="150"/>
      <c r="B62" s="151"/>
      <c r="C62" s="3" t="s">
        <v>54</v>
      </c>
      <c r="D62" s="107">
        <v>50985.7</v>
      </c>
      <c r="E62" s="107">
        <v>30464.8</v>
      </c>
      <c r="F62" s="107">
        <v>26683.4</v>
      </c>
      <c r="G62" s="14">
        <f t="shared" si="2"/>
        <v>87.58764213124655</v>
      </c>
      <c r="H62" s="14">
        <f t="shared" si="3"/>
        <v>52.33506649903797</v>
      </c>
      <c r="I62" s="11">
        <f>G62-95</f>
        <v>-7.412357868753446</v>
      </c>
    </row>
    <row r="63" spans="1:9" s="6" customFormat="1" ht="18" customHeight="1">
      <c r="A63" s="154"/>
      <c r="B63" s="155"/>
      <c r="C63" s="3" t="s">
        <v>55</v>
      </c>
      <c r="D63" s="107">
        <v>2098.3</v>
      </c>
      <c r="E63" s="107">
        <v>1650</v>
      </c>
      <c r="F63" s="110">
        <v>1352.3</v>
      </c>
      <c r="G63" s="14">
        <f t="shared" si="2"/>
        <v>81.95757575757575</v>
      </c>
      <c r="H63" s="14">
        <f t="shared" si="3"/>
        <v>64.44740980793975</v>
      </c>
      <c r="I63" s="11">
        <f>G63-95</f>
        <v>-13.042424242424246</v>
      </c>
    </row>
    <row r="64" spans="1:9" s="6" customFormat="1" ht="40.5" customHeight="1">
      <c r="A64" s="1" t="s">
        <v>29</v>
      </c>
      <c r="B64" s="2" t="s">
        <v>30</v>
      </c>
      <c r="C64" s="2" t="s">
        <v>69</v>
      </c>
      <c r="D64" s="106">
        <f>D65+D67+D66</f>
        <v>997240.13</v>
      </c>
      <c r="E64" s="106">
        <f>E65+E67+E66</f>
        <v>693624.2999999999</v>
      </c>
      <c r="F64" s="106">
        <f>F65+F67+F66</f>
        <v>494795.7</v>
      </c>
      <c r="G64" s="16">
        <f t="shared" si="2"/>
        <v>71.33482780231316</v>
      </c>
      <c r="H64" s="16">
        <f t="shared" si="3"/>
        <v>49.616505103941215</v>
      </c>
      <c r="I64" s="4" t="s">
        <v>97</v>
      </c>
    </row>
    <row r="65" spans="1:9" s="6" customFormat="1" ht="18" customHeight="1">
      <c r="A65" s="149"/>
      <c r="B65" s="149"/>
      <c r="C65" s="3" t="s">
        <v>54</v>
      </c>
      <c r="D65" s="107">
        <v>494767.03</v>
      </c>
      <c r="E65" s="107">
        <v>356065.4</v>
      </c>
      <c r="F65" s="107">
        <v>275090.8</v>
      </c>
      <c r="G65" s="14">
        <f aca="true" t="shared" si="4" ref="G65:G96">F65/E65*100</f>
        <v>77.25850363444468</v>
      </c>
      <c r="H65" s="14">
        <f aca="true" t="shared" si="5" ref="H65:H96">F65/D65*100</f>
        <v>55.60006696485009</v>
      </c>
      <c r="I65" s="11">
        <f>G65-95</f>
        <v>-17.74149636555532</v>
      </c>
    </row>
    <row r="66" spans="1:9" s="6" customFormat="1" ht="18" customHeight="1">
      <c r="A66" s="149"/>
      <c r="B66" s="149"/>
      <c r="C66" s="3" t="s">
        <v>55</v>
      </c>
      <c r="D66" s="107">
        <v>94.6</v>
      </c>
      <c r="E66" s="107">
        <v>94.6</v>
      </c>
      <c r="F66" s="110">
        <v>22.2</v>
      </c>
      <c r="G66" s="14">
        <f t="shared" si="4"/>
        <v>23.46723044397463</v>
      </c>
      <c r="H66" s="14">
        <f t="shared" si="5"/>
        <v>23.46723044397463</v>
      </c>
      <c r="I66" s="11">
        <f>G66-95</f>
        <v>-71.53276955602537</v>
      </c>
    </row>
    <row r="67" spans="1:9" s="6" customFormat="1" ht="25.5">
      <c r="A67" s="149"/>
      <c r="B67" s="149"/>
      <c r="C67" s="3" t="s">
        <v>112</v>
      </c>
      <c r="D67" s="107">
        <v>502378.5</v>
      </c>
      <c r="E67" s="107">
        <v>337464.3</v>
      </c>
      <c r="F67" s="107">
        <v>219682.7</v>
      </c>
      <c r="G67" s="14">
        <f>F67/E67*100</f>
        <v>65.09805629810324</v>
      </c>
      <c r="H67" s="14">
        <f>F67/D67*100</f>
        <v>43.72852341411904</v>
      </c>
      <c r="I67" s="11">
        <f>G67-95</f>
        <v>-29.901943701896755</v>
      </c>
    </row>
    <row r="68" spans="1:9" s="6" customFormat="1" ht="38.25">
      <c r="A68" s="1" t="s">
        <v>103</v>
      </c>
      <c r="B68" s="2" t="s">
        <v>104</v>
      </c>
      <c r="C68" s="2" t="s">
        <v>105</v>
      </c>
      <c r="D68" s="106">
        <f>D69+D71+D70</f>
        <v>617271.1000000001</v>
      </c>
      <c r="E68" s="106">
        <f>E69+E71+E70</f>
        <v>481350.2</v>
      </c>
      <c r="F68" s="106">
        <f>F69+F71+F70</f>
        <v>230727.7</v>
      </c>
      <c r="G68" s="16">
        <f t="shared" si="4"/>
        <v>47.93343806650543</v>
      </c>
      <c r="H68" s="16">
        <f t="shared" si="5"/>
        <v>37.3786655490594</v>
      </c>
      <c r="I68" s="4" t="s">
        <v>97</v>
      </c>
    </row>
    <row r="69" spans="1:9" s="6" customFormat="1" ht="18" customHeight="1">
      <c r="A69" s="150"/>
      <c r="B69" s="151"/>
      <c r="C69" s="3" t="s">
        <v>54</v>
      </c>
      <c r="D69" s="107">
        <v>533959.4</v>
      </c>
      <c r="E69" s="107">
        <v>428862.5</v>
      </c>
      <c r="F69" s="107">
        <v>202022.2</v>
      </c>
      <c r="G69" s="14">
        <f t="shared" si="4"/>
        <v>47.106520155061354</v>
      </c>
      <c r="H69" s="14">
        <f t="shared" si="5"/>
        <v>37.834749233743246</v>
      </c>
      <c r="I69" s="11">
        <f>G69-95</f>
        <v>-47.893479844938646</v>
      </c>
    </row>
    <row r="70" spans="1:9" s="12" customFormat="1" ht="18" customHeight="1">
      <c r="A70" s="154"/>
      <c r="B70" s="155"/>
      <c r="C70" s="3" t="s">
        <v>55</v>
      </c>
      <c r="D70" s="107">
        <f>10140+72.3</f>
        <v>10212.3</v>
      </c>
      <c r="E70" s="107">
        <v>7600</v>
      </c>
      <c r="F70" s="107">
        <v>151.1</v>
      </c>
      <c r="G70" s="14">
        <f>F70/E70*100</f>
        <v>1.9881578947368421</v>
      </c>
      <c r="H70" s="14">
        <f>F70/D70*100</f>
        <v>1.4795883395513254</v>
      </c>
      <c r="I70" s="11">
        <f>G70-95</f>
        <v>-93.01184210526316</v>
      </c>
    </row>
    <row r="71" spans="1:9" s="6" customFormat="1" ht="25.5" customHeight="1">
      <c r="A71" s="154"/>
      <c r="B71" s="155"/>
      <c r="C71" s="3" t="s">
        <v>112</v>
      </c>
      <c r="D71" s="107">
        <v>73099.4</v>
      </c>
      <c r="E71" s="107">
        <v>44887.7</v>
      </c>
      <c r="F71" s="107">
        <v>28554.4</v>
      </c>
      <c r="G71" s="14">
        <f t="shared" si="4"/>
        <v>63.61297192772185</v>
      </c>
      <c r="H71" s="14">
        <f t="shared" si="5"/>
        <v>39.06242732498489</v>
      </c>
      <c r="I71" s="11">
        <f>G71-95</f>
        <v>-31.38702807227815</v>
      </c>
    </row>
    <row r="72" spans="1:9" s="6" customFormat="1" ht="38.25">
      <c r="A72" s="1" t="s">
        <v>31</v>
      </c>
      <c r="B72" s="2" t="s">
        <v>32</v>
      </c>
      <c r="C72" s="2" t="s">
        <v>70</v>
      </c>
      <c r="D72" s="106">
        <f>D73+D75+D74</f>
        <v>2147456.83</v>
      </c>
      <c r="E72" s="106">
        <f>E73+E75+E74</f>
        <v>1165894.5999999999</v>
      </c>
      <c r="F72" s="106">
        <f>F73+F75+F74</f>
        <v>809130.3999999999</v>
      </c>
      <c r="G72" s="16">
        <f t="shared" si="4"/>
        <v>69.39996119717854</v>
      </c>
      <c r="H72" s="16">
        <f t="shared" si="5"/>
        <v>37.6785408999351</v>
      </c>
      <c r="I72" s="4" t="s">
        <v>97</v>
      </c>
    </row>
    <row r="73" spans="1:9" s="6" customFormat="1" ht="18" customHeight="1">
      <c r="A73" s="149"/>
      <c r="B73" s="149"/>
      <c r="C73" s="3" t="s">
        <v>54</v>
      </c>
      <c r="D73" s="107">
        <v>1702552.5</v>
      </c>
      <c r="E73" s="107">
        <v>869344.2</v>
      </c>
      <c r="F73" s="107">
        <v>708356.2</v>
      </c>
      <c r="G73" s="14">
        <f t="shared" si="4"/>
        <v>81.48167319687644</v>
      </c>
      <c r="H73" s="14">
        <f t="shared" si="5"/>
        <v>41.60554226668487</v>
      </c>
      <c r="I73" s="11">
        <f>G73-95</f>
        <v>-13.518326803123557</v>
      </c>
    </row>
    <row r="74" spans="1:9" s="6" customFormat="1" ht="18" customHeight="1">
      <c r="A74" s="149"/>
      <c r="B74" s="149"/>
      <c r="C74" s="3" t="s">
        <v>55</v>
      </c>
      <c r="D74" s="107">
        <v>16.7</v>
      </c>
      <c r="E74" s="107">
        <v>16.7</v>
      </c>
      <c r="F74" s="110">
        <v>11.1</v>
      </c>
      <c r="G74" s="14">
        <f>F74/E74*100</f>
        <v>66.46706586826348</v>
      </c>
      <c r="H74" s="14">
        <f>F74/D74*100</f>
        <v>66.46706586826348</v>
      </c>
      <c r="I74" s="11">
        <f>G74-95</f>
        <v>-28.532934131736525</v>
      </c>
    </row>
    <row r="75" spans="1:9" s="6" customFormat="1" ht="25.5" customHeight="1">
      <c r="A75" s="149"/>
      <c r="B75" s="149"/>
      <c r="C75" s="3" t="s">
        <v>112</v>
      </c>
      <c r="D75" s="107">
        <v>444887.63</v>
      </c>
      <c r="E75" s="107">
        <v>296533.7</v>
      </c>
      <c r="F75" s="107">
        <v>100763.1</v>
      </c>
      <c r="G75" s="14">
        <f>F75/E75*100</f>
        <v>33.98031994339935</v>
      </c>
      <c r="H75" s="14">
        <f t="shared" si="5"/>
        <v>22.649112541070203</v>
      </c>
      <c r="I75" s="11">
        <f>G75-95</f>
        <v>-61.01968005660065</v>
      </c>
    </row>
    <row r="76" spans="1:9" s="6" customFormat="1" ht="26.25" customHeight="1">
      <c r="A76" s="1" t="s">
        <v>33</v>
      </c>
      <c r="B76" s="2" t="s">
        <v>106</v>
      </c>
      <c r="C76" s="2" t="s">
        <v>71</v>
      </c>
      <c r="D76" s="106">
        <f>D77+D78</f>
        <v>1129125.5</v>
      </c>
      <c r="E76" s="106">
        <f>E77+E78</f>
        <v>803448.2</v>
      </c>
      <c r="F76" s="106">
        <f>F77+F78</f>
        <v>617650.8</v>
      </c>
      <c r="G76" s="16">
        <f t="shared" si="4"/>
        <v>76.87499953326177</v>
      </c>
      <c r="H76" s="16">
        <f t="shared" si="5"/>
        <v>54.70169613563771</v>
      </c>
      <c r="I76" s="4" t="s">
        <v>97</v>
      </c>
    </row>
    <row r="77" spans="1:9" s="6" customFormat="1" ht="18" customHeight="1">
      <c r="A77" s="149"/>
      <c r="B77" s="149"/>
      <c r="C77" s="3" t="s">
        <v>54</v>
      </c>
      <c r="D77" s="107">
        <v>1129061</v>
      </c>
      <c r="E77" s="107">
        <v>803383.7</v>
      </c>
      <c r="F77" s="107">
        <v>617586.3</v>
      </c>
      <c r="G77" s="14">
        <f t="shared" si="4"/>
        <v>76.87314293282277</v>
      </c>
      <c r="H77" s="14">
        <f t="shared" si="5"/>
        <v>54.69910837412682</v>
      </c>
      <c r="I77" s="11">
        <f>G77-95</f>
        <v>-18.126857067177227</v>
      </c>
    </row>
    <row r="78" spans="1:9" s="6" customFormat="1" ht="18" customHeight="1">
      <c r="A78" s="149"/>
      <c r="B78" s="149"/>
      <c r="C78" s="3" t="s">
        <v>55</v>
      </c>
      <c r="D78" s="107">
        <v>64.5</v>
      </c>
      <c r="E78" s="107">
        <v>64.5</v>
      </c>
      <c r="F78" s="107">
        <v>64.5</v>
      </c>
      <c r="G78" s="14">
        <f>F78/E78*100</f>
        <v>100</v>
      </c>
      <c r="H78" s="14">
        <f>F78/D78*100</f>
        <v>100</v>
      </c>
      <c r="I78" s="11">
        <f>G78-95</f>
        <v>5</v>
      </c>
    </row>
    <row r="79" spans="1:9" s="6" customFormat="1" ht="51">
      <c r="A79" s="1" t="s">
        <v>34</v>
      </c>
      <c r="B79" s="2" t="s">
        <v>98</v>
      </c>
      <c r="C79" s="2" t="s">
        <v>72</v>
      </c>
      <c r="D79" s="106">
        <f>D80+D81</f>
        <v>26673.890000000003</v>
      </c>
      <c r="E79" s="106">
        <f>E80+E81</f>
        <v>17426.3</v>
      </c>
      <c r="F79" s="106">
        <f>F80+F81</f>
        <v>11509.9</v>
      </c>
      <c r="G79" s="16">
        <f t="shared" si="4"/>
        <v>66.04901786380356</v>
      </c>
      <c r="H79" s="16">
        <f t="shared" si="5"/>
        <v>43.15043662547907</v>
      </c>
      <c r="I79" s="4" t="s">
        <v>97</v>
      </c>
    </row>
    <row r="80" spans="1:9" s="6" customFormat="1" ht="18" customHeight="1">
      <c r="A80" s="150"/>
      <c r="B80" s="151"/>
      <c r="C80" s="3" t="s">
        <v>54</v>
      </c>
      <c r="D80" s="107">
        <v>25100.83</v>
      </c>
      <c r="E80" s="107">
        <v>17426.3</v>
      </c>
      <c r="F80" s="107">
        <v>11509.9</v>
      </c>
      <c r="G80" s="14">
        <f t="shared" si="4"/>
        <v>66.04901786380356</v>
      </c>
      <c r="H80" s="14">
        <f t="shared" si="5"/>
        <v>45.8546589893641</v>
      </c>
      <c r="I80" s="11">
        <f>G80-95</f>
        <v>-28.950982136196444</v>
      </c>
    </row>
    <row r="81" spans="1:9" s="6" customFormat="1" ht="25.5" customHeight="1">
      <c r="A81" s="156"/>
      <c r="B81" s="157"/>
      <c r="C81" s="3" t="s">
        <v>112</v>
      </c>
      <c r="D81" s="107">
        <v>1573.06</v>
      </c>
      <c r="E81" s="107">
        <v>0</v>
      </c>
      <c r="F81" s="107">
        <v>0</v>
      </c>
      <c r="G81" s="14">
        <v>0</v>
      </c>
      <c r="H81" s="14">
        <f t="shared" si="5"/>
        <v>0</v>
      </c>
      <c r="I81" s="11">
        <f>G81-95</f>
        <v>-95</v>
      </c>
    </row>
    <row r="82" spans="1:9" s="6" customFormat="1" ht="38.25">
      <c r="A82" s="1" t="s">
        <v>35</v>
      </c>
      <c r="B82" s="2" t="s">
        <v>36</v>
      </c>
      <c r="C82" s="2" t="s">
        <v>73</v>
      </c>
      <c r="D82" s="106">
        <f>D83+D85+D84</f>
        <v>736960.486</v>
      </c>
      <c r="E82" s="106">
        <f>E83+E85+E84</f>
        <v>605352.9</v>
      </c>
      <c r="F82" s="106">
        <f>F83+F85+F84</f>
        <v>578098.1</v>
      </c>
      <c r="G82" s="16">
        <f t="shared" si="4"/>
        <v>95.49770059745315</v>
      </c>
      <c r="H82" s="16">
        <f t="shared" si="5"/>
        <v>78.44356800426881</v>
      </c>
      <c r="I82" s="4" t="s">
        <v>97</v>
      </c>
    </row>
    <row r="83" spans="1:9" s="6" customFormat="1" ht="18" customHeight="1">
      <c r="A83" s="150"/>
      <c r="B83" s="151"/>
      <c r="C83" s="3" t="s">
        <v>54</v>
      </c>
      <c r="D83" s="107">
        <v>690375.1</v>
      </c>
      <c r="E83" s="107">
        <v>558767.5</v>
      </c>
      <c r="F83" s="107">
        <v>555542.6</v>
      </c>
      <c r="G83" s="14">
        <f t="shared" si="4"/>
        <v>99.42285476517515</v>
      </c>
      <c r="H83" s="14">
        <f t="shared" si="5"/>
        <v>80.46967510850261</v>
      </c>
      <c r="I83" s="11">
        <f>G83-95</f>
        <v>4.4228547651751455</v>
      </c>
    </row>
    <row r="84" spans="1:9" s="6" customFormat="1" ht="18" customHeight="1">
      <c r="A84" s="154"/>
      <c r="B84" s="155"/>
      <c r="C84" s="3" t="s">
        <v>55</v>
      </c>
      <c r="D84" s="107">
        <v>46255.5</v>
      </c>
      <c r="E84" s="107">
        <v>46255.5</v>
      </c>
      <c r="F84" s="110">
        <v>22225.6</v>
      </c>
      <c r="G84" s="14">
        <f t="shared" si="4"/>
        <v>48.049637340424376</v>
      </c>
      <c r="H84" s="14">
        <f t="shared" si="5"/>
        <v>48.049637340424376</v>
      </c>
      <c r="I84" s="11">
        <f>G84-95</f>
        <v>-46.950362659575624</v>
      </c>
    </row>
    <row r="85" spans="1:9" s="23" customFormat="1" ht="25.5" customHeight="1">
      <c r="A85" s="156"/>
      <c r="B85" s="157"/>
      <c r="C85" s="3" t="s">
        <v>112</v>
      </c>
      <c r="D85" s="107">
        <v>329.886</v>
      </c>
      <c r="E85" s="107">
        <v>329.9</v>
      </c>
      <c r="F85" s="107">
        <v>329.9</v>
      </c>
      <c r="G85" s="14">
        <f t="shared" si="4"/>
        <v>100</v>
      </c>
      <c r="H85" s="14">
        <f t="shared" si="5"/>
        <v>100.00424389031362</v>
      </c>
      <c r="I85" s="11">
        <f>G85-95</f>
        <v>5</v>
      </c>
    </row>
    <row r="86" spans="1:9" s="6" customFormat="1" ht="39" customHeight="1">
      <c r="A86" s="1" t="s">
        <v>37</v>
      </c>
      <c r="B86" s="2" t="s">
        <v>38</v>
      </c>
      <c r="C86" s="2" t="s">
        <v>74</v>
      </c>
      <c r="D86" s="106">
        <f>D87+D88</f>
        <v>1212700</v>
      </c>
      <c r="E86" s="106">
        <f>E87+E88</f>
        <v>841028.9</v>
      </c>
      <c r="F86" s="106">
        <f>F87+F88</f>
        <v>736562.4</v>
      </c>
      <c r="G86" s="16">
        <f t="shared" si="4"/>
        <v>87.5787264860934</v>
      </c>
      <c r="H86" s="16">
        <f t="shared" si="5"/>
        <v>60.73739589346088</v>
      </c>
      <c r="I86" s="4" t="s">
        <v>97</v>
      </c>
    </row>
    <row r="87" spans="1:9" s="6" customFormat="1" ht="18" customHeight="1">
      <c r="A87" s="149"/>
      <c r="B87" s="149"/>
      <c r="C87" s="3" t="s">
        <v>54</v>
      </c>
      <c r="D87" s="107">
        <v>1013695</v>
      </c>
      <c r="E87" s="107">
        <v>708791.9</v>
      </c>
      <c r="F87" s="107">
        <v>622773.5</v>
      </c>
      <c r="G87" s="14">
        <f t="shared" si="4"/>
        <v>87.86408253254588</v>
      </c>
      <c r="H87" s="14">
        <f t="shared" si="5"/>
        <v>61.43598419642989</v>
      </c>
      <c r="I87" s="11">
        <f>G87-95</f>
        <v>-7.135917467454121</v>
      </c>
    </row>
    <row r="88" spans="1:9" s="6" customFormat="1" ht="18" customHeight="1">
      <c r="A88" s="149"/>
      <c r="B88" s="149"/>
      <c r="C88" s="3" t="s">
        <v>55</v>
      </c>
      <c r="D88" s="107">
        <v>199005</v>
      </c>
      <c r="E88" s="107">
        <v>132237</v>
      </c>
      <c r="F88" s="107">
        <v>113788.9</v>
      </c>
      <c r="G88" s="14">
        <f t="shared" si="4"/>
        <v>86.04921466760437</v>
      </c>
      <c r="H88" s="14">
        <f t="shared" si="5"/>
        <v>57.17891510263561</v>
      </c>
      <c r="I88" s="11">
        <f>G88-95</f>
        <v>-8.950785332395625</v>
      </c>
    </row>
    <row r="89" spans="1:9" s="6" customFormat="1" ht="41.25" customHeight="1">
      <c r="A89" s="1" t="s">
        <v>39</v>
      </c>
      <c r="B89" s="2" t="s">
        <v>40</v>
      </c>
      <c r="C89" s="2" t="s">
        <v>75</v>
      </c>
      <c r="D89" s="106">
        <f>D90+D91</f>
        <v>13819.699999999999</v>
      </c>
      <c r="E89" s="106">
        <f>E90+E91</f>
        <v>8221</v>
      </c>
      <c r="F89" s="106">
        <f>F90+F91</f>
        <v>7136</v>
      </c>
      <c r="G89" s="16">
        <f t="shared" si="4"/>
        <v>86.80209220289503</v>
      </c>
      <c r="H89" s="16">
        <f>F89/D89*100</f>
        <v>51.63643204989978</v>
      </c>
      <c r="I89" s="4" t="s">
        <v>97</v>
      </c>
    </row>
    <row r="90" spans="1:9" s="6" customFormat="1" ht="18" customHeight="1">
      <c r="A90" s="149"/>
      <c r="B90" s="149"/>
      <c r="C90" s="3" t="s">
        <v>54</v>
      </c>
      <c r="D90" s="107">
        <v>13797.4</v>
      </c>
      <c r="E90" s="107">
        <v>8198.7</v>
      </c>
      <c r="F90" s="107">
        <v>7130.4</v>
      </c>
      <c r="G90" s="14">
        <f t="shared" si="4"/>
        <v>86.96988546964761</v>
      </c>
      <c r="H90" s="14">
        <f t="shared" si="5"/>
        <v>51.67930189745894</v>
      </c>
      <c r="I90" s="11">
        <f>G90-95</f>
        <v>-8.030114530352392</v>
      </c>
    </row>
    <row r="91" spans="1:9" s="6" customFormat="1" ht="18" customHeight="1">
      <c r="A91" s="149"/>
      <c r="B91" s="149"/>
      <c r="C91" s="3" t="s">
        <v>55</v>
      </c>
      <c r="D91" s="107">
        <v>22.3</v>
      </c>
      <c r="E91" s="107">
        <v>22.3</v>
      </c>
      <c r="F91" s="107">
        <v>5.6</v>
      </c>
      <c r="G91" s="14">
        <f t="shared" si="4"/>
        <v>25.112107623318387</v>
      </c>
      <c r="H91" s="14">
        <f t="shared" si="5"/>
        <v>25.112107623318387</v>
      </c>
      <c r="I91" s="11">
        <f>G91-95</f>
        <v>-69.8878923766816</v>
      </c>
    </row>
    <row r="92" spans="1:9" s="6" customFormat="1" ht="21" customHeight="1">
      <c r="A92" s="1" t="s">
        <v>41</v>
      </c>
      <c r="B92" s="2" t="s">
        <v>42</v>
      </c>
      <c r="C92" s="2" t="s">
        <v>76</v>
      </c>
      <c r="D92" s="106">
        <f>D93+D94+D95</f>
        <v>446422.54000000004</v>
      </c>
      <c r="E92" s="106">
        <f>E93+E94+E95</f>
        <v>285613.5</v>
      </c>
      <c r="F92" s="106">
        <f>F93+F94+F95</f>
        <v>181789.8</v>
      </c>
      <c r="G92" s="16">
        <f t="shared" si="4"/>
        <v>63.648882143176</v>
      </c>
      <c r="H92" s="16">
        <f t="shared" si="5"/>
        <v>40.72146536328564</v>
      </c>
      <c r="I92" s="4" t="s">
        <v>97</v>
      </c>
    </row>
    <row r="93" spans="1:9" s="6" customFormat="1" ht="18" customHeight="1">
      <c r="A93" s="150"/>
      <c r="B93" s="151"/>
      <c r="C93" s="3" t="s">
        <v>54</v>
      </c>
      <c r="D93" s="107">
        <v>438671.9</v>
      </c>
      <c r="E93" s="107">
        <v>278582.8</v>
      </c>
      <c r="F93" s="107">
        <v>180690.3</v>
      </c>
      <c r="G93" s="14">
        <f t="shared" si="4"/>
        <v>64.86053697500348</v>
      </c>
      <c r="H93" s="14">
        <f t="shared" si="5"/>
        <v>41.1903064682283</v>
      </c>
      <c r="I93" s="11">
        <f>G93-95</f>
        <v>-30.139463024996516</v>
      </c>
    </row>
    <row r="94" spans="1:9" s="6" customFormat="1" ht="18" customHeight="1">
      <c r="A94" s="154"/>
      <c r="B94" s="155"/>
      <c r="C94" s="3" t="s">
        <v>55</v>
      </c>
      <c r="D94" s="107">
        <v>7201.9</v>
      </c>
      <c r="E94" s="107">
        <v>6482</v>
      </c>
      <c r="F94" s="107">
        <v>1099.5</v>
      </c>
      <c r="G94" s="14">
        <f t="shared" si="4"/>
        <v>16.962357297130517</v>
      </c>
      <c r="H94" s="14">
        <f t="shared" si="5"/>
        <v>15.266804593232342</v>
      </c>
      <c r="I94" s="11">
        <f>G94-95</f>
        <v>-78.03764270286948</v>
      </c>
    </row>
    <row r="95" spans="1:9" s="6" customFormat="1" ht="26.25" customHeight="1">
      <c r="A95" s="156"/>
      <c r="B95" s="157"/>
      <c r="C95" s="3" t="s">
        <v>112</v>
      </c>
      <c r="D95" s="107">
        <v>548.74</v>
      </c>
      <c r="E95" s="107">
        <v>548.7</v>
      </c>
      <c r="F95" s="107">
        <v>0</v>
      </c>
      <c r="G95" s="14">
        <f>F95/E95*100</f>
        <v>0</v>
      </c>
      <c r="H95" s="14">
        <f>F95/D95*100</f>
        <v>0</v>
      </c>
      <c r="I95" s="11">
        <f>G95-95</f>
        <v>-95</v>
      </c>
    </row>
    <row r="96" spans="1:9" s="6" customFormat="1" ht="38.25">
      <c r="A96" s="1" t="s">
        <v>43</v>
      </c>
      <c r="B96" s="2" t="s">
        <v>44</v>
      </c>
      <c r="C96" s="2" t="s">
        <v>77</v>
      </c>
      <c r="D96" s="106">
        <f>D97+D99+D98</f>
        <v>533505.13</v>
      </c>
      <c r="E96" s="106">
        <f>E97+E99+E98</f>
        <v>385804.30000000005</v>
      </c>
      <c r="F96" s="106">
        <f>F97+F99+F98</f>
        <v>326841.5</v>
      </c>
      <c r="G96" s="16">
        <f t="shared" si="4"/>
        <v>84.71691476740926</v>
      </c>
      <c r="H96" s="16">
        <f t="shared" si="5"/>
        <v>61.263047273790974</v>
      </c>
      <c r="I96" s="4" t="s">
        <v>97</v>
      </c>
    </row>
    <row r="97" spans="1:9" s="6" customFormat="1" ht="18" customHeight="1">
      <c r="A97" s="149"/>
      <c r="B97" s="149"/>
      <c r="C97" s="3" t="s">
        <v>54</v>
      </c>
      <c r="D97" s="107">
        <v>473852.97</v>
      </c>
      <c r="E97" s="107">
        <v>326218.4</v>
      </c>
      <c r="F97" s="107">
        <v>278258.9</v>
      </c>
      <c r="G97" s="14">
        <f aca="true" t="shared" si="6" ref="G97:G112">F97/E97*100</f>
        <v>85.29834613866049</v>
      </c>
      <c r="H97" s="14">
        <f aca="true" t="shared" si="7" ref="H97:H112">F97/D97*100</f>
        <v>58.72262444614413</v>
      </c>
      <c r="I97" s="11">
        <f>G97-95</f>
        <v>-9.701653861339508</v>
      </c>
    </row>
    <row r="98" spans="1:9" s="6" customFormat="1" ht="18" customHeight="1">
      <c r="A98" s="149"/>
      <c r="B98" s="149"/>
      <c r="C98" s="3" t="s">
        <v>55</v>
      </c>
      <c r="D98" s="107">
        <v>2735.9</v>
      </c>
      <c r="E98" s="107">
        <v>2735.9</v>
      </c>
      <c r="F98" s="107">
        <v>1589.8</v>
      </c>
      <c r="G98" s="14">
        <f t="shared" si="6"/>
        <v>58.108849007639165</v>
      </c>
      <c r="H98" s="14">
        <f t="shared" si="7"/>
        <v>58.108849007639165</v>
      </c>
      <c r="I98" s="11">
        <f>G98-95</f>
        <v>-36.891150992360835</v>
      </c>
    </row>
    <row r="99" spans="1:9" s="6" customFormat="1" ht="24.75" customHeight="1">
      <c r="A99" s="149"/>
      <c r="B99" s="149"/>
      <c r="C99" s="3" t="s">
        <v>112</v>
      </c>
      <c r="D99" s="107">
        <v>56916.26</v>
      </c>
      <c r="E99" s="107">
        <v>56850</v>
      </c>
      <c r="F99" s="107">
        <v>46992.8</v>
      </c>
      <c r="G99" s="14">
        <f t="shared" si="6"/>
        <v>82.66103781882147</v>
      </c>
      <c r="H99" s="14">
        <f t="shared" si="7"/>
        <v>82.56480661238108</v>
      </c>
      <c r="I99" s="11">
        <f>G99-95</f>
        <v>-12.33896218117853</v>
      </c>
    </row>
    <row r="100" spans="1:9" s="6" customFormat="1" ht="32.25" customHeight="1">
      <c r="A100" s="1" t="s">
        <v>45</v>
      </c>
      <c r="B100" s="2" t="s">
        <v>46</v>
      </c>
      <c r="C100" s="2" t="s">
        <v>78</v>
      </c>
      <c r="D100" s="106">
        <f>D101</f>
        <v>19616</v>
      </c>
      <c r="E100" s="106">
        <f>E101</f>
        <v>12038.3</v>
      </c>
      <c r="F100" s="106">
        <f>F101</f>
        <v>11367</v>
      </c>
      <c r="G100" s="16">
        <f t="shared" si="6"/>
        <v>94.42363124361414</v>
      </c>
      <c r="H100" s="16">
        <f t="shared" si="7"/>
        <v>57.947593800978794</v>
      </c>
      <c r="I100" s="4" t="s">
        <v>97</v>
      </c>
    </row>
    <row r="101" spans="1:9" s="6" customFormat="1" ht="18" customHeight="1">
      <c r="A101" s="149"/>
      <c r="B101" s="149"/>
      <c r="C101" s="3" t="s">
        <v>54</v>
      </c>
      <c r="D101" s="107">
        <v>19616</v>
      </c>
      <c r="E101" s="107">
        <v>12038.3</v>
      </c>
      <c r="F101" s="107">
        <v>11367</v>
      </c>
      <c r="G101" s="14">
        <f t="shared" si="6"/>
        <v>94.42363124361414</v>
      </c>
      <c r="H101" s="14">
        <f t="shared" si="7"/>
        <v>57.947593800978794</v>
      </c>
      <c r="I101" s="11">
        <f>G101-95</f>
        <v>-0.576368756385861</v>
      </c>
    </row>
    <row r="102" spans="1:9" s="6" customFormat="1" ht="28.5" customHeight="1">
      <c r="A102" s="1" t="s">
        <v>47</v>
      </c>
      <c r="B102" s="2" t="s">
        <v>48</v>
      </c>
      <c r="C102" s="2" t="s">
        <v>79</v>
      </c>
      <c r="D102" s="106">
        <f>D103</f>
        <v>7697.5</v>
      </c>
      <c r="E102" s="106">
        <f>E103</f>
        <v>3917</v>
      </c>
      <c r="F102" s="106">
        <f>F103</f>
        <v>3026.6</v>
      </c>
      <c r="G102" s="16">
        <f t="shared" si="6"/>
        <v>77.26831758999234</v>
      </c>
      <c r="H102" s="16">
        <f t="shared" si="7"/>
        <v>39.319259499837614</v>
      </c>
      <c r="I102" s="4" t="s">
        <v>97</v>
      </c>
    </row>
    <row r="103" spans="1:9" s="6" customFormat="1" ht="18" customHeight="1">
      <c r="A103" s="149"/>
      <c r="B103" s="149"/>
      <c r="C103" s="3" t="s">
        <v>54</v>
      </c>
      <c r="D103" s="107">
        <v>7697.5</v>
      </c>
      <c r="E103" s="107">
        <v>3917</v>
      </c>
      <c r="F103" s="107">
        <v>3026.6</v>
      </c>
      <c r="G103" s="14">
        <f t="shared" si="6"/>
        <v>77.26831758999234</v>
      </c>
      <c r="H103" s="14">
        <f>F103/D103*100</f>
        <v>39.319259499837614</v>
      </c>
      <c r="I103" s="11">
        <f>G103-95</f>
        <v>-17.731682410007664</v>
      </c>
    </row>
    <row r="104" spans="1:9" s="6" customFormat="1" ht="19.5" customHeight="1">
      <c r="A104" s="1" t="s">
        <v>49</v>
      </c>
      <c r="B104" s="2" t="s">
        <v>50</v>
      </c>
      <c r="C104" s="2" t="s">
        <v>80</v>
      </c>
      <c r="D104" s="106">
        <f>D105+D106</f>
        <v>122095</v>
      </c>
      <c r="E104" s="106">
        <f>E105+E106</f>
        <v>78154.6</v>
      </c>
      <c r="F104" s="106">
        <f>F105+F106</f>
        <v>71637.7</v>
      </c>
      <c r="G104" s="16">
        <f t="shared" si="6"/>
        <v>91.66152728054394</v>
      </c>
      <c r="H104" s="16">
        <f t="shared" si="7"/>
        <v>58.67373766329498</v>
      </c>
      <c r="I104" s="4" t="s">
        <v>97</v>
      </c>
    </row>
    <row r="105" spans="1:9" s="6" customFormat="1" ht="18" customHeight="1">
      <c r="A105" s="150"/>
      <c r="B105" s="151"/>
      <c r="C105" s="3" t="s">
        <v>54</v>
      </c>
      <c r="D105" s="107">
        <v>121983.7</v>
      </c>
      <c r="E105" s="107">
        <v>78043.3</v>
      </c>
      <c r="F105" s="107">
        <v>71615.4</v>
      </c>
      <c r="G105" s="14">
        <f t="shared" si="6"/>
        <v>91.76367478053848</v>
      </c>
      <c r="H105" s="14">
        <f t="shared" si="7"/>
        <v>58.70899144721794</v>
      </c>
      <c r="I105" s="11">
        <f>G105-95</f>
        <v>-3.23632521946152</v>
      </c>
    </row>
    <row r="106" spans="1:9" s="6" customFormat="1" ht="18" customHeight="1">
      <c r="A106" s="152"/>
      <c r="B106" s="153"/>
      <c r="C106" s="3" t="s">
        <v>55</v>
      </c>
      <c r="D106" s="107">
        <v>111.3</v>
      </c>
      <c r="E106" s="107">
        <v>111.3</v>
      </c>
      <c r="F106" s="107">
        <v>22.3</v>
      </c>
      <c r="G106" s="14">
        <f t="shared" si="6"/>
        <v>20.035938903863435</v>
      </c>
      <c r="H106" s="14">
        <f t="shared" si="7"/>
        <v>20.035938903863435</v>
      </c>
      <c r="I106" s="11">
        <f>G106-95</f>
        <v>-74.96406109613656</v>
      </c>
    </row>
    <row r="107" spans="1:9" ht="39" customHeight="1">
      <c r="A107" s="1" t="s">
        <v>51</v>
      </c>
      <c r="B107" s="2" t="s">
        <v>52</v>
      </c>
      <c r="C107" s="2" t="s">
        <v>82</v>
      </c>
      <c r="D107" s="106">
        <f>D108+D109+D110</f>
        <v>1368911.24</v>
      </c>
      <c r="E107" s="106">
        <f>E108+E109+E110</f>
        <v>849458.6</v>
      </c>
      <c r="F107" s="106">
        <f>F108+F109+F110</f>
        <v>518540</v>
      </c>
      <c r="G107" s="16">
        <f t="shared" si="6"/>
        <v>61.0435870565087</v>
      </c>
      <c r="H107" s="16">
        <f t="shared" si="7"/>
        <v>37.879738645436206</v>
      </c>
      <c r="I107" s="4" t="s">
        <v>97</v>
      </c>
    </row>
    <row r="108" spans="1:9" s="6" customFormat="1" ht="18" customHeight="1">
      <c r="A108" s="149"/>
      <c r="B108" s="149"/>
      <c r="C108" s="3" t="s">
        <v>54</v>
      </c>
      <c r="D108" s="107">
        <v>816728.74</v>
      </c>
      <c r="E108" s="107">
        <v>445429.6</v>
      </c>
      <c r="F108" s="107">
        <v>282999.4</v>
      </c>
      <c r="G108" s="14">
        <f t="shared" si="6"/>
        <v>63.53403545700601</v>
      </c>
      <c r="H108" s="14">
        <f t="shared" si="7"/>
        <v>34.650354045334566</v>
      </c>
      <c r="I108" s="11">
        <f>G108-95</f>
        <v>-31.465964542993987</v>
      </c>
    </row>
    <row r="109" spans="1:9" s="6" customFormat="1" ht="18" customHeight="1">
      <c r="A109" s="149"/>
      <c r="B109" s="149"/>
      <c r="C109" s="3" t="s">
        <v>55</v>
      </c>
      <c r="D109" s="107">
        <v>251944.3</v>
      </c>
      <c r="E109" s="107">
        <v>233827.9</v>
      </c>
      <c r="F109" s="107">
        <v>147889.2</v>
      </c>
      <c r="G109" s="14">
        <f t="shared" si="6"/>
        <v>63.24702911842428</v>
      </c>
      <c r="H109" s="14">
        <f t="shared" si="7"/>
        <v>58.699164855089016</v>
      </c>
      <c r="I109" s="11">
        <f>G109-95</f>
        <v>-31.75297088157572</v>
      </c>
    </row>
    <row r="110" spans="1:9" s="6" customFormat="1" ht="25.5">
      <c r="A110" s="149"/>
      <c r="B110" s="149"/>
      <c r="C110" s="3" t="s">
        <v>112</v>
      </c>
      <c r="D110" s="107">
        <v>300238.2</v>
      </c>
      <c r="E110" s="107">
        <v>170201.1</v>
      </c>
      <c r="F110" s="107">
        <v>87651.4</v>
      </c>
      <c r="G110" s="14">
        <f t="shared" si="6"/>
        <v>51.4987270940082</v>
      </c>
      <c r="H110" s="14">
        <f t="shared" si="7"/>
        <v>29.19395333438583</v>
      </c>
      <c r="I110" s="11">
        <f>G110-95</f>
        <v>-43.5012729059918</v>
      </c>
    </row>
    <row r="111" spans="1:9" s="6" customFormat="1" ht="39" customHeight="1">
      <c r="A111" s="1" t="s">
        <v>53</v>
      </c>
      <c r="B111" s="2" t="s">
        <v>101</v>
      </c>
      <c r="C111" s="2" t="s">
        <v>81</v>
      </c>
      <c r="D111" s="106">
        <f>D112+D113</f>
        <v>52462.600000000006</v>
      </c>
      <c r="E111" s="106">
        <f>E112+E113</f>
        <v>30823.3</v>
      </c>
      <c r="F111" s="106">
        <f>F112+F113</f>
        <v>30499.2</v>
      </c>
      <c r="G111" s="16">
        <f t="shared" si="6"/>
        <v>98.94852270847055</v>
      </c>
      <c r="H111" s="16">
        <f t="shared" si="7"/>
        <v>58.135128644024505</v>
      </c>
      <c r="I111" s="4" t="s">
        <v>97</v>
      </c>
    </row>
    <row r="112" spans="1:9" s="6" customFormat="1" ht="18" customHeight="1">
      <c r="A112" s="150"/>
      <c r="B112" s="151"/>
      <c r="C112" s="3" t="s">
        <v>54</v>
      </c>
      <c r="D112" s="107">
        <v>52434.8</v>
      </c>
      <c r="E112" s="107">
        <v>30795.5</v>
      </c>
      <c r="F112" s="107">
        <v>30482.5</v>
      </c>
      <c r="G112" s="14">
        <f t="shared" si="6"/>
        <v>98.98361773635759</v>
      </c>
      <c r="H112" s="14">
        <f t="shared" si="7"/>
        <v>58.134101779734074</v>
      </c>
      <c r="I112" s="11">
        <f>G112-95</f>
        <v>3.983617736357587</v>
      </c>
    </row>
    <row r="113" spans="1:9" s="6" customFormat="1" ht="18" customHeight="1">
      <c r="A113" s="152"/>
      <c r="B113" s="153"/>
      <c r="C113" s="3" t="s">
        <v>55</v>
      </c>
      <c r="D113" s="107">
        <v>27.8</v>
      </c>
      <c r="E113" s="107">
        <v>27.8</v>
      </c>
      <c r="F113" s="107">
        <v>16.7</v>
      </c>
      <c r="G113" s="14">
        <f>F113/E113*100</f>
        <v>60.07194244604316</v>
      </c>
      <c r="H113" s="14">
        <f>F113/D113*100</f>
        <v>60.07194244604316</v>
      </c>
      <c r="I113" s="11">
        <f>G113-95</f>
        <v>-34.92805755395684</v>
      </c>
    </row>
    <row r="114" spans="1:9" s="12" customFormat="1" ht="18" customHeight="1">
      <c r="A114" s="166" t="s">
        <v>115</v>
      </c>
      <c r="B114" s="167"/>
      <c r="C114" s="168"/>
      <c r="D114" s="106">
        <f>3915.3+5050.4+5604.1</f>
        <v>14569.800000000001</v>
      </c>
      <c r="E114" s="15" t="s">
        <v>97</v>
      </c>
      <c r="F114" s="15" t="s">
        <v>97</v>
      </c>
      <c r="G114" s="15" t="s">
        <v>97</v>
      </c>
      <c r="H114" s="15" t="s">
        <v>97</v>
      </c>
      <c r="I114" s="15" t="s">
        <v>97</v>
      </c>
    </row>
    <row r="115" spans="1:9" ht="29.25" customHeight="1">
      <c r="A115" s="171" t="s">
        <v>92</v>
      </c>
      <c r="B115" s="172"/>
      <c r="C115" s="173"/>
      <c r="D115" s="117">
        <f>D117+D118+D119</f>
        <v>22735071.46348</v>
      </c>
      <c r="E115" s="117">
        <f>E117+E118+E119</f>
        <v>14515041.400000002</v>
      </c>
      <c r="F115" s="117">
        <f>F117+F118+F119</f>
        <v>11730301.900000006</v>
      </c>
      <c r="G115" s="118">
        <f>F115/E115*100</f>
        <v>80.81480153408314</v>
      </c>
      <c r="H115" s="118">
        <f>F115/D115*100</f>
        <v>51.59562361104837</v>
      </c>
      <c r="I115" s="119" t="s">
        <v>97</v>
      </c>
    </row>
    <row r="116" spans="1:9" ht="15.75" customHeight="1">
      <c r="A116" s="174"/>
      <c r="B116" s="174"/>
      <c r="C116" s="111" t="s">
        <v>88</v>
      </c>
      <c r="D116" s="120"/>
      <c r="E116" s="121"/>
      <c r="F116" s="121"/>
      <c r="G116" s="121"/>
      <c r="H116" s="121"/>
      <c r="I116" s="122"/>
    </row>
    <row r="117" spans="1:9" ht="20.25" customHeight="1">
      <c r="A117" s="174"/>
      <c r="B117" s="174"/>
      <c r="C117" s="112" t="s">
        <v>54</v>
      </c>
      <c r="D117" s="117">
        <f>D7+D11+D16+D22+D25+D29+D33+D36+D40+D43+D46+D49+D52+D55+D59+D62+D65+D69+D73+D77+D80+D83+D87+D90+D93+D97+D101+D103+D105+D108+D112+D19</f>
        <v>17542222.7</v>
      </c>
      <c r="E117" s="117">
        <f>E7+E11+E16+E22+E25+E29+E33+E36+E40+E43+E46+E49+E52+E55+E59+E62+E65+E69+E73+E77+E80+E83+E87+E90+E93+E97+E101+E103+E105+E108+E112+E19</f>
        <v>11372607.200000003</v>
      </c>
      <c r="F117" s="117">
        <f>F7+F11+F16+F22+F25+F29+F33+F36+F40+F43+F46+F49+F52+F55+F59+F62+F65+F69+F73+F77+F80+F83+F87+F90+F93+F97+F101+F103+F105+F108+F112+F19</f>
        <v>9415820.000000006</v>
      </c>
      <c r="G117" s="118">
        <f>F117/E117*100</f>
        <v>82.7938557483987</v>
      </c>
      <c r="H117" s="118">
        <f>F117/D117*100</f>
        <v>53.67518222191995</v>
      </c>
      <c r="I117" s="123">
        <f>G117-95</f>
        <v>-12.206144251601302</v>
      </c>
    </row>
    <row r="118" spans="1:9" ht="18.75" customHeight="1">
      <c r="A118" s="174"/>
      <c r="B118" s="174"/>
      <c r="C118" s="112" t="s">
        <v>55</v>
      </c>
      <c r="D118" s="117">
        <f>(D26+D37+D41+D44+D47+D50+D53+D56+D60+D63+D66+D78+D88+D91+D94+D109+D70+D113+D106+D98+D84+D74+D30+D34+D23+D20+D17+D8)+3915.3+5050.4</f>
        <v>2879626.587999999</v>
      </c>
      <c r="E118" s="117">
        <f>(E26+E37+E41+E44+E47+E50+E53+E56+E60+E63+E66+E78+E88+E91+E94+E109+E70+E113+E106+E98+E84+E74+E30+E34+E23+E20+E17+E8)</f>
        <v>2022789.5</v>
      </c>
      <c r="F118" s="117">
        <f>(F26+F37+F41+F44+F47+F50+F53+F56+F60+F63+F66+F78+F88+F91+F94+F109+F70+F113+F106+F98+F84+F74+F30+F34+F23+F20+F17+F8)</f>
        <v>1695874.3000000003</v>
      </c>
      <c r="G118" s="118">
        <f>F118/E118*100</f>
        <v>83.83839742098722</v>
      </c>
      <c r="H118" s="118">
        <f>F118/D118*100</f>
        <v>58.89216008308369</v>
      </c>
      <c r="I118" s="123">
        <f>G118-95</f>
        <v>-11.16160257901278</v>
      </c>
    </row>
    <row r="119" spans="1:9" ht="30" customHeight="1">
      <c r="A119" s="174"/>
      <c r="B119" s="174"/>
      <c r="C119" s="113" t="s">
        <v>112</v>
      </c>
      <c r="D119" s="117">
        <f>D9+D27+D31+D38+D57+D67+D75+D81+D85+D99+D110+D71+D95+5604.1</f>
        <v>2313222.17548</v>
      </c>
      <c r="E119" s="117">
        <f>(E27+E31+E38+E67+E71+E75+E81+E99+E110+E85+E9+E95+E57)</f>
        <v>1119644.7</v>
      </c>
      <c r="F119" s="117">
        <f>(F27+F31+F38+F67+F71+F75+F81+F99+F110+F85+F9+F95)</f>
        <v>618607.6000000001</v>
      </c>
      <c r="G119" s="118">
        <f>F119/E119*100</f>
        <v>55.2503486150562</v>
      </c>
      <c r="H119" s="118">
        <f>F119/D119*100</f>
        <v>26.742247526294673</v>
      </c>
      <c r="I119" s="123">
        <f>G119-95</f>
        <v>-39.7496513849438</v>
      </c>
    </row>
    <row r="120" spans="1:9" ht="26.25" customHeight="1">
      <c r="A120" s="163" t="s">
        <v>91</v>
      </c>
      <c r="B120" s="164"/>
      <c r="C120" s="165"/>
      <c r="D120" s="124">
        <f>D122+D123+D124</f>
        <v>22812365.16348</v>
      </c>
      <c r="E120" s="124">
        <f>E122+E123+E124</f>
        <v>14564151.900000002</v>
      </c>
      <c r="F120" s="124">
        <f>F122+F123+F124</f>
        <v>11730301.900000006</v>
      </c>
      <c r="G120" s="125">
        <f>F120/E120*100</f>
        <v>80.54229302565847</v>
      </c>
      <c r="H120" s="125">
        <f>F120/D120*100</f>
        <v>51.4208054094228</v>
      </c>
      <c r="I120" s="126" t="s">
        <v>97</v>
      </c>
    </row>
    <row r="121" spans="1:9" ht="14.25" customHeight="1">
      <c r="A121" s="170"/>
      <c r="B121" s="170"/>
      <c r="C121" s="114" t="s">
        <v>88</v>
      </c>
      <c r="D121" s="109"/>
      <c r="E121" s="127"/>
      <c r="F121" s="127"/>
      <c r="G121" s="127"/>
      <c r="H121" s="127"/>
      <c r="I121" s="128"/>
    </row>
    <row r="122" spans="1:9" ht="27" customHeight="1">
      <c r="A122" s="170"/>
      <c r="B122" s="170"/>
      <c r="C122" s="115" t="s">
        <v>102</v>
      </c>
      <c r="D122" s="129">
        <f>D117+D12-D11</f>
        <v>17619516.4</v>
      </c>
      <c r="E122" s="129">
        <f>E117+E12-E11</f>
        <v>11421717.700000003</v>
      </c>
      <c r="F122" s="129">
        <f>F117+F12-F11</f>
        <v>9415820.000000006</v>
      </c>
      <c r="G122" s="125">
        <f>F122/E122*100</f>
        <v>82.43786308954215</v>
      </c>
      <c r="H122" s="125">
        <f>F122/D122*100</f>
        <v>53.43971869738722</v>
      </c>
      <c r="I122" s="130">
        <f>G122-95</f>
        <v>-12.562136910457852</v>
      </c>
    </row>
    <row r="123" spans="1:9" ht="18.75" customHeight="1">
      <c r="A123" s="170"/>
      <c r="B123" s="170"/>
      <c r="C123" s="115" t="s">
        <v>55</v>
      </c>
      <c r="D123" s="129">
        <f>D118</f>
        <v>2879626.587999999</v>
      </c>
      <c r="E123" s="129">
        <f aca="true" t="shared" si="8" ref="D123:F124">E118</f>
        <v>2022789.5</v>
      </c>
      <c r="F123" s="129">
        <f>F118</f>
        <v>1695874.3000000003</v>
      </c>
      <c r="G123" s="125">
        <f>F123/E123*100</f>
        <v>83.83839742098722</v>
      </c>
      <c r="H123" s="125">
        <f>F123/D123*100</f>
        <v>58.89216008308369</v>
      </c>
      <c r="I123" s="131">
        <f>G123-95</f>
        <v>-11.16160257901278</v>
      </c>
    </row>
    <row r="124" spans="1:9" ht="27" customHeight="1">
      <c r="A124" s="170"/>
      <c r="B124" s="170"/>
      <c r="C124" s="116" t="s">
        <v>112</v>
      </c>
      <c r="D124" s="129">
        <f t="shared" si="8"/>
        <v>2313222.17548</v>
      </c>
      <c r="E124" s="129">
        <f t="shared" si="8"/>
        <v>1119644.7</v>
      </c>
      <c r="F124" s="129">
        <f t="shared" si="8"/>
        <v>618607.6000000001</v>
      </c>
      <c r="G124" s="125">
        <f>F124/E124*100</f>
        <v>55.2503486150562</v>
      </c>
      <c r="H124" s="125">
        <f>F124/D124*100</f>
        <v>26.742247526294673</v>
      </c>
      <c r="I124" s="131">
        <f>G124-95</f>
        <v>-39.7496513849438</v>
      </c>
    </row>
    <row r="125" spans="1:9" ht="10.5" customHeight="1">
      <c r="A125" s="19"/>
      <c r="B125" s="5"/>
      <c r="C125" s="5"/>
      <c r="D125" s="76"/>
      <c r="E125" s="76"/>
      <c r="F125" s="80"/>
      <c r="G125" s="5"/>
      <c r="H125" s="5"/>
      <c r="I125" s="5"/>
    </row>
    <row r="126" spans="1:9" s="24" customFormat="1" ht="29.25" customHeight="1">
      <c r="A126" s="158" t="s">
        <v>114</v>
      </c>
      <c r="B126" s="159"/>
      <c r="C126" s="159"/>
      <c r="D126" s="159"/>
      <c r="E126" s="159"/>
      <c r="F126" s="159"/>
      <c r="G126" s="159"/>
      <c r="H126" s="159"/>
      <c r="I126" s="159"/>
    </row>
    <row r="127" spans="1:18" s="25" customFormat="1" ht="29.25" customHeight="1">
      <c r="A127" s="161" t="s">
        <v>156</v>
      </c>
      <c r="B127" s="162"/>
      <c r="C127" s="162"/>
      <c r="D127" s="162"/>
      <c r="E127" s="162"/>
      <c r="F127" s="162"/>
      <c r="G127" s="162"/>
      <c r="H127" s="162"/>
      <c r="I127" s="162"/>
      <c r="J127" s="26"/>
      <c r="K127" s="26"/>
      <c r="L127" s="26"/>
      <c r="M127" s="26"/>
      <c r="N127" s="26"/>
      <c r="O127" s="26"/>
      <c r="P127" s="26"/>
      <c r="Q127" s="26"/>
      <c r="R127" s="26"/>
    </row>
    <row r="128" spans="1:18" ht="17.25" customHeight="1">
      <c r="A128" s="158" t="s">
        <v>157</v>
      </c>
      <c r="B128" s="169"/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</row>
    <row r="129" ht="12" customHeight="1"/>
    <row r="130" ht="12.75" customHeight="1"/>
  </sheetData>
  <sheetProtection password="CE2E" sheet="1" objects="1" scenarios="1"/>
  <mergeCells count="41">
    <mergeCell ref="A108:B110"/>
    <mergeCell ref="A115:C115"/>
    <mergeCell ref="A116:B119"/>
    <mergeCell ref="A114:C114"/>
    <mergeCell ref="A90:B91"/>
    <mergeCell ref="A62:B63"/>
    <mergeCell ref="A49:B50"/>
    <mergeCell ref="A43:B44"/>
    <mergeCell ref="A128:R128"/>
    <mergeCell ref="A97:B99"/>
    <mergeCell ref="A80:B81"/>
    <mergeCell ref="A121:B124"/>
    <mergeCell ref="A103:B103"/>
    <mergeCell ref="A127:I127"/>
    <mergeCell ref="A93:B95"/>
    <mergeCell ref="A112:B113"/>
    <mergeCell ref="A105:B106"/>
    <mergeCell ref="A101:B101"/>
    <mergeCell ref="A40:B41"/>
    <mergeCell ref="A52:B53"/>
    <mergeCell ref="A65:B67"/>
    <mergeCell ref="A120:C120"/>
    <mergeCell ref="A69:B71"/>
    <mergeCell ref="A126:I126"/>
    <mergeCell ref="A87:B88"/>
    <mergeCell ref="A3:I3"/>
    <mergeCell ref="A16:B17"/>
    <mergeCell ref="A19:B20"/>
    <mergeCell ref="A59:B60"/>
    <mergeCell ref="A7:B9"/>
    <mergeCell ref="A22:B23"/>
    <mergeCell ref="A29:B31"/>
    <mergeCell ref="A25:B27"/>
    <mergeCell ref="A11:B14"/>
    <mergeCell ref="A33:B34"/>
    <mergeCell ref="A55:B57"/>
    <mergeCell ref="A73:B75"/>
    <mergeCell ref="A77:B78"/>
    <mergeCell ref="A83:B85"/>
    <mergeCell ref="A36:B38"/>
    <mergeCell ref="A46:B47"/>
  </mergeCells>
  <printOptions/>
  <pageMargins left="0.5905511811023623" right="0.2755905511811024" top="0.31496062992125984" bottom="0.2755905511811024" header="0.5118110236220472" footer="0.2362204724409449"/>
  <pageSetup fitToHeight="5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zoomScale="77" zoomScaleNormal="77" zoomScaleSheetLayoutView="85" zoomScalePageLayoutView="0" workbookViewId="0" topLeftCell="A1">
      <pane xSplit="3" ySplit="7" topLeftCell="D8" activePane="bottomRight" state="frozen"/>
      <selection pane="topLeft" activeCell="B1" sqref="B1"/>
      <selection pane="topRight" activeCell="D1" sqref="D1"/>
      <selection pane="bottomLeft" activeCell="B8" sqref="B8"/>
      <selection pane="bottomRight" activeCell="B6" sqref="B6"/>
    </sheetView>
  </sheetViews>
  <sheetFormatPr defaultColWidth="9.140625" defaultRowHeight="12.75"/>
  <cols>
    <col min="1" max="1" width="6.57421875" style="34" hidden="1" customWidth="1"/>
    <col min="2" max="2" width="9.421875" style="35" customWidth="1"/>
    <col min="3" max="3" width="33.28125" style="0" customWidth="1"/>
    <col min="4" max="4" width="14.140625" style="0" customWidth="1"/>
    <col min="5" max="6" width="14.28125" style="52" customWidth="1"/>
    <col min="7" max="8" width="13.140625" style="0" customWidth="1"/>
    <col min="9" max="9" width="14.00390625" style="0" hidden="1" customWidth="1"/>
    <col min="10" max="10" width="12.00390625" style="0" hidden="1" customWidth="1"/>
    <col min="11" max="11" width="13.421875" style="31" hidden="1" customWidth="1"/>
    <col min="12" max="12" width="12.7109375" style="0" hidden="1" customWidth="1"/>
    <col min="13" max="14" width="12.7109375" style="52" hidden="1" customWidth="1"/>
    <col min="15" max="22" width="15.421875" style="0" customWidth="1"/>
    <col min="23" max="23" width="14.140625" style="0" customWidth="1"/>
    <col min="24" max="25" width="11.7109375" style="0" customWidth="1"/>
  </cols>
  <sheetData>
    <row r="1" spans="1:10" ht="15.75">
      <c r="A1" s="27"/>
      <c r="B1" s="28"/>
      <c r="C1" s="29"/>
      <c r="D1" s="29"/>
      <c r="F1" s="30"/>
      <c r="G1" s="82"/>
      <c r="H1" s="30" t="s">
        <v>111</v>
      </c>
      <c r="I1" s="82"/>
      <c r="J1" s="82"/>
    </row>
    <row r="2" spans="1:10" ht="15.75">
      <c r="A2" s="27"/>
      <c r="B2" s="28"/>
      <c r="C2" s="29"/>
      <c r="D2" s="29"/>
      <c r="F2" s="30"/>
      <c r="G2" s="181" t="s">
        <v>162</v>
      </c>
      <c r="H2" s="181"/>
      <c r="I2" s="30"/>
      <c r="J2" s="30"/>
    </row>
    <row r="3" spans="1:10" ht="18.75">
      <c r="A3" s="32"/>
      <c r="B3" s="175" t="s">
        <v>151</v>
      </c>
      <c r="C3" s="176"/>
      <c r="D3" s="176"/>
      <c r="E3" s="176"/>
      <c r="F3" s="176"/>
      <c r="G3" s="176"/>
      <c r="H3" s="177"/>
      <c r="I3" s="34"/>
      <c r="J3" s="34"/>
    </row>
    <row r="4" spans="1:14" s="26" customFormat="1" ht="18.75">
      <c r="A4" s="32"/>
      <c r="B4" s="179" t="s">
        <v>158</v>
      </c>
      <c r="C4" s="180"/>
      <c r="D4" s="180"/>
      <c r="E4" s="180"/>
      <c r="F4" s="180"/>
      <c r="G4" s="180"/>
      <c r="H4" s="180"/>
      <c r="I4" s="83"/>
      <c r="J4" s="83"/>
      <c r="K4" s="88"/>
      <c r="M4" s="87"/>
      <c r="N4" s="87"/>
    </row>
    <row r="5" spans="1:14" s="26" customFormat="1" ht="15" customHeight="1">
      <c r="A5" s="32"/>
      <c r="I5" s="33"/>
      <c r="J5" s="33"/>
      <c r="K5" s="88"/>
      <c r="M5" s="87"/>
      <c r="N5" s="87"/>
    </row>
    <row r="6" spans="5:14" ht="15" customHeight="1">
      <c r="E6" s="36"/>
      <c r="F6" s="37"/>
      <c r="G6" s="73" t="s">
        <v>83</v>
      </c>
      <c r="H6" s="37"/>
      <c r="I6" s="178" t="s">
        <v>139</v>
      </c>
      <c r="J6" s="178"/>
      <c r="K6" s="178" t="s">
        <v>137</v>
      </c>
      <c r="L6" s="178"/>
      <c r="M6" s="178" t="s">
        <v>136</v>
      </c>
      <c r="N6" s="178"/>
    </row>
    <row r="7" spans="1:14" ht="58.5" customHeight="1">
      <c r="A7" s="38" t="s">
        <v>117</v>
      </c>
      <c r="B7" s="39" t="s">
        <v>149</v>
      </c>
      <c r="C7" s="40" t="s">
        <v>148</v>
      </c>
      <c r="D7" s="39" t="s">
        <v>118</v>
      </c>
      <c r="E7" s="40" t="s">
        <v>159</v>
      </c>
      <c r="F7" s="40" t="s">
        <v>160</v>
      </c>
      <c r="G7" s="40" t="s">
        <v>161</v>
      </c>
      <c r="H7" s="40" t="s">
        <v>119</v>
      </c>
      <c r="I7" s="84" t="s">
        <v>134</v>
      </c>
      <c r="J7" s="72" t="s">
        <v>135</v>
      </c>
      <c r="K7" s="84" t="s">
        <v>134</v>
      </c>
      <c r="L7" s="72" t="s">
        <v>135</v>
      </c>
      <c r="M7" s="84" t="s">
        <v>134</v>
      </c>
      <c r="N7" s="72" t="s">
        <v>135</v>
      </c>
    </row>
    <row r="8" spans="1:15" ht="19.5" customHeight="1">
      <c r="A8" s="41" t="s">
        <v>120</v>
      </c>
      <c r="B8" s="42">
        <v>1</v>
      </c>
      <c r="C8" s="43" t="s">
        <v>142</v>
      </c>
      <c r="D8" s="137">
        <v>931952</v>
      </c>
      <c r="E8" s="137">
        <f aca="true" t="shared" si="0" ref="E8:E15">K8+L8</f>
        <v>580268.1</v>
      </c>
      <c r="F8" s="137">
        <v>517862.5</v>
      </c>
      <c r="G8" s="44">
        <f aca="true" t="shared" si="1" ref="G8:G21">F8/E8*100</f>
        <v>89.24538502116522</v>
      </c>
      <c r="H8" s="45">
        <f aca="true" t="shared" si="2" ref="H8:H21">F8/D8*100</f>
        <v>55.567507768640446</v>
      </c>
      <c r="I8" s="89"/>
      <c r="J8" s="89"/>
      <c r="K8" s="139">
        <v>556417.2</v>
      </c>
      <c r="L8" s="139">
        <v>23850.9</v>
      </c>
      <c r="M8" s="91"/>
      <c r="N8" s="91"/>
      <c r="O8" s="67"/>
    </row>
    <row r="9" spans="1:15" ht="19.5" customHeight="1">
      <c r="A9" s="46" t="s">
        <v>121</v>
      </c>
      <c r="B9" s="47">
        <v>2</v>
      </c>
      <c r="C9" s="48" t="s">
        <v>143</v>
      </c>
      <c r="D9" s="137">
        <v>11955940</v>
      </c>
      <c r="E9" s="136">
        <f t="shared" si="0"/>
        <v>7661168.5</v>
      </c>
      <c r="F9" s="136">
        <v>6650006.9</v>
      </c>
      <c r="G9" s="49">
        <f t="shared" si="1"/>
        <v>86.80147029790561</v>
      </c>
      <c r="H9" s="50">
        <f t="shared" si="2"/>
        <v>55.62094573910542</v>
      </c>
      <c r="I9" s="90"/>
      <c r="J9" s="90"/>
      <c r="K9" s="141">
        <v>5930898.3</v>
      </c>
      <c r="L9" s="140">
        <v>1730270.2</v>
      </c>
      <c r="M9" s="91"/>
      <c r="N9" s="91"/>
      <c r="O9" s="67"/>
    </row>
    <row r="10" spans="1:15" s="52" customFormat="1" ht="19.5" customHeight="1">
      <c r="A10" s="46" t="s">
        <v>123</v>
      </c>
      <c r="B10" s="51">
        <v>3</v>
      </c>
      <c r="C10" s="48" t="s">
        <v>144</v>
      </c>
      <c r="D10" s="137">
        <f>1230780.9+72986.8+16190.8</f>
        <v>1319958.5</v>
      </c>
      <c r="E10" s="136">
        <f t="shared" si="0"/>
        <v>906210.2</v>
      </c>
      <c r="F10" s="136">
        <f>742601.7+34046.1+9723.3</f>
        <v>786371.1</v>
      </c>
      <c r="G10" s="144">
        <f>F10/E10*100</f>
        <v>86.7757944017845</v>
      </c>
      <c r="H10" s="50">
        <f>F10/D10*100</f>
        <v>59.5754411975831</v>
      </c>
      <c r="I10" s="90"/>
      <c r="J10" s="90"/>
      <c r="K10" s="139">
        <f>718881.5+42628.5+12745</f>
        <v>774255</v>
      </c>
      <c r="L10" s="140">
        <v>131955.2</v>
      </c>
      <c r="M10" s="91"/>
      <c r="N10" s="91"/>
      <c r="O10" s="68"/>
    </row>
    <row r="11" spans="1:15" s="56" customFormat="1" ht="15" customHeight="1">
      <c r="A11" s="92"/>
      <c r="B11" s="53"/>
      <c r="C11" s="98" t="s">
        <v>150</v>
      </c>
      <c r="D11" s="101"/>
      <c r="E11" s="138"/>
      <c r="F11" s="102"/>
      <c r="G11" s="99"/>
      <c r="H11" s="55"/>
      <c r="I11" s="100"/>
      <c r="J11" s="100"/>
      <c r="K11" s="103"/>
      <c r="L11" s="103"/>
      <c r="M11" s="93"/>
      <c r="N11" s="93"/>
      <c r="O11" s="69"/>
    </row>
    <row r="12" spans="1:15" s="56" customFormat="1" ht="18" customHeight="1">
      <c r="A12" s="92"/>
      <c r="B12" s="97"/>
      <c r="C12" s="54" t="s">
        <v>124</v>
      </c>
      <c r="D12" s="137">
        <v>72986.8</v>
      </c>
      <c r="E12" s="138">
        <f t="shared" si="0"/>
        <v>42628.5</v>
      </c>
      <c r="F12" s="138">
        <v>34046.1</v>
      </c>
      <c r="G12" s="55">
        <f>F12/E12*100</f>
        <v>79.86699039375065</v>
      </c>
      <c r="H12" s="55">
        <f>F12/D12*100</f>
        <v>46.646927937654475</v>
      </c>
      <c r="I12" s="90"/>
      <c r="J12" s="90"/>
      <c r="K12" s="140">
        <v>42628.5</v>
      </c>
      <c r="L12" s="139">
        <v>0</v>
      </c>
      <c r="M12" s="91"/>
      <c r="N12" s="91"/>
      <c r="O12" s="69"/>
    </row>
    <row r="13" spans="1:15" s="56" customFormat="1" ht="18" customHeight="1">
      <c r="A13" s="92"/>
      <c r="B13" s="53"/>
      <c r="C13" s="54" t="s">
        <v>125</v>
      </c>
      <c r="D13" s="137">
        <v>16190.8</v>
      </c>
      <c r="E13" s="138">
        <f t="shared" si="0"/>
        <v>12745</v>
      </c>
      <c r="F13" s="138">
        <v>9723.3</v>
      </c>
      <c r="G13" s="55">
        <f>F13/E13*100</f>
        <v>76.29109454688113</v>
      </c>
      <c r="H13" s="55">
        <f>F13/D13*100</f>
        <v>60.05447538108061</v>
      </c>
      <c r="I13" s="90"/>
      <c r="J13" s="90"/>
      <c r="K13" s="139">
        <v>12745</v>
      </c>
      <c r="L13" s="139">
        <v>0</v>
      </c>
      <c r="M13" s="96"/>
      <c r="N13" s="91"/>
      <c r="O13" s="69"/>
    </row>
    <row r="14" spans="1:15" ht="19.5" customHeight="1">
      <c r="A14" s="46" t="s">
        <v>130</v>
      </c>
      <c r="B14" s="51">
        <v>4</v>
      </c>
      <c r="C14" s="48" t="s">
        <v>145</v>
      </c>
      <c r="D14" s="137">
        <v>1510840.1</v>
      </c>
      <c r="E14" s="136">
        <f t="shared" si="0"/>
        <v>1076750.6</v>
      </c>
      <c r="F14" s="136">
        <v>764066.2</v>
      </c>
      <c r="G14" s="49">
        <f>F14/E14*100</f>
        <v>70.96036909568473</v>
      </c>
      <c r="H14" s="50">
        <f>F14/D14*100</f>
        <v>50.5722743260521</v>
      </c>
      <c r="I14" s="90"/>
      <c r="J14" s="90"/>
      <c r="K14" s="139">
        <v>910801.3</v>
      </c>
      <c r="L14" s="139">
        <v>165949.3</v>
      </c>
      <c r="M14" s="91"/>
      <c r="N14" s="91"/>
      <c r="O14" s="67"/>
    </row>
    <row r="15" spans="1:15" ht="19.5" customHeight="1">
      <c r="A15" s="46" t="s">
        <v>122</v>
      </c>
      <c r="B15" s="51">
        <v>5</v>
      </c>
      <c r="C15" s="48" t="s">
        <v>146</v>
      </c>
      <c r="D15" s="137">
        <f>6365249.3-72986.8-16190.8</f>
        <v>6276071.7</v>
      </c>
      <c r="E15" s="136">
        <f t="shared" si="0"/>
        <v>3963999.9</v>
      </c>
      <c r="F15" s="136">
        <f>2830437.7-34046.1-9723.3</f>
        <v>2786668.3000000003</v>
      </c>
      <c r="G15" s="49">
        <f t="shared" si="1"/>
        <v>70.29940389251776</v>
      </c>
      <c r="H15" s="50">
        <f t="shared" si="2"/>
        <v>44.40147329738123</v>
      </c>
      <c r="I15" s="90"/>
      <c r="J15" s="90"/>
      <c r="K15" s="139">
        <f>2928964.8-42628.5-12745</f>
        <v>2873591.3</v>
      </c>
      <c r="L15" s="139">
        <v>1090408.6</v>
      </c>
      <c r="M15" s="91"/>
      <c r="N15" s="91"/>
      <c r="O15" s="67"/>
    </row>
    <row r="16" spans="1:15" ht="19.5" customHeight="1">
      <c r="A16" s="46" t="s">
        <v>126</v>
      </c>
      <c r="B16" s="51">
        <v>6</v>
      </c>
      <c r="C16" s="48" t="s">
        <v>141</v>
      </c>
      <c r="D16" s="137">
        <f>31098.7+153982.2</f>
        <v>185080.90000000002</v>
      </c>
      <c r="E16" s="136">
        <f aca="true" t="shared" si="3" ref="E16:E22">K16+L16</f>
        <v>122544.4</v>
      </c>
      <c r="F16" s="136">
        <f>2117.1+79504.3</f>
        <v>81621.40000000001</v>
      </c>
      <c r="G16" s="49">
        <f t="shared" si="1"/>
        <v>66.60557316368599</v>
      </c>
      <c r="H16" s="50">
        <f t="shared" si="2"/>
        <v>44.10039069401543</v>
      </c>
      <c r="I16" s="90"/>
      <c r="J16" s="90"/>
      <c r="K16" s="141">
        <f>20461.1+102083.3</f>
        <v>122544.4</v>
      </c>
      <c r="L16" s="139">
        <v>0</v>
      </c>
      <c r="M16" s="91"/>
      <c r="N16" s="91"/>
      <c r="O16" s="67"/>
    </row>
    <row r="17" spans="1:15" s="56" customFormat="1" ht="15" customHeight="1">
      <c r="A17" s="92"/>
      <c r="B17" s="53"/>
      <c r="C17" s="98" t="s">
        <v>150</v>
      </c>
      <c r="D17" s="101"/>
      <c r="E17" s="102"/>
      <c r="F17" s="102"/>
      <c r="G17" s="99"/>
      <c r="H17" s="55"/>
      <c r="I17" s="100"/>
      <c r="J17" s="100"/>
      <c r="K17" s="103"/>
      <c r="L17" s="103"/>
      <c r="M17" s="93"/>
      <c r="N17" s="93"/>
      <c r="O17" s="69"/>
    </row>
    <row r="18" spans="1:15" s="60" customFormat="1" ht="31.5" customHeight="1">
      <c r="A18" s="57" t="s">
        <v>127</v>
      </c>
      <c r="B18" s="97"/>
      <c r="C18" s="59" t="s">
        <v>128</v>
      </c>
      <c r="D18" s="137">
        <v>153982.2</v>
      </c>
      <c r="E18" s="138">
        <f t="shared" si="3"/>
        <v>102083.3</v>
      </c>
      <c r="F18" s="138">
        <v>79504.3</v>
      </c>
      <c r="G18" s="55">
        <f t="shared" si="1"/>
        <v>77.88178869609426</v>
      </c>
      <c r="H18" s="55">
        <f t="shared" si="2"/>
        <v>51.63213670151485</v>
      </c>
      <c r="I18" s="90"/>
      <c r="J18" s="90"/>
      <c r="K18" s="139">
        <v>102083.3</v>
      </c>
      <c r="L18" s="142">
        <v>0</v>
      </c>
      <c r="M18" s="93"/>
      <c r="N18" s="93"/>
      <c r="O18" s="70"/>
    </row>
    <row r="19" spans="1:15" s="60" customFormat="1" ht="31.5" customHeight="1">
      <c r="A19" s="57"/>
      <c r="B19" s="58"/>
      <c r="C19" s="59" t="s">
        <v>129</v>
      </c>
      <c r="D19" s="137">
        <v>31098.7</v>
      </c>
      <c r="E19" s="138">
        <f t="shared" si="3"/>
        <v>20461.1</v>
      </c>
      <c r="F19" s="138">
        <v>2117.1</v>
      </c>
      <c r="G19" s="55">
        <f t="shared" si="1"/>
        <v>10.346951043687778</v>
      </c>
      <c r="H19" s="55">
        <f t="shared" si="2"/>
        <v>6.807680063796878</v>
      </c>
      <c r="I19" s="90"/>
      <c r="J19" s="90"/>
      <c r="K19" s="139">
        <v>20461.1</v>
      </c>
      <c r="L19" s="142">
        <v>0</v>
      </c>
      <c r="M19" s="93"/>
      <c r="N19" s="93"/>
      <c r="O19" s="70"/>
    </row>
    <row r="20" spans="1:15" ht="19.5" customHeight="1">
      <c r="A20" s="46" t="s">
        <v>131</v>
      </c>
      <c r="B20" s="51">
        <v>7</v>
      </c>
      <c r="C20" s="48" t="s">
        <v>147</v>
      </c>
      <c r="D20" s="137">
        <v>391361.3</v>
      </c>
      <c r="E20" s="136">
        <f t="shared" si="3"/>
        <v>110101.1</v>
      </c>
      <c r="F20" s="136">
        <v>57696.4</v>
      </c>
      <c r="G20" s="49">
        <f t="shared" si="1"/>
        <v>52.40310950571793</v>
      </c>
      <c r="H20" s="50">
        <f t="shared" si="2"/>
        <v>14.742489868057982</v>
      </c>
      <c r="I20" s="90"/>
      <c r="J20" s="90"/>
      <c r="K20" s="139">
        <v>110101.1</v>
      </c>
      <c r="L20" s="139">
        <v>0</v>
      </c>
      <c r="M20" s="91"/>
      <c r="N20" s="91"/>
      <c r="O20" s="67"/>
    </row>
    <row r="21" spans="1:15" ht="19.5" customHeight="1">
      <c r="A21" s="46" t="s">
        <v>132</v>
      </c>
      <c r="B21" s="51"/>
      <c r="C21" s="61" t="s">
        <v>133</v>
      </c>
      <c r="D21" s="137">
        <f>303279.4-153982.2+14569.8</f>
        <v>163867</v>
      </c>
      <c r="E21" s="136">
        <f t="shared" si="3"/>
        <v>93998.59999999999</v>
      </c>
      <c r="F21" s="136">
        <f>165513.4-79504.3</f>
        <v>86009.09999999999</v>
      </c>
      <c r="G21" s="50">
        <f t="shared" si="1"/>
        <v>91.5004053251857</v>
      </c>
      <c r="H21" s="50">
        <f t="shared" si="2"/>
        <v>52.48713896025434</v>
      </c>
      <c r="I21" s="90"/>
      <c r="J21" s="90"/>
      <c r="K21" s="139">
        <f>196081.9-102083.3</f>
        <v>93998.59999999999</v>
      </c>
      <c r="L21" s="139">
        <v>0</v>
      </c>
      <c r="M21" s="91"/>
      <c r="N21" s="91"/>
      <c r="O21" s="67"/>
    </row>
    <row r="22" spans="1:28" s="52" customFormat="1" ht="49.5" customHeight="1">
      <c r="A22" s="85"/>
      <c r="B22" s="145"/>
      <c r="C22" s="146" t="s">
        <v>138</v>
      </c>
      <c r="D22" s="147">
        <f>D8+D9+D14+D20+D10+D15+D16+D21</f>
        <v>22735071.5</v>
      </c>
      <c r="E22" s="147">
        <f t="shared" si="3"/>
        <v>14515041.399999999</v>
      </c>
      <c r="F22" s="147">
        <f>F21+F20+F16+F14+F15+F10+F9+F8</f>
        <v>11730301.9</v>
      </c>
      <c r="G22" s="148">
        <f>F22/E22*100</f>
        <v>80.81480153408313</v>
      </c>
      <c r="H22" s="148">
        <f>F22/D22*100</f>
        <v>51.5956235281688</v>
      </c>
      <c r="I22" s="94"/>
      <c r="J22" s="95"/>
      <c r="K22" s="143">
        <f>SUM(K8:K21)-K12-K13-K18-K19</f>
        <v>11372607.2</v>
      </c>
      <c r="L22" s="143">
        <f>SUM(L8:L21)-L12-L13-L18-L19</f>
        <v>3142434.2</v>
      </c>
      <c r="M22" s="95">
        <f>SUM(M8:M21)-M12-M13-M18-M19</f>
        <v>0</v>
      </c>
      <c r="N22" s="95">
        <f>SUM(N8:N21)-N12-N13-N18-N19</f>
        <v>0</v>
      </c>
      <c r="O22" s="67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1:15" ht="12.75">
      <c r="K23" s="71"/>
      <c r="L23" s="67"/>
      <c r="M23" s="68"/>
      <c r="N23" s="68"/>
      <c r="O23" s="67"/>
    </row>
    <row r="24" spans="4:15" ht="12.75">
      <c r="D24" s="67"/>
      <c r="K24" s="71"/>
      <c r="L24" s="67"/>
      <c r="M24" s="68"/>
      <c r="N24" s="68"/>
      <c r="O24" s="67"/>
    </row>
    <row r="25" spans="1:15" ht="12.75">
      <c r="A25"/>
      <c r="B25"/>
      <c r="F25"/>
      <c r="K25" s="67"/>
      <c r="L25" s="67"/>
      <c r="M25" s="68"/>
      <c r="N25" s="68"/>
      <c r="O25" s="67"/>
    </row>
    <row r="26" spans="1:15" ht="12.75">
      <c r="A26"/>
      <c r="B26"/>
      <c r="F26"/>
      <c r="K26" s="67"/>
      <c r="L26" s="67"/>
      <c r="M26" s="68"/>
      <c r="N26" s="68"/>
      <c r="O26" s="67"/>
    </row>
    <row r="27" spans="1:15" ht="12.75">
      <c r="A27"/>
      <c r="B27"/>
      <c r="F27"/>
      <c r="K27" s="67"/>
      <c r="L27" s="67"/>
      <c r="M27" s="68"/>
      <c r="N27" s="68"/>
      <c r="O27" s="67"/>
    </row>
    <row r="28" spans="1:15" ht="12.75">
      <c r="A28"/>
      <c r="B28"/>
      <c r="F28"/>
      <c r="K28" s="67"/>
      <c r="L28" s="67"/>
      <c r="M28" s="68"/>
      <c r="N28" s="68"/>
      <c r="O28" s="67"/>
    </row>
    <row r="29" spans="1:15" ht="12.75">
      <c r="A29"/>
      <c r="B29"/>
      <c r="F29"/>
      <c r="K29" s="67"/>
      <c r="L29" s="67"/>
      <c r="M29" s="68"/>
      <c r="N29" s="68"/>
      <c r="O29" s="67"/>
    </row>
    <row r="30" spans="1:15" ht="12.75">
      <c r="A30"/>
      <c r="B30"/>
      <c r="F30"/>
      <c r="K30" s="67"/>
      <c r="L30" s="67"/>
      <c r="M30" s="68"/>
      <c r="N30" s="68"/>
      <c r="O30" s="67"/>
    </row>
    <row r="31" spans="1:15" ht="12.75">
      <c r="A31"/>
      <c r="B31"/>
      <c r="F31"/>
      <c r="K31" s="67"/>
      <c r="L31" s="67"/>
      <c r="M31" s="68"/>
      <c r="N31" s="68"/>
      <c r="O31" s="67"/>
    </row>
    <row r="32" spans="1:15" ht="15.75">
      <c r="A32" s="62"/>
      <c r="B32" s="63"/>
      <c r="C32" s="64"/>
      <c r="D32" s="65"/>
      <c r="E32" s="86"/>
      <c r="K32" s="71"/>
      <c r="L32" s="67"/>
      <c r="M32" s="68"/>
      <c r="N32" s="68"/>
      <c r="O32" s="67"/>
    </row>
    <row r="33" spans="1:15" ht="15.75">
      <c r="A33" s="62"/>
      <c r="B33" s="63"/>
      <c r="C33" s="64"/>
      <c r="D33" s="65"/>
      <c r="E33" s="86"/>
      <c r="K33" s="71"/>
      <c r="L33" s="67"/>
      <c r="M33" s="68"/>
      <c r="N33" s="68"/>
      <c r="O33" s="67"/>
    </row>
    <row r="34" spans="1:5" ht="15.75">
      <c r="A34" s="62"/>
      <c r="B34" s="63"/>
      <c r="C34" s="66"/>
      <c r="D34" s="65"/>
      <c r="E34" s="86"/>
    </row>
  </sheetData>
  <sheetProtection password="CE2E" sheet="1" objects="1" scenarios="1"/>
  <mergeCells count="6">
    <mergeCell ref="B3:H3"/>
    <mergeCell ref="I6:J6"/>
    <mergeCell ref="K6:L6"/>
    <mergeCell ref="M6:N6"/>
    <mergeCell ref="B4:H4"/>
    <mergeCell ref="G2:H2"/>
  </mergeCells>
  <printOptions/>
  <pageMargins left="0.6" right="0.4" top="0.6" bottom="1" header="0.5" footer="0.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Dep_Fin</cp:lastModifiedBy>
  <cp:lastPrinted>2010-09-10T06:43:35Z</cp:lastPrinted>
  <dcterms:created xsi:type="dcterms:W3CDTF">2002-03-11T10:22:12Z</dcterms:created>
  <dcterms:modified xsi:type="dcterms:W3CDTF">2010-09-14T08:26:02Z</dcterms:modified>
  <cp:category/>
  <cp:version/>
  <cp:contentType/>
  <cp:contentStatus/>
</cp:coreProperties>
</file>