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8580" windowWidth="15480" windowHeight="370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источникам'!$A$5:$R$123</definedName>
    <definedName name="_xlnm.Print_Titles" localSheetId="0">'По ГРБС и источникам'!$5:$5</definedName>
    <definedName name="_xlnm.Print_Area" localSheetId="0">'По ГРБС и источникам'!$A$1:$N$126</definedName>
  </definedNames>
  <calcPr fullCalcOnLoad="1"/>
</workbook>
</file>

<file path=xl/sharedStrings.xml><?xml version="1.0" encoding="utf-8"?>
<sst xmlns="http://schemas.openxmlformats.org/spreadsheetml/2006/main" count="258" uniqueCount="126">
  <si>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</si>
  <si>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</si>
  <si>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</si>
  <si>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</si>
  <si>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</si>
  <si>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</si>
  <si>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</si>
  <si>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</si>
  <si>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</si>
  <si>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</si>
  <si>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</si>
  <si>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</si>
  <si>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</si>
  <si>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</si>
  <si>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</si>
  <si>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</si>
  <si>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</si>
  <si>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</si>
  <si>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</si>
  <si>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</si>
  <si>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</si>
  <si>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</si>
  <si>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</si>
  <si>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</si>
  <si>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</si>
  <si>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</si>
  <si>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</si>
  <si>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</si>
  <si>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</si>
  <si>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</si>
  <si>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</si>
  <si>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</si>
  <si>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</si>
  <si>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</si>
  <si>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</si>
  <si>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</si>
  <si>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</si>
  <si>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</si>
  <si>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</si>
  <si>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</si>
  <si>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</si>
  <si>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</si>
  <si>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</si>
  <si>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</si>
  <si>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</si>
  <si>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</si>
  <si>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</si>
  <si>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</si>
  <si>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</si>
  <si>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</si>
  <si>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</si>
  <si>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</si>
  <si>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</si>
  <si>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</si>
  <si>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</si>
  <si>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</si>
  <si>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</si>
  <si>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</si>
  <si>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</si>
  <si>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</si>
  <si>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</si>
  <si>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</si>
  <si>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</si>
  <si>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</si>
  <si>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</si>
  <si>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</si>
  <si>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</si>
  <si>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</si>
  <si>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</si>
  <si>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</si>
  <si>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</si>
  <si>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</si>
  <si>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</si>
  <si>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</si>
  <si>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</si>
  <si>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</si>
  <si>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</si>
  <si>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</si>
  <si>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</si>
  <si>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</si>
  <si>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</si>
  <si>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</si>
  <si>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</si>
  <si>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</si>
  <si>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</si>
  <si>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</si>
  <si>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</si>
  <si>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</si>
  <si>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</si>
  <si>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</si>
  <si>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</si>
  <si>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</si>
  <si>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</si>
  <si>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</si>
  <si>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</si>
  <si>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</si>
  <si>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</si>
  <si>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</si>
  <si>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</si>
  <si>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сумма принятых бюджетных обязательств по состоянию на 01.12.2012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</si>
  <si>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</si>
  <si>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</si>
  <si>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</si>
  <si>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</si>
  <si>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</si>
  <si>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</si>
  <si>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</si>
  <si>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</si>
  <si>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</si>
  <si>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</si>
  <si>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</si>
  <si>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</si>
  <si>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</si>
  <si>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</si>
  <si>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Ассигнования 2018 года</t>
  </si>
  <si>
    <t>Ассигнования 2017 года</t>
  </si>
  <si>
    <t>Кассовый план января 2017 года</t>
  </si>
  <si>
    <t>Кассовый расход на 01.02.2017</t>
  </si>
  <si>
    <t>%  выполнения кассового плана января                    2017 года</t>
  </si>
  <si>
    <t>ОЦЕНКА исполнения до конца года</t>
  </si>
  <si>
    <t>% исполнения</t>
  </si>
  <si>
    <t>Кассовый план 2018 года</t>
  </si>
  <si>
    <t>Кассовый расход на 01.01.2019</t>
  </si>
  <si>
    <t>%  выполнения кассового плана         2018 года</t>
  </si>
  <si>
    <t xml:space="preserve"> * -  расчётный уровень установлен исходя из 95,0 % исполнения плана по расходам за 2018 год.</t>
  </si>
  <si>
    <t>Оперативный анализ исполнения бюджета города Перми по расходам на 1 января 2019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</si>
</sst>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0.000000000"/>
    <numFmt numFmtId="207" formatCode="0.000000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0" fontId="17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18" fillId="33" borderId="0" xfId="0" applyNumberFormat="1" applyFont="1" applyFill="1" applyAlignment="1">
      <alignment horizontal="right"/>
    </xf>
    <xf numFmtId="174" fontId="19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/>
    </xf>
    <xf numFmtId="10" fontId="17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Alignment="1">
      <alignment/>
    </xf>
    <xf numFmtId="49" fontId="65" fillId="33" borderId="16" xfId="0" applyNumberFormat="1" applyFont="1" applyFill="1" applyBorder="1" applyAlignment="1">
      <alignment horizontal="center" vertical="center" wrapText="1"/>
    </xf>
    <xf numFmtId="49" fontId="66" fillId="33" borderId="17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/>
    </xf>
    <xf numFmtId="0" fontId="64" fillId="33" borderId="0" xfId="0" applyFont="1" applyFill="1" applyAlignment="1">
      <alignment/>
    </xf>
    <xf numFmtId="179" fontId="68" fillId="0" borderId="11" xfId="0" applyNumberFormat="1" applyFont="1" applyFill="1" applyBorder="1" applyAlignment="1">
      <alignment horizontal="center" vertical="center" wrapText="1"/>
    </xf>
    <xf numFmtId="174" fontId="68" fillId="0" borderId="11" xfId="0" applyNumberFormat="1" applyFont="1" applyFill="1" applyBorder="1" applyAlignment="1">
      <alignment horizontal="center" vertical="center" wrapText="1"/>
    </xf>
    <xf numFmtId="179" fontId="68" fillId="33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179" fontId="66" fillId="0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/>
    </xf>
    <xf numFmtId="179" fontId="0" fillId="4" borderId="19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19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10" fontId="17" fillId="33" borderId="11" xfId="0" applyNumberFormat="1" applyFont="1" applyFill="1" applyBorder="1" applyAlignment="1" applyProtection="1">
      <alignment/>
      <protection/>
    </xf>
    <xf numFmtId="179" fontId="16" fillId="33" borderId="11" xfId="0" applyNumberFormat="1" applyFont="1" applyFill="1" applyBorder="1" applyAlignment="1" applyProtection="1">
      <alignment/>
      <protection/>
    </xf>
    <xf numFmtId="49" fontId="66" fillId="33" borderId="17" xfId="0" applyNumberFormat="1" applyFont="1" applyFill="1" applyBorder="1" applyAlignment="1">
      <alignment horizontal="center" vertical="center" wrapText="1"/>
    </xf>
    <xf numFmtId="174" fontId="66" fillId="4" borderId="11" xfId="0" applyNumberFormat="1" applyFont="1" applyFill="1" applyBorder="1" applyAlignment="1">
      <alignment vertical="center" wrapText="1"/>
    </xf>
    <xf numFmtId="179" fontId="66" fillId="4" borderId="11" xfId="0" applyNumberFormat="1" applyFont="1" applyFill="1" applyBorder="1" applyAlignment="1">
      <alignment vertical="center" wrapText="1"/>
    </xf>
    <xf numFmtId="174" fontId="66" fillId="0" borderId="11" xfId="0" applyNumberFormat="1" applyFont="1" applyFill="1" applyBorder="1" applyAlignment="1">
      <alignment vertical="center" wrapText="1"/>
    </xf>
    <xf numFmtId="179" fontId="65" fillId="0" borderId="11" xfId="0" applyNumberFormat="1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79" fontId="66" fillId="34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9" fontId="4" fillId="35" borderId="11" xfId="0" applyNumberFormat="1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left"/>
    </xf>
    <xf numFmtId="179" fontId="0" fillId="35" borderId="19" xfId="0" applyNumberFormat="1" applyFont="1" applyFill="1" applyBorder="1" applyAlignment="1">
      <alignment horizontal="left"/>
    </xf>
    <xf numFmtId="179" fontId="12" fillId="35" borderId="19" xfId="0" applyNumberFormat="1" applyFont="1" applyFill="1" applyBorder="1" applyAlignment="1">
      <alignment horizontal="left"/>
    </xf>
    <xf numFmtId="179" fontId="12" fillId="35" borderId="10" xfId="0" applyNumberFormat="1" applyFont="1" applyFill="1" applyBorder="1" applyAlignment="1">
      <alignment horizontal="left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 wrapText="1"/>
    </xf>
    <xf numFmtId="179" fontId="7" fillId="35" borderId="11" xfId="0" applyNumberFormat="1" applyFont="1" applyFill="1" applyBorder="1" applyAlignment="1">
      <alignment vertical="center" wrapText="1"/>
    </xf>
    <xf numFmtId="179" fontId="7" fillId="35" borderId="11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/>
    </xf>
    <xf numFmtId="179" fontId="7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79" fontId="21" fillId="0" borderId="11" xfId="0" applyNumberFormat="1" applyFont="1" applyFill="1" applyBorder="1" applyAlignment="1">
      <alignment vertical="center" wrapText="1"/>
    </xf>
    <xf numFmtId="174" fontId="21" fillId="0" borderId="11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179" fontId="0" fillId="0" borderId="19" xfId="0" applyNumberFormat="1" applyFont="1" applyFill="1" applyBorder="1" applyAlignment="1">
      <alignment horizontal="left" vertical="center" wrapText="1"/>
    </xf>
    <xf numFmtId="179" fontId="12" fillId="0" borderId="19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vertical="center" wrapText="1"/>
    </xf>
    <xf numFmtId="174" fontId="22" fillId="0" borderId="11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/>
    </xf>
    <xf numFmtId="179" fontId="0" fillId="0" borderId="19" xfId="0" applyNumberFormat="1" applyFont="1" applyFill="1" applyBorder="1" applyAlignment="1">
      <alignment horizontal="left"/>
    </xf>
    <xf numFmtId="179" fontId="12" fillId="0" borderId="19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79" fontId="3" fillId="0" borderId="20" xfId="0" applyNumberFormat="1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10" fontId="13" fillId="0" borderId="2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9" fontId="66" fillId="0" borderId="11" xfId="0" applyNumberFormat="1" applyFont="1" applyFill="1" applyBorder="1" applyAlignment="1">
      <alignment horizontal="right" vertical="center"/>
    </xf>
    <xf numFmtId="179" fontId="66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4" fontId="0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179" fontId="4" fillId="36" borderId="11" xfId="0" applyNumberFormat="1" applyFont="1" applyFill="1" applyBorder="1" applyAlignment="1">
      <alignment horizontal="right" vertical="center" wrapText="1" indent="1"/>
    </xf>
    <xf numFmtId="179" fontId="0" fillId="0" borderId="0" xfId="0" applyNumberFormat="1" applyFont="1" applyFill="1" applyAlignment="1">
      <alignment/>
    </xf>
    <xf numFmtId="0" fontId="64" fillId="0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94" fontId="4" fillId="0" borderId="11" xfId="57" applyNumberFormat="1" applyFont="1" applyFill="1" applyBorder="1" applyAlignment="1">
      <alignment vertical="center" wrapText="1"/>
    </xf>
    <xf numFmtId="194" fontId="4" fillId="36" borderId="11" xfId="57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179" fontId="65" fillId="0" borderId="11" xfId="0" applyNumberFormat="1" applyFont="1" applyFill="1" applyBorder="1" applyAlignment="1">
      <alignment horizontal="right" vertical="center" wrapText="1" indent="1"/>
    </xf>
    <xf numFmtId="178" fontId="23" fillId="0" borderId="0" xfId="0" applyNumberFormat="1" applyFont="1" applyFill="1" applyAlignment="1">
      <alignment/>
    </xf>
    <xf numFmtId="179" fontId="8" fillId="0" borderId="11" xfId="0" applyNumberFormat="1" applyFont="1" applyFill="1" applyBorder="1" applyAlignment="1">
      <alignment vertical="center" wrapText="1"/>
    </xf>
    <xf numFmtId="179" fontId="69" fillId="0" borderId="11" xfId="0" applyNumberFormat="1" applyFont="1" applyFill="1" applyBorder="1" applyAlignment="1">
      <alignment horizontal="right" vertical="center" wrapText="1" indent="1"/>
    </xf>
    <xf numFmtId="179" fontId="69" fillId="0" borderId="11" xfId="0" applyNumberFormat="1" applyFont="1" applyFill="1" applyBorder="1" applyAlignment="1">
      <alignment horizontal="right" vertical="center" indent="1"/>
    </xf>
    <xf numFmtId="179" fontId="70" fillId="0" borderId="19" xfId="0" applyNumberFormat="1" applyFont="1" applyFill="1" applyBorder="1" applyAlignment="1">
      <alignment horizontal="left" vertical="center" wrapText="1"/>
    </xf>
    <xf numFmtId="179" fontId="71" fillId="0" borderId="19" xfId="0" applyNumberFormat="1" applyFont="1" applyFill="1" applyBorder="1" applyAlignment="1">
      <alignment horizontal="left" vertical="center" wrapText="1"/>
    </xf>
    <xf numFmtId="179" fontId="70" fillId="0" borderId="19" xfId="0" applyNumberFormat="1" applyFont="1" applyFill="1" applyBorder="1" applyAlignment="1">
      <alignment horizontal="left"/>
    </xf>
    <xf numFmtId="179" fontId="71" fillId="0" borderId="19" xfId="0" applyNumberFormat="1" applyFont="1" applyFill="1" applyBorder="1" applyAlignment="1">
      <alignment horizontal="left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34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66" fillId="0" borderId="11" xfId="0" applyNumberFormat="1" applyFont="1" applyFill="1" applyBorder="1" applyAlignment="1">
      <alignment horizontal="right" vertical="center" wrapText="1" inden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7" fillId="37" borderId="11" xfId="0" applyNumberFormat="1" applyFont="1" applyFill="1" applyBorder="1" applyAlignment="1">
      <alignment horizontal="right" vertical="center" wrapText="1"/>
    </xf>
    <xf numFmtId="179" fontId="22" fillId="0" borderId="11" xfId="0" applyNumberFormat="1" applyFont="1" applyFill="1" applyBorder="1" applyAlignment="1">
      <alignment horizontal="right" vertical="center"/>
    </xf>
    <xf numFmtId="179" fontId="21" fillId="0" borderId="11" xfId="0" applyNumberFormat="1" applyFont="1" applyFill="1" applyBorder="1" applyAlignment="1">
      <alignment horizontal="right" vertical="center" wrapText="1"/>
    </xf>
    <xf numFmtId="179" fontId="7" fillId="37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173" fontId="4" fillId="0" borderId="11" xfId="0" applyNumberFormat="1" applyFont="1" applyFill="1" applyBorder="1" applyAlignment="1">
      <alignment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49" fontId="10" fillId="35" borderId="19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9" fontId="66" fillId="0" borderId="16" xfId="0" applyNumberFormat="1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9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9.140625" defaultRowHeight="12.75"/>
  <cols>
    <col min="1" max="1" width="6.421875" style="14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15" hidden="1" customWidth="1"/>
    <col min="6" max="6" width="14.28125" style="45" customWidth="1"/>
    <col min="7" max="7" width="12.421875" style="5" hidden="1" customWidth="1"/>
    <col min="8" max="8" width="12.57421875" style="5" customWidth="1"/>
    <col min="9" max="9" width="12.8515625" style="9" hidden="1" customWidth="1"/>
    <col min="10" max="10" width="12.28125" style="9" hidden="1" customWidth="1"/>
    <col min="11" max="11" width="12.28125" style="16" hidden="1" customWidth="1"/>
    <col min="12" max="12" width="14.28125" style="5" customWidth="1"/>
    <col min="13" max="13" width="14.140625" style="0" hidden="1" customWidth="1"/>
    <col min="14" max="14" width="12.28125" style="0" hidden="1" customWidth="1"/>
    <col min="16" max="16" width="10.8515625" style="0" bestFit="1" customWidth="1"/>
    <col min="18" max="18" width="18.7109375" style="0" bestFit="1" customWidth="1"/>
  </cols>
  <sheetData>
    <row r="1" ht="15">
      <c r="L1" s="17" t="s">
        <v>75</v>
      </c>
    </row>
    <row r="2" ht="15">
      <c r="L2" s="17" t="s">
        <v>72</v>
      </c>
    </row>
    <row r="3" spans="1:14" s="1" customFormat="1" ht="18" customHeight="1">
      <c r="A3" s="266" t="s">
        <v>125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2" s="1" customFormat="1" ht="15" customHeight="1">
      <c r="A4" s="14"/>
      <c r="B4" s="18"/>
      <c r="C4" s="18"/>
      <c r="D4" s="19"/>
      <c r="E4" s="20"/>
      <c r="F4" s="46"/>
      <c r="G4" s="22"/>
      <c r="H4" s="22"/>
      <c r="I4" s="21"/>
      <c r="J4" s="21"/>
      <c r="K4" s="23"/>
      <c r="L4" s="24" t="s">
        <v>58</v>
      </c>
    </row>
    <row r="5" spans="1:14" s="1" customFormat="1" ht="84" customHeight="1">
      <c r="A5" s="25" t="s">
        <v>0</v>
      </c>
      <c r="B5" s="25" t="s">
        <v>62</v>
      </c>
      <c r="C5" s="25" t="s">
        <v>69</v>
      </c>
      <c r="D5" s="61" t="s">
        <v>114</v>
      </c>
      <c r="E5" s="98" t="s">
        <v>121</v>
      </c>
      <c r="F5" s="99" t="s">
        <v>122</v>
      </c>
      <c r="G5" s="99" t="s">
        <v>123</v>
      </c>
      <c r="H5" s="12" t="s">
        <v>73</v>
      </c>
      <c r="I5" s="52" t="s">
        <v>99</v>
      </c>
      <c r="J5" s="52" t="s">
        <v>89</v>
      </c>
      <c r="K5" s="53" t="s">
        <v>90</v>
      </c>
      <c r="L5" s="26" t="s">
        <v>107</v>
      </c>
      <c r="M5" s="99" t="s">
        <v>119</v>
      </c>
      <c r="N5" s="99" t="s">
        <v>120</v>
      </c>
    </row>
    <row r="6" spans="1:14" s="2" customFormat="1" ht="43.5" customHeight="1">
      <c r="A6" s="25" t="s">
        <v>59</v>
      </c>
      <c r="B6" s="27" t="s">
        <v>76</v>
      </c>
      <c r="C6" s="27" t="s">
        <v>37</v>
      </c>
      <c r="D6" s="143">
        <f>D7+D8</f>
        <v>1673827.82</v>
      </c>
      <c r="E6" s="143">
        <f>E7+E8</f>
        <v>1666935.0210000002</v>
      </c>
      <c r="F6" s="143">
        <f>F7+F8</f>
        <v>858944.768</v>
      </c>
      <c r="G6" s="55">
        <f>F6/E6*100</f>
        <v>51.52838936005533</v>
      </c>
      <c r="H6" s="64">
        <f>F6/D6*100</f>
        <v>51.316196190358454</v>
      </c>
      <c r="I6" s="28"/>
      <c r="J6" s="28"/>
      <c r="K6" s="28"/>
      <c r="L6" s="29" t="s">
        <v>67</v>
      </c>
      <c r="M6" s="143">
        <v>596209.4909999999</v>
      </c>
      <c r="N6" s="156">
        <f>M6/D6</f>
        <v>0.3561952333902539</v>
      </c>
    </row>
    <row r="7" spans="1:14" s="6" customFormat="1" ht="17.25" customHeight="1">
      <c r="A7" s="30"/>
      <c r="B7" s="31"/>
      <c r="C7" s="11" t="s">
        <v>35</v>
      </c>
      <c r="D7" s="212">
        <v>985433.459</v>
      </c>
      <c r="E7" s="212">
        <v>985433.459</v>
      </c>
      <c r="F7" s="212">
        <v>620943.207</v>
      </c>
      <c r="G7" s="56">
        <f aca="true" t="shared" si="0" ref="G7:G35">F7/E7*100</f>
        <v>63.01219035429566</v>
      </c>
      <c r="H7" s="65">
        <f aca="true" t="shared" si="1" ref="H7:H35">F7/D7*100</f>
        <v>63.01219035429566</v>
      </c>
      <c r="I7" s="56" t="e">
        <f>#REF!+#REF!</f>
        <v>#REF!</v>
      </c>
      <c r="J7" s="56" t="e">
        <f>I7-D7</f>
        <v>#REF!</v>
      </c>
      <c r="K7" s="56" t="e">
        <f>I7/D7</f>
        <v>#REF!</v>
      </c>
      <c r="L7" s="57">
        <f>H7-95</f>
        <v>-31.98780964570434</v>
      </c>
      <c r="M7" s="143"/>
      <c r="N7" s="147"/>
    </row>
    <row r="8" spans="1:14" s="96" customFormat="1" ht="27" customHeight="1">
      <c r="A8" s="50"/>
      <c r="B8" s="91"/>
      <c r="C8" s="11" t="s">
        <v>71</v>
      </c>
      <c r="D8" s="212">
        <v>688394.361</v>
      </c>
      <c r="E8" s="212">
        <v>681501.562</v>
      </c>
      <c r="F8" s="212">
        <v>238001.561</v>
      </c>
      <c r="G8" s="56">
        <f>F8/E8*100</f>
        <v>34.923113059570646</v>
      </c>
      <c r="H8" s="65">
        <f t="shared" si="1"/>
        <v>34.57343268388568</v>
      </c>
      <c r="I8" s="56"/>
      <c r="J8" s="56"/>
      <c r="K8" s="55"/>
      <c r="L8" s="57">
        <f aca="true" t="shared" si="2" ref="L8:L72">H8-95</f>
        <v>-60.42656731611432</v>
      </c>
      <c r="M8" s="143"/>
      <c r="N8" s="152"/>
    </row>
    <row r="9" spans="1:18" s="1" customFormat="1" ht="30" customHeight="1">
      <c r="A9" s="25" t="s">
        <v>60</v>
      </c>
      <c r="B9" s="27" t="s">
        <v>77</v>
      </c>
      <c r="C9" s="27" t="s">
        <v>61</v>
      </c>
      <c r="D9" s="143">
        <f>D10+D13+D16</f>
        <v>211344.575</v>
      </c>
      <c r="E9" s="143">
        <f>E10+E13+E16</f>
        <v>211344.578</v>
      </c>
      <c r="F9" s="143">
        <f>F10+F13+F16</f>
        <v>134452.417</v>
      </c>
      <c r="G9" s="55">
        <f t="shared" si="0"/>
        <v>63.61763252805094</v>
      </c>
      <c r="H9" s="64">
        <f t="shared" si="1"/>
        <v>63.61763343109232</v>
      </c>
      <c r="I9" s="55"/>
      <c r="J9" s="56"/>
      <c r="K9" s="55"/>
      <c r="L9" s="29" t="s">
        <v>67</v>
      </c>
      <c r="M9" s="143">
        <v>226666.83</v>
      </c>
      <c r="N9" s="156">
        <v>0.9927777748868936</v>
      </c>
      <c r="R9" s="44"/>
    </row>
    <row r="10" spans="1:14" s="1" customFormat="1" ht="29.25" customHeight="1">
      <c r="A10" s="267"/>
      <c r="B10" s="268"/>
      <c r="C10" s="42" t="s">
        <v>66</v>
      </c>
      <c r="D10" s="213">
        <f>D11+D12</f>
        <v>129423.1</v>
      </c>
      <c r="E10" s="213">
        <f>E11+E12</f>
        <v>129423.102</v>
      </c>
      <c r="F10" s="213">
        <f>F11+F12</f>
        <v>129422.553</v>
      </c>
      <c r="G10" s="205">
        <f>F10/E10*100</f>
        <v>99.99957580988902</v>
      </c>
      <c r="H10" s="66">
        <f t="shared" si="1"/>
        <v>99.99957735520165</v>
      </c>
      <c r="I10" s="43" t="e">
        <f>#REF!+#REF!</f>
        <v>#REF!</v>
      </c>
      <c r="J10" s="43" t="e">
        <f>I10-D10</f>
        <v>#REF!</v>
      </c>
      <c r="K10" s="43" t="e">
        <f>I10/D10</f>
        <v>#REF!</v>
      </c>
      <c r="L10" s="57">
        <f t="shared" si="2"/>
        <v>4.999577355201652</v>
      </c>
      <c r="M10" s="143"/>
      <c r="N10" s="145"/>
    </row>
    <row r="11" spans="1:14" s="1" customFormat="1" ht="18" customHeight="1" hidden="1">
      <c r="A11" s="32"/>
      <c r="B11" s="33"/>
      <c r="C11" s="11" t="s">
        <v>92</v>
      </c>
      <c r="D11" s="214">
        <f>109060.462+4891.638</f>
        <v>113952.1</v>
      </c>
      <c r="E11" s="214">
        <f>109060.462+4891.64</f>
        <v>113952.102</v>
      </c>
      <c r="F11" s="214">
        <f>109060.462+4891.117</f>
        <v>113951.579</v>
      </c>
      <c r="G11" s="56">
        <f>F11/E11*100</f>
        <v>99.99954103523251</v>
      </c>
      <c r="H11" s="65">
        <f>F11/D11*100</f>
        <v>99.99954279034786</v>
      </c>
      <c r="I11" s="28"/>
      <c r="J11" s="28"/>
      <c r="K11" s="13"/>
      <c r="L11" s="57">
        <f t="shared" si="2"/>
        <v>4.99954279034786</v>
      </c>
      <c r="M11" s="143"/>
      <c r="N11" s="145"/>
    </row>
    <row r="12" spans="1:14" s="1" customFormat="1" ht="27" customHeight="1" hidden="1">
      <c r="A12" s="32"/>
      <c r="B12" s="33"/>
      <c r="C12" s="11" t="s">
        <v>104</v>
      </c>
      <c r="D12" s="214">
        <v>15471</v>
      </c>
      <c r="E12" s="214">
        <v>15471</v>
      </c>
      <c r="F12" s="214">
        <v>15470.974</v>
      </c>
      <c r="G12" s="56">
        <f>F12/E12*100</f>
        <v>99.99983194363648</v>
      </c>
      <c r="H12" s="65">
        <f>F12/D12*100</f>
        <v>99.99983194363648</v>
      </c>
      <c r="I12" s="28"/>
      <c r="J12" s="28"/>
      <c r="K12" s="13"/>
      <c r="L12" s="57">
        <f t="shared" si="2"/>
        <v>4.9998319436364795</v>
      </c>
      <c r="M12" s="143"/>
      <c r="N12" s="145"/>
    </row>
    <row r="13" spans="1:14" s="1" customFormat="1" ht="30" customHeight="1">
      <c r="A13" s="32"/>
      <c r="B13" s="33"/>
      <c r="C13" s="42" t="s">
        <v>91</v>
      </c>
      <c r="D13" s="213">
        <f>D14+D15</f>
        <v>81921.475</v>
      </c>
      <c r="E13" s="213">
        <f>E14+E15</f>
        <v>81921.47600000001</v>
      </c>
      <c r="F13" s="213">
        <f>F14+F15</f>
        <v>5029.864</v>
      </c>
      <c r="G13" s="205">
        <f>F13/E13*100</f>
        <v>6.139860077716372</v>
      </c>
      <c r="H13" s="66">
        <f>F13/D13*100</f>
        <v>6.139860152664486</v>
      </c>
      <c r="I13" s="43" t="e">
        <f>#REF!+#REF!+I14+I15</f>
        <v>#REF!</v>
      </c>
      <c r="J13" s="43" t="e">
        <f>I13-D13</f>
        <v>#REF!</v>
      </c>
      <c r="K13" s="43" t="e">
        <f>I13/D13</f>
        <v>#REF!</v>
      </c>
      <c r="L13" s="57">
        <f t="shared" si="2"/>
        <v>-88.86013984733552</v>
      </c>
      <c r="M13" s="143"/>
      <c r="N13" s="145"/>
    </row>
    <row r="14" spans="1:14" s="2" customFormat="1" ht="27.75" customHeight="1" hidden="1">
      <c r="A14" s="34"/>
      <c r="B14" s="33"/>
      <c r="C14" s="62" t="s">
        <v>105</v>
      </c>
      <c r="D14" s="215">
        <v>5138.481</v>
      </c>
      <c r="E14" s="215">
        <v>5138.482</v>
      </c>
      <c r="F14" s="215">
        <v>5029.864</v>
      </c>
      <c r="G14" s="63">
        <f>F14/E14*100</f>
        <v>97.88618506399361</v>
      </c>
      <c r="H14" s="67">
        <f>F14/D14*100</f>
        <v>97.88620411362812</v>
      </c>
      <c r="I14" s="63">
        <v>570801.51</v>
      </c>
      <c r="J14" s="63">
        <f>I14-D14</f>
        <v>565663.029</v>
      </c>
      <c r="K14" s="63">
        <f>I14/D14</f>
        <v>111.08370547638495</v>
      </c>
      <c r="L14" s="57">
        <f t="shared" si="2"/>
        <v>2.886204113628125</v>
      </c>
      <c r="M14" s="143"/>
      <c r="N14" s="146"/>
    </row>
    <row r="15" spans="1:14" s="2" customFormat="1" ht="18" customHeight="1" hidden="1">
      <c r="A15" s="34"/>
      <c r="B15" s="33"/>
      <c r="C15" s="62" t="s">
        <v>106</v>
      </c>
      <c r="D15" s="215">
        <v>76782.994</v>
      </c>
      <c r="E15" s="215">
        <v>76782.994</v>
      </c>
      <c r="F15" s="215">
        <v>0</v>
      </c>
      <c r="G15" s="63">
        <v>0</v>
      </c>
      <c r="H15" s="67">
        <f>F15/D15*100</f>
        <v>0</v>
      </c>
      <c r="I15" s="63">
        <v>0</v>
      </c>
      <c r="J15" s="63"/>
      <c r="K15" s="63"/>
      <c r="L15" s="57">
        <f t="shared" si="2"/>
        <v>-95</v>
      </c>
      <c r="M15" s="143"/>
      <c r="N15" s="146"/>
    </row>
    <row r="16" spans="1:14" s="49" customFormat="1" ht="30" customHeight="1" hidden="1">
      <c r="A16" s="50"/>
      <c r="B16" s="51"/>
      <c r="C16" s="68" t="s">
        <v>113</v>
      </c>
      <c r="D16" s="218">
        <v>0</v>
      </c>
      <c r="E16" s="218">
        <v>0</v>
      </c>
      <c r="F16" s="218">
        <v>0</v>
      </c>
      <c r="G16" s="97">
        <v>0</v>
      </c>
      <c r="H16" s="92">
        <v>0</v>
      </c>
      <c r="I16" s="93"/>
      <c r="J16" s="93"/>
      <c r="K16" s="93"/>
      <c r="L16" s="57">
        <f t="shared" si="2"/>
        <v>-95</v>
      </c>
      <c r="M16" s="143"/>
      <c r="N16" s="148"/>
    </row>
    <row r="17" spans="1:14" s="5" customFormat="1" ht="54.75" customHeight="1">
      <c r="A17" s="158" t="s">
        <v>87</v>
      </c>
      <c r="B17" s="118" t="s">
        <v>86</v>
      </c>
      <c r="C17" s="118" t="s">
        <v>88</v>
      </c>
      <c r="D17" s="143">
        <f>D18+D19</f>
        <v>140497.938</v>
      </c>
      <c r="E17" s="143">
        <f>E18+E19</f>
        <v>140497.941</v>
      </c>
      <c r="F17" s="143">
        <f>F18+F19</f>
        <v>139803.207</v>
      </c>
      <c r="G17" s="55">
        <f t="shared" si="0"/>
        <v>99.5055201556299</v>
      </c>
      <c r="H17" s="64">
        <f t="shared" si="1"/>
        <v>99.5055222803341</v>
      </c>
      <c r="I17" s="55"/>
      <c r="J17" s="56"/>
      <c r="K17" s="56"/>
      <c r="L17" s="29" t="s">
        <v>67</v>
      </c>
      <c r="M17" s="143">
        <v>138028.856</v>
      </c>
      <c r="N17" s="156">
        <f>M17/D17</f>
        <v>0.9824262047176806</v>
      </c>
    </row>
    <row r="18" spans="1:16" s="2" customFormat="1" ht="17.25" customHeight="1">
      <c r="A18" s="159"/>
      <c r="B18" s="160"/>
      <c r="C18" s="112" t="s">
        <v>35</v>
      </c>
      <c r="D18" s="214">
        <v>140497.938</v>
      </c>
      <c r="E18" s="214">
        <v>140497.941</v>
      </c>
      <c r="F18" s="214">
        <v>139803.207</v>
      </c>
      <c r="G18" s="56">
        <f t="shared" si="0"/>
        <v>99.5055201556299</v>
      </c>
      <c r="H18" s="65">
        <f t="shared" si="1"/>
        <v>99.5055222803341</v>
      </c>
      <c r="I18" s="56" t="e">
        <f>#REF!+#REF!</f>
        <v>#REF!</v>
      </c>
      <c r="J18" s="56" t="e">
        <f>I18-D18</f>
        <v>#REF!</v>
      </c>
      <c r="K18" s="56" t="e">
        <f>I18/D18</f>
        <v>#REF!</v>
      </c>
      <c r="L18" s="57">
        <f t="shared" si="2"/>
        <v>4.505522280334105</v>
      </c>
      <c r="M18" s="143"/>
      <c r="N18" s="146"/>
      <c r="P18" s="144"/>
    </row>
    <row r="19" spans="1:14" s="58" customFormat="1" ht="17.25" customHeight="1" hidden="1">
      <c r="A19" s="161"/>
      <c r="B19" s="162"/>
      <c r="C19" s="163" t="s">
        <v>36</v>
      </c>
      <c r="D19" s="206">
        <v>0</v>
      </c>
      <c r="E19" s="206">
        <v>0</v>
      </c>
      <c r="F19" s="206">
        <v>0</v>
      </c>
      <c r="G19" s="69" t="e">
        <f t="shared" si="0"/>
        <v>#DIV/0!</v>
      </c>
      <c r="H19" s="94" t="e">
        <f t="shared" si="1"/>
        <v>#DIV/0!</v>
      </c>
      <c r="I19" s="141"/>
      <c r="J19" s="69"/>
      <c r="K19" s="95"/>
      <c r="L19" s="57" t="e">
        <f t="shared" si="2"/>
        <v>#DIV/0!</v>
      </c>
      <c r="M19" s="143"/>
      <c r="N19" s="149"/>
    </row>
    <row r="20" spans="1:14" s="7" customFormat="1" ht="43.5" customHeight="1">
      <c r="A20" s="158" t="s">
        <v>103</v>
      </c>
      <c r="B20" s="118" t="s">
        <v>102</v>
      </c>
      <c r="C20" s="118" t="s">
        <v>101</v>
      </c>
      <c r="D20" s="143">
        <f>D21+D22</f>
        <v>40771.9</v>
      </c>
      <c r="E20" s="143">
        <f>E21+E22</f>
        <v>40771.9</v>
      </c>
      <c r="F20" s="143">
        <f>F21+F22</f>
        <v>40747.542</v>
      </c>
      <c r="G20" s="55">
        <f>F20/E20*100</f>
        <v>99.94025787368261</v>
      </c>
      <c r="H20" s="231">
        <f>F20/D20*100</f>
        <v>99.94025787368261</v>
      </c>
      <c r="I20" s="55"/>
      <c r="J20" s="56"/>
      <c r="K20" s="56"/>
      <c r="L20" s="29" t="s">
        <v>67</v>
      </c>
      <c r="M20" s="143">
        <v>38758.5</v>
      </c>
      <c r="N20" s="156">
        <f>M20/D20</f>
        <v>0.9506179501077948</v>
      </c>
    </row>
    <row r="21" spans="1:14" s="58" customFormat="1" ht="17.25" customHeight="1" hidden="1">
      <c r="A21" s="164"/>
      <c r="B21" s="165"/>
      <c r="C21" s="163" t="s">
        <v>35</v>
      </c>
      <c r="D21" s="214">
        <v>0</v>
      </c>
      <c r="E21" s="214">
        <v>0</v>
      </c>
      <c r="F21" s="214">
        <v>0</v>
      </c>
      <c r="G21" s="69" t="e">
        <f t="shared" si="0"/>
        <v>#DIV/0!</v>
      </c>
      <c r="H21" s="94" t="e">
        <f>F21/D21*100</f>
        <v>#DIV/0!</v>
      </c>
      <c r="I21" s="69" t="e">
        <f>I22+I23</f>
        <v>#REF!</v>
      </c>
      <c r="J21" s="69" t="e">
        <f>I21-D21</f>
        <v>#REF!</v>
      </c>
      <c r="K21" s="69" t="e">
        <f>I21/D21</f>
        <v>#REF!</v>
      </c>
      <c r="L21" s="57" t="e">
        <f t="shared" si="2"/>
        <v>#DIV/0!</v>
      </c>
      <c r="M21" s="143"/>
      <c r="N21" s="149"/>
    </row>
    <row r="22" spans="1:14" s="7" customFormat="1" ht="17.25" customHeight="1">
      <c r="A22" s="166"/>
      <c r="B22" s="167"/>
      <c r="C22" s="112" t="s">
        <v>36</v>
      </c>
      <c r="D22" s="214">
        <v>40771.9</v>
      </c>
      <c r="E22" s="214">
        <v>40771.9</v>
      </c>
      <c r="F22" s="214">
        <v>40747.542</v>
      </c>
      <c r="G22" s="56">
        <f t="shared" si="0"/>
        <v>99.94025787368261</v>
      </c>
      <c r="H22" s="228">
        <f>F22/D22*100</f>
        <v>99.94025787368261</v>
      </c>
      <c r="I22" s="56" t="e">
        <f>I23+I24</f>
        <v>#REF!</v>
      </c>
      <c r="J22" s="56" t="e">
        <f>I22-D22</f>
        <v>#REF!</v>
      </c>
      <c r="K22" s="56" t="e">
        <f>I22/D22</f>
        <v>#REF!</v>
      </c>
      <c r="L22" s="57">
        <f t="shared" si="2"/>
        <v>4.9402578736826115</v>
      </c>
      <c r="M22" s="143"/>
      <c r="N22" s="153"/>
    </row>
    <row r="23" spans="1:14" s="2" customFormat="1" ht="43.5" customHeight="1">
      <c r="A23" s="168" t="s">
        <v>1</v>
      </c>
      <c r="B23" s="169" t="s">
        <v>78</v>
      </c>
      <c r="C23" s="118" t="s">
        <v>38</v>
      </c>
      <c r="D23" s="143">
        <f>D24+D25+D26</f>
        <v>88024.905</v>
      </c>
      <c r="E23" s="143">
        <f>E24+E25+E26</f>
        <v>87525.556</v>
      </c>
      <c r="F23" s="143">
        <f>F24+F25+F26</f>
        <v>87078.768</v>
      </c>
      <c r="G23" s="55">
        <f t="shared" si="0"/>
        <v>99.48953423386422</v>
      </c>
      <c r="H23" s="64">
        <f t="shared" si="1"/>
        <v>98.92514851336675</v>
      </c>
      <c r="I23" s="55"/>
      <c r="J23" s="55"/>
      <c r="K23" s="55"/>
      <c r="L23" s="29" t="s">
        <v>67</v>
      </c>
      <c r="M23" s="143">
        <v>87118.2</v>
      </c>
      <c r="N23" s="156">
        <f>M23/D23</f>
        <v>0.9896994492638191</v>
      </c>
    </row>
    <row r="24" spans="1:14" s="6" customFormat="1" ht="17.25" customHeight="1">
      <c r="A24" s="170"/>
      <c r="B24" s="171"/>
      <c r="C24" s="172" t="s">
        <v>35</v>
      </c>
      <c r="D24" s="214">
        <v>77322.355</v>
      </c>
      <c r="E24" s="214">
        <v>77322.355</v>
      </c>
      <c r="F24" s="214">
        <v>76875.568</v>
      </c>
      <c r="G24" s="56">
        <f t="shared" si="0"/>
        <v>99.42217616108563</v>
      </c>
      <c r="H24" s="228">
        <f t="shared" si="1"/>
        <v>99.42217616108563</v>
      </c>
      <c r="I24" s="56" t="e">
        <f>#REF!+#REF!+#REF!</f>
        <v>#REF!</v>
      </c>
      <c r="J24" s="56" t="e">
        <f>I24-D24</f>
        <v>#REF!</v>
      </c>
      <c r="K24" s="56" t="e">
        <f>I24/D24</f>
        <v>#REF!</v>
      </c>
      <c r="L24" s="57">
        <f t="shared" si="2"/>
        <v>4.4221761610856305</v>
      </c>
      <c r="M24" s="143"/>
      <c r="N24" s="147"/>
    </row>
    <row r="25" spans="1:14" s="54" customFormat="1" ht="17.25" customHeight="1">
      <c r="A25" s="221"/>
      <c r="B25" s="222"/>
      <c r="C25" s="172" t="s">
        <v>36</v>
      </c>
      <c r="D25" s="214">
        <v>10203.2</v>
      </c>
      <c r="E25" s="214">
        <v>10203.201</v>
      </c>
      <c r="F25" s="214">
        <v>10203.2</v>
      </c>
      <c r="G25" s="56">
        <f t="shared" si="0"/>
        <v>99.99999019915418</v>
      </c>
      <c r="H25" s="65">
        <f>F25/D25*100</f>
        <v>100</v>
      </c>
      <c r="I25" s="56"/>
      <c r="J25" s="56"/>
      <c r="K25" s="56"/>
      <c r="L25" s="57">
        <f t="shared" si="2"/>
        <v>5</v>
      </c>
      <c r="M25" s="143"/>
      <c r="N25" s="154"/>
    </row>
    <row r="26" spans="1:14" s="54" customFormat="1" ht="27" customHeight="1">
      <c r="A26" s="173"/>
      <c r="B26" s="174"/>
      <c r="C26" s="11" t="s">
        <v>71</v>
      </c>
      <c r="D26" s="214">
        <v>499.35</v>
      </c>
      <c r="E26" s="214">
        <v>0</v>
      </c>
      <c r="F26" s="214">
        <v>0</v>
      </c>
      <c r="G26" s="56">
        <v>0</v>
      </c>
      <c r="H26" s="65">
        <f>F26/D26*100</f>
        <v>0</v>
      </c>
      <c r="I26" s="56"/>
      <c r="J26" s="56"/>
      <c r="K26" s="56"/>
      <c r="L26" s="57">
        <f t="shared" si="2"/>
        <v>-95</v>
      </c>
      <c r="M26" s="143"/>
      <c r="N26" s="154"/>
    </row>
    <row r="27" spans="1:14" s="2" customFormat="1" ht="43.5" customHeight="1">
      <c r="A27" s="219">
        <v>924</v>
      </c>
      <c r="B27" s="220" t="s">
        <v>95</v>
      </c>
      <c r="C27" s="118" t="s">
        <v>94</v>
      </c>
      <c r="D27" s="143">
        <f>D29+D28</f>
        <v>1272272.655</v>
      </c>
      <c r="E27" s="143">
        <f>E28+E29</f>
        <v>1271838.733</v>
      </c>
      <c r="F27" s="223">
        <f>F28+F29</f>
        <v>1271836.391</v>
      </c>
      <c r="G27" s="55">
        <f t="shared" si="0"/>
        <v>99.9998158571571</v>
      </c>
      <c r="H27" s="230">
        <f t="shared" si="1"/>
        <v>99.96570986586205</v>
      </c>
      <c r="I27" s="55"/>
      <c r="J27" s="55"/>
      <c r="K27" s="55"/>
      <c r="L27" s="29" t="s">
        <v>67</v>
      </c>
      <c r="M27" s="143">
        <v>1258494.8</v>
      </c>
      <c r="N27" s="156">
        <f>M27/D27</f>
        <v>0.9891706742687164</v>
      </c>
    </row>
    <row r="28" spans="1:14" s="2" customFormat="1" ht="18" customHeight="1">
      <c r="A28" s="175"/>
      <c r="B28" s="176"/>
      <c r="C28" s="172" t="s">
        <v>35</v>
      </c>
      <c r="D28" s="214">
        <v>1264013.758</v>
      </c>
      <c r="E28" s="214">
        <v>1263579.835</v>
      </c>
      <c r="F28" s="216">
        <v>1263577.495</v>
      </c>
      <c r="G28" s="56">
        <f t="shared" si="0"/>
        <v>99.99981481185952</v>
      </c>
      <c r="H28" s="228">
        <f t="shared" si="1"/>
        <v>99.96548589782044</v>
      </c>
      <c r="I28" s="56" t="e">
        <f>#REF!+#REF!+#REF!+#REF!+#REF!+#REF!+#REF!+#REF!</f>
        <v>#REF!</v>
      </c>
      <c r="J28" s="56" t="e">
        <f>I28-D28</f>
        <v>#REF!</v>
      </c>
      <c r="K28" s="56" t="e">
        <f>I28/D28</f>
        <v>#REF!</v>
      </c>
      <c r="L28" s="57">
        <f t="shared" si="2"/>
        <v>4.965485897820443</v>
      </c>
      <c r="M28" s="143"/>
      <c r="N28" s="146"/>
    </row>
    <row r="29" spans="1:14" s="2" customFormat="1" ht="27.75" customHeight="1">
      <c r="A29" s="177"/>
      <c r="B29" s="178"/>
      <c r="C29" s="172" t="s">
        <v>71</v>
      </c>
      <c r="D29" s="214">
        <v>8258.897</v>
      </c>
      <c r="E29" s="214">
        <v>8258.898</v>
      </c>
      <c r="F29" s="216">
        <v>8258.896</v>
      </c>
      <c r="G29" s="56">
        <f t="shared" si="0"/>
        <v>99.99997578369417</v>
      </c>
      <c r="H29" s="65">
        <f>F29/D29*100</f>
        <v>99.99998789184559</v>
      </c>
      <c r="I29" s="56"/>
      <c r="J29" s="56"/>
      <c r="K29" s="55"/>
      <c r="L29" s="57">
        <f t="shared" si="2"/>
        <v>4.999987891845592</v>
      </c>
      <c r="M29" s="143"/>
      <c r="N29" s="146"/>
    </row>
    <row r="30" spans="1:14" s="2" customFormat="1" ht="30.75" customHeight="1">
      <c r="A30" s="168" t="s">
        <v>2</v>
      </c>
      <c r="B30" s="169" t="s">
        <v>79</v>
      </c>
      <c r="C30" s="118" t="s">
        <v>39</v>
      </c>
      <c r="D30" s="143">
        <f>D31+D32+D33</f>
        <v>12596549.057</v>
      </c>
      <c r="E30" s="143">
        <f>E31+E32+E33</f>
        <v>12576808.223</v>
      </c>
      <c r="F30" s="143">
        <f>F31+F32+F33</f>
        <v>12541204.957000002</v>
      </c>
      <c r="G30" s="55">
        <f t="shared" si="0"/>
        <v>99.71691334264851</v>
      </c>
      <c r="H30" s="64">
        <f t="shared" si="1"/>
        <v>99.56064077748943</v>
      </c>
      <c r="I30" s="55"/>
      <c r="J30" s="55"/>
      <c r="K30" s="55"/>
      <c r="L30" s="29" t="s">
        <v>67</v>
      </c>
      <c r="M30" s="143">
        <v>11814954.558379998</v>
      </c>
      <c r="N30" s="156">
        <f>M30/D30</f>
        <v>0.9379516965255128</v>
      </c>
    </row>
    <row r="31" spans="1:14" s="6" customFormat="1" ht="17.25" customHeight="1">
      <c r="A31" s="244"/>
      <c r="B31" s="245"/>
      <c r="C31" s="172" t="s">
        <v>35</v>
      </c>
      <c r="D31" s="214">
        <v>3719434.571</v>
      </c>
      <c r="E31" s="214">
        <v>3718121.385</v>
      </c>
      <c r="F31" s="214">
        <v>3714372.075</v>
      </c>
      <c r="G31" s="56">
        <f t="shared" si="0"/>
        <v>99.89916117275985</v>
      </c>
      <c r="H31" s="229">
        <f t="shared" si="1"/>
        <v>99.8638907096398</v>
      </c>
      <c r="I31" s="56" t="e">
        <f>#REF!+#REF!+#REF!+#REF!+#REF!+#REF!+#REF!</f>
        <v>#REF!</v>
      </c>
      <c r="J31" s="56" t="e">
        <f>I31-D31</f>
        <v>#REF!</v>
      </c>
      <c r="K31" s="56" t="e">
        <f>I31/D31</f>
        <v>#REF!</v>
      </c>
      <c r="L31" s="57">
        <f t="shared" si="2"/>
        <v>4.863890709639804</v>
      </c>
      <c r="M31" s="143"/>
      <c r="N31" s="147"/>
    </row>
    <row r="32" spans="1:14" s="2" customFormat="1" ht="16.5" customHeight="1">
      <c r="A32" s="240"/>
      <c r="B32" s="241"/>
      <c r="C32" s="172" t="s">
        <v>36</v>
      </c>
      <c r="D32" s="214">
        <v>8740465.768</v>
      </c>
      <c r="E32" s="214">
        <v>8723434.819</v>
      </c>
      <c r="F32" s="216">
        <v>8692402.152</v>
      </c>
      <c r="G32" s="56">
        <f t="shared" si="0"/>
        <v>99.64426091735781</v>
      </c>
      <c r="H32" s="65">
        <f t="shared" si="1"/>
        <v>99.45010234836722</v>
      </c>
      <c r="I32" s="56">
        <f>H32/G32*100</f>
        <v>99.8051482672428</v>
      </c>
      <c r="J32" s="56">
        <f>H32/F32*100</f>
        <v>0.0011441037886803839</v>
      </c>
      <c r="K32" s="56">
        <f>J32/I32*100</f>
        <v>0.0011463374470592233</v>
      </c>
      <c r="L32" s="57">
        <f t="shared" si="2"/>
        <v>4.450102348367224</v>
      </c>
      <c r="M32" s="143"/>
      <c r="N32" s="146"/>
    </row>
    <row r="33" spans="1:14" s="2" customFormat="1" ht="27" customHeight="1">
      <c r="A33" s="242"/>
      <c r="B33" s="243"/>
      <c r="C33" s="172" t="s">
        <v>71</v>
      </c>
      <c r="D33" s="214">
        <v>136648.718</v>
      </c>
      <c r="E33" s="214">
        <v>135252.019</v>
      </c>
      <c r="F33" s="214">
        <v>134430.73</v>
      </c>
      <c r="G33" s="56">
        <f t="shared" si="0"/>
        <v>99.39277135670707</v>
      </c>
      <c r="H33" s="65">
        <f t="shared" si="1"/>
        <v>98.37686878262555</v>
      </c>
      <c r="I33" s="56"/>
      <c r="J33" s="56"/>
      <c r="K33" s="55"/>
      <c r="L33" s="57">
        <f t="shared" si="2"/>
        <v>3.37686878262555</v>
      </c>
      <c r="M33" s="143"/>
      <c r="N33" s="146"/>
    </row>
    <row r="34" spans="1:14" s="2" customFormat="1" ht="30.75" customHeight="1">
      <c r="A34" s="158" t="s">
        <v>3</v>
      </c>
      <c r="B34" s="118" t="s">
        <v>4</v>
      </c>
      <c r="C34" s="118" t="s">
        <v>40</v>
      </c>
      <c r="D34" s="143">
        <f>D35+D36+D37</f>
        <v>481003.45700000005</v>
      </c>
      <c r="E34" s="143">
        <f>E35+E36+E37</f>
        <v>481003.458</v>
      </c>
      <c r="F34" s="143">
        <f>F35+F36+F37</f>
        <v>480044.72400000005</v>
      </c>
      <c r="G34" s="55">
        <f t="shared" si="0"/>
        <v>99.80068043502509</v>
      </c>
      <c r="H34" s="64">
        <f t="shared" si="1"/>
        <v>99.8006806425094</v>
      </c>
      <c r="I34" s="55"/>
      <c r="J34" s="55"/>
      <c r="K34" s="55"/>
      <c r="L34" s="29" t="s">
        <v>67</v>
      </c>
      <c r="M34" s="150">
        <v>332225.08</v>
      </c>
      <c r="N34" s="157">
        <f>M34/D34</f>
        <v>0.6906916679395092</v>
      </c>
    </row>
    <row r="35" spans="1:14" s="6" customFormat="1" ht="17.25" customHeight="1">
      <c r="A35" s="170"/>
      <c r="B35" s="171"/>
      <c r="C35" s="112" t="s">
        <v>35</v>
      </c>
      <c r="D35" s="214">
        <v>356486.378</v>
      </c>
      <c r="E35" s="214">
        <v>356486.38</v>
      </c>
      <c r="F35" s="214">
        <v>355527.645</v>
      </c>
      <c r="G35" s="56">
        <f t="shared" si="0"/>
        <v>99.73105985143107</v>
      </c>
      <c r="H35" s="228">
        <f t="shared" si="1"/>
        <v>99.73106041095349</v>
      </c>
      <c r="I35" s="56">
        <v>286240.6816</v>
      </c>
      <c r="J35" s="56">
        <v>-1213.9433999999892</v>
      </c>
      <c r="K35" s="56">
        <v>0.9957769216619841</v>
      </c>
      <c r="L35" s="57">
        <f t="shared" si="2"/>
        <v>4.731060410953489</v>
      </c>
      <c r="M35" s="143"/>
      <c r="N35" s="147"/>
    </row>
    <row r="36" spans="1:14" s="2" customFormat="1" ht="18" customHeight="1">
      <c r="A36" s="179"/>
      <c r="B36" s="180"/>
      <c r="C36" s="112" t="s">
        <v>36</v>
      </c>
      <c r="D36" s="214">
        <v>2051.793</v>
      </c>
      <c r="E36" s="214">
        <v>2051.793</v>
      </c>
      <c r="F36" s="214">
        <v>2051.793</v>
      </c>
      <c r="G36" s="56">
        <f>F36/E36*100</f>
        <v>100</v>
      </c>
      <c r="H36" s="65">
        <f>F36/D36*100</f>
        <v>100</v>
      </c>
      <c r="I36" s="56"/>
      <c r="J36" s="56"/>
      <c r="K36" s="56"/>
      <c r="L36" s="57">
        <f t="shared" si="2"/>
        <v>5</v>
      </c>
      <c r="M36" s="143"/>
      <c r="N36" s="146"/>
    </row>
    <row r="37" spans="1:14" s="2" customFormat="1" ht="27.75" customHeight="1">
      <c r="A37" s="179"/>
      <c r="B37" s="180"/>
      <c r="C37" s="172" t="s">
        <v>71</v>
      </c>
      <c r="D37" s="214">
        <v>122465.286</v>
      </c>
      <c r="E37" s="214">
        <v>122465.285</v>
      </c>
      <c r="F37" s="214">
        <v>122465.286</v>
      </c>
      <c r="G37" s="56">
        <f>F37/E37*100</f>
        <v>100.00000081655793</v>
      </c>
      <c r="H37" s="65">
        <f>F37/D37*100</f>
        <v>100</v>
      </c>
      <c r="I37" s="56"/>
      <c r="J37" s="56"/>
      <c r="K37" s="56"/>
      <c r="L37" s="57">
        <f t="shared" si="2"/>
        <v>5</v>
      </c>
      <c r="M37" s="143"/>
      <c r="N37" s="146"/>
    </row>
    <row r="38" spans="1:14" s="2" customFormat="1" ht="30" customHeight="1">
      <c r="A38" s="158" t="s">
        <v>5</v>
      </c>
      <c r="B38" s="118" t="s">
        <v>6</v>
      </c>
      <c r="C38" s="118" t="s">
        <v>41</v>
      </c>
      <c r="D38" s="143">
        <f>D39+D40+D41</f>
        <v>678811.2080000001</v>
      </c>
      <c r="E38" s="143">
        <f>E39+E40+E41</f>
        <v>678811.207</v>
      </c>
      <c r="F38" s="143">
        <f>F39+F40+F41</f>
        <v>673993.4280000001</v>
      </c>
      <c r="G38" s="55">
        <f aca="true" t="shared" si="3" ref="G38:G49">F38/E38*100</f>
        <v>99.29026230705705</v>
      </c>
      <c r="H38" s="64">
        <f aca="true" t="shared" si="4" ref="H38:H51">F38/D38*100</f>
        <v>99.29026216078624</v>
      </c>
      <c r="I38" s="55"/>
      <c r="J38" s="55"/>
      <c r="K38" s="55"/>
      <c r="L38" s="29" t="s">
        <v>67</v>
      </c>
      <c r="M38" s="143">
        <v>555552.30671</v>
      </c>
      <c r="N38" s="156">
        <f>M38/D38</f>
        <v>0.8184194665065105</v>
      </c>
    </row>
    <row r="39" spans="1:14" s="6" customFormat="1" ht="16.5" customHeight="1">
      <c r="A39" s="170"/>
      <c r="B39" s="171"/>
      <c r="C39" s="112" t="s">
        <v>35</v>
      </c>
      <c r="D39" s="214">
        <v>470193.851</v>
      </c>
      <c r="E39" s="214">
        <v>470193.851</v>
      </c>
      <c r="F39" s="214">
        <v>465886.675</v>
      </c>
      <c r="G39" s="56">
        <f t="shared" si="3"/>
        <v>99.08395739526588</v>
      </c>
      <c r="H39" s="228">
        <f t="shared" si="4"/>
        <v>99.08395739526588</v>
      </c>
      <c r="I39" s="56">
        <v>361095.972</v>
      </c>
      <c r="J39" s="56">
        <v>-4823.348999999987</v>
      </c>
      <c r="K39" s="56">
        <v>0.9868185451732405</v>
      </c>
      <c r="L39" s="57">
        <f t="shared" si="2"/>
        <v>4.083957395265884</v>
      </c>
      <c r="M39" s="143"/>
      <c r="N39" s="147"/>
    </row>
    <row r="40" spans="1:14" s="2" customFormat="1" ht="18" customHeight="1">
      <c r="A40" s="179"/>
      <c r="B40" s="180"/>
      <c r="C40" s="112" t="s">
        <v>36</v>
      </c>
      <c r="D40" s="214">
        <v>4998.08</v>
      </c>
      <c r="E40" s="214">
        <v>4998.08</v>
      </c>
      <c r="F40" s="216">
        <v>4998.08</v>
      </c>
      <c r="G40" s="56">
        <f t="shared" si="3"/>
        <v>100</v>
      </c>
      <c r="H40" s="65">
        <f>F40/D40*100</f>
        <v>100</v>
      </c>
      <c r="I40" s="56"/>
      <c r="J40" s="56"/>
      <c r="K40" s="56"/>
      <c r="L40" s="57">
        <f t="shared" si="2"/>
        <v>5</v>
      </c>
      <c r="M40" s="143"/>
      <c r="N40" s="146"/>
    </row>
    <row r="41" spans="1:14" s="49" customFormat="1" ht="27.75" customHeight="1">
      <c r="A41" s="183"/>
      <c r="B41" s="184"/>
      <c r="C41" s="172" t="s">
        <v>71</v>
      </c>
      <c r="D41" s="216">
        <v>203619.277</v>
      </c>
      <c r="E41" s="216">
        <v>203619.276</v>
      </c>
      <c r="F41" s="216">
        <v>203108.673</v>
      </c>
      <c r="G41" s="56">
        <f t="shared" si="3"/>
        <v>99.74923641315766</v>
      </c>
      <c r="H41" s="65">
        <f>F41/D41*100</f>
        <v>99.74923592327656</v>
      </c>
      <c r="I41" s="56"/>
      <c r="J41" s="56"/>
      <c r="K41" s="56"/>
      <c r="L41" s="57">
        <f t="shared" si="2"/>
        <v>4.749235923276558</v>
      </c>
      <c r="M41" s="143"/>
      <c r="N41" s="148"/>
    </row>
    <row r="42" spans="1:14" s="2" customFormat="1" ht="30" customHeight="1">
      <c r="A42" s="158" t="s">
        <v>7</v>
      </c>
      <c r="B42" s="118" t="s">
        <v>8</v>
      </c>
      <c r="C42" s="118" t="s">
        <v>42</v>
      </c>
      <c r="D42" s="143">
        <f>D43+D44+D45</f>
        <v>586452.897</v>
      </c>
      <c r="E42" s="143">
        <f>E43+E44+E45</f>
        <v>586452.899</v>
      </c>
      <c r="F42" s="143">
        <f>F43+F44+F45</f>
        <v>579528.932</v>
      </c>
      <c r="G42" s="55">
        <f t="shared" si="3"/>
        <v>98.8193481502425</v>
      </c>
      <c r="H42" s="64">
        <f t="shared" si="4"/>
        <v>98.81934848724944</v>
      </c>
      <c r="I42" s="55"/>
      <c r="J42" s="55"/>
      <c r="K42" s="55"/>
      <c r="L42" s="29" t="s">
        <v>67</v>
      </c>
      <c r="M42" s="143">
        <v>557240.40675</v>
      </c>
      <c r="N42" s="156">
        <f>M42/D42</f>
        <v>0.9501878319649599</v>
      </c>
    </row>
    <row r="43" spans="1:14" s="6" customFormat="1" ht="17.25" customHeight="1">
      <c r="A43" s="170"/>
      <c r="B43" s="171"/>
      <c r="C43" s="112" t="s">
        <v>35</v>
      </c>
      <c r="D43" s="214">
        <v>479180.368</v>
      </c>
      <c r="E43" s="214">
        <v>479180.37</v>
      </c>
      <c r="F43" s="214">
        <v>472268.854</v>
      </c>
      <c r="G43" s="56">
        <f t="shared" si="3"/>
        <v>98.55763790991688</v>
      </c>
      <c r="H43" s="65">
        <f t="shared" si="4"/>
        <v>98.55763832127613</v>
      </c>
      <c r="I43" s="56">
        <v>395734.688</v>
      </c>
      <c r="J43" s="56">
        <v>-34585.25299999997</v>
      </c>
      <c r="K43" s="56">
        <v>0.9196289790344623</v>
      </c>
      <c r="L43" s="57">
        <f t="shared" si="2"/>
        <v>3.55763832127613</v>
      </c>
      <c r="M43" s="143"/>
      <c r="N43" s="147"/>
    </row>
    <row r="44" spans="1:14" s="2" customFormat="1" ht="16.5" customHeight="1">
      <c r="A44" s="179"/>
      <c r="B44" s="180"/>
      <c r="C44" s="112" t="s">
        <v>36</v>
      </c>
      <c r="D44" s="214">
        <v>5431.972</v>
      </c>
      <c r="E44" s="214">
        <v>5431.972</v>
      </c>
      <c r="F44" s="216">
        <v>5419.521</v>
      </c>
      <c r="G44" s="56">
        <f t="shared" si="3"/>
        <v>99.77078306000105</v>
      </c>
      <c r="H44" s="65">
        <f t="shared" si="4"/>
        <v>99.77078306000105</v>
      </c>
      <c r="I44" s="56"/>
      <c r="J44" s="56"/>
      <c r="K44" s="56"/>
      <c r="L44" s="57">
        <f t="shared" si="2"/>
        <v>4.770783060001051</v>
      </c>
      <c r="M44" s="143"/>
      <c r="N44" s="146"/>
    </row>
    <row r="45" spans="1:14" s="49" customFormat="1" ht="27.75" customHeight="1">
      <c r="A45" s="183"/>
      <c r="B45" s="184"/>
      <c r="C45" s="172" t="s">
        <v>71</v>
      </c>
      <c r="D45" s="216">
        <v>101840.557</v>
      </c>
      <c r="E45" s="216">
        <v>101840.557</v>
      </c>
      <c r="F45" s="216">
        <v>101840.557</v>
      </c>
      <c r="G45" s="56">
        <f t="shared" si="3"/>
        <v>100</v>
      </c>
      <c r="H45" s="65">
        <f>F45/D45*100</f>
        <v>100</v>
      </c>
      <c r="I45" s="56"/>
      <c r="J45" s="56"/>
      <c r="K45" s="56"/>
      <c r="L45" s="57">
        <f t="shared" si="2"/>
        <v>5</v>
      </c>
      <c r="M45" s="143"/>
      <c r="N45" s="148"/>
    </row>
    <row r="46" spans="1:14" s="2" customFormat="1" ht="30.75" customHeight="1">
      <c r="A46" s="158" t="s">
        <v>9</v>
      </c>
      <c r="B46" s="118" t="s">
        <v>10</v>
      </c>
      <c r="C46" s="118" t="s">
        <v>46</v>
      </c>
      <c r="D46" s="143">
        <f>D47+D48+D49</f>
        <v>421438.473</v>
      </c>
      <c r="E46" s="143">
        <f>E47+E48+E49</f>
        <v>421438.47500000003</v>
      </c>
      <c r="F46" s="143">
        <f>F47+F48+F49</f>
        <v>411180.519</v>
      </c>
      <c r="G46" s="55">
        <f t="shared" si="3"/>
        <v>97.56596594556297</v>
      </c>
      <c r="H46" s="64">
        <f t="shared" si="4"/>
        <v>97.56596640857703</v>
      </c>
      <c r="I46" s="55"/>
      <c r="J46" s="55"/>
      <c r="K46" s="55"/>
      <c r="L46" s="29" t="s">
        <v>67</v>
      </c>
      <c r="M46" s="143">
        <v>377634.64</v>
      </c>
      <c r="N46" s="156">
        <f>M46/D46</f>
        <v>0.8960611434257926</v>
      </c>
    </row>
    <row r="47" spans="1:14" s="6" customFormat="1" ht="17.25" customHeight="1">
      <c r="A47" s="170"/>
      <c r="B47" s="171"/>
      <c r="C47" s="112" t="s">
        <v>35</v>
      </c>
      <c r="D47" s="214">
        <v>322659.413</v>
      </c>
      <c r="E47" s="214">
        <v>322659.414</v>
      </c>
      <c r="F47" s="214">
        <v>312401.462</v>
      </c>
      <c r="G47" s="56">
        <f t="shared" si="3"/>
        <v>96.82081118513406</v>
      </c>
      <c r="H47" s="65">
        <f t="shared" si="4"/>
        <v>96.8208114852053</v>
      </c>
      <c r="I47" s="56">
        <v>239040.53955999998</v>
      </c>
      <c r="J47" s="56">
        <v>-2498.812440000038</v>
      </c>
      <c r="K47" s="56">
        <v>0.9896546363178119</v>
      </c>
      <c r="L47" s="57">
        <f t="shared" si="2"/>
        <v>1.8208114852052972</v>
      </c>
      <c r="M47" s="143"/>
      <c r="N47" s="147"/>
    </row>
    <row r="48" spans="1:14" s="2" customFormat="1" ht="16.5" customHeight="1">
      <c r="A48" s="179"/>
      <c r="B48" s="180"/>
      <c r="C48" s="112" t="s">
        <v>36</v>
      </c>
      <c r="D48" s="214">
        <v>4543.991</v>
      </c>
      <c r="E48" s="214">
        <v>4543.992</v>
      </c>
      <c r="F48" s="216">
        <v>4543.991</v>
      </c>
      <c r="G48" s="56">
        <f t="shared" si="3"/>
        <v>99.999977992919</v>
      </c>
      <c r="H48" s="65">
        <f t="shared" si="4"/>
        <v>100</v>
      </c>
      <c r="I48" s="56"/>
      <c r="J48" s="56"/>
      <c r="K48" s="55"/>
      <c r="L48" s="57">
        <f t="shared" si="2"/>
        <v>5</v>
      </c>
      <c r="M48" s="143"/>
      <c r="N48" s="146"/>
    </row>
    <row r="49" spans="1:14" s="49" customFormat="1" ht="27.75" customHeight="1">
      <c r="A49" s="183"/>
      <c r="B49" s="184"/>
      <c r="C49" s="172" t="s">
        <v>71</v>
      </c>
      <c r="D49" s="216">
        <v>94235.069</v>
      </c>
      <c r="E49" s="216">
        <v>94235.069</v>
      </c>
      <c r="F49" s="216">
        <v>94235.066</v>
      </c>
      <c r="G49" s="56">
        <f t="shared" si="3"/>
        <v>99.9999968164718</v>
      </c>
      <c r="H49" s="65">
        <f>F49/D49*100</f>
        <v>99.9999968164718</v>
      </c>
      <c r="I49" s="56"/>
      <c r="J49" s="56"/>
      <c r="K49" s="55"/>
      <c r="L49" s="57">
        <f t="shared" si="2"/>
        <v>4.999996816471807</v>
      </c>
      <c r="M49" s="143"/>
      <c r="N49" s="148"/>
    </row>
    <row r="50" spans="1:14" s="2" customFormat="1" ht="30.75" customHeight="1">
      <c r="A50" s="158" t="s">
        <v>11</v>
      </c>
      <c r="B50" s="118" t="s">
        <v>12</v>
      </c>
      <c r="C50" s="118" t="s">
        <v>45</v>
      </c>
      <c r="D50" s="143">
        <f>D51+D52+D53</f>
        <v>468237.859</v>
      </c>
      <c r="E50" s="143">
        <f>E51+E52+E53</f>
        <v>468237.857</v>
      </c>
      <c r="F50" s="143">
        <f>F51+F52+F53</f>
        <v>463374.474</v>
      </c>
      <c r="G50" s="55">
        <f>F50/E50*100</f>
        <v>98.96134348658613</v>
      </c>
      <c r="H50" s="64">
        <f t="shared" si="4"/>
        <v>98.96134306388925</v>
      </c>
      <c r="I50" s="55"/>
      <c r="J50" s="55"/>
      <c r="K50" s="55"/>
      <c r="L50" s="29" t="s">
        <v>67</v>
      </c>
      <c r="M50" s="143">
        <v>434206.98000000016</v>
      </c>
      <c r="N50" s="156">
        <f>M50/D50</f>
        <v>0.9273213851765886</v>
      </c>
    </row>
    <row r="51" spans="1:14" s="6" customFormat="1" ht="16.5" customHeight="1">
      <c r="A51" s="170"/>
      <c r="B51" s="171"/>
      <c r="C51" s="112" t="s">
        <v>35</v>
      </c>
      <c r="D51" s="214">
        <v>278711.56</v>
      </c>
      <c r="E51" s="214">
        <v>278711.56</v>
      </c>
      <c r="F51" s="214">
        <v>273917.045</v>
      </c>
      <c r="G51" s="56">
        <f>F51/E51*100</f>
        <v>98.27975739506462</v>
      </c>
      <c r="H51" s="65">
        <f t="shared" si="4"/>
        <v>98.27975739506462</v>
      </c>
      <c r="I51" s="56">
        <v>233315.77500000002</v>
      </c>
      <c r="J51" s="56">
        <v>-1914.8399999999674</v>
      </c>
      <c r="K51" s="56">
        <v>0.9918597330538801</v>
      </c>
      <c r="L51" s="57">
        <f t="shared" si="2"/>
        <v>3.279757395064621</v>
      </c>
      <c r="M51" s="143"/>
      <c r="N51" s="147"/>
    </row>
    <row r="52" spans="1:14" s="2" customFormat="1" ht="16.5" customHeight="1">
      <c r="A52" s="179"/>
      <c r="B52" s="180"/>
      <c r="C52" s="112" t="s">
        <v>36</v>
      </c>
      <c r="D52" s="214">
        <v>5048.865</v>
      </c>
      <c r="E52" s="214">
        <v>5048.863</v>
      </c>
      <c r="F52" s="214">
        <v>5048.865</v>
      </c>
      <c r="G52" s="56">
        <f>F52/E52*100</f>
        <v>100.00003961287918</v>
      </c>
      <c r="H52" s="65">
        <f>F52/D52*100</f>
        <v>100</v>
      </c>
      <c r="I52" s="56"/>
      <c r="J52" s="56"/>
      <c r="K52" s="55"/>
      <c r="L52" s="57">
        <f t="shared" si="2"/>
        <v>5</v>
      </c>
      <c r="M52" s="143"/>
      <c r="N52" s="146"/>
    </row>
    <row r="53" spans="1:14" s="49" customFormat="1" ht="27.75" customHeight="1">
      <c r="A53" s="183"/>
      <c r="B53" s="184"/>
      <c r="C53" s="172" t="s">
        <v>71</v>
      </c>
      <c r="D53" s="214">
        <v>184477.434</v>
      </c>
      <c r="E53" s="214">
        <v>184477.434</v>
      </c>
      <c r="F53" s="214">
        <v>184408.564</v>
      </c>
      <c r="G53" s="56">
        <f>F53/E53*100</f>
        <v>99.96266752062478</v>
      </c>
      <c r="H53" s="228">
        <f>F53/D53*100</f>
        <v>99.96266752062478</v>
      </c>
      <c r="I53" s="56"/>
      <c r="J53" s="56"/>
      <c r="K53" s="55"/>
      <c r="L53" s="57">
        <f t="shared" si="2"/>
        <v>4.962667520624777</v>
      </c>
      <c r="M53" s="143"/>
      <c r="N53" s="148"/>
    </row>
    <row r="54" spans="1:14" s="2" customFormat="1" ht="30.75" customHeight="1">
      <c r="A54" s="158" t="s">
        <v>13</v>
      </c>
      <c r="B54" s="118" t="s">
        <v>14</v>
      </c>
      <c r="C54" s="118" t="s">
        <v>44</v>
      </c>
      <c r="D54" s="143">
        <f>D55+D56+D57</f>
        <v>325529.15900000004</v>
      </c>
      <c r="E54" s="143">
        <f>E55+E56+E57</f>
        <v>325529.161</v>
      </c>
      <c r="F54" s="143">
        <f>F55+F56+F57</f>
        <v>323619.20900000003</v>
      </c>
      <c r="G54" s="55">
        <f aca="true" t="shared" si="5" ref="G54:G61">F54/E54*100</f>
        <v>99.4132777554758</v>
      </c>
      <c r="H54" s="231">
        <f aca="true" t="shared" si="6" ref="H54:H59">F54/D54*100</f>
        <v>99.41327836625535</v>
      </c>
      <c r="I54" s="55"/>
      <c r="J54" s="55"/>
      <c r="K54" s="55"/>
      <c r="L54" s="29" t="s">
        <v>67</v>
      </c>
      <c r="M54" s="143">
        <v>308894.9071</v>
      </c>
      <c r="N54" s="156">
        <f>M54/D54</f>
        <v>0.9489008850970551</v>
      </c>
    </row>
    <row r="55" spans="1:14" s="6" customFormat="1" ht="17.25" customHeight="1">
      <c r="A55" s="170"/>
      <c r="B55" s="171"/>
      <c r="C55" s="112" t="s">
        <v>35</v>
      </c>
      <c r="D55" s="214">
        <v>278542.924</v>
      </c>
      <c r="E55" s="214">
        <v>278542.925</v>
      </c>
      <c r="F55" s="214">
        <v>276632.974</v>
      </c>
      <c r="G55" s="56">
        <f t="shared" si="5"/>
        <v>99.31430640358214</v>
      </c>
      <c r="H55" s="228">
        <f t="shared" si="6"/>
        <v>99.31430676013152</v>
      </c>
      <c r="I55" s="56">
        <v>265434.84500000003</v>
      </c>
      <c r="J55" s="56">
        <v>-1102.5729999999749</v>
      </c>
      <c r="K55" s="56">
        <v>0.9958633462863365</v>
      </c>
      <c r="L55" s="57">
        <f t="shared" si="2"/>
        <v>4.314306760131515</v>
      </c>
      <c r="M55" s="143"/>
      <c r="N55" s="147"/>
    </row>
    <row r="56" spans="1:14" s="2" customFormat="1" ht="16.5" customHeight="1">
      <c r="A56" s="179"/>
      <c r="B56" s="180"/>
      <c r="C56" s="112" t="s">
        <v>36</v>
      </c>
      <c r="D56" s="214">
        <v>4575.411</v>
      </c>
      <c r="E56" s="214">
        <v>4575.412</v>
      </c>
      <c r="F56" s="216">
        <v>4575.411</v>
      </c>
      <c r="G56" s="56">
        <f>F56/E56*100</f>
        <v>99.99997814404473</v>
      </c>
      <c r="H56" s="65">
        <f t="shared" si="6"/>
        <v>100</v>
      </c>
      <c r="I56" s="56"/>
      <c r="J56" s="56"/>
      <c r="K56" s="55"/>
      <c r="L56" s="57">
        <f t="shared" si="2"/>
        <v>5</v>
      </c>
      <c r="M56" s="143"/>
      <c r="N56" s="146"/>
    </row>
    <row r="57" spans="1:14" s="49" customFormat="1" ht="27.75" customHeight="1">
      <c r="A57" s="183"/>
      <c r="B57" s="184"/>
      <c r="C57" s="172" t="s">
        <v>71</v>
      </c>
      <c r="D57" s="216">
        <v>42410.824</v>
      </c>
      <c r="E57" s="216">
        <v>42410.824</v>
      </c>
      <c r="F57" s="216">
        <v>42410.824</v>
      </c>
      <c r="G57" s="56">
        <f>F57/E57*100</f>
        <v>100</v>
      </c>
      <c r="H57" s="65">
        <f>F57/D57*100</f>
        <v>100</v>
      </c>
      <c r="I57" s="56"/>
      <c r="J57" s="56"/>
      <c r="K57" s="55"/>
      <c r="L57" s="57">
        <f t="shared" si="2"/>
        <v>5</v>
      </c>
      <c r="M57" s="143"/>
      <c r="N57" s="146"/>
    </row>
    <row r="58" spans="1:14" s="2" customFormat="1" ht="30.75" customHeight="1">
      <c r="A58" s="158" t="s">
        <v>15</v>
      </c>
      <c r="B58" s="118" t="s">
        <v>16</v>
      </c>
      <c r="C58" s="118" t="s">
        <v>68</v>
      </c>
      <c r="D58" s="143">
        <f>D59+D60+D61</f>
        <v>362184.075</v>
      </c>
      <c r="E58" s="143">
        <f>E59+E60+E61</f>
        <v>362184.07700000005</v>
      </c>
      <c r="F58" s="143">
        <f>F59+F60+F61</f>
        <v>359975.755</v>
      </c>
      <c r="G58" s="55">
        <f t="shared" si="5"/>
        <v>99.3902763428222</v>
      </c>
      <c r="H58" s="230">
        <f t="shared" si="6"/>
        <v>99.39027689166068</v>
      </c>
      <c r="I58" s="55"/>
      <c r="J58" s="55"/>
      <c r="K58" s="55"/>
      <c r="L58" s="29" t="s">
        <v>67</v>
      </c>
      <c r="M58" s="143">
        <v>334464.31008</v>
      </c>
      <c r="N58" s="156">
        <f>M58/D58</f>
        <v>0.9234649813910234</v>
      </c>
    </row>
    <row r="59" spans="1:14" s="6" customFormat="1" ht="16.5" customHeight="1">
      <c r="A59" s="170"/>
      <c r="B59" s="171"/>
      <c r="C59" s="112" t="s">
        <v>35</v>
      </c>
      <c r="D59" s="214">
        <v>311355.302</v>
      </c>
      <c r="E59" s="214">
        <v>311355.303</v>
      </c>
      <c r="F59" s="214">
        <v>309146.982</v>
      </c>
      <c r="G59" s="56">
        <f t="shared" si="5"/>
        <v>99.29073923626089</v>
      </c>
      <c r="H59" s="228">
        <f t="shared" si="6"/>
        <v>99.29073955515939</v>
      </c>
      <c r="I59" s="56">
        <v>262255.945</v>
      </c>
      <c r="J59" s="56">
        <v>-5350.2179999999935</v>
      </c>
      <c r="K59" s="56">
        <v>0.9800071196417102</v>
      </c>
      <c r="L59" s="57">
        <f t="shared" si="2"/>
        <v>4.290739555159391</v>
      </c>
      <c r="M59" s="143"/>
      <c r="N59" s="147"/>
    </row>
    <row r="60" spans="1:14" s="2" customFormat="1" ht="16.5" customHeight="1">
      <c r="A60" s="179"/>
      <c r="B60" s="180"/>
      <c r="C60" s="112" t="s">
        <v>36</v>
      </c>
      <c r="D60" s="214">
        <v>3842.464</v>
      </c>
      <c r="E60" s="214">
        <v>3842.466</v>
      </c>
      <c r="F60" s="216">
        <v>3842.464</v>
      </c>
      <c r="G60" s="56">
        <f t="shared" si="5"/>
        <v>99.99994795009248</v>
      </c>
      <c r="H60" s="65">
        <f aca="true" t="shared" si="7" ref="H60:H72">F60/D60*100</f>
        <v>100</v>
      </c>
      <c r="I60" s="56"/>
      <c r="J60" s="56"/>
      <c r="K60" s="55"/>
      <c r="L60" s="57">
        <f t="shared" si="2"/>
        <v>5</v>
      </c>
      <c r="M60" s="143"/>
      <c r="N60" s="146"/>
    </row>
    <row r="61" spans="1:14" s="2" customFormat="1" ht="27.75" customHeight="1">
      <c r="A61" s="179"/>
      <c r="B61" s="180"/>
      <c r="C61" s="172" t="s">
        <v>71</v>
      </c>
      <c r="D61" s="214">
        <v>46986.309</v>
      </c>
      <c r="E61" s="216">
        <v>46986.308</v>
      </c>
      <c r="F61" s="216">
        <v>46986.309</v>
      </c>
      <c r="G61" s="56">
        <f t="shared" si="5"/>
        <v>100.00000212827959</v>
      </c>
      <c r="H61" s="65">
        <f t="shared" si="7"/>
        <v>100</v>
      </c>
      <c r="I61" s="56"/>
      <c r="J61" s="56"/>
      <c r="K61" s="55"/>
      <c r="L61" s="57">
        <f t="shared" si="2"/>
        <v>5</v>
      </c>
      <c r="M61" s="143"/>
      <c r="N61" s="146"/>
    </row>
    <row r="62" spans="1:14" s="2" customFormat="1" ht="30.75" customHeight="1">
      <c r="A62" s="158" t="s">
        <v>17</v>
      </c>
      <c r="B62" s="118" t="s">
        <v>18</v>
      </c>
      <c r="C62" s="118" t="s">
        <v>43</v>
      </c>
      <c r="D62" s="143">
        <f>D63+D64+D65</f>
        <v>67633.606</v>
      </c>
      <c r="E62" s="143">
        <f>E63+E64+E65</f>
        <v>67633.607</v>
      </c>
      <c r="F62" s="143">
        <f>F63+F64+F65</f>
        <v>67595.681</v>
      </c>
      <c r="G62" s="55">
        <f>F62/E62*100</f>
        <v>99.9439243274427</v>
      </c>
      <c r="H62" s="231">
        <f t="shared" si="7"/>
        <v>99.9439258051685</v>
      </c>
      <c r="I62" s="55"/>
      <c r="J62" s="55"/>
      <c r="K62" s="55"/>
      <c r="L62" s="29" t="s">
        <v>67</v>
      </c>
      <c r="M62" s="143">
        <v>68899.048</v>
      </c>
      <c r="N62" s="156">
        <f>M62/D62</f>
        <v>1.0187102547807372</v>
      </c>
    </row>
    <row r="63" spans="1:14" s="6" customFormat="1" ht="17.25" customHeight="1">
      <c r="A63" s="170"/>
      <c r="B63" s="171"/>
      <c r="C63" s="112" t="s">
        <v>35</v>
      </c>
      <c r="D63" s="214">
        <v>54162.751</v>
      </c>
      <c r="E63" s="214">
        <v>54162.752</v>
      </c>
      <c r="F63" s="214">
        <v>54124.826</v>
      </c>
      <c r="G63" s="56">
        <f>F63/E63*100</f>
        <v>99.9299777086659</v>
      </c>
      <c r="H63" s="228">
        <f t="shared" si="7"/>
        <v>99.92997955366042</v>
      </c>
      <c r="I63" s="56">
        <v>51692.24</v>
      </c>
      <c r="J63" s="56">
        <v>-435.46199999999953</v>
      </c>
      <c r="K63" s="56">
        <v>0.9916462459826063</v>
      </c>
      <c r="L63" s="57">
        <f t="shared" si="2"/>
        <v>4.9299795536604165</v>
      </c>
      <c r="M63" s="143"/>
      <c r="N63" s="147"/>
    </row>
    <row r="64" spans="1:14" s="2" customFormat="1" ht="16.5" customHeight="1">
      <c r="A64" s="179"/>
      <c r="B64" s="180"/>
      <c r="C64" s="112" t="s">
        <v>36</v>
      </c>
      <c r="D64" s="214">
        <v>590.655</v>
      </c>
      <c r="E64" s="214">
        <v>590.655</v>
      </c>
      <c r="F64" s="216">
        <v>590.655</v>
      </c>
      <c r="G64" s="56">
        <f>F64/E64*100</f>
        <v>100</v>
      </c>
      <c r="H64" s="65">
        <f t="shared" si="7"/>
        <v>100</v>
      </c>
      <c r="I64" s="56"/>
      <c r="J64" s="56"/>
      <c r="K64" s="55"/>
      <c r="L64" s="57">
        <f t="shared" si="2"/>
        <v>5</v>
      </c>
      <c r="M64" s="143"/>
      <c r="N64" s="146"/>
    </row>
    <row r="65" spans="1:14" s="2" customFormat="1" ht="27.75" customHeight="1">
      <c r="A65" s="179"/>
      <c r="B65" s="180"/>
      <c r="C65" s="172" t="s">
        <v>71</v>
      </c>
      <c r="D65" s="216">
        <v>12880.2</v>
      </c>
      <c r="E65" s="216">
        <v>12880.2</v>
      </c>
      <c r="F65" s="216">
        <v>12880.2</v>
      </c>
      <c r="G65" s="56">
        <f>F65/E65*100</f>
        <v>100</v>
      </c>
      <c r="H65" s="65">
        <f t="shared" si="7"/>
        <v>100</v>
      </c>
      <c r="I65" s="56"/>
      <c r="J65" s="56"/>
      <c r="K65" s="55"/>
      <c r="L65" s="57">
        <f t="shared" si="2"/>
        <v>5</v>
      </c>
      <c r="M65" s="143"/>
      <c r="N65" s="146"/>
    </row>
    <row r="66" spans="1:14" s="2" customFormat="1" ht="43.5" customHeight="1">
      <c r="A66" s="168" t="s">
        <v>96</v>
      </c>
      <c r="B66" s="169" t="s">
        <v>98</v>
      </c>
      <c r="C66" s="118" t="s">
        <v>97</v>
      </c>
      <c r="D66" s="143">
        <f>D67+D69+D68</f>
        <v>475086.79699999996</v>
      </c>
      <c r="E66" s="143">
        <f>E67+E69+E68</f>
        <v>471557.511</v>
      </c>
      <c r="F66" s="143">
        <f>F67+F69+F68</f>
        <v>350284.05199999997</v>
      </c>
      <c r="G66" s="55">
        <f aca="true" t="shared" si="8" ref="G66:G86">F66/E66*100</f>
        <v>74.28236086350874</v>
      </c>
      <c r="H66" s="64">
        <f t="shared" si="7"/>
        <v>73.73053812733087</v>
      </c>
      <c r="I66" s="55"/>
      <c r="J66" s="55"/>
      <c r="K66" s="55"/>
      <c r="L66" s="29" t="s">
        <v>67</v>
      </c>
      <c r="M66" s="143">
        <v>405422.66000000003</v>
      </c>
      <c r="N66" s="156">
        <f>M66/D66</f>
        <v>0.8533654535552165</v>
      </c>
    </row>
    <row r="67" spans="1:14" s="2" customFormat="1" ht="18" customHeight="1">
      <c r="A67" s="269"/>
      <c r="B67" s="270"/>
      <c r="C67" s="172" t="s">
        <v>35</v>
      </c>
      <c r="D67" s="214">
        <v>471381.469</v>
      </c>
      <c r="E67" s="214">
        <v>471381.467</v>
      </c>
      <c r="F67" s="216">
        <v>350185.486</v>
      </c>
      <c r="G67" s="56">
        <f>F67/E67*100</f>
        <v>74.28919262114307</v>
      </c>
      <c r="H67" s="65">
        <f t="shared" si="7"/>
        <v>74.28919230594532</v>
      </c>
      <c r="I67" s="56" t="e">
        <f>#REF!+#REF!+#REF!+#REF!+#REF!</f>
        <v>#REF!</v>
      </c>
      <c r="J67" s="56" t="e">
        <f>I67-D67</f>
        <v>#REF!</v>
      </c>
      <c r="K67" s="56" t="e">
        <f>I67/D67</f>
        <v>#REF!</v>
      </c>
      <c r="L67" s="57">
        <f t="shared" si="2"/>
        <v>-20.71080769405468</v>
      </c>
      <c r="M67" s="143"/>
      <c r="N67" s="146"/>
    </row>
    <row r="68" spans="1:16" s="8" customFormat="1" ht="17.25" customHeight="1">
      <c r="A68" s="185"/>
      <c r="B68" s="180"/>
      <c r="C68" s="172" t="s">
        <v>36</v>
      </c>
      <c r="D68" s="214">
        <v>3705.328</v>
      </c>
      <c r="E68" s="214">
        <v>176.044</v>
      </c>
      <c r="F68" s="216">
        <v>98.566</v>
      </c>
      <c r="G68" s="56">
        <f>F68/E68*100</f>
        <v>55.98941173797459</v>
      </c>
      <c r="H68" s="65">
        <f t="shared" si="7"/>
        <v>2.660115379799035</v>
      </c>
      <c r="I68" s="56">
        <f>I69+I70+I71+I72+I73</f>
        <v>0</v>
      </c>
      <c r="J68" s="56">
        <f>I68-D68</f>
        <v>-3705.328</v>
      </c>
      <c r="K68" s="56">
        <f>I68/D68</f>
        <v>0</v>
      </c>
      <c r="L68" s="57">
        <f t="shared" si="2"/>
        <v>-92.33988462020096</v>
      </c>
      <c r="M68" s="143"/>
      <c r="N68" s="146"/>
      <c r="P68" s="204"/>
    </row>
    <row r="69" spans="1:14" s="49" customFormat="1" ht="26.25" customHeight="1" hidden="1">
      <c r="A69" s="260"/>
      <c r="B69" s="261"/>
      <c r="C69" s="68" t="s">
        <v>71</v>
      </c>
      <c r="D69" s="206">
        <v>0</v>
      </c>
      <c r="E69" s="206">
        <v>0</v>
      </c>
      <c r="F69" s="207">
        <v>0</v>
      </c>
      <c r="G69" s="69">
        <v>0</v>
      </c>
      <c r="H69" s="94" t="e">
        <f t="shared" si="7"/>
        <v>#DIV/0!</v>
      </c>
      <c r="I69" s="69"/>
      <c r="J69" s="69"/>
      <c r="K69" s="95"/>
      <c r="L69" s="57" t="e">
        <f t="shared" si="2"/>
        <v>#DIV/0!</v>
      </c>
      <c r="M69" s="203"/>
      <c r="N69" s="148"/>
    </row>
    <row r="70" spans="1:14" s="2" customFormat="1" ht="42.75" customHeight="1">
      <c r="A70" s="158" t="s">
        <v>109</v>
      </c>
      <c r="B70" s="118" t="s">
        <v>110</v>
      </c>
      <c r="C70" s="118" t="s">
        <v>108</v>
      </c>
      <c r="D70" s="223">
        <f>D71+D72</f>
        <v>932639.368</v>
      </c>
      <c r="E70" s="223">
        <f>E71+E72</f>
        <v>932639.3709999999</v>
      </c>
      <c r="F70" s="223">
        <f>F71+F72</f>
        <v>828431.003</v>
      </c>
      <c r="G70" s="55">
        <f t="shared" si="8"/>
        <v>88.82650987720312</v>
      </c>
      <c r="H70" s="64">
        <f t="shared" si="7"/>
        <v>88.82651016292934</v>
      </c>
      <c r="I70" s="55"/>
      <c r="J70" s="55"/>
      <c r="K70" s="55"/>
      <c r="L70" s="29" t="s">
        <v>67</v>
      </c>
      <c r="M70" s="143">
        <v>987338.2430000001</v>
      </c>
      <c r="N70" s="156">
        <f>M70/D70</f>
        <v>1.0586495454478821</v>
      </c>
    </row>
    <row r="71" spans="1:14" s="2" customFormat="1" ht="19.5" customHeight="1">
      <c r="A71" s="159"/>
      <c r="B71" s="160"/>
      <c r="C71" s="172" t="s">
        <v>35</v>
      </c>
      <c r="D71" s="214">
        <v>587865.914</v>
      </c>
      <c r="E71" s="214">
        <v>587865.918</v>
      </c>
      <c r="F71" s="216">
        <v>483658.895</v>
      </c>
      <c r="G71" s="56">
        <f t="shared" si="8"/>
        <v>82.27367503213549</v>
      </c>
      <c r="H71" s="65">
        <f t="shared" si="7"/>
        <v>82.273675591948</v>
      </c>
      <c r="I71" s="56"/>
      <c r="J71" s="56"/>
      <c r="K71" s="55"/>
      <c r="L71" s="57">
        <f t="shared" si="2"/>
        <v>-12.726324408051994</v>
      </c>
      <c r="M71" s="143"/>
      <c r="N71" s="146"/>
    </row>
    <row r="72" spans="1:14" s="2" customFormat="1" ht="28.5" customHeight="1">
      <c r="A72" s="181"/>
      <c r="B72" s="182"/>
      <c r="C72" s="172" t="s">
        <v>71</v>
      </c>
      <c r="D72" s="214">
        <v>344773.454</v>
      </c>
      <c r="E72" s="216">
        <v>344773.453</v>
      </c>
      <c r="F72" s="216">
        <v>344772.108</v>
      </c>
      <c r="G72" s="56">
        <f t="shared" si="8"/>
        <v>99.99960988875789</v>
      </c>
      <c r="H72" s="65">
        <f t="shared" si="7"/>
        <v>99.99960959871346</v>
      </c>
      <c r="I72" s="56"/>
      <c r="J72" s="56"/>
      <c r="K72" s="55"/>
      <c r="L72" s="57">
        <f t="shared" si="2"/>
        <v>4.999609598713462</v>
      </c>
      <c r="M72" s="143"/>
      <c r="N72" s="146"/>
    </row>
    <row r="73" spans="1:15" s="2" customFormat="1" ht="41.25" customHeight="1">
      <c r="A73" s="186" t="s">
        <v>19</v>
      </c>
      <c r="B73" s="187" t="s">
        <v>80</v>
      </c>
      <c r="C73" s="118" t="s">
        <v>47</v>
      </c>
      <c r="D73" s="143">
        <f>D74+D75</f>
        <v>2051433.259</v>
      </c>
      <c r="E73" s="143">
        <f>E74+E75</f>
        <v>2003171.547</v>
      </c>
      <c r="F73" s="143">
        <f>F74+F75</f>
        <v>1729188.369</v>
      </c>
      <c r="G73" s="55">
        <f t="shared" si="8"/>
        <v>86.32253046872974</v>
      </c>
      <c r="H73" s="64">
        <f aca="true" t="shared" si="9" ref="H73:H86">F73/D73*100</f>
        <v>84.29171952895592</v>
      </c>
      <c r="I73" s="55"/>
      <c r="J73" s="55"/>
      <c r="K73" s="55"/>
      <c r="L73" s="29" t="s">
        <v>67</v>
      </c>
      <c r="M73" s="143">
        <f>2174674.12546+30697.6+2225.2</f>
        <v>2207596.92546</v>
      </c>
      <c r="N73" s="156">
        <f>M73/D73</f>
        <v>1.07612417599982</v>
      </c>
      <c r="O73" s="151"/>
    </row>
    <row r="74" spans="1:14" s="6" customFormat="1" ht="17.25" customHeight="1">
      <c r="A74" s="244"/>
      <c r="B74" s="245"/>
      <c r="C74" s="172" t="s">
        <v>35</v>
      </c>
      <c r="D74" s="214">
        <v>1565462.668</v>
      </c>
      <c r="E74" s="214">
        <v>1565462.669</v>
      </c>
      <c r="F74" s="214">
        <v>1291479.491</v>
      </c>
      <c r="G74" s="56">
        <f t="shared" si="8"/>
        <v>82.4982617966216</v>
      </c>
      <c r="H74" s="65">
        <f t="shared" si="9"/>
        <v>82.49826184932057</v>
      </c>
      <c r="I74" s="56" t="e">
        <f>#REF!+#REF!+#REF!</f>
        <v>#REF!</v>
      </c>
      <c r="J74" s="56" t="e">
        <f>I74-D74</f>
        <v>#REF!</v>
      </c>
      <c r="K74" s="56" t="e">
        <f>I74/D74</f>
        <v>#REF!</v>
      </c>
      <c r="L74" s="57">
        <f aca="true" t="shared" si="10" ref="L74:L123">H74-95</f>
        <v>-12.50173815067943</v>
      </c>
      <c r="M74" s="143"/>
      <c r="N74" s="147"/>
    </row>
    <row r="75" spans="1:14" s="2" customFormat="1" ht="27" customHeight="1">
      <c r="A75" s="242"/>
      <c r="B75" s="243"/>
      <c r="C75" s="172" t="s">
        <v>71</v>
      </c>
      <c r="D75" s="214">
        <v>485970.591</v>
      </c>
      <c r="E75" s="214">
        <v>437708.878</v>
      </c>
      <c r="F75" s="214">
        <v>437708.878</v>
      </c>
      <c r="G75" s="56">
        <f t="shared" si="8"/>
        <v>100</v>
      </c>
      <c r="H75" s="65">
        <f>F75/D75*100</f>
        <v>90.06900543082452</v>
      </c>
      <c r="I75" s="56"/>
      <c r="J75" s="56"/>
      <c r="K75" s="55"/>
      <c r="L75" s="57">
        <f t="shared" si="10"/>
        <v>-4.930994569175482</v>
      </c>
      <c r="M75" s="143"/>
      <c r="N75" s="146"/>
    </row>
    <row r="76" spans="1:14" s="2" customFormat="1" ht="31.5" customHeight="1">
      <c r="A76" s="188" t="s">
        <v>20</v>
      </c>
      <c r="B76" s="189" t="s">
        <v>81</v>
      </c>
      <c r="C76" s="118" t="s">
        <v>48</v>
      </c>
      <c r="D76" s="143">
        <f>D77+D78+D79</f>
        <v>1737619.069</v>
      </c>
      <c r="E76" s="143">
        <f>E77+E78+E79</f>
        <v>1737597.3299999998</v>
      </c>
      <c r="F76" s="143">
        <f>F77+F78+F79</f>
        <v>1637797.2310000001</v>
      </c>
      <c r="G76" s="55">
        <f t="shared" si="8"/>
        <v>94.25643114909714</v>
      </c>
      <c r="H76" s="64">
        <f t="shared" si="9"/>
        <v>94.25525192599046</v>
      </c>
      <c r="I76" s="55"/>
      <c r="J76" s="55"/>
      <c r="K76" s="55"/>
      <c r="L76" s="29" t="s">
        <v>67</v>
      </c>
      <c r="M76" s="143">
        <v>1449236.5919999997</v>
      </c>
      <c r="N76" s="156">
        <f>M76/D76</f>
        <v>0.8340358470133707</v>
      </c>
    </row>
    <row r="77" spans="1:14" s="6" customFormat="1" ht="17.25" customHeight="1">
      <c r="A77" s="190"/>
      <c r="B77" s="191"/>
      <c r="C77" s="172" t="s">
        <v>35</v>
      </c>
      <c r="D77" s="214">
        <v>1409167.835</v>
      </c>
      <c r="E77" s="217">
        <v>1409167.835</v>
      </c>
      <c r="F77" s="214">
        <v>1312394.575</v>
      </c>
      <c r="G77" s="56">
        <f t="shared" si="8"/>
        <v>93.13259516741667</v>
      </c>
      <c r="H77" s="65">
        <f t="shared" si="9"/>
        <v>93.13259516741667</v>
      </c>
      <c r="I77" s="56" t="e">
        <f>#REF!+#REF!</f>
        <v>#REF!</v>
      </c>
      <c r="J77" s="56" t="e">
        <f>I77-D77</f>
        <v>#REF!</v>
      </c>
      <c r="K77" s="56" t="e">
        <f>I77/D77</f>
        <v>#REF!</v>
      </c>
      <c r="L77" s="57">
        <f t="shared" si="10"/>
        <v>-1.8674048325833326</v>
      </c>
      <c r="M77" s="143"/>
      <c r="N77" s="147"/>
    </row>
    <row r="78" spans="1:14" s="2" customFormat="1" ht="16.5" customHeight="1">
      <c r="A78" s="192"/>
      <c r="B78" s="193"/>
      <c r="C78" s="172" t="s">
        <v>36</v>
      </c>
      <c r="D78" s="214">
        <v>228964.834</v>
      </c>
      <c r="E78" s="217">
        <v>228964.835</v>
      </c>
      <c r="F78" s="214">
        <v>228797.897</v>
      </c>
      <c r="G78" s="56">
        <f t="shared" si="8"/>
        <v>99.927090114078</v>
      </c>
      <c r="H78" s="228">
        <f>F78/D78*100</f>
        <v>99.92709055050786</v>
      </c>
      <c r="I78" s="56"/>
      <c r="J78" s="56"/>
      <c r="K78" s="55"/>
      <c r="L78" s="57">
        <f t="shared" si="10"/>
        <v>4.927090550507856</v>
      </c>
      <c r="M78" s="143"/>
      <c r="N78" s="146"/>
    </row>
    <row r="79" spans="1:14" s="2" customFormat="1" ht="30" customHeight="1">
      <c r="A79" s="181"/>
      <c r="B79" s="182"/>
      <c r="C79" s="172" t="s">
        <v>71</v>
      </c>
      <c r="D79" s="214">
        <v>99486.4</v>
      </c>
      <c r="E79" s="217">
        <v>99464.66</v>
      </c>
      <c r="F79" s="214">
        <v>96604.759</v>
      </c>
      <c r="G79" s="56">
        <f t="shared" si="8"/>
        <v>97.12470640325921</v>
      </c>
      <c r="H79" s="65">
        <f>F79/D79*100</f>
        <v>97.10348248604835</v>
      </c>
      <c r="I79" s="56"/>
      <c r="J79" s="56"/>
      <c r="K79" s="55"/>
      <c r="L79" s="57">
        <f t="shared" si="10"/>
        <v>2.1034824860483496</v>
      </c>
      <c r="M79" s="143"/>
      <c r="N79" s="146"/>
    </row>
    <row r="80" spans="1:14" s="2" customFormat="1" ht="44.25" customHeight="1">
      <c r="A80" s="158" t="s">
        <v>21</v>
      </c>
      <c r="B80" s="118" t="s">
        <v>111</v>
      </c>
      <c r="C80" s="118" t="s">
        <v>49</v>
      </c>
      <c r="D80" s="143">
        <f>D81+D82</f>
        <v>50451.912</v>
      </c>
      <c r="E80" s="143">
        <f>E81+E82</f>
        <v>50451.912</v>
      </c>
      <c r="F80" s="143">
        <f>F81+F82</f>
        <v>50313.117</v>
      </c>
      <c r="G80" s="55">
        <f t="shared" si="8"/>
        <v>99.72489645189265</v>
      </c>
      <c r="H80" s="230">
        <f t="shared" si="9"/>
        <v>99.72489645189265</v>
      </c>
      <c r="I80" s="55"/>
      <c r="J80" s="55"/>
      <c r="K80" s="55"/>
      <c r="L80" s="29" t="s">
        <v>67</v>
      </c>
      <c r="M80" s="143">
        <v>50602.2</v>
      </c>
      <c r="N80" s="156">
        <f>M80/D80</f>
        <v>1.0029788365602477</v>
      </c>
    </row>
    <row r="81" spans="1:14" s="6" customFormat="1" ht="18" customHeight="1">
      <c r="A81" s="170"/>
      <c r="B81" s="194"/>
      <c r="C81" s="112" t="s">
        <v>35</v>
      </c>
      <c r="D81" s="214">
        <v>50451.912</v>
      </c>
      <c r="E81" s="214">
        <v>50451.912</v>
      </c>
      <c r="F81" s="214">
        <v>50313.117</v>
      </c>
      <c r="G81" s="56">
        <f t="shared" si="8"/>
        <v>99.72489645189265</v>
      </c>
      <c r="H81" s="228">
        <f t="shared" si="9"/>
        <v>99.72489645189265</v>
      </c>
      <c r="I81" s="56" t="e">
        <f>#REF!+#REF!</f>
        <v>#REF!</v>
      </c>
      <c r="J81" s="56" t="e">
        <f>I81-D81</f>
        <v>#REF!</v>
      </c>
      <c r="K81" s="56" t="e">
        <f>I81/D81</f>
        <v>#REF!</v>
      </c>
      <c r="L81" s="57">
        <f t="shared" si="10"/>
        <v>4.724896451892647</v>
      </c>
      <c r="M81" s="143"/>
      <c r="N81" s="147"/>
    </row>
    <row r="82" spans="1:14" s="49" customFormat="1" ht="27" customHeight="1" hidden="1">
      <c r="A82" s="195"/>
      <c r="B82" s="196"/>
      <c r="C82" s="163" t="s">
        <v>71</v>
      </c>
      <c r="D82" s="206">
        <v>0</v>
      </c>
      <c r="E82" s="206">
        <v>0</v>
      </c>
      <c r="F82" s="206">
        <v>0</v>
      </c>
      <c r="G82" s="56" t="e">
        <f t="shared" si="8"/>
        <v>#DIV/0!</v>
      </c>
      <c r="H82" s="65" t="e">
        <f t="shared" si="9"/>
        <v>#DIV/0!</v>
      </c>
      <c r="I82" s="56"/>
      <c r="J82" s="56"/>
      <c r="K82" s="55"/>
      <c r="L82" s="57" t="e">
        <f t="shared" si="10"/>
        <v>#DIV/0!</v>
      </c>
      <c r="M82" s="143"/>
      <c r="N82" s="148"/>
    </row>
    <row r="83" spans="1:14" s="2" customFormat="1" ht="43.5" customHeight="1">
      <c r="A83" s="168" t="s">
        <v>22</v>
      </c>
      <c r="B83" s="169" t="s">
        <v>112</v>
      </c>
      <c r="C83" s="118" t="s">
        <v>50</v>
      </c>
      <c r="D83" s="143">
        <f>D84+D85+D86</f>
        <v>376490.583</v>
      </c>
      <c r="E83" s="143">
        <f>E84+E85+E86</f>
        <v>376490.586</v>
      </c>
      <c r="F83" s="143">
        <f>F84+F85+F86</f>
        <v>375190.167</v>
      </c>
      <c r="G83" s="55">
        <f t="shared" si="8"/>
        <v>99.65459455073865</v>
      </c>
      <c r="H83" s="230">
        <f t="shared" si="9"/>
        <v>99.65459534481903</v>
      </c>
      <c r="I83" s="55"/>
      <c r="J83" s="55"/>
      <c r="K83" s="55"/>
      <c r="L83" s="29" t="s">
        <v>67</v>
      </c>
      <c r="M83" s="143">
        <v>374646.20000000007</v>
      </c>
      <c r="N83" s="156">
        <f>M83/D83</f>
        <v>0.9951011178412398</v>
      </c>
    </row>
    <row r="84" spans="1:14" s="6" customFormat="1" ht="17.25" customHeight="1">
      <c r="A84" s="170"/>
      <c r="B84" s="171"/>
      <c r="C84" s="172" t="s">
        <v>35</v>
      </c>
      <c r="D84" s="214">
        <v>219822.283</v>
      </c>
      <c r="E84" s="214">
        <v>219822.283</v>
      </c>
      <c r="F84" s="214">
        <v>218601.438</v>
      </c>
      <c r="G84" s="56">
        <f t="shared" si="8"/>
        <v>99.4446218175252</v>
      </c>
      <c r="H84" s="228">
        <f t="shared" si="9"/>
        <v>99.4446218175252</v>
      </c>
      <c r="I84" s="56" t="e">
        <f>#REF!+#REF!+#REF!+#REF!+#REF!+#REF!+#REF!</f>
        <v>#REF!</v>
      </c>
      <c r="J84" s="56" t="e">
        <f>I84-D84</f>
        <v>#REF!</v>
      </c>
      <c r="K84" s="56" t="e">
        <f>I84/D84</f>
        <v>#REF!</v>
      </c>
      <c r="L84" s="57">
        <f t="shared" si="10"/>
        <v>4.444621817525203</v>
      </c>
      <c r="M84" s="143"/>
      <c r="N84" s="147"/>
    </row>
    <row r="85" spans="1:14" s="10" customFormat="1" ht="18" customHeight="1">
      <c r="A85" s="197"/>
      <c r="B85" s="198"/>
      <c r="C85" s="172" t="s">
        <v>36</v>
      </c>
      <c r="D85" s="214">
        <v>156668.3</v>
      </c>
      <c r="E85" s="214">
        <v>156668.303</v>
      </c>
      <c r="F85" s="214">
        <v>156588.729</v>
      </c>
      <c r="G85" s="56">
        <f t="shared" si="8"/>
        <v>99.94920861560617</v>
      </c>
      <c r="H85" s="228">
        <f t="shared" si="9"/>
        <v>99.94921052950725</v>
      </c>
      <c r="I85" s="56"/>
      <c r="J85" s="56"/>
      <c r="K85" s="55"/>
      <c r="L85" s="57">
        <f t="shared" si="10"/>
        <v>4.949210529507255</v>
      </c>
      <c r="M85" s="143"/>
      <c r="N85" s="155"/>
    </row>
    <row r="86" spans="1:14" s="49" customFormat="1" ht="29.25" customHeight="1" hidden="1">
      <c r="A86" s="195"/>
      <c r="B86" s="196"/>
      <c r="C86" s="68" t="s">
        <v>71</v>
      </c>
      <c r="D86" s="206">
        <v>0</v>
      </c>
      <c r="E86" s="206">
        <v>0</v>
      </c>
      <c r="F86" s="206">
        <v>0</v>
      </c>
      <c r="G86" s="56" t="e">
        <f t="shared" si="8"/>
        <v>#DIV/0!</v>
      </c>
      <c r="H86" s="65" t="e">
        <f t="shared" si="9"/>
        <v>#DIV/0!</v>
      </c>
      <c r="I86" s="56"/>
      <c r="J86" s="56"/>
      <c r="K86" s="55"/>
      <c r="L86" s="57" t="e">
        <f t="shared" si="10"/>
        <v>#DIV/0!</v>
      </c>
      <c r="M86" s="143"/>
      <c r="N86" s="148"/>
    </row>
    <row r="87" spans="1:14" s="2" customFormat="1" ht="43.5" customHeight="1">
      <c r="A87" s="158" t="s">
        <v>23</v>
      </c>
      <c r="B87" s="118" t="s">
        <v>82</v>
      </c>
      <c r="C87" s="118" t="s">
        <v>51</v>
      </c>
      <c r="D87" s="143">
        <f>D88+D89+D90</f>
        <v>169124.238</v>
      </c>
      <c r="E87" s="143">
        <f>E88+E89+E90</f>
        <v>169124.238</v>
      </c>
      <c r="F87" s="143">
        <f>F88+F89+F90</f>
        <v>163611.93899999998</v>
      </c>
      <c r="G87" s="55">
        <f aca="true" t="shared" si="11" ref="G87:G94">F87/E87*100</f>
        <v>96.74068065867648</v>
      </c>
      <c r="H87" s="64">
        <f aca="true" t="shared" si="12" ref="H87:H94">F87/D87*100</f>
        <v>96.74068065867648</v>
      </c>
      <c r="I87" s="55"/>
      <c r="J87" s="55"/>
      <c r="K87" s="55"/>
      <c r="L87" s="29" t="s">
        <v>67</v>
      </c>
      <c r="M87" s="143">
        <v>202220.556</v>
      </c>
      <c r="N87" s="156">
        <f>M87/D87</f>
        <v>1.1956923406803464</v>
      </c>
    </row>
    <row r="88" spans="1:14" s="6" customFormat="1" ht="18" customHeight="1">
      <c r="A88" s="244"/>
      <c r="B88" s="245"/>
      <c r="C88" s="172" t="s">
        <v>35</v>
      </c>
      <c r="D88" s="214">
        <v>161790.238</v>
      </c>
      <c r="E88" s="214">
        <v>161790.238</v>
      </c>
      <c r="F88" s="214">
        <v>160286.536</v>
      </c>
      <c r="G88" s="56">
        <f t="shared" si="11"/>
        <v>99.07058545769615</v>
      </c>
      <c r="H88" s="228">
        <f t="shared" si="12"/>
        <v>99.07058545769615</v>
      </c>
      <c r="I88" s="56" t="e">
        <f>SUM(#REF!)</f>
        <v>#REF!</v>
      </c>
      <c r="J88" s="56" t="e">
        <f>I88-D88</f>
        <v>#REF!</v>
      </c>
      <c r="K88" s="56" t="e">
        <f>I88/D88</f>
        <v>#REF!</v>
      </c>
      <c r="L88" s="57">
        <f t="shared" si="10"/>
        <v>4.070585457696154</v>
      </c>
      <c r="M88" s="143"/>
      <c r="N88" s="147"/>
    </row>
    <row r="89" spans="1:14" s="2" customFormat="1" ht="17.25" customHeight="1">
      <c r="A89" s="240"/>
      <c r="B89" s="241"/>
      <c r="C89" s="172" t="s">
        <v>36</v>
      </c>
      <c r="D89" s="214">
        <v>6502.5</v>
      </c>
      <c r="E89" s="214">
        <v>6502.5</v>
      </c>
      <c r="F89" s="214">
        <v>2493.903</v>
      </c>
      <c r="G89" s="56">
        <f t="shared" si="11"/>
        <v>38.35298731257208</v>
      </c>
      <c r="H89" s="65">
        <f t="shared" si="12"/>
        <v>38.35298731257208</v>
      </c>
      <c r="I89" s="56"/>
      <c r="J89" s="56"/>
      <c r="K89" s="55"/>
      <c r="L89" s="57">
        <f t="shared" si="10"/>
        <v>-56.64701268742792</v>
      </c>
      <c r="M89" s="143"/>
      <c r="N89" s="146"/>
    </row>
    <row r="90" spans="1:14" s="2" customFormat="1" ht="27" customHeight="1">
      <c r="A90" s="181"/>
      <c r="B90" s="182"/>
      <c r="C90" s="172" t="s">
        <v>71</v>
      </c>
      <c r="D90" s="214">
        <v>831.5</v>
      </c>
      <c r="E90" s="214">
        <v>831.5</v>
      </c>
      <c r="F90" s="214">
        <v>831.5</v>
      </c>
      <c r="G90" s="56">
        <f t="shared" si="11"/>
        <v>100</v>
      </c>
      <c r="H90" s="65">
        <f t="shared" si="12"/>
        <v>100</v>
      </c>
      <c r="I90" s="56"/>
      <c r="J90" s="56"/>
      <c r="K90" s="55"/>
      <c r="L90" s="57">
        <f t="shared" si="10"/>
        <v>5</v>
      </c>
      <c r="M90" s="143"/>
      <c r="N90" s="146"/>
    </row>
    <row r="91" spans="1:14" s="2" customFormat="1" ht="21" customHeight="1">
      <c r="A91" s="168" t="s">
        <v>24</v>
      </c>
      <c r="B91" s="169" t="s">
        <v>25</v>
      </c>
      <c r="C91" s="118" t="s">
        <v>52</v>
      </c>
      <c r="D91" s="143">
        <f>D92+D93+D94</f>
        <v>580877.076</v>
      </c>
      <c r="E91" s="143">
        <f>E92+E93+E94</f>
        <v>580877.076</v>
      </c>
      <c r="F91" s="143">
        <f>F92+F93+F94</f>
        <v>573138.217</v>
      </c>
      <c r="G91" s="55">
        <f t="shared" si="11"/>
        <v>98.66772862628855</v>
      </c>
      <c r="H91" s="64">
        <f t="shared" si="12"/>
        <v>98.66772862628855</v>
      </c>
      <c r="I91" s="55"/>
      <c r="J91" s="55"/>
      <c r="K91" s="55"/>
      <c r="L91" s="29" t="s">
        <v>67</v>
      </c>
      <c r="M91" s="143">
        <v>661030.8821</v>
      </c>
      <c r="N91" s="156">
        <f>M91/D91</f>
        <v>1.137987552636696</v>
      </c>
    </row>
    <row r="92" spans="1:14" s="6" customFormat="1" ht="16.5" customHeight="1">
      <c r="A92" s="244"/>
      <c r="B92" s="245"/>
      <c r="C92" s="172" t="s">
        <v>35</v>
      </c>
      <c r="D92" s="214">
        <v>580877.076</v>
      </c>
      <c r="E92" s="214">
        <v>580877.076</v>
      </c>
      <c r="F92" s="214">
        <v>573138.217</v>
      </c>
      <c r="G92" s="56">
        <f t="shared" si="11"/>
        <v>98.66772862628855</v>
      </c>
      <c r="H92" s="65">
        <f t="shared" si="12"/>
        <v>98.66772862628855</v>
      </c>
      <c r="I92" s="56" t="e">
        <f>#REF!+#REF!+#REF!+#REF!+#REF!+#REF!+#REF!+#REF!+#REF!+#REF!+#REF!</f>
        <v>#REF!</v>
      </c>
      <c r="J92" s="56" t="e">
        <f>I92-D92</f>
        <v>#REF!</v>
      </c>
      <c r="K92" s="56" t="e">
        <f>I92/D92</f>
        <v>#REF!</v>
      </c>
      <c r="L92" s="57">
        <f t="shared" si="10"/>
        <v>3.6677286262885502</v>
      </c>
      <c r="M92" s="143"/>
      <c r="N92" s="147"/>
    </row>
    <row r="93" spans="1:14" s="49" customFormat="1" ht="16.5" customHeight="1" hidden="1">
      <c r="A93" s="258"/>
      <c r="B93" s="259"/>
      <c r="C93" s="68" t="s">
        <v>36</v>
      </c>
      <c r="D93" s="206">
        <v>0</v>
      </c>
      <c r="E93" s="206">
        <v>0</v>
      </c>
      <c r="F93" s="206">
        <v>0</v>
      </c>
      <c r="G93" s="69" t="e">
        <f t="shared" si="11"/>
        <v>#DIV/0!</v>
      </c>
      <c r="H93" s="94" t="e">
        <f t="shared" si="12"/>
        <v>#DIV/0!</v>
      </c>
      <c r="I93" s="69"/>
      <c r="J93" s="69"/>
      <c r="K93" s="95"/>
      <c r="L93" s="57" t="e">
        <f t="shared" si="10"/>
        <v>#DIV/0!</v>
      </c>
      <c r="M93" s="143"/>
      <c r="N93" s="148"/>
    </row>
    <row r="94" spans="1:14" s="49" customFormat="1" ht="27.75" customHeight="1" hidden="1">
      <c r="A94" s="260"/>
      <c r="B94" s="261"/>
      <c r="C94" s="68" t="s">
        <v>71</v>
      </c>
      <c r="D94" s="206">
        <v>0</v>
      </c>
      <c r="E94" s="206">
        <v>0</v>
      </c>
      <c r="F94" s="206">
        <v>0</v>
      </c>
      <c r="G94" s="69" t="e">
        <f t="shared" si="11"/>
        <v>#DIV/0!</v>
      </c>
      <c r="H94" s="94" t="e">
        <f t="shared" si="12"/>
        <v>#DIV/0!</v>
      </c>
      <c r="I94" s="69"/>
      <c r="J94" s="69"/>
      <c r="K94" s="95"/>
      <c r="L94" s="57" t="e">
        <f t="shared" si="10"/>
        <v>#DIV/0!</v>
      </c>
      <c r="M94" s="143"/>
      <c r="N94" s="148"/>
    </row>
    <row r="95" spans="1:14" s="2" customFormat="1" ht="43.5" customHeight="1">
      <c r="A95" s="168" t="s">
        <v>26</v>
      </c>
      <c r="B95" s="169" t="s">
        <v>83</v>
      </c>
      <c r="C95" s="118" t="s">
        <v>53</v>
      </c>
      <c r="D95" s="143">
        <f>D96+D98+D97</f>
        <v>895563.382</v>
      </c>
      <c r="E95" s="143">
        <f>E96+E98+E97</f>
        <v>891548.7220000001</v>
      </c>
      <c r="F95" s="143">
        <f>F96+F97+F98</f>
        <v>890314.996</v>
      </c>
      <c r="G95" s="55">
        <f aca="true" t="shared" si="13" ref="G95:G123">F95/E95*100</f>
        <v>99.86161990146401</v>
      </c>
      <c r="H95" s="231">
        <f aca="true" t="shared" si="14" ref="H95:H123">F95/D95*100</f>
        <v>99.41395705703385</v>
      </c>
      <c r="I95" s="55"/>
      <c r="J95" s="55"/>
      <c r="K95" s="55"/>
      <c r="L95" s="29" t="s">
        <v>67</v>
      </c>
      <c r="M95" s="143">
        <v>881964.6799999999</v>
      </c>
      <c r="N95" s="156">
        <f>M95/D95</f>
        <v>0.9848154778619566</v>
      </c>
    </row>
    <row r="96" spans="1:14" s="6" customFormat="1" ht="17.25" customHeight="1">
      <c r="A96" s="170"/>
      <c r="B96" s="171"/>
      <c r="C96" s="172" t="s">
        <v>35</v>
      </c>
      <c r="D96" s="214">
        <v>881729.326</v>
      </c>
      <c r="E96" s="214">
        <v>881728.434</v>
      </c>
      <c r="F96" s="214">
        <v>880494.708</v>
      </c>
      <c r="G96" s="56">
        <f t="shared" si="13"/>
        <v>99.86007868722083</v>
      </c>
      <c r="H96" s="229">
        <f t="shared" si="14"/>
        <v>99.85997766393902</v>
      </c>
      <c r="I96" s="56" t="e">
        <f>#REF!+#REF!+#REF!+#REF!</f>
        <v>#REF!</v>
      </c>
      <c r="J96" s="56" t="e">
        <f>I96-D96</f>
        <v>#REF!</v>
      </c>
      <c r="K96" s="56" t="e">
        <f>I96/D96</f>
        <v>#REF!</v>
      </c>
      <c r="L96" s="57">
        <f t="shared" si="10"/>
        <v>4.85997766393902</v>
      </c>
      <c r="M96" s="143"/>
      <c r="N96" s="147"/>
    </row>
    <row r="97" spans="1:14" s="58" customFormat="1" ht="17.25" customHeight="1" hidden="1">
      <c r="A97" s="183"/>
      <c r="B97" s="184"/>
      <c r="C97" s="68" t="s">
        <v>36</v>
      </c>
      <c r="D97" s="214">
        <v>0</v>
      </c>
      <c r="E97" s="214">
        <v>0</v>
      </c>
      <c r="F97" s="214">
        <v>0</v>
      </c>
      <c r="G97" s="56" t="e">
        <f t="shared" si="13"/>
        <v>#DIV/0!</v>
      </c>
      <c r="H97" s="94" t="e">
        <f>F97/D97*100</f>
        <v>#DIV/0!</v>
      </c>
      <c r="I97" s="142"/>
      <c r="J97" s="69"/>
      <c r="K97" s="69"/>
      <c r="L97" s="57" t="e">
        <f t="shared" si="10"/>
        <v>#DIV/0!</v>
      </c>
      <c r="M97" s="143"/>
      <c r="N97" s="149"/>
    </row>
    <row r="98" spans="1:14" s="2" customFormat="1" ht="27.75" customHeight="1">
      <c r="A98" s="199"/>
      <c r="B98" s="167"/>
      <c r="C98" s="172" t="s">
        <v>71</v>
      </c>
      <c r="D98" s="214">
        <v>13834.056</v>
      </c>
      <c r="E98" s="214">
        <v>9820.288</v>
      </c>
      <c r="F98" s="214">
        <v>9820.288</v>
      </c>
      <c r="G98" s="56">
        <f t="shared" si="13"/>
        <v>100</v>
      </c>
      <c r="H98" s="65">
        <f>F98/D98*100</f>
        <v>70.9863253408834</v>
      </c>
      <c r="I98" s="56"/>
      <c r="J98" s="56"/>
      <c r="K98" s="55"/>
      <c r="L98" s="57">
        <f t="shared" si="10"/>
        <v>-24.013674659116603</v>
      </c>
      <c r="M98" s="143"/>
      <c r="N98" s="146"/>
    </row>
    <row r="99" spans="1:14" s="2" customFormat="1" ht="30" customHeight="1">
      <c r="A99" s="158" t="s">
        <v>27</v>
      </c>
      <c r="B99" s="187" t="s">
        <v>28</v>
      </c>
      <c r="C99" s="118" t="s">
        <v>54</v>
      </c>
      <c r="D99" s="143">
        <f>D100+D101</f>
        <v>39997.3</v>
      </c>
      <c r="E99" s="143">
        <f>E100+E101</f>
        <v>39997.3</v>
      </c>
      <c r="F99" s="143">
        <f>F100+F101</f>
        <v>39990.699</v>
      </c>
      <c r="G99" s="55">
        <f t="shared" si="13"/>
        <v>99.98349638600605</v>
      </c>
      <c r="H99" s="230">
        <f t="shared" si="14"/>
        <v>99.98349638600605</v>
      </c>
      <c r="I99" s="55"/>
      <c r="J99" s="55"/>
      <c r="K99" s="55"/>
      <c r="L99" s="29" t="s">
        <v>67</v>
      </c>
      <c r="M99" s="143">
        <v>39997.3</v>
      </c>
      <c r="N99" s="156">
        <f>M99/D99</f>
        <v>1</v>
      </c>
    </row>
    <row r="100" spans="1:14" s="6" customFormat="1" ht="18" customHeight="1">
      <c r="A100" s="170"/>
      <c r="B100" s="171"/>
      <c r="C100" s="172" t="s">
        <v>35</v>
      </c>
      <c r="D100" s="214">
        <v>39997.3</v>
      </c>
      <c r="E100" s="214">
        <v>39997.3</v>
      </c>
      <c r="F100" s="214">
        <v>39990.699</v>
      </c>
      <c r="G100" s="56">
        <f t="shared" si="13"/>
        <v>99.98349638600605</v>
      </c>
      <c r="H100" s="228">
        <f t="shared" si="14"/>
        <v>99.98349638600605</v>
      </c>
      <c r="I100" s="56" t="e">
        <f>#REF!</f>
        <v>#REF!</v>
      </c>
      <c r="J100" s="56" t="e">
        <f>I100-D100</f>
        <v>#REF!</v>
      </c>
      <c r="K100" s="56" t="e">
        <f>I100/D100</f>
        <v>#REF!</v>
      </c>
      <c r="L100" s="57">
        <f t="shared" si="10"/>
        <v>4.983496386006053</v>
      </c>
      <c r="M100" s="143"/>
      <c r="N100" s="147"/>
    </row>
    <row r="101" spans="1:14" s="58" customFormat="1" ht="28.5" customHeight="1" hidden="1">
      <c r="A101" s="200"/>
      <c r="B101" s="196"/>
      <c r="C101" s="68" t="s">
        <v>71</v>
      </c>
      <c r="D101" s="214">
        <v>0</v>
      </c>
      <c r="E101" s="214">
        <v>0</v>
      </c>
      <c r="F101" s="214">
        <v>0</v>
      </c>
      <c r="G101" s="69" t="e">
        <f>F101/E101*100</f>
        <v>#DIV/0!</v>
      </c>
      <c r="H101" s="94" t="e">
        <f t="shared" si="14"/>
        <v>#DIV/0!</v>
      </c>
      <c r="I101" s="69">
        <f>I102</f>
        <v>0</v>
      </c>
      <c r="J101" s="69">
        <f>I101-D101</f>
        <v>0</v>
      </c>
      <c r="K101" s="69" t="e">
        <f>I101/D101</f>
        <v>#DIV/0!</v>
      </c>
      <c r="L101" s="57" t="e">
        <f t="shared" si="10"/>
        <v>#DIV/0!</v>
      </c>
      <c r="M101" s="143"/>
      <c r="N101" s="149"/>
    </row>
    <row r="102" spans="1:14" s="2" customFormat="1" ht="30" customHeight="1">
      <c r="A102" s="158" t="s">
        <v>29</v>
      </c>
      <c r="B102" s="118" t="s">
        <v>30</v>
      </c>
      <c r="C102" s="118" t="s">
        <v>55</v>
      </c>
      <c r="D102" s="143">
        <f>D103</f>
        <v>9394.7</v>
      </c>
      <c r="E102" s="143">
        <f>E103</f>
        <v>9394.7</v>
      </c>
      <c r="F102" s="143">
        <f>F103</f>
        <v>9393.986</v>
      </c>
      <c r="G102" s="55">
        <f t="shared" si="13"/>
        <v>99.99239997019596</v>
      </c>
      <c r="H102" s="230">
        <f t="shared" si="14"/>
        <v>99.99239997019596</v>
      </c>
      <c r="I102" s="55"/>
      <c r="J102" s="55"/>
      <c r="K102" s="55"/>
      <c r="L102" s="29" t="s">
        <v>67</v>
      </c>
      <c r="M102" s="143">
        <v>9394.7</v>
      </c>
      <c r="N102" s="156">
        <f>M102/D102</f>
        <v>1</v>
      </c>
    </row>
    <row r="103" spans="1:14" s="6" customFormat="1" ht="18" customHeight="1">
      <c r="A103" s="170"/>
      <c r="B103" s="171"/>
      <c r="C103" s="112" t="s">
        <v>35</v>
      </c>
      <c r="D103" s="214">
        <v>9394.7</v>
      </c>
      <c r="E103" s="214">
        <v>9394.7</v>
      </c>
      <c r="F103" s="214">
        <v>9393.986</v>
      </c>
      <c r="G103" s="56">
        <f t="shared" si="13"/>
        <v>99.99239997019596</v>
      </c>
      <c r="H103" s="228">
        <f t="shared" si="14"/>
        <v>99.99239997019596</v>
      </c>
      <c r="I103" s="56" t="e">
        <f>#REF!</f>
        <v>#REF!</v>
      </c>
      <c r="J103" s="56" t="e">
        <f>I103-D103</f>
        <v>#REF!</v>
      </c>
      <c r="K103" s="56" t="e">
        <f>I103/D103</f>
        <v>#REF!</v>
      </c>
      <c r="L103" s="57">
        <f t="shared" si="10"/>
        <v>4.992399970195962</v>
      </c>
      <c r="M103" s="143"/>
      <c r="N103" s="147"/>
    </row>
    <row r="104" spans="1:14" s="2" customFormat="1" ht="21" customHeight="1">
      <c r="A104" s="158" t="s">
        <v>31</v>
      </c>
      <c r="B104" s="118" t="s">
        <v>32</v>
      </c>
      <c r="C104" s="118" t="s">
        <v>93</v>
      </c>
      <c r="D104" s="143">
        <f>D105+D106</f>
        <v>181992.5</v>
      </c>
      <c r="E104" s="143">
        <f>E105+E106</f>
        <v>181992.5</v>
      </c>
      <c r="F104" s="143">
        <f>F105+F106</f>
        <v>176649.445</v>
      </c>
      <c r="G104" s="55">
        <f t="shared" si="13"/>
        <v>97.06413451103755</v>
      </c>
      <c r="H104" s="64">
        <f t="shared" si="14"/>
        <v>97.06413451103755</v>
      </c>
      <c r="I104" s="56"/>
      <c r="J104" s="55"/>
      <c r="K104" s="55"/>
      <c r="L104" s="29" t="s">
        <v>67</v>
      </c>
      <c r="M104" s="143">
        <v>182446</v>
      </c>
      <c r="N104" s="156">
        <f>M104/D104</f>
        <v>1.0024918609283349</v>
      </c>
    </row>
    <row r="105" spans="1:14" s="6" customFormat="1" ht="18" customHeight="1">
      <c r="A105" s="185"/>
      <c r="B105" s="201"/>
      <c r="C105" s="112" t="s">
        <v>35</v>
      </c>
      <c r="D105" s="214">
        <v>181992.5</v>
      </c>
      <c r="E105" s="214">
        <v>181992.5</v>
      </c>
      <c r="F105" s="214">
        <v>176649.445</v>
      </c>
      <c r="G105" s="56">
        <f t="shared" si="13"/>
        <v>97.06413451103755</v>
      </c>
      <c r="H105" s="65">
        <f t="shared" si="14"/>
        <v>97.06413451103755</v>
      </c>
      <c r="I105" s="56" t="e">
        <f>#REF!</f>
        <v>#REF!</v>
      </c>
      <c r="J105" s="56" t="e">
        <f>I105-D105</f>
        <v>#REF!</v>
      </c>
      <c r="K105" s="56" t="e">
        <f>I105/D105</f>
        <v>#REF!</v>
      </c>
      <c r="L105" s="57">
        <f t="shared" si="10"/>
        <v>2.064134511037551</v>
      </c>
      <c r="M105" s="143"/>
      <c r="N105" s="147"/>
    </row>
    <row r="106" spans="1:14" s="58" customFormat="1" ht="27" customHeight="1" hidden="1">
      <c r="A106" s="161"/>
      <c r="B106" s="202"/>
      <c r="C106" s="163" t="s">
        <v>71</v>
      </c>
      <c r="D106" s="206">
        <v>0</v>
      </c>
      <c r="E106" s="206">
        <v>0</v>
      </c>
      <c r="F106" s="206">
        <v>0</v>
      </c>
      <c r="G106" s="69" t="e">
        <f>F106/E106*100</f>
        <v>#DIV/0!</v>
      </c>
      <c r="H106" s="94" t="e">
        <f>F106/D106*100</f>
        <v>#DIV/0!</v>
      </c>
      <c r="I106" s="69"/>
      <c r="J106" s="69"/>
      <c r="K106" s="95"/>
      <c r="L106" s="57" t="e">
        <f t="shared" si="10"/>
        <v>#DIV/0!</v>
      </c>
      <c r="M106" s="143"/>
      <c r="N106" s="149"/>
    </row>
    <row r="107" spans="1:14" s="3" customFormat="1" ht="42" customHeight="1">
      <c r="A107" s="158" t="s">
        <v>33</v>
      </c>
      <c r="B107" s="118" t="s">
        <v>84</v>
      </c>
      <c r="C107" s="118" t="s">
        <v>57</v>
      </c>
      <c r="D107" s="143">
        <f>D108+D109+D110</f>
        <v>1388361.0610000002</v>
      </c>
      <c r="E107" s="143">
        <f>E108+E109+E110</f>
        <v>1373924.6520000002</v>
      </c>
      <c r="F107" s="143">
        <f>F108+F109+F110</f>
        <v>1295117.578</v>
      </c>
      <c r="G107" s="55">
        <f t="shared" si="13"/>
        <v>94.26409054635695</v>
      </c>
      <c r="H107" s="64">
        <f t="shared" si="14"/>
        <v>93.28391687009434</v>
      </c>
      <c r="I107" s="56"/>
      <c r="J107" s="55"/>
      <c r="K107" s="55"/>
      <c r="L107" s="29" t="s">
        <v>67</v>
      </c>
      <c r="M107" s="150">
        <v>849770.4</v>
      </c>
      <c r="N107" s="157">
        <f>M107/D107</f>
        <v>0.6120672956557371</v>
      </c>
    </row>
    <row r="108" spans="1:14" s="6" customFormat="1" ht="17.25" customHeight="1">
      <c r="A108" s="244"/>
      <c r="B108" s="245"/>
      <c r="C108" s="172" t="s">
        <v>35</v>
      </c>
      <c r="D108" s="214">
        <v>867468.426</v>
      </c>
      <c r="E108" s="214">
        <v>867468.425</v>
      </c>
      <c r="F108" s="214">
        <v>832722.472</v>
      </c>
      <c r="G108" s="56">
        <f t="shared" si="13"/>
        <v>95.99455703531802</v>
      </c>
      <c r="H108" s="65">
        <f t="shared" si="14"/>
        <v>95.99455692465745</v>
      </c>
      <c r="I108" s="56" t="e">
        <f>#REF!+#REF!</f>
        <v>#REF!</v>
      </c>
      <c r="J108" s="56" t="e">
        <f>I108-D108</f>
        <v>#REF!</v>
      </c>
      <c r="K108" s="56" t="e">
        <f>I108/D108</f>
        <v>#REF!</v>
      </c>
      <c r="L108" s="57">
        <f t="shared" si="10"/>
        <v>0.994556924657445</v>
      </c>
      <c r="M108" s="143"/>
      <c r="N108" s="147"/>
    </row>
    <row r="109" spans="1:14" s="2" customFormat="1" ht="17.25" customHeight="1">
      <c r="A109" s="240"/>
      <c r="B109" s="241"/>
      <c r="C109" s="172" t="s">
        <v>36</v>
      </c>
      <c r="D109" s="214">
        <v>212196.154</v>
      </c>
      <c r="E109" s="214">
        <v>211817.107</v>
      </c>
      <c r="F109" s="214">
        <v>167755.986</v>
      </c>
      <c r="G109" s="56">
        <f t="shared" si="13"/>
        <v>79.1985068514792</v>
      </c>
      <c r="H109" s="65">
        <f>F109/D109*100</f>
        <v>79.05703418168454</v>
      </c>
      <c r="I109" s="56"/>
      <c r="J109" s="56"/>
      <c r="K109" s="55"/>
      <c r="L109" s="57">
        <f t="shared" si="10"/>
        <v>-15.942965818315457</v>
      </c>
      <c r="M109" s="143"/>
      <c r="N109" s="146"/>
    </row>
    <row r="110" spans="1:14" s="49" customFormat="1" ht="27" customHeight="1">
      <c r="A110" s="242"/>
      <c r="B110" s="243"/>
      <c r="C110" s="172" t="s">
        <v>71</v>
      </c>
      <c r="D110" s="214">
        <v>308696.481</v>
      </c>
      <c r="E110" s="214">
        <v>294639.12</v>
      </c>
      <c r="F110" s="214">
        <v>294639.12</v>
      </c>
      <c r="G110" s="56">
        <f t="shared" si="13"/>
        <v>100</v>
      </c>
      <c r="H110" s="65">
        <f>F110/D110*100</f>
        <v>95.44621922658068</v>
      </c>
      <c r="I110" s="56"/>
      <c r="J110" s="56"/>
      <c r="K110" s="55"/>
      <c r="L110" s="57">
        <f t="shared" si="10"/>
        <v>0.4462192265806806</v>
      </c>
      <c r="M110" s="143"/>
      <c r="N110" s="148"/>
    </row>
    <row r="111" spans="1:14" s="2" customFormat="1" ht="42" customHeight="1">
      <c r="A111" s="158" t="s">
        <v>34</v>
      </c>
      <c r="B111" s="118" t="s">
        <v>85</v>
      </c>
      <c r="C111" s="118" t="s">
        <v>56</v>
      </c>
      <c r="D111" s="143">
        <f>D112</f>
        <v>91062.997</v>
      </c>
      <c r="E111" s="143">
        <f>E112</f>
        <v>91062.999</v>
      </c>
      <c r="F111" s="143">
        <f>F112</f>
        <v>91062.995</v>
      </c>
      <c r="G111" s="55">
        <f t="shared" si="13"/>
        <v>99.99999560743656</v>
      </c>
      <c r="H111" s="64">
        <f t="shared" si="14"/>
        <v>99.99999780371822</v>
      </c>
      <c r="I111" s="55"/>
      <c r="J111" s="55"/>
      <c r="K111" s="55"/>
      <c r="L111" s="29" t="s">
        <v>67</v>
      </c>
      <c r="M111" s="143">
        <v>89530.1345</v>
      </c>
      <c r="N111" s="156">
        <f>M111/D111</f>
        <v>0.9831670101962491</v>
      </c>
    </row>
    <row r="112" spans="1:14" s="6" customFormat="1" ht="18" customHeight="1">
      <c r="A112" s="248"/>
      <c r="B112" s="249"/>
      <c r="C112" s="112" t="s">
        <v>35</v>
      </c>
      <c r="D112" s="214">
        <v>91062.997</v>
      </c>
      <c r="E112" s="214">
        <v>91062.999</v>
      </c>
      <c r="F112" s="214">
        <v>91062.995</v>
      </c>
      <c r="G112" s="56">
        <f t="shared" si="13"/>
        <v>99.99999560743656</v>
      </c>
      <c r="H112" s="65">
        <f t="shared" si="14"/>
        <v>99.99999780371822</v>
      </c>
      <c r="I112" s="56" t="e">
        <f>#REF!+#REF!</f>
        <v>#REF!</v>
      </c>
      <c r="J112" s="56" t="e">
        <f>I112-D112</f>
        <v>#REF!</v>
      </c>
      <c r="K112" s="56" t="e">
        <f>I112/D112</f>
        <v>#REF!</v>
      </c>
      <c r="L112" s="57">
        <f t="shared" si="10"/>
        <v>4.999997803718216</v>
      </c>
      <c r="M112" s="143"/>
      <c r="N112" s="147"/>
    </row>
    <row r="113" spans="1:14" s="49" customFormat="1" ht="18" customHeight="1">
      <c r="A113" s="248" t="s">
        <v>74</v>
      </c>
      <c r="B113" s="256"/>
      <c r="C113" s="257"/>
      <c r="D113" s="143">
        <v>179.841</v>
      </c>
      <c r="E113" s="98" t="s">
        <v>67</v>
      </c>
      <c r="F113" s="98" t="s">
        <v>67</v>
      </c>
      <c r="G113" s="98" t="s">
        <v>67</v>
      </c>
      <c r="H113" s="99" t="s">
        <v>67</v>
      </c>
      <c r="I113" s="98"/>
      <c r="J113" s="98"/>
      <c r="K113" s="98"/>
      <c r="L113" s="29" t="s">
        <v>67</v>
      </c>
      <c r="M113" s="143"/>
      <c r="N113" s="148"/>
    </row>
    <row r="114" spans="1:14" s="1" customFormat="1" ht="25.5" customHeight="1">
      <c r="A114" s="251" t="s">
        <v>65</v>
      </c>
      <c r="B114" s="252"/>
      <c r="C114" s="253"/>
      <c r="D114" s="226">
        <f>D116+D117+D118</f>
        <v>28312932.191999998</v>
      </c>
      <c r="E114" s="226">
        <f>E116+E117+E118</f>
        <v>28214921.661</v>
      </c>
      <c r="F114" s="226">
        <f>F116+F117+F118</f>
        <v>26638834.702</v>
      </c>
      <c r="G114" s="113">
        <f t="shared" si="13"/>
        <v>94.41399491398008</v>
      </c>
      <c r="H114" s="114">
        <f t="shared" si="14"/>
        <v>94.08716314280926</v>
      </c>
      <c r="I114" s="113"/>
      <c r="J114" s="113"/>
      <c r="K114" s="113"/>
      <c r="L114" s="29" t="s">
        <v>67</v>
      </c>
      <c r="M114" s="143"/>
      <c r="N114" s="146"/>
    </row>
    <row r="115" spans="1:14" s="1" customFormat="1" ht="15.75" customHeight="1">
      <c r="A115" s="265"/>
      <c r="B115" s="265"/>
      <c r="C115" s="115" t="s">
        <v>63</v>
      </c>
      <c r="D115" s="208"/>
      <c r="E115" s="209"/>
      <c r="F115" s="208"/>
      <c r="G115" s="55"/>
      <c r="H115" s="64"/>
      <c r="I115" s="116"/>
      <c r="J115" s="116"/>
      <c r="K115" s="117"/>
      <c r="L115" s="57"/>
      <c r="M115" s="143"/>
      <c r="N115" s="145"/>
    </row>
    <row r="116" spans="1:14" s="1" customFormat="1" ht="20.25" customHeight="1">
      <c r="A116" s="265"/>
      <c r="B116" s="265"/>
      <c r="C116" s="118" t="s">
        <v>35</v>
      </c>
      <c r="D116" s="119">
        <f>D7+D10+D18+D24+D28+D31+D35+D39+D43+D47+D51+D55+D59+D63+D67+D71+D74+D77+D81+D84+D88+D92+D96+D100+D103+D105+D108+D112</f>
        <v>15985882.372</v>
      </c>
      <c r="E116" s="119">
        <f>E7+E10+E18+E24+E28+E31+E35+E39+E43+E47+E51+E55+E59+E63+E67+E71+E74+E77+E81+E84+E88+E92+E96+E100+E103+E105+E108+E112</f>
        <v>15984134.387999998</v>
      </c>
      <c r="F116" s="119">
        <f>F7+F18+F24+F28+F31+F35+F39+F43+F47+F51+F55+F59+F63+F67+F71+F74+F77+F81+F84+F88+F92+F96+F100+F103+F105+F108+F112+F10+F21</f>
        <v>14935272.627999999</v>
      </c>
      <c r="G116" s="55">
        <f>F116/E116*100</f>
        <v>93.43810722220012</v>
      </c>
      <c r="H116" s="64">
        <f t="shared" si="14"/>
        <v>93.42789018740567</v>
      </c>
      <c r="I116" s="119" t="e">
        <f>I7+I10+I18+I24+#REF!+#REF!+#REF!+I31+I35+I39+I43+I47+I51+I55+I59+I63+#REF!+#REF!+I74+I77+I81+I84+I88+#REF!+I92+I96+I100+I103+I105+I108+I112+I28+I67</f>
        <v>#REF!</v>
      </c>
      <c r="J116" s="55" t="e">
        <f>I116-D116</f>
        <v>#REF!</v>
      </c>
      <c r="K116" s="55" t="e">
        <f>I116/D116</f>
        <v>#REF!</v>
      </c>
      <c r="L116" s="120">
        <f t="shared" si="10"/>
        <v>-1.5721098125943342</v>
      </c>
      <c r="M116" s="143"/>
      <c r="N116" s="145"/>
    </row>
    <row r="117" spans="1:14" s="1" customFormat="1" ht="18.75" customHeight="1">
      <c r="A117" s="265"/>
      <c r="B117" s="265"/>
      <c r="C117" s="118" t="s">
        <v>36</v>
      </c>
      <c r="D117" s="119">
        <f>D32+D36+D40+D44+D48+D52+D56+D60+D64+D78+D85+D89+D93+D109+D97+D19+D22+D25+D68</f>
        <v>9430561.214999998</v>
      </c>
      <c r="E117" s="119">
        <f>E32+E36+E40+E44+E48+E52+E56+E60+E64+E78+E85+E89+E93+E109+E97+E19+E22+E25+E68</f>
        <v>9409621.942</v>
      </c>
      <c r="F117" s="119">
        <f>F32+F36+F40+F44+F48+F52+F56+F60+F64+F78+F85+F89+F93+F109+F97+F19+F22+F25+F68</f>
        <v>9330158.754999999</v>
      </c>
      <c r="G117" s="55">
        <f>F117/E117*100</f>
        <v>99.15551137452914</v>
      </c>
      <c r="H117" s="64">
        <f t="shared" si="14"/>
        <v>98.93535010577843</v>
      </c>
      <c r="I117" s="55"/>
      <c r="J117" s="55"/>
      <c r="K117" s="55"/>
      <c r="L117" s="120">
        <f t="shared" si="10"/>
        <v>3.9353501057784257</v>
      </c>
      <c r="M117" s="143"/>
      <c r="N117" s="146"/>
    </row>
    <row r="118" spans="1:14" s="1" customFormat="1" ht="31.5" customHeight="1">
      <c r="A118" s="265"/>
      <c r="B118" s="265"/>
      <c r="C118" s="121" t="s">
        <v>71</v>
      </c>
      <c r="D118" s="119">
        <f>D16+D26+D29+D33+D69+D75+D79+D86+D94+D98+D106+D110+D82+D113+D8+D101+D72+D37+D41+D45+D49+D53+D57+D65+D61+D90</f>
        <v>2896488.6050000004</v>
      </c>
      <c r="E118" s="119">
        <f>E16+E26+E29+E33+E69+E75+E79+E86+E94+E98+E106+E110+E82+E8+E101+E72+E37+E41+E45+E49+E53+E57+E65+E61+E90</f>
        <v>2821165.3310000007</v>
      </c>
      <c r="F118" s="119">
        <f>F16+F26+F29+F33+F69+F75+F79+F86+F94+F98+F106+F110+F82+F8+F101+F72+F37+F41+F45+F49+F53+F57+F65+F61+F90</f>
        <v>2373403.319</v>
      </c>
      <c r="G118" s="55">
        <f t="shared" si="13"/>
        <v>84.12847318518249</v>
      </c>
      <c r="H118" s="64">
        <f t="shared" si="14"/>
        <v>81.9407096890685</v>
      </c>
      <c r="I118" s="55"/>
      <c r="J118" s="55"/>
      <c r="K118" s="55"/>
      <c r="L118" s="120">
        <f t="shared" si="10"/>
        <v>-13.059290310931502</v>
      </c>
      <c r="M118" s="143"/>
      <c r="N118" s="145"/>
    </row>
    <row r="119" spans="1:15" s="1" customFormat="1" ht="24.75" customHeight="1">
      <c r="A119" s="262" t="s">
        <v>64</v>
      </c>
      <c r="B119" s="263"/>
      <c r="C119" s="264"/>
      <c r="D119" s="225">
        <f>D121+D122+D123</f>
        <v>28394853.667</v>
      </c>
      <c r="E119" s="225">
        <f>E121+E122+E123</f>
        <v>28296843.137</v>
      </c>
      <c r="F119" s="225">
        <f>F121+F122+F123</f>
        <v>26643864.566</v>
      </c>
      <c r="G119" s="122">
        <f t="shared" si="13"/>
        <v>94.15843469535787</v>
      </c>
      <c r="H119" s="123">
        <f t="shared" si="14"/>
        <v>93.83342798122968</v>
      </c>
      <c r="I119" s="122"/>
      <c r="J119" s="122"/>
      <c r="K119" s="122"/>
      <c r="L119" s="227" t="s">
        <v>67</v>
      </c>
      <c r="M119" s="143">
        <f>M6+M9+M17+M20+M23+M27+M30+M34+M38+M42+M46+M50+M54+M58+M62+M66+M70+M73+M76+M80+M83+M87+M91+M95+M99+M102+M104+M107+M111</f>
        <v>25520546.38708</v>
      </c>
      <c r="N119" s="156">
        <f>M119/D119</f>
        <v>0.8987736540702631</v>
      </c>
      <c r="O119" s="2"/>
    </row>
    <row r="120" spans="1:14" s="1" customFormat="1" ht="14.25" customHeight="1">
      <c r="A120" s="250"/>
      <c r="B120" s="250"/>
      <c r="C120" s="124" t="s">
        <v>63</v>
      </c>
      <c r="D120" s="210"/>
      <c r="E120" s="211"/>
      <c r="F120" s="210"/>
      <c r="G120" s="55"/>
      <c r="H120" s="64"/>
      <c r="I120" s="125"/>
      <c r="J120" s="126"/>
      <c r="K120" s="126"/>
      <c r="L120" s="120"/>
      <c r="M120" s="143"/>
      <c r="N120" s="145"/>
    </row>
    <row r="121" spans="1:14" s="1" customFormat="1" ht="30.75" customHeight="1">
      <c r="A121" s="250"/>
      <c r="B121" s="250"/>
      <c r="C121" s="127" t="s">
        <v>70</v>
      </c>
      <c r="D121" s="128">
        <f>D116+D13</f>
        <v>16067803.847</v>
      </c>
      <c r="E121" s="224">
        <f>E116+E13</f>
        <v>16066055.863999998</v>
      </c>
      <c r="F121" s="128">
        <f>F116+F13</f>
        <v>14940302.491999999</v>
      </c>
      <c r="G121" s="129">
        <f t="shared" si="13"/>
        <v>92.99296988925246</v>
      </c>
      <c r="H121" s="130">
        <f t="shared" si="14"/>
        <v>92.9828533772491</v>
      </c>
      <c r="I121" s="128" t="e">
        <f>I116+I14+I15+#REF!+#REF!</f>
        <v>#REF!</v>
      </c>
      <c r="J121" s="55" t="e">
        <f>I121-D121</f>
        <v>#REF!</v>
      </c>
      <c r="K121" s="55" t="e">
        <f>I121/D121</f>
        <v>#REF!</v>
      </c>
      <c r="L121" s="120">
        <f t="shared" si="10"/>
        <v>-2.0171466227509</v>
      </c>
      <c r="M121" s="143"/>
      <c r="N121" s="145"/>
    </row>
    <row r="122" spans="1:14" s="1" customFormat="1" ht="18.75" customHeight="1">
      <c r="A122" s="250"/>
      <c r="B122" s="250"/>
      <c r="C122" s="127" t="s">
        <v>36</v>
      </c>
      <c r="D122" s="128">
        <f aca="true" t="shared" si="15" ref="D122:F123">D117</f>
        <v>9430561.214999998</v>
      </c>
      <c r="E122" s="128">
        <f t="shared" si="15"/>
        <v>9409621.942</v>
      </c>
      <c r="F122" s="128">
        <f>F117</f>
        <v>9330158.754999999</v>
      </c>
      <c r="G122" s="129">
        <f t="shared" si="13"/>
        <v>99.15551137452914</v>
      </c>
      <c r="H122" s="130">
        <f t="shared" si="14"/>
        <v>98.93535010577843</v>
      </c>
      <c r="I122" s="129"/>
      <c r="J122" s="129"/>
      <c r="K122" s="129"/>
      <c r="L122" s="120">
        <f t="shared" si="10"/>
        <v>3.9353501057784257</v>
      </c>
      <c r="M122" s="143"/>
      <c r="N122" s="146"/>
    </row>
    <row r="123" spans="1:14" s="1" customFormat="1" ht="31.5" customHeight="1">
      <c r="A123" s="250"/>
      <c r="B123" s="250"/>
      <c r="C123" s="131" t="s">
        <v>71</v>
      </c>
      <c r="D123" s="128">
        <f>D118</f>
        <v>2896488.6050000004</v>
      </c>
      <c r="E123" s="128">
        <f t="shared" si="15"/>
        <v>2821165.3310000007</v>
      </c>
      <c r="F123" s="128">
        <f t="shared" si="15"/>
        <v>2373403.319</v>
      </c>
      <c r="G123" s="129">
        <f t="shared" si="13"/>
        <v>84.12847318518249</v>
      </c>
      <c r="H123" s="130">
        <f t="shared" si="14"/>
        <v>81.9407096890685</v>
      </c>
      <c r="I123" s="129"/>
      <c r="J123" s="129"/>
      <c r="K123" s="129"/>
      <c r="L123" s="120">
        <f t="shared" si="10"/>
        <v>-13.059290310931502</v>
      </c>
      <c r="M123" s="143"/>
      <c r="N123" s="145"/>
    </row>
    <row r="124" spans="1:13" s="1" customFormat="1" ht="12" customHeight="1">
      <c r="A124" s="132"/>
      <c r="B124" s="133"/>
      <c r="C124" s="133"/>
      <c r="D124" s="134"/>
      <c r="E124" s="135"/>
      <c r="F124" s="47"/>
      <c r="G124" s="133"/>
      <c r="H124" s="133"/>
      <c r="I124" s="136"/>
      <c r="J124" s="136"/>
      <c r="K124" s="137"/>
      <c r="L124" s="133"/>
      <c r="M124" s="138"/>
    </row>
    <row r="125" spans="1:12" s="8" customFormat="1" ht="18" customHeight="1" hidden="1">
      <c r="A125" s="254" t="s">
        <v>100</v>
      </c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</row>
    <row r="126" spans="1:12" s="138" customFormat="1" ht="17.25" customHeight="1">
      <c r="A126" s="246" t="s">
        <v>124</v>
      </c>
      <c r="B126" s="247"/>
      <c r="C126" s="247"/>
      <c r="D126" s="247"/>
      <c r="E126" s="247"/>
      <c r="F126" s="247"/>
      <c r="G126" s="247"/>
      <c r="H126" s="247"/>
      <c r="I126" s="247"/>
      <c r="J126" s="139"/>
      <c r="K126" s="139"/>
      <c r="L126" s="140"/>
    </row>
    <row r="127" spans="1:12" s="4" customFormat="1" ht="12.75">
      <c r="A127" s="37"/>
      <c r="B127" s="38"/>
      <c r="C127" s="38"/>
      <c r="D127" s="36"/>
      <c r="E127" s="39"/>
      <c r="F127" s="48"/>
      <c r="G127" s="36"/>
      <c r="H127" s="36"/>
      <c r="I127" s="35"/>
      <c r="J127" s="35"/>
      <c r="K127" s="40"/>
      <c r="L127" s="36"/>
    </row>
    <row r="128" spans="1:12" s="4" customFormat="1" ht="74.25" customHeight="1" hidden="1">
      <c r="A128" s="25" t="s">
        <v>0</v>
      </c>
      <c r="B128" s="25" t="s">
        <v>62</v>
      </c>
      <c r="C128" s="25" t="s">
        <v>69</v>
      </c>
      <c r="D128" s="61" t="s">
        <v>115</v>
      </c>
      <c r="E128" s="59" t="s">
        <v>116</v>
      </c>
      <c r="F128" s="60" t="s">
        <v>117</v>
      </c>
      <c r="G128" s="60" t="s">
        <v>118</v>
      </c>
      <c r="H128" s="12" t="s">
        <v>73</v>
      </c>
      <c r="I128" s="52" t="s">
        <v>99</v>
      </c>
      <c r="J128" s="52" t="s">
        <v>89</v>
      </c>
      <c r="K128" s="53" t="s">
        <v>90</v>
      </c>
      <c r="L128" s="26" t="s">
        <v>107</v>
      </c>
    </row>
    <row r="129" spans="1:12" s="4" customFormat="1" ht="12.75" hidden="1">
      <c r="A129" s="82"/>
      <c r="B129" s="83"/>
      <c r="C129" s="83"/>
      <c r="D129" s="84"/>
      <c r="E129" s="85"/>
      <c r="F129" s="86"/>
      <c r="G129" s="87"/>
      <c r="H129" s="87"/>
      <c r="I129" s="88"/>
      <c r="J129" s="88"/>
      <c r="K129" s="89"/>
      <c r="L129" s="87"/>
    </row>
    <row r="130" spans="1:12" s="4" customFormat="1" ht="32.25" customHeight="1" hidden="1">
      <c r="A130" s="25" t="s">
        <v>0</v>
      </c>
      <c r="B130" s="25" t="s">
        <v>62</v>
      </c>
      <c r="C130" s="25" t="s">
        <v>69</v>
      </c>
      <c r="D130" s="87"/>
      <c r="E130" s="90"/>
      <c r="F130" s="86"/>
      <c r="G130" s="87"/>
      <c r="H130" s="87"/>
      <c r="I130" s="88"/>
      <c r="J130" s="88"/>
      <c r="K130" s="89"/>
      <c r="L130" s="87"/>
    </row>
    <row r="131" spans="1:12" s="4" customFormat="1" ht="15.75" hidden="1">
      <c r="A131" s="236" t="s">
        <v>64</v>
      </c>
      <c r="B131" s="237"/>
      <c r="C131" s="238"/>
      <c r="D131" s="70">
        <f>D133+D134+D135</f>
        <v>24525968.417999998</v>
      </c>
      <c r="E131" s="70">
        <f>E133+E134+E135</f>
        <v>21619356.084</v>
      </c>
      <c r="F131" s="70">
        <f>F133+F134+F135</f>
        <v>20841969.650000002</v>
      </c>
      <c r="G131" s="71">
        <f>F131/E131*100</f>
        <v>96.40421097196635</v>
      </c>
      <c r="H131" s="71">
        <f>F131/D131*100</f>
        <v>84.97919142187165</v>
      </c>
      <c r="I131" s="71"/>
      <c r="J131" s="71"/>
      <c r="K131" s="71"/>
      <c r="L131" s="72" t="s">
        <v>67</v>
      </c>
    </row>
    <row r="132" spans="1:12" s="4" customFormat="1" ht="13.5" hidden="1">
      <c r="A132" s="239"/>
      <c r="B132" s="239"/>
      <c r="C132" s="73" t="s">
        <v>63</v>
      </c>
      <c r="D132" s="74"/>
      <c r="E132" s="74"/>
      <c r="F132" s="74"/>
      <c r="G132" s="75"/>
      <c r="H132" s="75"/>
      <c r="I132" s="74"/>
      <c r="J132" s="76"/>
      <c r="K132" s="76"/>
      <c r="L132" s="77"/>
    </row>
    <row r="133" spans="1:12" s="4" customFormat="1" ht="27" hidden="1">
      <c r="A133" s="239"/>
      <c r="B133" s="239"/>
      <c r="C133" s="78" t="s">
        <v>70</v>
      </c>
      <c r="D133" s="79">
        <v>14805057.912999997</v>
      </c>
      <c r="E133" s="79">
        <v>13268979.204</v>
      </c>
      <c r="F133" s="79">
        <v>12716245.471</v>
      </c>
      <c r="G133" s="71">
        <v>95.83439144411821</v>
      </c>
      <c r="H133" s="71">
        <v>85.89122410547374</v>
      </c>
      <c r="I133" s="79" t="e">
        <v>#REF!</v>
      </c>
      <c r="J133" s="75" t="e">
        <v>#REF!</v>
      </c>
      <c r="K133" s="75" t="e">
        <v>#REF!</v>
      </c>
      <c r="L133" s="80">
        <v>0.8343914441182108</v>
      </c>
    </row>
    <row r="134" spans="1:12" s="4" customFormat="1" ht="13.5" hidden="1">
      <c r="A134" s="239"/>
      <c r="B134" s="239"/>
      <c r="C134" s="78" t="s">
        <v>36</v>
      </c>
      <c r="D134" s="79">
        <v>7926615.303999999</v>
      </c>
      <c r="E134" s="79">
        <v>7092166.329999999</v>
      </c>
      <c r="F134" s="79">
        <v>6886598.409</v>
      </c>
      <c r="G134" s="71">
        <v>97.10147913296332</v>
      </c>
      <c r="H134" s="71">
        <v>86.87943270723412</v>
      </c>
      <c r="I134" s="71"/>
      <c r="J134" s="71"/>
      <c r="K134" s="71"/>
      <c r="L134" s="80">
        <v>2.10147913296332</v>
      </c>
    </row>
    <row r="135" spans="1:12" s="4" customFormat="1" ht="27" hidden="1">
      <c r="A135" s="239"/>
      <c r="B135" s="239"/>
      <c r="C135" s="81" t="s">
        <v>71</v>
      </c>
      <c r="D135" s="79">
        <v>1794295.2010000001</v>
      </c>
      <c r="E135" s="79">
        <v>1258210.55</v>
      </c>
      <c r="F135" s="79">
        <v>1239125.77</v>
      </c>
      <c r="G135" s="71">
        <v>98.4831807363243</v>
      </c>
      <c r="H135" s="71">
        <v>69.05919211673798</v>
      </c>
      <c r="I135" s="71"/>
      <c r="J135" s="71"/>
      <c r="K135" s="71"/>
      <c r="L135" s="80">
        <v>3.4831807363243</v>
      </c>
    </row>
    <row r="136" spans="1:12" s="4" customFormat="1" ht="15.75" customHeight="1" hidden="1">
      <c r="A136" s="232" t="s">
        <v>64</v>
      </c>
      <c r="B136" s="233"/>
      <c r="C136" s="234"/>
      <c r="D136" s="110" t="e">
        <f>D138+D139+D140</f>
        <v>#REF!</v>
      </c>
      <c r="E136" s="110" t="e">
        <f>E138+E139+E140</f>
        <v>#REF!</v>
      </c>
      <c r="F136" s="110" t="e">
        <f>F138+F139+F140</f>
        <v>#REF!</v>
      </c>
      <c r="G136" s="107" t="e">
        <f>F136/E136*100</f>
        <v>#REF!</v>
      </c>
      <c r="H136" s="107" t="e">
        <f>F136/D136*100</f>
        <v>#REF!</v>
      </c>
      <c r="I136" s="107"/>
      <c r="J136" s="107"/>
      <c r="K136" s="107"/>
      <c r="L136" s="111" t="s">
        <v>67</v>
      </c>
    </row>
    <row r="137" spans="1:12" s="4" customFormat="1" ht="13.5" hidden="1">
      <c r="A137" s="235"/>
      <c r="B137" s="235"/>
      <c r="C137" s="101" t="s">
        <v>63</v>
      </c>
      <c r="D137" s="102"/>
      <c r="E137" s="102"/>
      <c r="F137" s="102"/>
      <c r="G137" s="100"/>
      <c r="H137" s="100"/>
      <c r="I137" s="102"/>
      <c r="J137" s="103"/>
      <c r="K137" s="103"/>
      <c r="L137" s="104"/>
    </row>
    <row r="138" spans="1:12" s="4" customFormat="1" ht="27" hidden="1">
      <c r="A138" s="235"/>
      <c r="B138" s="235"/>
      <c r="C138" s="105" t="s">
        <v>70</v>
      </c>
      <c r="D138" s="106" t="e">
        <f>D133+#REF!</f>
        <v>#REF!</v>
      </c>
      <c r="E138" s="106" t="e">
        <f>E133+#REF!</f>
        <v>#REF!</v>
      </c>
      <c r="F138" s="106" t="e">
        <f>F133+#REF!</f>
        <v>#REF!</v>
      </c>
      <c r="G138" s="107" t="e">
        <f>F138/E138*100</f>
        <v>#REF!</v>
      </c>
      <c r="H138" s="107" t="e">
        <f>F138/D138*100</f>
        <v>#REF!</v>
      </c>
      <c r="I138" s="106" t="e">
        <f>I133+#REF!+#REF!+#REF!+#REF!</f>
        <v>#REF!</v>
      </c>
      <c r="J138" s="100" t="e">
        <f>I138-D138</f>
        <v>#REF!</v>
      </c>
      <c r="K138" s="100" t="e">
        <f>I138/D138</f>
        <v>#REF!</v>
      </c>
      <c r="L138" s="108" t="e">
        <f>G138-95</f>
        <v>#REF!</v>
      </c>
    </row>
    <row r="139" spans="1:12" s="4" customFormat="1" ht="13.5" hidden="1">
      <c r="A139" s="235"/>
      <c r="B139" s="235"/>
      <c r="C139" s="105" t="s">
        <v>36</v>
      </c>
      <c r="D139" s="106">
        <f aca="true" t="shared" si="16" ref="D139:F140">D134</f>
        <v>7926615.303999999</v>
      </c>
      <c r="E139" s="106">
        <f t="shared" si="16"/>
        <v>7092166.329999999</v>
      </c>
      <c r="F139" s="106">
        <f t="shared" si="16"/>
        <v>6886598.409</v>
      </c>
      <c r="G139" s="107">
        <f>F139/E139*100</f>
        <v>97.10147913296332</v>
      </c>
      <c r="H139" s="107">
        <f>F139/D139*100</f>
        <v>86.87943270723412</v>
      </c>
      <c r="I139" s="107"/>
      <c r="J139" s="107"/>
      <c r="K139" s="107"/>
      <c r="L139" s="108">
        <f>G139-95</f>
        <v>2.10147913296332</v>
      </c>
    </row>
    <row r="140" spans="1:12" s="4" customFormat="1" ht="27" hidden="1">
      <c r="A140" s="235"/>
      <c r="B140" s="235"/>
      <c r="C140" s="109" t="s">
        <v>71</v>
      </c>
      <c r="D140" s="106">
        <f t="shared" si="16"/>
        <v>1794295.2010000001</v>
      </c>
      <c r="E140" s="106">
        <f t="shared" si="16"/>
        <v>1258210.55</v>
      </c>
      <c r="F140" s="106">
        <f t="shared" si="16"/>
        <v>1239125.77</v>
      </c>
      <c r="G140" s="107">
        <v>0</v>
      </c>
      <c r="H140" s="107">
        <f>F140/D140*100</f>
        <v>69.05919211673798</v>
      </c>
      <c r="I140" s="107"/>
      <c r="J140" s="107"/>
      <c r="K140" s="107"/>
      <c r="L140" s="108">
        <f>G140-95</f>
        <v>-95</v>
      </c>
    </row>
    <row r="141" spans="1:12" s="4" customFormat="1" ht="12.75" hidden="1">
      <c r="A141" s="37"/>
      <c r="B141" s="38"/>
      <c r="C141" s="38"/>
      <c r="D141" s="36"/>
      <c r="E141" s="39"/>
      <c r="F141" s="48"/>
      <c r="G141" s="36"/>
      <c r="H141" s="36"/>
      <c r="I141" s="35"/>
      <c r="J141" s="35"/>
      <c r="K141" s="40"/>
      <c r="L141" s="36"/>
    </row>
    <row r="142" spans="1:12" s="4" customFormat="1" ht="12.75">
      <c r="A142" s="37"/>
      <c r="B142" s="38"/>
      <c r="C142" s="38"/>
      <c r="D142" s="36"/>
      <c r="E142" s="39"/>
      <c r="F142" s="48"/>
      <c r="G142" s="36"/>
      <c r="H142" s="36"/>
      <c r="I142" s="35"/>
      <c r="J142" s="35"/>
      <c r="K142" s="40"/>
      <c r="L142" s="36"/>
    </row>
    <row r="143" spans="1:12" s="4" customFormat="1" ht="12.75">
      <c r="A143" s="37"/>
      <c r="B143" s="38"/>
      <c r="C143" s="38"/>
      <c r="D143" s="36"/>
      <c r="E143" s="39"/>
      <c r="F143" s="48"/>
      <c r="G143" s="36"/>
      <c r="H143" s="36"/>
      <c r="I143" s="35"/>
      <c r="J143" s="35"/>
      <c r="K143" s="40"/>
      <c r="L143" s="36"/>
    </row>
    <row r="144" spans="1:12" s="4" customFormat="1" ht="12.75">
      <c r="A144" s="37"/>
      <c r="B144" s="38"/>
      <c r="C144" s="38"/>
      <c r="D144" s="36"/>
      <c r="E144" s="39"/>
      <c r="F144" s="48"/>
      <c r="G144" s="36"/>
      <c r="H144" s="36"/>
      <c r="I144" s="35"/>
      <c r="J144" s="35"/>
      <c r="K144" s="40"/>
      <c r="L144" s="36"/>
    </row>
    <row r="145" spans="1:12" s="4" customFormat="1" ht="12.75">
      <c r="A145" s="37"/>
      <c r="B145" s="38"/>
      <c r="C145" s="38"/>
      <c r="D145" s="36"/>
      <c r="E145" s="39"/>
      <c r="F145" s="48"/>
      <c r="G145" s="36"/>
      <c r="H145" s="36"/>
      <c r="I145" s="35"/>
      <c r="J145" s="35"/>
      <c r="K145" s="40"/>
      <c r="L145" s="36"/>
    </row>
    <row r="146" spans="1:12" s="4" customFormat="1" ht="12.75">
      <c r="A146" s="37"/>
      <c r="B146" s="38"/>
      <c r="C146" s="38"/>
      <c r="D146" s="36"/>
      <c r="E146" s="39"/>
      <c r="F146" s="48"/>
      <c r="G146" s="36"/>
      <c r="H146" s="36"/>
      <c r="I146" s="35"/>
      <c r="J146" s="35"/>
      <c r="K146" s="40"/>
      <c r="L146" s="36"/>
    </row>
    <row r="147" spans="1:12" s="4" customFormat="1" ht="12.75">
      <c r="A147" s="37"/>
      <c r="B147" s="38"/>
      <c r="C147" s="38"/>
      <c r="D147" s="36"/>
      <c r="E147" s="39"/>
      <c r="F147" s="48"/>
      <c r="G147" s="36"/>
      <c r="H147" s="36"/>
      <c r="I147" s="35"/>
      <c r="J147" s="35"/>
      <c r="K147" s="40"/>
      <c r="L147" s="36"/>
    </row>
    <row r="148" spans="1:12" s="4" customFormat="1" ht="12.75">
      <c r="A148" s="37"/>
      <c r="B148" s="38"/>
      <c r="C148" s="38"/>
      <c r="D148" s="36"/>
      <c r="E148" s="39"/>
      <c r="F148" s="48"/>
      <c r="G148" s="36"/>
      <c r="H148" s="36"/>
      <c r="I148" s="35"/>
      <c r="J148" s="35"/>
      <c r="K148" s="40"/>
      <c r="L148" s="36"/>
    </row>
    <row r="149" spans="1:12" s="4" customFormat="1" ht="12.75">
      <c r="A149" s="37"/>
      <c r="B149" s="38"/>
      <c r="C149" s="38"/>
      <c r="D149" s="36"/>
      <c r="E149" s="39"/>
      <c r="F149" s="48"/>
      <c r="G149" s="36"/>
      <c r="H149" s="36"/>
      <c r="I149" s="35"/>
      <c r="J149" s="35"/>
      <c r="K149" s="40"/>
      <c r="L149" s="36"/>
    </row>
    <row r="150" spans="1:12" s="4" customFormat="1" ht="12.75">
      <c r="A150" s="37"/>
      <c r="B150" s="38"/>
      <c r="C150" s="38"/>
      <c r="D150" s="36"/>
      <c r="E150" s="39"/>
      <c r="F150" s="48"/>
      <c r="G150" s="36"/>
      <c r="H150" s="36"/>
      <c r="I150" s="35"/>
      <c r="J150" s="35"/>
      <c r="K150" s="40"/>
      <c r="L150" s="36"/>
    </row>
    <row r="151" spans="1:12" s="4" customFormat="1" ht="12.75">
      <c r="A151" s="37"/>
      <c r="B151" s="38"/>
      <c r="C151" s="38"/>
      <c r="D151" s="36"/>
      <c r="E151" s="39"/>
      <c r="F151" s="48"/>
      <c r="G151" s="36"/>
      <c r="H151" s="36"/>
      <c r="I151" s="35"/>
      <c r="J151" s="35"/>
      <c r="K151" s="40"/>
      <c r="L151" s="36"/>
    </row>
    <row r="152" spans="1:12" s="4" customFormat="1" ht="12.75">
      <c r="A152" s="37"/>
      <c r="B152" s="38"/>
      <c r="C152" s="38"/>
      <c r="D152" s="36"/>
      <c r="E152" s="39"/>
      <c r="F152" s="48"/>
      <c r="G152" s="36"/>
      <c r="H152" s="36"/>
      <c r="I152" s="35"/>
      <c r="J152" s="35"/>
      <c r="K152" s="40"/>
      <c r="L152" s="36"/>
    </row>
    <row r="153" spans="1:12" s="4" customFormat="1" ht="12.75">
      <c r="A153" s="37"/>
      <c r="B153" s="38"/>
      <c r="C153" s="38"/>
      <c r="D153" s="36"/>
      <c r="E153" s="39"/>
      <c r="F153" s="48"/>
      <c r="G153" s="36"/>
      <c r="H153" s="36"/>
      <c r="I153" s="35"/>
      <c r="J153" s="35"/>
      <c r="K153" s="40"/>
      <c r="L153" s="36"/>
    </row>
    <row r="154" spans="1:12" s="4" customFormat="1" ht="12.75">
      <c r="A154" s="37"/>
      <c r="B154" s="38"/>
      <c r="C154" s="38"/>
      <c r="D154" s="36"/>
      <c r="E154" s="39"/>
      <c r="F154" s="48"/>
      <c r="G154" s="36"/>
      <c r="H154" s="36"/>
      <c r="I154" s="35"/>
      <c r="J154" s="35"/>
      <c r="K154" s="40"/>
      <c r="L154" s="36"/>
    </row>
    <row r="155" spans="1:12" s="4" customFormat="1" ht="12.75">
      <c r="A155" s="37"/>
      <c r="B155" s="38"/>
      <c r="C155" s="38"/>
      <c r="D155" s="36"/>
      <c r="E155" s="39"/>
      <c r="F155" s="48"/>
      <c r="G155" s="36"/>
      <c r="H155" s="36"/>
      <c r="I155" s="35"/>
      <c r="J155" s="35"/>
      <c r="K155" s="40"/>
      <c r="L155" s="36"/>
    </row>
    <row r="156" spans="1:12" s="4" customFormat="1" ht="12.75">
      <c r="A156" s="37"/>
      <c r="B156" s="38"/>
      <c r="C156" s="38"/>
      <c r="D156" s="36"/>
      <c r="E156" s="39"/>
      <c r="F156" s="48"/>
      <c r="G156" s="36"/>
      <c r="H156" s="36"/>
      <c r="I156" s="35"/>
      <c r="J156" s="35"/>
      <c r="K156" s="40"/>
      <c r="L156" s="36"/>
    </row>
    <row r="157" spans="1:12" s="4" customFormat="1" ht="12.75">
      <c r="A157" s="37"/>
      <c r="B157" s="38"/>
      <c r="C157" s="38"/>
      <c r="D157" s="36"/>
      <c r="E157" s="39"/>
      <c r="F157" s="48"/>
      <c r="G157" s="36"/>
      <c r="H157" s="36"/>
      <c r="I157" s="35"/>
      <c r="J157" s="35"/>
      <c r="K157" s="40"/>
      <c r="L157" s="36"/>
    </row>
    <row r="158" spans="1:12" s="4" customFormat="1" ht="12.75">
      <c r="A158" s="37"/>
      <c r="B158" s="38"/>
      <c r="C158" s="38"/>
      <c r="D158" s="36"/>
      <c r="E158" s="39"/>
      <c r="F158" s="48"/>
      <c r="G158" s="36"/>
      <c r="H158" s="36"/>
      <c r="I158" s="35"/>
      <c r="J158" s="35"/>
      <c r="K158" s="40"/>
      <c r="L158" s="36"/>
    </row>
    <row r="159" spans="1:12" s="4" customFormat="1" ht="12.75">
      <c r="A159" s="37"/>
      <c r="B159" s="38"/>
      <c r="C159" s="38"/>
      <c r="D159" s="36"/>
      <c r="E159" s="39"/>
      <c r="F159" s="48"/>
      <c r="G159" s="36"/>
      <c r="H159" s="36"/>
      <c r="I159" s="35"/>
      <c r="J159" s="35"/>
      <c r="K159" s="40"/>
      <c r="L159" s="36"/>
    </row>
    <row r="160" spans="1:12" s="4" customFormat="1" ht="12.75">
      <c r="A160" s="37"/>
      <c r="B160" s="38"/>
      <c r="C160" s="38"/>
      <c r="D160" s="36"/>
      <c r="E160" s="39"/>
      <c r="F160" s="48"/>
      <c r="G160" s="36"/>
      <c r="H160" s="36"/>
      <c r="I160" s="35"/>
      <c r="J160" s="35"/>
      <c r="K160" s="40"/>
      <c r="L160" s="36"/>
    </row>
    <row r="161" spans="1:12" s="4" customFormat="1" ht="12.75">
      <c r="A161" s="37"/>
      <c r="B161" s="38"/>
      <c r="C161" s="38"/>
      <c r="D161" s="36"/>
      <c r="E161" s="39"/>
      <c r="F161" s="48"/>
      <c r="G161" s="36"/>
      <c r="H161" s="36"/>
      <c r="I161" s="35"/>
      <c r="J161" s="35"/>
      <c r="K161" s="40"/>
      <c r="L161" s="36"/>
    </row>
    <row r="162" spans="1:12" s="4" customFormat="1" ht="12.75">
      <c r="A162" s="37"/>
      <c r="B162" s="38"/>
      <c r="C162" s="38"/>
      <c r="D162" s="36"/>
      <c r="E162" s="39"/>
      <c r="F162" s="48"/>
      <c r="G162" s="36"/>
      <c r="H162" s="36"/>
      <c r="I162" s="35"/>
      <c r="J162" s="35"/>
      <c r="K162" s="40"/>
      <c r="L162" s="36"/>
    </row>
    <row r="163" spans="1:12" s="4" customFormat="1" ht="12.75">
      <c r="A163" s="37"/>
      <c r="B163" s="38"/>
      <c r="C163" s="38"/>
      <c r="D163" s="36"/>
      <c r="E163" s="39"/>
      <c r="F163" s="48"/>
      <c r="G163" s="36"/>
      <c r="H163" s="36"/>
      <c r="I163" s="35"/>
      <c r="J163" s="35"/>
      <c r="K163" s="40"/>
      <c r="L163" s="36"/>
    </row>
    <row r="164" spans="1:12" s="4" customFormat="1" ht="12.75">
      <c r="A164" s="37"/>
      <c r="B164" s="38"/>
      <c r="C164" s="38"/>
      <c r="D164" s="36"/>
      <c r="E164" s="39"/>
      <c r="F164" s="48"/>
      <c r="G164" s="36"/>
      <c r="H164" s="36"/>
      <c r="I164" s="35"/>
      <c r="J164" s="35"/>
      <c r="K164" s="40"/>
      <c r="L164" s="36"/>
    </row>
    <row r="165" spans="1:12" s="4" customFormat="1" ht="12.75">
      <c r="A165" s="37"/>
      <c r="B165" s="38"/>
      <c r="C165" s="38"/>
      <c r="D165" s="36"/>
      <c r="E165" s="39"/>
      <c r="F165" s="48"/>
      <c r="G165" s="36"/>
      <c r="H165" s="36"/>
      <c r="I165" s="35"/>
      <c r="J165" s="35"/>
      <c r="K165" s="40"/>
      <c r="L165" s="36"/>
    </row>
    <row r="166" spans="1:12" s="4" customFormat="1" ht="12.75">
      <c r="A166" s="37"/>
      <c r="B166" s="38"/>
      <c r="C166" s="38"/>
      <c r="D166" s="36"/>
      <c r="E166" s="39"/>
      <c r="F166" s="48"/>
      <c r="G166" s="36"/>
      <c r="H166" s="36"/>
      <c r="I166" s="35"/>
      <c r="J166" s="35"/>
      <c r="K166" s="40"/>
      <c r="L166" s="36"/>
    </row>
    <row r="167" spans="1:12" s="4" customFormat="1" ht="12.75">
      <c r="A167" s="37"/>
      <c r="B167" s="38"/>
      <c r="C167" s="38"/>
      <c r="D167" s="36"/>
      <c r="E167" s="39"/>
      <c r="F167" s="48"/>
      <c r="G167" s="36"/>
      <c r="H167" s="36"/>
      <c r="I167" s="35"/>
      <c r="J167" s="35"/>
      <c r="K167" s="40"/>
      <c r="L167" s="36"/>
    </row>
    <row r="168" spans="1:12" s="4" customFormat="1" ht="12.75">
      <c r="A168" s="37"/>
      <c r="B168" s="38"/>
      <c r="C168" s="38"/>
      <c r="D168" s="36"/>
      <c r="E168" s="39"/>
      <c r="F168" s="48"/>
      <c r="G168" s="36"/>
      <c r="H168" s="36"/>
      <c r="I168" s="35"/>
      <c r="J168" s="35"/>
      <c r="K168" s="40"/>
      <c r="L168" s="36"/>
    </row>
    <row r="169" spans="1:12" s="4" customFormat="1" ht="12.75">
      <c r="A169" s="37"/>
      <c r="B169" s="38"/>
      <c r="C169" s="38"/>
      <c r="D169" s="36"/>
      <c r="E169" s="39"/>
      <c r="F169" s="48"/>
      <c r="G169" s="36"/>
      <c r="H169" s="36"/>
      <c r="I169" s="35"/>
      <c r="J169" s="35"/>
      <c r="K169" s="40"/>
      <c r="L169" s="36"/>
    </row>
    <row r="170" spans="1:12" s="4" customFormat="1" ht="12.75">
      <c r="A170" s="37"/>
      <c r="B170" s="38"/>
      <c r="C170" s="38"/>
      <c r="D170" s="36"/>
      <c r="E170" s="39"/>
      <c r="F170" s="48"/>
      <c r="G170" s="36"/>
      <c r="H170" s="36"/>
      <c r="I170" s="35"/>
      <c r="J170" s="35"/>
      <c r="K170" s="40"/>
      <c r="L170" s="36"/>
    </row>
    <row r="171" spans="1:12" s="4" customFormat="1" ht="12.75">
      <c r="A171" s="37"/>
      <c r="B171" s="38"/>
      <c r="C171" s="38"/>
      <c r="D171" s="36"/>
      <c r="E171" s="39"/>
      <c r="F171" s="48"/>
      <c r="G171" s="36"/>
      <c r="H171" s="36"/>
      <c r="I171" s="35"/>
      <c r="J171" s="35"/>
      <c r="K171" s="40"/>
      <c r="L171" s="36"/>
    </row>
    <row r="172" spans="1:12" s="4" customFormat="1" ht="12.75">
      <c r="A172" s="37"/>
      <c r="B172" s="38"/>
      <c r="C172" s="38"/>
      <c r="D172" s="36"/>
      <c r="E172" s="39"/>
      <c r="F172" s="48"/>
      <c r="G172" s="36"/>
      <c r="H172" s="36"/>
      <c r="I172" s="35"/>
      <c r="J172" s="35"/>
      <c r="K172" s="40"/>
      <c r="L172" s="36"/>
    </row>
    <row r="173" spans="1:12" s="4" customFormat="1" ht="12.75">
      <c r="A173" s="37"/>
      <c r="B173" s="38"/>
      <c r="C173" s="38"/>
      <c r="D173" s="36"/>
      <c r="E173" s="39"/>
      <c r="F173" s="48"/>
      <c r="G173" s="36"/>
      <c r="H173" s="36"/>
      <c r="I173" s="35"/>
      <c r="J173" s="35"/>
      <c r="K173" s="40"/>
      <c r="L173" s="36"/>
    </row>
    <row r="174" spans="1:12" s="4" customFormat="1" ht="12.75">
      <c r="A174" s="37"/>
      <c r="B174" s="38"/>
      <c r="C174" s="38"/>
      <c r="D174" s="36"/>
      <c r="E174" s="39"/>
      <c r="F174" s="48"/>
      <c r="G174" s="36"/>
      <c r="H174" s="36"/>
      <c r="I174" s="35"/>
      <c r="J174" s="35"/>
      <c r="K174" s="40"/>
      <c r="L174" s="36"/>
    </row>
    <row r="175" spans="1:12" s="4" customFormat="1" ht="12.75">
      <c r="A175" s="37"/>
      <c r="B175" s="38"/>
      <c r="C175" s="38"/>
      <c r="D175" s="36"/>
      <c r="E175" s="39"/>
      <c r="F175" s="48"/>
      <c r="G175" s="36"/>
      <c r="H175" s="36"/>
      <c r="I175" s="35"/>
      <c r="J175" s="35"/>
      <c r="K175" s="40"/>
      <c r="L175" s="36"/>
    </row>
    <row r="176" spans="1:12" s="4" customFormat="1" ht="12.75">
      <c r="A176" s="37"/>
      <c r="B176" s="38"/>
      <c r="C176" s="38"/>
      <c r="D176" s="36"/>
      <c r="E176" s="39"/>
      <c r="F176" s="48"/>
      <c r="G176" s="36"/>
      <c r="H176" s="36"/>
      <c r="I176" s="35"/>
      <c r="J176" s="35"/>
      <c r="K176" s="40"/>
      <c r="L176" s="36"/>
    </row>
    <row r="177" spans="1:12" s="4" customFormat="1" ht="12.75">
      <c r="A177" s="37"/>
      <c r="B177" s="38"/>
      <c r="C177" s="38"/>
      <c r="D177" s="36"/>
      <c r="E177" s="39"/>
      <c r="F177" s="48"/>
      <c r="G177" s="36"/>
      <c r="H177" s="36"/>
      <c r="I177" s="35"/>
      <c r="J177" s="35"/>
      <c r="K177" s="40"/>
      <c r="L177" s="36"/>
    </row>
    <row r="178" spans="1:12" s="4" customFormat="1" ht="12.75">
      <c r="A178" s="37"/>
      <c r="B178" s="38"/>
      <c r="C178" s="38"/>
      <c r="D178" s="36"/>
      <c r="E178" s="39"/>
      <c r="F178" s="48"/>
      <c r="G178" s="36"/>
      <c r="H178" s="36"/>
      <c r="I178" s="35"/>
      <c r="J178" s="35"/>
      <c r="K178" s="40"/>
      <c r="L178" s="36"/>
    </row>
    <row r="179" spans="1:12" s="4" customFormat="1" ht="12.75">
      <c r="A179" s="37"/>
      <c r="B179" s="38"/>
      <c r="C179" s="38"/>
      <c r="D179" s="36"/>
      <c r="E179" s="39"/>
      <c r="F179" s="48"/>
      <c r="G179" s="36"/>
      <c r="H179" s="36"/>
      <c r="I179" s="35"/>
      <c r="J179" s="35"/>
      <c r="K179" s="40"/>
      <c r="L179" s="36"/>
    </row>
    <row r="180" spans="1:12" s="4" customFormat="1" ht="12.75">
      <c r="A180" s="37"/>
      <c r="B180" s="38"/>
      <c r="C180" s="38"/>
      <c r="D180" s="36"/>
      <c r="E180" s="39"/>
      <c r="F180" s="48"/>
      <c r="G180" s="36"/>
      <c r="H180" s="36"/>
      <c r="I180" s="35"/>
      <c r="J180" s="35"/>
      <c r="K180" s="40"/>
      <c r="L180" s="36"/>
    </row>
    <row r="181" spans="1:12" s="4" customFormat="1" ht="12.75">
      <c r="A181" s="37"/>
      <c r="B181" s="38"/>
      <c r="C181" s="38"/>
      <c r="D181" s="36"/>
      <c r="E181" s="39"/>
      <c r="F181" s="48"/>
      <c r="G181" s="36"/>
      <c r="H181" s="36"/>
      <c r="I181" s="35"/>
      <c r="J181" s="35"/>
      <c r="K181" s="40"/>
      <c r="L181" s="36"/>
    </row>
    <row r="182" spans="1:12" s="4" customFormat="1" ht="12.75">
      <c r="A182" s="37"/>
      <c r="B182" s="38"/>
      <c r="C182" s="38"/>
      <c r="D182" s="36"/>
      <c r="E182" s="39"/>
      <c r="F182" s="48"/>
      <c r="G182" s="36"/>
      <c r="H182" s="36"/>
      <c r="I182" s="35"/>
      <c r="J182" s="35"/>
      <c r="K182" s="40"/>
      <c r="L182" s="36"/>
    </row>
    <row r="183" spans="4:12" ht="12.75">
      <c r="D183" s="36"/>
      <c r="E183" s="39"/>
      <c r="F183" s="48"/>
      <c r="G183" s="36"/>
      <c r="H183" s="36"/>
      <c r="I183" s="35"/>
      <c r="J183" s="35"/>
      <c r="K183" s="40"/>
      <c r="L183" s="36"/>
    </row>
    <row r="184" spans="1:12" ht="12.75">
      <c r="A184" s="41"/>
      <c r="B184" s="41"/>
      <c r="C184" s="41"/>
      <c r="D184" s="36"/>
      <c r="E184" s="39"/>
      <c r="F184" s="48"/>
      <c r="G184" s="36"/>
      <c r="H184" s="36"/>
      <c r="I184" s="35"/>
      <c r="J184" s="35"/>
      <c r="K184" s="40"/>
      <c r="L184" s="36"/>
    </row>
    <row r="185" spans="1:12" ht="12.75">
      <c r="A185" s="41"/>
      <c r="B185" s="41"/>
      <c r="C185" s="41"/>
      <c r="D185" s="36"/>
      <c r="E185" s="39"/>
      <c r="F185" s="48"/>
      <c r="G185" s="36"/>
      <c r="H185" s="36"/>
      <c r="I185" s="35"/>
      <c r="J185" s="35"/>
      <c r="K185" s="40"/>
      <c r="L185" s="36"/>
    </row>
    <row r="186" spans="1:12" ht="12.75">
      <c r="A186" s="41"/>
      <c r="B186" s="41"/>
      <c r="C186" s="41"/>
      <c r="D186" s="36"/>
      <c r="E186" s="39"/>
      <c r="F186" s="48"/>
      <c r="G186" s="36"/>
      <c r="H186" s="36"/>
      <c r="I186" s="35"/>
      <c r="J186" s="35"/>
      <c r="K186" s="40"/>
      <c r="L186" s="36"/>
    </row>
    <row r="187" spans="1:12" ht="12.75">
      <c r="A187" s="41"/>
      <c r="B187" s="41"/>
      <c r="C187" s="41"/>
      <c r="D187" s="36"/>
      <c r="E187" s="39"/>
      <c r="F187" s="48"/>
      <c r="G187" s="36"/>
      <c r="H187" s="36"/>
      <c r="I187" s="35"/>
      <c r="J187" s="35"/>
      <c r="K187" s="40"/>
      <c r="L187" s="36"/>
    </row>
    <row r="188" spans="1:12" ht="12.75">
      <c r="A188" s="41"/>
      <c r="B188" s="41"/>
      <c r="C188" s="41"/>
      <c r="D188" s="36"/>
      <c r="E188" s="39"/>
      <c r="F188" s="48"/>
      <c r="G188" s="36"/>
      <c r="H188" s="36"/>
      <c r="I188" s="35"/>
      <c r="J188" s="35"/>
      <c r="K188" s="40"/>
      <c r="L188" s="36"/>
    </row>
    <row r="189" spans="1:12" ht="12.75">
      <c r="A189" s="41"/>
      <c r="B189" s="41"/>
      <c r="C189" s="41"/>
      <c r="D189" s="36"/>
      <c r="E189" s="39"/>
      <c r="F189" s="48"/>
      <c r="G189" s="36"/>
      <c r="H189" s="36"/>
      <c r="I189" s="35"/>
      <c r="J189" s="35"/>
      <c r="K189" s="40"/>
      <c r="L189" s="36"/>
    </row>
  </sheetData>
  <sheetProtection/>
  <autoFilter ref="A5:R123"/>
  <mergeCells count="26">
    <mergeCell ref="A3:N3"/>
    <mergeCell ref="A75:B75"/>
    <mergeCell ref="A10:B10"/>
    <mergeCell ref="A89:B89"/>
    <mergeCell ref="A31:B31"/>
    <mergeCell ref="A67:B67"/>
    <mergeCell ref="A69:B69"/>
    <mergeCell ref="A74:B74"/>
    <mergeCell ref="A120:B123"/>
    <mergeCell ref="A114:C114"/>
    <mergeCell ref="A125:L125"/>
    <mergeCell ref="A113:C113"/>
    <mergeCell ref="A92:B92"/>
    <mergeCell ref="A93:B94"/>
    <mergeCell ref="A119:C119"/>
    <mergeCell ref="A115:B118"/>
    <mergeCell ref="A136:C136"/>
    <mergeCell ref="A137:B140"/>
    <mergeCell ref="A131:C131"/>
    <mergeCell ref="A132:B135"/>
    <mergeCell ref="A32:B33"/>
    <mergeCell ref="A88:B88"/>
    <mergeCell ref="A126:I126"/>
    <mergeCell ref="A108:B108"/>
    <mergeCell ref="A109:B110"/>
    <mergeCell ref="A112:B112"/>
  </mergeCells>
  <printOptions/>
  <pageMargins left="0.4330708661417323" right="0.31496062992125984" top="0.2755905511811024" bottom="0.2755905511811024" header="0.15748031496062992" footer="0.15748031496062992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2019-01-21T05:38:17Z</cp:lastPrinted>
  <dcterms:created xsi:type="dcterms:W3CDTF">2002-03-11T10:22:12Z</dcterms:created>
  <dcterms:modified xsi:type="dcterms:W3CDTF">2019-01-21T05:38:56Z</dcterms:modified>
  <cp:category/>
  <cp:version/>
  <cp:contentType/>
  <cp:contentStatus/>
</cp:coreProperties>
</file>