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620" windowWidth="15480" windowHeight="466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источникам'!$A$5:$R$122</definedName>
    <definedName name="_xlnm.Print_Titles" localSheetId="0">'По ГРБС и источникам'!$5:$5</definedName>
    <definedName name="_xlnm.Print_Area" localSheetId="0">'По ГРБС и источникам'!$A$1:$L$125</definedName>
  </definedNames>
  <calcPr fullCalcOnLoad="1"/>
</workbook>
</file>

<file path=xl/sharedStrings.xml><?xml version="1.0" encoding="utf-8"?>
<sst xmlns="http://schemas.openxmlformats.org/spreadsheetml/2006/main" count="255" uniqueCount="124">
  <si>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</si>
  <si>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</si>
  <si>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</si>
  <si>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</si>
  <si>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</si>
  <si>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</si>
  <si>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</si>
  <si>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</si>
  <si>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</si>
  <si>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</si>
  <si>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</si>
  <si>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</si>
  <si>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</si>
  <si>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</si>
  <si>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</si>
  <si>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</si>
  <si>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</si>
  <si>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</si>
  <si>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</si>
  <si>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</si>
  <si>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</si>
  <si>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</si>
  <si>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</si>
  <si>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</si>
  <si>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</si>
  <si>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</si>
  <si>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</si>
  <si>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</si>
  <si>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</si>
  <si>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</si>
  <si>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</si>
  <si>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</si>
  <si>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</si>
  <si>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</si>
  <si>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</si>
  <si>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</si>
  <si>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</si>
  <si>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</si>
  <si>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</si>
  <si>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</si>
  <si>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</si>
  <si>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</si>
  <si>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</si>
  <si>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</si>
  <si>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</si>
  <si>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</si>
  <si>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</si>
  <si>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</si>
  <si>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</si>
  <si>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</si>
  <si>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</si>
  <si>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</si>
  <si>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</si>
  <si>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</si>
  <si>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</si>
  <si>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</si>
  <si>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</si>
  <si>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</si>
  <si>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</si>
  <si>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</si>
  <si>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</si>
  <si>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</si>
  <si>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</si>
  <si>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</si>
  <si>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</si>
  <si>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</si>
  <si>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</si>
  <si>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</si>
  <si>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</si>
  <si>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</si>
  <si>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</si>
  <si>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</si>
  <si>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</si>
  <si>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</si>
  <si>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</si>
  <si>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</si>
  <si>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</si>
  <si>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</si>
  <si>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</si>
  <si>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</si>
  <si>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</si>
  <si>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</si>
  <si>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</si>
  <si>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</si>
  <si>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</si>
  <si>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</si>
  <si>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</si>
  <si>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</si>
  <si>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</si>
  <si>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</si>
  <si>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</si>
  <si>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</si>
  <si>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</si>
  <si>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</si>
  <si>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</si>
  <si>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</si>
  <si>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</si>
  <si>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</si>
  <si>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</si>
  <si>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сумма принятых бюджетных обязательств по состоянию на 01.12.2012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</si>
  <si>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</si>
  <si>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</si>
  <si>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</si>
  <si>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</si>
  <si>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</si>
  <si>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</si>
  <si>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</si>
  <si>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</si>
  <si>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</si>
  <si>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</si>
  <si>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</si>
  <si>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</si>
  <si>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</si>
  <si>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</si>
  <si>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Ассигнования 2018 года</t>
  </si>
  <si>
    <t>Ассигнования 2017 года</t>
  </si>
  <si>
    <t>Кассовый план января 2017 года</t>
  </si>
  <si>
    <t>Кассовый расход на 01.02.2017</t>
  </si>
  <si>
    <t>%  выполнения кассового плана января                    2017 года</t>
  </si>
  <si>
    <t>Оперативный анализ исполнения бюджета города Перми по расходам на 1 марта 2018 года</t>
  </si>
  <si>
    <t>Кассовый план января-февраля 2018 года</t>
  </si>
  <si>
    <t>Кассовый расход на 01.03.2018</t>
  </si>
  <si>
    <t>%  выполнения кассового плана января-февраля 2018 года</t>
  </si>
  <si>
    <t xml:space="preserve"> * -  расчётный уровень установлен исходя из 95,0 % исполнения кассового плана по расходам за январь-февраль 2018 года.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</si>
</sst>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0.000000000"/>
    <numFmt numFmtId="207" formatCode="0.00000000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0" fontId="17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18" fillId="33" borderId="0" xfId="0" applyNumberFormat="1" applyFont="1" applyFill="1" applyAlignment="1">
      <alignment horizontal="right"/>
    </xf>
    <xf numFmtId="174" fontId="19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/>
    </xf>
    <xf numFmtId="10" fontId="17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4" fillId="33" borderId="15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9" fontId="66" fillId="33" borderId="16" xfId="0" applyNumberFormat="1" applyFont="1" applyFill="1" applyBorder="1" applyAlignment="1">
      <alignment horizontal="center" vertical="center" wrapText="1"/>
    </xf>
    <xf numFmtId="49" fontId="64" fillId="33" borderId="17" xfId="0" applyNumberFormat="1" applyFont="1" applyFill="1" applyBorder="1" applyAlignment="1">
      <alignment horizontal="center" vertical="center" wrapText="1"/>
    </xf>
    <xf numFmtId="174" fontId="13" fillId="33" borderId="11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9" fontId="4" fillId="33" borderId="19" xfId="0" applyNumberFormat="1" applyFont="1" applyFill="1" applyBorder="1" applyAlignment="1">
      <alignment horizontal="center" vertical="center" wrapText="1"/>
    </xf>
    <xf numFmtId="49" fontId="66" fillId="33" borderId="17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vertical="center"/>
    </xf>
    <xf numFmtId="49" fontId="64" fillId="33" borderId="10" xfId="0" applyNumberFormat="1" applyFont="1" applyFill="1" applyBorder="1" applyAlignment="1">
      <alignment horizontal="left" vertical="center" wrapText="1"/>
    </xf>
    <xf numFmtId="0" fontId="65" fillId="33" borderId="0" xfId="0" applyFont="1" applyFill="1" applyAlignment="1">
      <alignment/>
    </xf>
    <xf numFmtId="49" fontId="64" fillId="33" borderId="11" xfId="0" applyNumberFormat="1" applyFont="1" applyFill="1" applyBorder="1" applyAlignment="1">
      <alignment horizontal="left" vertical="center" wrapText="1"/>
    </xf>
    <xf numFmtId="49" fontId="64" fillId="33" borderId="14" xfId="0" applyNumberFormat="1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Fill="1" applyBorder="1" applyAlignment="1">
      <alignment horizontal="center" vertical="center" wrapText="1"/>
    </xf>
    <xf numFmtId="174" fontId="68" fillId="0" borderId="11" xfId="0" applyNumberFormat="1" applyFont="1" applyFill="1" applyBorder="1" applyAlignment="1">
      <alignment horizontal="center" vertical="center" wrapText="1"/>
    </xf>
    <xf numFmtId="179" fontId="68" fillId="33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49" fontId="64" fillId="0" borderId="10" xfId="0" applyNumberFormat="1" applyFont="1" applyFill="1" applyBorder="1" applyAlignment="1">
      <alignment horizontal="left" vertical="center" wrapText="1"/>
    </xf>
    <xf numFmtId="179" fontId="64" fillId="0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/>
    </xf>
    <xf numFmtId="179" fontId="0" fillId="4" borderId="22" xfId="0" applyNumberFormat="1" applyFont="1" applyFill="1" applyBorder="1" applyAlignment="1">
      <alignment horizontal="left"/>
    </xf>
    <xf numFmtId="179" fontId="4" fillId="4" borderId="11" xfId="0" applyNumberFormat="1" applyFont="1" applyFill="1" applyBorder="1" applyAlignment="1">
      <alignment vertical="center" wrapText="1"/>
    </xf>
    <xf numFmtId="179" fontId="12" fillId="4" borderId="22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10" fontId="17" fillId="33" borderId="11" xfId="0" applyNumberFormat="1" applyFont="1" applyFill="1" applyBorder="1" applyAlignment="1" applyProtection="1">
      <alignment/>
      <protection/>
    </xf>
    <xf numFmtId="179" fontId="16" fillId="33" borderId="11" xfId="0" applyNumberFormat="1" applyFont="1" applyFill="1" applyBorder="1" applyAlignment="1" applyProtection="1">
      <alignment/>
      <protection/>
    </xf>
    <xf numFmtId="49" fontId="64" fillId="33" borderId="17" xfId="0" applyNumberFormat="1" applyFont="1" applyFill="1" applyBorder="1" applyAlignment="1">
      <alignment horizontal="center" vertical="center" wrapText="1"/>
    </xf>
    <xf numFmtId="179" fontId="64" fillId="0" borderId="11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right" vertical="center" wrapText="1" indent="1"/>
    </xf>
    <xf numFmtId="174" fontId="64" fillId="4" borderId="11" xfId="0" applyNumberFormat="1" applyFont="1" applyFill="1" applyBorder="1" applyAlignment="1">
      <alignment vertical="center" wrapText="1"/>
    </xf>
    <xf numFmtId="179" fontId="64" fillId="4" borderId="11" xfId="0" applyNumberFormat="1" applyFont="1" applyFill="1" applyBorder="1" applyAlignment="1">
      <alignment vertical="center" wrapText="1"/>
    </xf>
    <xf numFmtId="179" fontId="64" fillId="4" borderId="11" xfId="0" applyNumberFormat="1" applyFont="1" applyFill="1" applyBorder="1" applyAlignment="1">
      <alignment vertical="center"/>
    </xf>
    <xf numFmtId="0" fontId="66" fillId="33" borderId="14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174" fontId="64" fillId="0" borderId="11" xfId="0" applyNumberFormat="1" applyFont="1" applyFill="1" applyBorder="1" applyAlignment="1">
      <alignment vertical="center" wrapText="1"/>
    </xf>
    <xf numFmtId="179" fontId="66" fillId="0" borderId="11" xfId="0" applyNumberFormat="1" applyFont="1" applyFill="1" applyBorder="1" applyAlignment="1">
      <alignment vertical="center" wrapTex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64" fillId="33" borderId="11" xfId="0" applyNumberFormat="1" applyFont="1" applyFill="1" applyBorder="1" applyAlignment="1">
      <alignment vertical="center" wrapText="1"/>
    </xf>
    <xf numFmtId="179" fontId="66" fillId="33" borderId="11" xfId="0" applyNumberFormat="1" applyFont="1" applyFill="1" applyBorder="1" applyAlignment="1">
      <alignment vertical="center" wrapText="1"/>
    </xf>
    <xf numFmtId="179" fontId="64" fillId="33" borderId="11" xfId="0" applyNumberFormat="1" applyFont="1" applyFill="1" applyBorder="1" applyAlignment="1">
      <alignment vertical="center"/>
    </xf>
    <xf numFmtId="0" fontId="65" fillId="0" borderId="0" xfId="0" applyFont="1" applyFill="1" applyAlignment="1">
      <alignment/>
    </xf>
    <xf numFmtId="179" fontId="3" fillId="34" borderId="11" xfId="0" applyNumberFormat="1" applyFont="1" applyFill="1" applyBorder="1" applyAlignment="1">
      <alignment horizontal="right" vertical="center" wrapText="1" indent="1"/>
    </xf>
    <xf numFmtId="0" fontId="66" fillId="33" borderId="12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174" fontId="66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vertical="center" wrapText="1"/>
    </xf>
    <xf numFmtId="179" fontId="64" fillId="34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9" fontId="69" fillId="0" borderId="11" xfId="60" applyNumberFormat="1" applyFont="1" applyFill="1" applyBorder="1" applyAlignment="1">
      <alignment horizontal="right" vertical="center" wrapText="1" indent="1"/>
    </xf>
    <xf numFmtId="179" fontId="69" fillId="0" borderId="11" xfId="0" applyNumberFormat="1" applyFont="1" applyFill="1" applyBorder="1" applyAlignment="1">
      <alignment horizontal="right" vertical="center" wrapText="1" indent="1"/>
    </xf>
    <xf numFmtId="179" fontId="70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9" fontId="4" fillId="35" borderId="11" xfId="0" applyNumberFormat="1" applyFont="1" applyFill="1" applyBorder="1" applyAlignment="1">
      <alignment vertical="center" wrapText="1"/>
    </xf>
    <xf numFmtId="0" fontId="7" fillId="35" borderId="21" xfId="0" applyFont="1" applyFill="1" applyBorder="1" applyAlignment="1">
      <alignment horizontal="left"/>
    </xf>
    <xf numFmtId="179" fontId="0" fillId="35" borderId="22" xfId="0" applyNumberFormat="1" applyFont="1" applyFill="1" applyBorder="1" applyAlignment="1">
      <alignment horizontal="left"/>
    </xf>
    <xf numFmtId="179" fontId="12" fillId="35" borderId="22" xfId="0" applyNumberFormat="1" applyFont="1" applyFill="1" applyBorder="1" applyAlignment="1">
      <alignment horizontal="left"/>
    </xf>
    <xf numFmtId="179" fontId="12" fillId="35" borderId="10" xfId="0" applyNumberFormat="1" applyFont="1" applyFill="1" applyBorder="1" applyAlignment="1">
      <alignment horizontal="left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 wrapText="1"/>
    </xf>
    <xf numFmtId="179" fontId="7" fillId="35" borderId="11" xfId="0" applyNumberFormat="1" applyFont="1" applyFill="1" applyBorder="1" applyAlignment="1">
      <alignment vertical="center" wrapText="1"/>
    </xf>
    <xf numFmtId="179" fontId="7" fillId="35" borderId="11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/>
    </xf>
    <xf numFmtId="179" fontId="7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79" fontId="21" fillId="0" borderId="11" xfId="0" applyNumberFormat="1" applyFont="1" applyFill="1" applyBorder="1" applyAlignment="1">
      <alignment horizontal="right" vertical="center" wrapText="1"/>
    </xf>
    <xf numFmtId="179" fontId="21" fillId="0" borderId="11" xfId="0" applyNumberFormat="1" applyFont="1" applyFill="1" applyBorder="1" applyAlignment="1">
      <alignment vertical="center" wrapText="1"/>
    </xf>
    <xf numFmtId="174" fontId="21" fillId="0" borderId="11" xfId="0" applyNumberFormat="1" applyFont="1" applyFill="1" applyBorder="1" applyAlignment="1">
      <alignment vertical="center" wrapText="1"/>
    </xf>
    <xf numFmtId="179" fontId="21" fillId="0" borderId="1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center" wrapText="1"/>
    </xf>
    <xf numFmtId="179" fontId="0" fillId="0" borderId="22" xfId="0" applyNumberFormat="1" applyFont="1" applyFill="1" applyBorder="1" applyAlignment="1">
      <alignment horizontal="left" vertical="center" wrapText="1"/>
    </xf>
    <xf numFmtId="179" fontId="12" fillId="0" borderId="22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vertical="center" wrapText="1"/>
    </xf>
    <xf numFmtId="174" fontId="22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179" fontId="0" fillId="0" borderId="22" xfId="0" applyNumberFormat="1" applyFont="1" applyFill="1" applyBorder="1" applyAlignment="1">
      <alignment horizontal="left"/>
    </xf>
    <xf numFmtId="179" fontId="12" fillId="0" borderId="22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179" fontId="3" fillId="0" borderId="23" xfId="0" applyNumberFormat="1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10" fontId="13" fillId="0" borderId="23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5" fillId="33" borderId="0" xfId="0" applyFont="1" applyFill="1" applyBorder="1" applyAlignment="1">
      <alignment horizontal="center" vertical="center" wrapText="1"/>
    </xf>
    <xf numFmtId="179" fontId="64" fillId="0" borderId="11" xfId="0" applyNumberFormat="1" applyFont="1" applyFill="1" applyBorder="1" applyAlignment="1">
      <alignment horizontal="right" vertical="center" wrapText="1" indent="1"/>
    </xf>
    <xf numFmtId="179" fontId="64" fillId="0" borderId="11" xfId="0" applyNumberFormat="1" applyFont="1" applyFill="1" applyBorder="1" applyAlignment="1">
      <alignment horizontal="right" vertical="center"/>
    </xf>
    <xf numFmtId="179" fontId="66" fillId="0" borderId="11" xfId="0" applyNumberFormat="1" applyFont="1" applyFill="1" applyBorder="1" applyAlignment="1">
      <alignment horizontal="right" vertical="center" wrapText="1" indent="1"/>
    </xf>
    <xf numFmtId="179" fontId="64" fillId="0" borderId="11" xfId="60" applyNumberFormat="1" applyFont="1" applyFill="1" applyBorder="1" applyAlignment="1">
      <alignment horizontal="right" vertical="center" wrapText="1" indent="1"/>
    </xf>
    <xf numFmtId="179" fontId="64" fillId="0" borderId="11" xfId="0" applyNumberFormat="1" applyFont="1" applyFill="1" applyBorder="1" applyAlignment="1">
      <alignment horizontal="right" vertical="center" indent="1"/>
    </xf>
    <xf numFmtId="179" fontId="66" fillId="0" borderId="11" xfId="0" applyNumberFormat="1" applyFont="1" applyFill="1" applyBorder="1" applyAlignment="1">
      <alignment horizontal="center" vertical="center" wrapText="1"/>
    </xf>
    <xf numFmtId="179" fontId="65" fillId="0" borderId="22" xfId="0" applyNumberFormat="1" applyFont="1" applyFill="1" applyBorder="1" applyAlignment="1">
      <alignment horizontal="left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64" fillId="0" borderId="11" xfId="0" applyNumberFormat="1" applyFont="1" applyFill="1" applyBorder="1" applyAlignment="1">
      <alignment horizontal="right" vertical="center" wrapText="1"/>
    </xf>
    <xf numFmtId="0" fontId="66" fillId="33" borderId="16" xfId="0" applyFont="1" applyFill="1" applyBorder="1" applyAlignment="1">
      <alignment horizontal="center" vertical="center" wrapText="1"/>
    </xf>
    <xf numFmtId="179" fontId="23" fillId="0" borderId="22" xfId="0" applyNumberFormat="1" applyFont="1" applyFill="1" applyBorder="1" applyAlignment="1">
      <alignment horizontal="left" vertical="center" wrapText="1"/>
    </xf>
    <xf numFmtId="179" fontId="23" fillId="0" borderId="22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vertical="center" wrapText="1"/>
    </xf>
    <xf numFmtId="49" fontId="10" fillId="35" borderId="21" xfId="0" applyNumberFormat="1" applyFont="1" applyFill="1" applyBorder="1" applyAlignment="1">
      <alignment horizontal="center" vertical="center" wrapText="1"/>
    </xf>
    <xf numFmtId="49" fontId="10" fillId="35" borderId="22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49" fontId="10" fillId="4" borderId="21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66" fillId="0" borderId="21" xfId="0" applyNumberFormat="1" applyFont="1" applyFill="1" applyBorder="1" applyAlignment="1">
      <alignment horizontal="center" vertical="center" wrapText="1"/>
    </xf>
    <xf numFmtId="49" fontId="66" fillId="0" borderId="22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4" fillId="33" borderId="14" xfId="0" applyNumberFormat="1" applyFont="1" applyFill="1" applyBorder="1" applyAlignment="1">
      <alignment horizontal="center" vertical="center" wrapText="1"/>
    </xf>
    <xf numFmtId="49" fontId="64" fillId="33" borderId="15" xfId="0" applyNumberFormat="1" applyFont="1" applyFill="1" applyBorder="1" applyAlignment="1">
      <alignment horizontal="center" vertical="center" wrapText="1"/>
    </xf>
    <xf numFmtId="49" fontId="64" fillId="33" borderId="16" xfId="0" applyNumberFormat="1" applyFont="1" applyFill="1" applyBorder="1" applyAlignment="1">
      <alignment horizontal="center" vertical="center" wrapText="1"/>
    </xf>
    <xf numFmtId="49" fontId="64" fillId="33" borderId="17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15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16" customWidth="1"/>
    <col min="6" max="6" width="14.28125" style="71" customWidth="1"/>
    <col min="7" max="7" width="13.00390625" style="5" customWidth="1"/>
    <col min="8" max="8" width="12.57421875" style="5" customWidth="1"/>
    <col min="9" max="9" width="12.8515625" style="9" hidden="1" customWidth="1"/>
    <col min="10" max="10" width="12.28125" style="9" hidden="1" customWidth="1"/>
    <col min="11" max="11" width="12.28125" style="17" hidden="1" customWidth="1"/>
    <col min="12" max="12" width="14.57421875" style="5" customWidth="1"/>
    <col min="14" max="14" width="7.7109375" style="0" customWidth="1"/>
    <col min="18" max="18" width="18.7109375" style="0" bestFit="1" customWidth="1"/>
  </cols>
  <sheetData>
    <row r="1" ht="15">
      <c r="L1" s="18" t="s">
        <v>75</v>
      </c>
    </row>
    <row r="2" ht="15">
      <c r="L2" s="18" t="s">
        <v>72</v>
      </c>
    </row>
    <row r="3" spans="1:12" s="1" customFormat="1" ht="18" customHeight="1">
      <c r="A3" s="258" t="s">
        <v>119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s="1" customFormat="1" ht="15" customHeight="1">
      <c r="A4" s="15"/>
      <c r="B4" s="19"/>
      <c r="C4" s="19"/>
      <c r="D4" s="20"/>
      <c r="E4" s="21"/>
      <c r="F4" s="72"/>
      <c r="G4" s="23"/>
      <c r="H4" s="23"/>
      <c r="I4" s="22"/>
      <c r="J4" s="22"/>
      <c r="K4" s="24"/>
      <c r="L4" s="25" t="s">
        <v>58</v>
      </c>
    </row>
    <row r="5" spans="1:12" s="1" customFormat="1" ht="82.5" customHeight="1">
      <c r="A5" s="26" t="s">
        <v>0</v>
      </c>
      <c r="B5" s="26" t="s">
        <v>62</v>
      </c>
      <c r="C5" s="26" t="s">
        <v>69</v>
      </c>
      <c r="D5" s="99" t="s">
        <v>114</v>
      </c>
      <c r="E5" s="154" t="s">
        <v>120</v>
      </c>
      <c r="F5" s="158" t="s">
        <v>121</v>
      </c>
      <c r="G5" s="158" t="s">
        <v>122</v>
      </c>
      <c r="H5" s="12" t="s">
        <v>73</v>
      </c>
      <c r="I5" s="79" t="s">
        <v>99</v>
      </c>
      <c r="J5" s="79" t="s">
        <v>89</v>
      </c>
      <c r="K5" s="80" t="s">
        <v>90</v>
      </c>
      <c r="L5" s="27" t="s">
        <v>107</v>
      </c>
    </row>
    <row r="6" spans="1:12" s="2" customFormat="1" ht="43.5" customHeight="1">
      <c r="A6" s="26" t="s">
        <v>59</v>
      </c>
      <c r="B6" s="28" t="s">
        <v>76</v>
      </c>
      <c r="C6" s="28" t="s">
        <v>37</v>
      </c>
      <c r="D6" s="132">
        <f>D7+D8</f>
        <v>593711.362</v>
      </c>
      <c r="E6" s="132">
        <f>E7+E8</f>
        <v>12273.195</v>
      </c>
      <c r="F6" s="132">
        <f>F7+F8</f>
        <v>9616.248</v>
      </c>
      <c r="G6" s="86">
        <f>F6/E6*100</f>
        <v>78.35162726576087</v>
      </c>
      <c r="H6" s="103">
        <f>F6/D6*100</f>
        <v>1.619684010696093</v>
      </c>
      <c r="I6" s="29"/>
      <c r="J6" s="29"/>
      <c r="K6" s="29"/>
      <c r="L6" s="30" t="s">
        <v>67</v>
      </c>
    </row>
    <row r="7" spans="1:12" s="6" customFormat="1" ht="17.25" customHeight="1">
      <c r="A7" s="31"/>
      <c r="B7" s="32"/>
      <c r="C7" s="11" t="s">
        <v>35</v>
      </c>
      <c r="D7" s="151">
        <v>593711.362</v>
      </c>
      <c r="E7" s="151">
        <v>12273.195</v>
      </c>
      <c r="F7" s="151">
        <v>9616.248</v>
      </c>
      <c r="G7" s="87">
        <f aca="true" t="shared" si="0" ref="G7:G34">F7/E7*100</f>
        <v>78.35162726576087</v>
      </c>
      <c r="H7" s="104">
        <f aca="true" t="shared" si="1" ref="H7:H34">F7/D7*100</f>
        <v>1.619684010696093</v>
      </c>
      <c r="I7" s="13" t="e">
        <f>#REF!+#REF!</f>
        <v>#REF!</v>
      </c>
      <c r="J7" s="13" t="e">
        <f>I7-D7</f>
        <v>#REF!</v>
      </c>
      <c r="K7" s="13" t="e">
        <f>I7/D7</f>
        <v>#REF!</v>
      </c>
      <c r="L7" s="14">
        <f>G7-95</f>
        <v>-16.648372734239132</v>
      </c>
    </row>
    <row r="8" spans="1:12" s="144" customFormat="1" ht="27" customHeight="1" hidden="1">
      <c r="A8" s="77"/>
      <c r="B8" s="130"/>
      <c r="C8" s="90" t="s">
        <v>71</v>
      </c>
      <c r="D8" s="211">
        <v>0</v>
      </c>
      <c r="E8" s="211">
        <v>0</v>
      </c>
      <c r="F8" s="155">
        <v>0</v>
      </c>
      <c r="G8" s="108" t="e">
        <f t="shared" si="0"/>
        <v>#DIV/0!</v>
      </c>
      <c r="H8" s="138" t="e">
        <f t="shared" si="1"/>
        <v>#DIV/0!</v>
      </c>
      <c r="I8" s="141"/>
      <c r="J8" s="141"/>
      <c r="K8" s="142"/>
      <c r="L8" s="143" t="e">
        <f>G8-95</f>
        <v>#DIV/0!</v>
      </c>
    </row>
    <row r="9" spans="1:18" s="1" customFormat="1" ht="30" customHeight="1">
      <c r="A9" s="26" t="s">
        <v>60</v>
      </c>
      <c r="B9" s="28" t="s">
        <v>77</v>
      </c>
      <c r="C9" s="28" t="s">
        <v>61</v>
      </c>
      <c r="D9" s="132">
        <f>D10+D13+D16</f>
        <v>261080.282</v>
      </c>
      <c r="E9" s="132">
        <f>E10+E13+E16</f>
        <v>26305.955</v>
      </c>
      <c r="F9" s="132">
        <f>F10+F13+F16</f>
        <v>14413.921</v>
      </c>
      <c r="G9" s="86">
        <f t="shared" si="0"/>
        <v>54.79337663278143</v>
      </c>
      <c r="H9" s="103">
        <f t="shared" si="1"/>
        <v>5.520876907893029</v>
      </c>
      <c r="I9" s="29"/>
      <c r="J9" s="13"/>
      <c r="K9" s="29"/>
      <c r="L9" s="30" t="s">
        <v>67</v>
      </c>
      <c r="R9" s="70"/>
    </row>
    <row r="10" spans="1:13" s="1" customFormat="1" ht="29.25" customHeight="1">
      <c r="A10" s="260"/>
      <c r="B10" s="261"/>
      <c r="C10" s="67" t="s">
        <v>66</v>
      </c>
      <c r="D10" s="140">
        <f>D11+D12</f>
        <v>132085</v>
      </c>
      <c r="E10" s="140">
        <f>E11+E12</f>
        <v>14587.373</v>
      </c>
      <c r="F10" s="140">
        <f>F11+F12</f>
        <v>14311.921</v>
      </c>
      <c r="G10" s="152">
        <f aca="true" t="shared" si="2" ref="G10:G16">F10/E10*100</f>
        <v>98.11170935301374</v>
      </c>
      <c r="H10" s="105">
        <f t="shared" si="1"/>
        <v>10.835387061362002</v>
      </c>
      <c r="I10" s="68" t="e">
        <f>#REF!+#REF!</f>
        <v>#REF!</v>
      </c>
      <c r="J10" s="68" t="e">
        <f>I10-D10</f>
        <v>#REF!</v>
      </c>
      <c r="K10" s="68" t="e">
        <f>I10/D10</f>
        <v>#REF!</v>
      </c>
      <c r="L10" s="69">
        <f aca="true" t="shared" si="3" ref="L10:L16">G10-95</f>
        <v>3.1117093530137367</v>
      </c>
      <c r="M10" s="2"/>
    </row>
    <row r="11" spans="1:12" s="1" customFormat="1" ht="18" customHeight="1" hidden="1">
      <c r="A11" s="33"/>
      <c r="B11" s="34"/>
      <c r="C11" s="11" t="s">
        <v>92</v>
      </c>
      <c r="D11" s="88">
        <f>107426.7+6823</f>
        <v>114249.7</v>
      </c>
      <c r="E11" s="88">
        <f>13880+265.937</f>
        <v>14145.937</v>
      </c>
      <c r="F11" s="88">
        <f>13728.536+141.949</f>
        <v>13870.485</v>
      </c>
      <c r="G11" s="87">
        <f t="shared" si="2"/>
        <v>98.05278363674319</v>
      </c>
      <c r="H11" s="104">
        <f>F11/D11*100</f>
        <v>12.140500150109803</v>
      </c>
      <c r="I11" s="29"/>
      <c r="J11" s="29"/>
      <c r="K11" s="13"/>
      <c r="L11" s="14">
        <f t="shared" si="3"/>
        <v>3.052783636743186</v>
      </c>
    </row>
    <row r="12" spans="1:12" s="1" customFormat="1" ht="27" customHeight="1" hidden="1">
      <c r="A12" s="33"/>
      <c r="B12" s="34"/>
      <c r="C12" s="11" t="s">
        <v>104</v>
      </c>
      <c r="D12" s="88">
        <v>17835.3</v>
      </c>
      <c r="E12" s="88">
        <v>441.436</v>
      </c>
      <c r="F12" s="88">
        <v>441.436</v>
      </c>
      <c r="G12" s="87">
        <f t="shared" si="2"/>
        <v>100</v>
      </c>
      <c r="H12" s="104">
        <f>F12/D12*100</f>
        <v>2.4750691045286595</v>
      </c>
      <c r="I12" s="29"/>
      <c r="J12" s="29"/>
      <c r="K12" s="13"/>
      <c r="L12" s="14">
        <f t="shared" si="3"/>
        <v>5</v>
      </c>
    </row>
    <row r="13" spans="1:13" s="1" customFormat="1" ht="30" customHeight="1">
      <c r="A13" s="33"/>
      <c r="B13" s="34"/>
      <c r="C13" s="67" t="s">
        <v>91</v>
      </c>
      <c r="D13" s="140">
        <f>D14+D15</f>
        <v>128995.282</v>
      </c>
      <c r="E13" s="140">
        <f>E14+E15</f>
        <v>11718.582</v>
      </c>
      <c r="F13" s="140">
        <f>F14+F15</f>
        <v>102</v>
      </c>
      <c r="G13" s="152">
        <f t="shared" si="2"/>
        <v>0.8704124782332879</v>
      </c>
      <c r="H13" s="105">
        <f>F13/D13*100</f>
        <v>0.07907265941710953</v>
      </c>
      <c r="I13" s="68" t="e">
        <f>#REF!+#REF!+I14+I15</f>
        <v>#REF!</v>
      </c>
      <c r="J13" s="68" t="e">
        <f>I13-D13</f>
        <v>#REF!</v>
      </c>
      <c r="K13" s="68" t="e">
        <f>I13/D13</f>
        <v>#REF!</v>
      </c>
      <c r="L13" s="69">
        <f t="shared" si="3"/>
        <v>-94.12958752176671</v>
      </c>
      <c r="M13" s="2"/>
    </row>
    <row r="14" spans="1:12" s="2" customFormat="1" ht="27.75" customHeight="1" hidden="1">
      <c r="A14" s="35"/>
      <c r="B14" s="34"/>
      <c r="C14" s="100" t="s">
        <v>105</v>
      </c>
      <c r="D14" s="145">
        <v>51895.282</v>
      </c>
      <c r="E14" s="145">
        <v>118.582</v>
      </c>
      <c r="F14" s="145">
        <v>102</v>
      </c>
      <c r="G14" s="101">
        <f t="shared" si="2"/>
        <v>86.01642745104654</v>
      </c>
      <c r="H14" s="106">
        <f>F14/D14*100</f>
        <v>0.19654965936980553</v>
      </c>
      <c r="I14" s="101">
        <v>570801.51</v>
      </c>
      <c r="J14" s="101">
        <f>I14-D14</f>
        <v>518906.228</v>
      </c>
      <c r="K14" s="101">
        <f>I14/D14</f>
        <v>10.999102191987317</v>
      </c>
      <c r="L14" s="102">
        <f t="shared" si="3"/>
        <v>-8.983572548953461</v>
      </c>
    </row>
    <row r="15" spans="1:12" s="2" customFormat="1" ht="18" customHeight="1" hidden="1">
      <c r="A15" s="35"/>
      <c r="B15" s="34"/>
      <c r="C15" s="100" t="s">
        <v>106</v>
      </c>
      <c r="D15" s="145">
        <v>77100</v>
      </c>
      <c r="E15" s="145">
        <v>11600</v>
      </c>
      <c r="F15" s="145">
        <v>0</v>
      </c>
      <c r="G15" s="101">
        <f t="shared" si="2"/>
        <v>0</v>
      </c>
      <c r="H15" s="106">
        <f>F15/D15*100</f>
        <v>0</v>
      </c>
      <c r="I15" s="101">
        <v>0</v>
      </c>
      <c r="J15" s="101"/>
      <c r="K15" s="101"/>
      <c r="L15" s="102">
        <f t="shared" si="3"/>
        <v>-95</v>
      </c>
    </row>
    <row r="16" spans="1:12" s="76" customFormat="1" ht="30" customHeight="1" hidden="1">
      <c r="A16" s="77"/>
      <c r="B16" s="78"/>
      <c r="C16" s="107" t="s">
        <v>113</v>
      </c>
      <c r="D16" s="208">
        <v>0</v>
      </c>
      <c r="E16" s="208">
        <v>0</v>
      </c>
      <c r="F16" s="156">
        <v>0</v>
      </c>
      <c r="G16" s="153" t="e">
        <f t="shared" si="2"/>
        <v>#DIV/0!</v>
      </c>
      <c r="H16" s="133">
        <v>0</v>
      </c>
      <c r="I16" s="134"/>
      <c r="J16" s="134"/>
      <c r="K16" s="134"/>
      <c r="L16" s="135" t="e">
        <f t="shared" si="3"/>
        <v>#DIV/0!</v>
      </c>
    </row>
    <row r="17" spans="1:12" s="5" customFormat="1" ht="44.25" customHeight="1">
      <c r="A17" s="26" t="s">
        <v>87</v>
      </c>
      <c r="B17" s="28" t="s">
        <v>86</v>
      </c>
      <c r="C17" s="28" t="s">
        <v>88</v>
      </c>
      <c r="D17" s="132">
        <f>D18+D19</f>
        <v>130402.9</v>
      </c>
      <c r="E17" s="132">
        <f>E18+E19</f>
        <v>9927.429</v>
      </c>
      <c r="F17" s="132">
        <f>F18+F19</f>
        <v>8982.265</v>
      </c>
      <c r="G17" s="86">
        <f t="shared" si="0"/>
        <v>90.47926708919297</v>
      </c>
      <c r="H17" s="103">
        <f t="shared" si="1"/>
        <v>6.888086844694405</v>
      </c>
      <c r="I17" s="86"/>
      <c r="J17" s="87"/>
      <c r="K17" s="87"/>
      <c r="L17" s="96" t="s">
        <v>67</v>
      </c>
    </row>
    <row r="18" spans="1:12" s="2" customFormat="1" ht="17.25" customHeight="1">
      <c r="A18" s="36"/>
      <c r="B18" s="37"/>
      <c r="C18" s="38" t="s">
        <v>35</v>
      </c>
      <c r="D18" s="88">
        <v>130402.9</v>
      </c>
      <c r="E18" s="88">
        <v>9927.429</v>
      </c>
      <c r="F18" s="88">
        <v>8982.265</v>
      </c>
      <c r="G18" s="87">
        <f t="shared" si="0"/>
        <v>90.47926708919297</v>
      </c>
      <c r="H18" s="104">
        <f t="shared" si="1"/>
        <v>6.888086844694405</v>
      </c>
      <c r="I18" s="87" t="e">
        <f>#REF!+#REF!</f>
        <v>#REF!</v>
      </c>
      <c r="J18" s="87" t="e">
        <f>I18-D18</f>
        <v>#REF!</v>
      </c>
      <c r="K18" s="87" t="e">
        <f>I18/D18</f>
        <v>#REF!</v>
      </c>
      <c r="L18" s="89">
        <f>G18-95</f>
        <v>-4.520732910807027</v>
      </c>
    </row>
    <row r="19" spans="1:12" s="91" customFormat="1" ht="17.25" customHeight="1" hidden="1">
      <c r="A19" s="136"/>
      <c r="B19" s="207"/>
      <c r="C19" s="92" t="s">
        <v>36</v>
      </c>
      <c r="D19" s="208">
        <v>0</v>
      </c>
      <c r="E19" s="208">
        <v>0</v>
      </c>
      <c r="F19" s="208">
        <v>0</v>
      </c>
      <c r="G19" s="108" t="e">
        <f t="shared" si="0"/>
        <v>#DIV/0!</v>
      </c>
      <c r="H19" s="138" t="e">
        <f t="shared" si="1"/>
        <v>#DIV/0!</v>
      </c>
      <c r="I19" s="209"/>
      <c r="J19" s="108"/>
      <c r="K19" s="139"/>
      <c r="L19" s="131" t="e">
        <f>G19-95</f>
        <v>#DIV/0!</v>
      </c>
    </row>
    <row r="20" spans="1:13" s="7" customFormat="1" ht="43.5" customHeight="1">
      <c r="A20" s="26" t="s">
        <v>103</v>
      </c>
      <c r="B20" s="28" t="s">
        <v>102</v>
      </c>
      <c r="C20" s="28" t="s">
        <v>101</v>
      </c>
      <c r="D20" s="132">
        <f>D21+D22</f>
        <v>38758.5</v>
      </c>
      <c r="E20" s="132">
        <f>E21+E22</f>
        <v>4496.06</v>
      </c>
      <c r="F20" s="132">
        <f>F21+F22</f>
        <v>3816.598</v>
      </c>
      <c r="G20" s="86">
        <f>F20/E20*100</f>
        <v>84.8876127097948</v>
      </c>
      <c r="H20" s="103">
        <f>F20/D20*100</f>
        <v>9.847125146742004</v>
      </c>
      <c r="I20" s="86"/>
      <c r="J20" s="87"/>
      <c r="K20" s="87"/>
      <c r="L20" s="96" t="s">
        <v>67</v>
      </c>
      <c r="M20" s="5"/>
    </row>
    <row r="21" spans="1:12" s="91" customFormat="1" ht="17.25" customHeight="1" hidden="1">
      <c r="A21" s="146"/>
      <c r="B21" s="147"/>
      <c r="C21" s="92" t="s">
        <v>35</v>
      </c>
      <c r="D21" s="88">
        <v>0</v>
      </c>
      <c r="E21" s="88">
        <v>0</v>
      </c>
      <c r="F21" s="88">
        <v>0</v>
      </c>
      <c r="G21" s="86" t="e">
        <f t="shared" si="0"/>
        <v>#DIV/0!</v>
      </c>
      <c r="H21" s="148" t="e">
        <f>F21/D21*100</f>
        <v>#DIV/0!</v>
      </c>
      <c r="I21" s="108" t="e">
        <f>I22+I23</f>
        <v>#REF!</v>
      </c>
      <c r="J21" s="108" t="e">
        <f>I21-D21</f>
        <v>#REF!</v>
      </c>
      <c r="K21" s="108" t="e">
        <f>I21/D21</f>
        <v>#REF!</v>
      </c>
      <c r="L21" s="131" t="e">
        <f>G21-95</f>
        <v>#DIV/0!</v>
      </c>
    </row>
    <row r="22" spans="1:13" s="7" customFormat="1" ht="17.25" customHeight="1">
      <c r="A22" s="39"/>
      <c r="B22" s="40"/>
      <c r="C22" s="38" t="s">
        <v>36</v>
      </c>
      <c r="D22" s="88">
        <v>38758.5</v>
      </c>
      <c r="E22" s="88">
        <v>4496.06</v>
      </c>
      <c r="F22" s="88">
        <v>3816.598</v>
      </c>
      <c r="G22" s="87">
        <f t="shared" si="0"/>
        <v>84.8876127097948</v>
      </c>
      <c r="H22" s="104">
        <f>F22/D22*100</f>
        <v>9.847125146742004</v>
      </c>
      <c r="I22" s="87" t="e">
        <f>I23+I24</f>
        <v>#REF!</v>
      </c>
      <c r="J22" s="87" t="e">
        <f>I22-D22</f>
        <v>#REF!</v>
      </c>
      <c r="K22" s="87" t="e">
        <f>I22/D22</f>
        <v>#REF!</v>
      </c>
      <c r="L22" s="89">
        <f>G22-95</f>
        <v>-10.112387290205206</v>
      </c>
      <c r="M22" s="5"/>
    </row>
    <row r="23" spans="1:12" s="2" customFormat="1" ht="43.5" customHeight="1">
      <c r="A23" s="46" t="s">
        <v>1</v>
      </c>
      <c r="B23" s="47" t="s">
        <v>78</v>
      </c>
      <c r="C23" s="28" t="s">
        <v>38</v>
      </c>
      <c r="D23" s="132">
        <f>D24+D25</f>
        <v>87118.2</v>
      </c>
      <c r="E23" s="132">
        <f>E24+E25</f>
        <v>8868.703</v>
      </c>
      <c r="F23" s="132">
        <f>F24+F25</f>
        <v>7821.614</v>
      </c>
      <c r="G23" s="86">
        <f t="shared" si="0"/>
        <v>88.19343707867993</v>
      </c>
      <c r="H23" s="103">
        <f t="shared" si="1"/>
        <v>8.978163001531254</v>
      </c>
      <c r="I23" s="86"/>
      <c r="J23" s="86"/>
      <c r="K23" s="86"/>
      <c r="L23" s="96" t="s">
        <v>67</v>
      </c>
    </row>
    <row r="24" spans="1:12" s="6" customFormat="1" ht="17.25" customHeight="1">
      <c r="A24" s="31"/>
      <c r="B24" s="32"/>
      <c r="C24" s="11" t="s">
        <v>35</v>
      </c>
      <c r="D24" s="88">
        <v>76915</v>
      </c>
      <c r="E24" s="88">
        <v>8336.403</v>
      </c>
      <c r="F24" s="88">
        <v>7568.123</v>
      </c>
      <c r="G24" s="87">
        <f t="shared" si="0"/>
        <v>90.78403479294367</v>
      </c>
      <c r="H24" s="104">
        <f t="shared" si="1"/>
        <v>9.839593057271014</v>
      </c>
      <c r="I24" s="87" t="e">
        <f>#REF!+#REF!+#REF!</f>
        <v>#REF!</v>
      </c>
      <c r="J24" s="87" t="e">
        <f>I24-D24</f>
        <v>#REF!</v>
      </c>
      <c r="K24" s="87" t="e">
        <f>I24/D24</f>
        <v>#REF!</v>
      </c>
      <c r="L24" s="89">
        <f>G24-95</f>
        <v>-4.215965207056328</v>
      </c>
    </row>
    <row r="25" spans="1:13" s="81" customFormat="1" ht="17.25" customHeight="1">
      <c r="A25" s="77"/>
      <c r="B25" s="83"/>
      <c r="C25" s="11" t="s">
        <v>36</v>
      </c>
      <c r="D25" s="88">
        <v>10203.2</v>
      </c>
      <c r="E25" s="88">
        <v>532.3</v>
      </c>
      <c r="F25" s="88">
        <v>253.491</v>
      </c>
      <c r="G25" s="87">
        <f t="shared" si="0"/>
        <v>47.62182979522826</v>
      </c>
      <c r="H25" s="104">
        <f>F25/D25*100</f>
        <v>2.4844264544456642</v>
      </c>
      <c r="I25" s="87"/>
      <c r="J25" s="87"/>
      <c r="K25" s="87"/>
      <c r="L25" s="89">
        <f>G25-95</f>
        <v>-47.37817020477174</v>
      </c>
      <c r="M25" s="6"/>
    </row>
    <row r="26" spans="1:14" s="2" customFormat="1" ht="43.5" customHeight="1">
      <c r="A26" s="27">
        <v>924</v>
      </c>
      <c r="B26" s="41" t="s">
        <v>95</v>
      </c>
      <c r="C26" s="28" t="s">
        <v>94</v>
      </c>
      <c r="D26" s="132">
        <f>D28+D27</f>
        <v>1214077.1</v>
      </c>
      <c r="E26" s="132">
        <f>E27+E28</f>
        <v>150462.266</v>
      </c>
      <c r="F26" s="150">
        <f>F27+F28</f>
        <v>150411.519</v>
      </c>
      <c r="G26" s="220">
        <f t="shared" si="0"/>
        <v>99.96627260684748</v>
      </c>
      <c r="H26" s="103">
        <f t="shared" si="1"/>
        <v>12.388959399695455</v>
      </c>
      <c r="I26" s="86"/>
      <c r="J26" s="86"/>
      <c r="K26" s="86"/>
      <c r="L26" s="96" t="s">
        <v>67</v>
      </c>
      <c r="M26" s="6"/>
      <c r="N26" s="6"/>
    </row>
    <row r="27" spans="1:12" s="2" customFormat="1" ht="18" customHeight="1">
      <c r="A27" s="42"/>
      <c r="B27" s="43"/>
      <c r="C27" s="11" t="s">
        <v>35</v>
      </c>
      <c r="D27" s="88">
        <v>1213727.5</v>
      </c>
      <c r="E27" s="88">
        <v>150462.266</v>
      </c>
      <c r="F27" s="149">
        <v>150411.519</v>
      </c>
      <c r="G27" s="221">
        <f t="shared" si="0"/>
        <v>99.96627260684748</v>
      </c>
      <c r="H27" s="104">
        <f t="shared" si="1"/>
        <v>12.392527894440885</v>
      </c>
      <c r="I27" s="87" t="e">
        <f>#REF!+#REF!+#REF!+#REF!+#REF!+#REF!+#REF!+#REF!</f>
        <v>#REF!</v>
      </c>
      <c r="J27" s="87" t="e">
        <f>I27-D27</f>
        <v>#REF!</v>
      </c>
      <c r="K27" s="87" t="e">
        <f>I27/D27</f>
        <v>#REF!</v>
      </c>
      <c r="L27" s="89">
        <f>G27-95</f>
        <v>4.9662726068474825</v>
      </c>
    </row>
    <row r="28" spans="1:12" s="2" customFormat="1" ht="27.75" customHeight="1">
      <c r="A28" s="44"/>
      <c r="B28" s="45"/>
      <c r="C28" s="11" t="s">
        <v>71</v>
      </c>
      <c r="D28" s="88">
        <v>349.6</v>
      </c>
      <c r="E28" s="88">
        <v>0</v>
      </c>
      <c r="F28" s="149">
        <v>0</v>
      </c>
      <c r="G28" s="87">
        <v>0</v>
      </c>
      <c r="H28" s="104">
        <f>F28/D28*100</f>
        <v>0</v>
      </c>
      <c r="I28" s="87"/>
      <c r="J28" s="87"/>
      <c r="K28" s="86"/>
      <c r="L28" s="89">
        <f>G28-95</f>
        <v>-95</v>
      </c>
    </row>
    <row r="29" spans="1:12" s="2" customFormat="1" ht="30.75" customHeight="1">
      <c r="A29" s="46" t="s">
        <v>2</v>
      </c>
      <c r="B29" s="47" t="s">
        <v>79</v>
      </c>
      <c r="C29" s="28" t="s">
        <v>39</v>
      </c>
      <c r="D29" s="132">
        <f>D30+D31+D32</f>
        <v>11721776.241</v>
      </c>
      <c r="E29" s="132">
        <f>E30+E31+E32</f>
        <v>1510580.703</v>
      </c>
      <c r="F29" s="132">
        <f>F30+F31+F32</f>
        <v>1441157.813</v>
      </c>
      <c r="G29" s="220">
        <f t="shared" si="0"/>
        <v>95.40422502007826</v>
      </c>
      <c r="H29" s="103">
        <f t="shared" si="1"/>
        <v>12.294705029082289</v>
      </c>
      <c r="I29" s="86"/>
      <c r="J29" s="86"/>
      <c r="K29" s="86"/>
      <c r="L29" s="96" t="s">
        <v>67</v>
      </c>
    </row>
    <row r="30" spans="1:12" s="6" customFormat="1" ht="17.25" customHeight="1">
      <c r="A30" s="235"/>
      <c r="B30" s="236"/>
      <c r="C30" s="11" t="s">
        <v>35</v>
      </c>
      <c r="D30" s="88">
        <v>3641907.141</v>
      </c>
      <c r="E30" s="88">
        <v>613305.111</v>
      </c>
      <c r="F30" s="88">
        <v>565718.097</v>
      </c>
      <c r="G30" s="87">
        <f t="shared" si="0"/>
        <v>92.24089068450628</v>
      </c>
      <c r="H30" s="104">
        <f t="shared" si="1"/>
        <v>15.53356730684419</v>
      </c>
      <c r="I30" s="87" t="e">
        <f>#REF!+#REF!+#REF!+#REF!+#REF!+#REF!+#REF!</f>
        <v>#REF!</v>
      </c>
      <c r="J30" s="87" t="e">
        <f>I30-D30</f>
        <v>#REF!</v>
      </c>
      <c r="K30" s="87" t="e">
        <f>I30/D30</f>
        <v>#REF!</v>
      </c>
      <c r="L30" s="89">
        <f>G30-95</f>
        <v>-2.759109315493717</v>
      </c>
    </row>
    <row r="31" spans="1:12" s="2" customFormat="1" ht="16.5" customHeight="1">
      <c r="A31" s="231"/>
      <c r="B31" s="232"/>
      <c r="C31" s="11" t="s">
        <v>36</v>
      </c>
      <c r="D31" s="88">
        <v>8009092.8</v>
      </c>
      <c r="E31" s="88">
        <v>883440.292</v>
      </c>
      <c r="F31" s="149">
        <v>861604.494</v>
      </c>
      <c r="G31" s="87">
        <f t="shared" si="0"/>
        <v>97.52832215173632</v>
      </c>
      <c r="H31" s="104">
        <f t="shared" si="1"/>
        <v>10.75782882675551</v>
      </c>
      <c r="I31" s="87">
        <f>H31/G31*100</f>
        <v>11.030466421864908</v>
      </c>
      <c r="J31" s="87">
        <f>H31/F31*100</f>
        <v>0.0012485808629911243</v>
      </c>
      <c r="K31" s="87">
        <f>J31/I31*100</f>
        <v>0.01131938410615304</v>
      </c>
      <c r="L31" s="89">
        <f>G31-95</f>
        <v>2.528322151736319</v>
      </c>
    </row>
    <row r="32" spans="1:13" s="2" customFormat="1" ht="27" customHeight="1">
      <c r="A32" s="233"/>
      <c r="B32" s="234"/>
      <c r="C32" s="11" t="s">
        <v>71</v>
      </c>
      <c r="D32" s="88">
        <v>70776.3</v>
      </c>
      <c r="E32" s="88">
        <v>13835.3</v>
      </c>
      <c r="F32" s="88">
        <v>13835.222</v>
      </c>
      <c r="G32" s="87">
        <f t="shared" si="0"/>
        <v>99.9994362247295</v>
      </c>
      <c r="H32" s="104">
        <f t="shared" si="1"/>
        <v>19.54781756039804</v>
      </c>
      <c r="I32" s="87"/>
      <c r="J32" s="87"/>
      <c r="K32" s="86"/>
      <c r="L32" s="89">
        <f>G32-95</f>
        <v>4.999436224729493</v>
      </c>
      <c r="M32" s="8"/>
    </row>
    <row r="33" spans="1:12" s="2" customFormat="1" ht="30.75" customHeight="1">
      <c r="A33" s="26" t="s">
        <v>3</v>
      </c>
      <c r="B33" s="28" t="s">
        <v>4</v>
      </c>
      <c r="C33" s="28" t="s">
        <v>40</v>
      </c>
      <c r="D33" s="132">
        <f>D34+D35+D36</f>
        <v>437276.957</v>
      </c>
      <c r="E33" s="132">
        <f>E34+E35+E36</f>
        <v>76818.13399999999</v>
      </c>
      <c r="F33" s="132">
        <f>F34+F35+F36</f>
        <v>76189.076</v>
      </c>
      <c r="G33" s="220">
        <f t="shared" si="0"/>
        <v>99.18110741924558</v>
      </c>
      <c r="H33" s="103">
        <f t="shared" si="1"/>
        <v>17.42352867681523</v>
      </c>
      <c r="I33" s="86"/>
      <c r="J33" s="86"/>
      <c r="K33" s="86"/>
      <c r="L33" s="96" t="s">
        <v>67</v>
      </c>
    </row>
    <row r="34" spans="1:12" s="6" customFormat="1" ht="17.25" customHeight="1">
      <c r="A34" s="31"/>
      <c r="B34" s="32"/>
      <c r="C34" s="38" t="s">
        <v>35</v>
      </c>
      <c r="D34" s="88">
        <v>343687.904</v>
      </c>
      <c r="E34" s="88">
        <v>76588.487</v>
      </c>
      <c r="F34" s="88">
        <v>75977.515</v>
      </c>
      <c r="G34" s="221">
        <f t="shared" si="0"/>
        <v>99.2022665234267</v>
      </c>
      <c r="H34" s="104">
        <f t="shared" si="1"/>
        <v>22.106543208456937</v>
      </c>
      <c r="I34" s="87">
        <v>286240.6816</v>
      </c>
      <c r="J34" s="87">
        <v>-1213.9433999999892</v>
      </c>
      <c r="K34" s="87">
        <v>0.9957769216619841</v>
      </c>
      <c r="L34" s="89">
        <f>G34-95</f>
        <v>4.202266523426701</v>
      </c>
    </row>
    <row r="35" spans="1:12" s="2" customFormat="1" ht="18" customHeight="1">
      <c r="A35" s="33"/>
      <c r="B35" s="34"/>
      <c r="C35" s="38" t="s">
        <v>36</v>
      </c>
      <c r="D35" s="88">
        <v>1908.793</v>
      </c>
      <c r="E35" s="88">
        <v>229.647</v>
      </c>
      <c r="F35" s="88">
        <v>211.561</v>
      </c>
      <c r="G35" s="221">
        <f>F35/E35*100</f>
        <v>92.1244344581031</v>
      </c>
      <c r="H35" s="104">
        <f>F35/D35*100</f>
        <v>11.0834962198625</v>
      </c>
      <c r="I35" s="87"/>
      <c r="J35" s="87"/>
      <c r="K35" s="87"/>
      <c r="L35" s="89">
        <f>G35-95</f>
        <v>-2.875565541896904</v>
      </c>
    </row>
    <row r="36" spans="1:12" s="2" customFormat="1" ht="27.75" customHeight="1">
      <c r="A36" s="33"/>
      <c r="B36" s="34"/>
      <c r="C36" s="11" t="s">
        <v>71</v>
      </c>
      <c r="D36" s="88">
        <v>91680.26</v>
      </c>
      <c r="E36" s="88">
        <v>0</v>
      </c>
      <c r="F36" s="88">
        <v>0</v>
      </c>
      <c r="G36" s="87">
        <v>0</v>
      </c>
      <c r="H36" s="104">
        <f>F36/D36*100</f>
        <v>0</v>
      </c>
      <c r="I36" s="87"/>
      <c r="J36" s="87"/>
      <c r="K36" s="87"/>
      <c r="L36" s="89">
        <f>G36-95</f>
        <v>-95</v>
      </c>
    </row>
    <row r="37" spans="1:12" s="2" customFormat="1" ht="30" customHeight="1">
      <c r="A37" s="26" t="s">
        <v>5</v>
      </c>
      <c r="B37" s="28" t="s">
        <v>6</v>
      </c>
      <c r="C37" s="28" t="s">
        <v>41</v>
      </c>
      <c r="D37" s="132">
        <f>D38+D39+D40</f>
        <v>570934.121</v>
      </c>
      <c r="E37" s="132">
        <f>E38+E39+E40</f>
        <v>60716.661</v>
      </c>
      <c r="F37" s="132">
        <f>F38+F39+F40</f>
        <v>59847.938</v>
      </c>
      <c r="G37" s="86">
        <f aca="true" t="shared" si="4" ref="G37:G47">F37/E37*100</f>
        <v>98.56921809320181</v>
      </c>
      <c r="H37" s="103">
        <f aca="true" t="shared" si="5" ref="H37:H50">F37/D37*100</f>
        <v>10.482459499035617</v>
      </c>
      <c r="I37" s="86"/>
      <c r="J37" s="86"/>
      <c r="K37" s="86"/>
      <c r="L37" s="96" t="s">
        <v>67</v>
      </c>
    </row>
    <row r="38" spans="1:12" s="6" customFormat="1" ht="16.5" customHeight="1">
      <c r="A38" s="31"/>
      <c r="B38" s="32"/>
      <c r="C38" s="38" t="s">
        <v>35</v>
      </c>
      <c r="D38" s="88">
        <v>435650.006</v>
      </c>
      <c r="E38" s="88">
        <v>59967.127</v>
      </c>
      <c r="F38" s="88">
        <v>59188.769</v>
      </c>
      <c r="G38" s="221">
        <f t="shared" si="4"/>
        <v>98.70202552808641</v>
      </c>
      <c r="H38" s="104">
        <f t="shared" si="5"/>
        <v>13.586311990088667</v>
      </c>
      <c r="I38" s="87">
        <v>361095.972</v>
      </c>
      <c r="J38" s="87">
        <v>-4823.348999999987</v>
      </c>
      <c r="K38" s="87">
        <v>0.9868185451732405</v>
      </c>
      <c r="L38" s="89">
        <f>G38-95</f>
        <v>3.702025528086409</v>
      </c>
    </row>
    <row r="39" spans="1:12" s="2" customFormat="1" ht="18" customHeight="1">
      <c r="A39" s="33"/>
      <c r="B39" s="34"/>
      <c r="C39" s="38" t="s">
        <v>36</v>
      </c>
      <c r="D39" s="88">
        <v>4835.58</v>
      </c>
      <c r="E39" s="88">
        <v>749.534</v>
      </c>
      <c r="F39" s="149">
        <v>659.169</v>
      </c>
      <c r="G39" s="222">
        <f t="shared" si="4"/>
        <v>87.94384244076986</v>
      </c>
      <c r="H39" s="104">
        <f>F39/D39*100</f>
        <v>13.631642946657898</v>
      </c>
      <c r="I39" s="87"/>
      <c r="J39" s="87"/>
      <c r="K39" s="87"/>
      <c r="L39" s="89">
        <f>G39-95</f>
        <v>-7.056157559230144</v>
      </c>
    </row>
    <row r="40" spans="1:12" s="76" customFormat="1" ht="27.75" customHeight="1">
      <c r="A40" s="93"/>
      <c r="B40" s="75"/>
      <c r="C40" s="11" t="s">
        <v>71</v>
      </c>
      <c r="D40" s="149">
        <v>130448.535</v>
      </c>
      <c r="E40" s="149">
        <v>0</v>
      </c>
      <c r="F40" s="149">
        <v>0</v>
      </c>
      <c r="G40" s="87">
        <v>0</v>
      </c>
      <c r="H40" s="104">
        <f>F40/D40*100</f>
        <v>0</v>
      </c>
      <c r="I40" s="87"/>
      <c r="J40" s="87"/>
      <c r="K40" s="87"/>
      <c r="L40" s="89">
        <f>G40-95</f>
        <v>-95</v>
      </c>
    </row>
    <row r="41" spans="1:12" s="2" customFormat="1" ht="30" customHeight="1">
      <c r="A41" s="26" t="s">
        <v>7</v>
      </c>
      <c r="B41" s="28" t="s">
        <v>8</v>
      </c>
      <c r="C41" s="28" t="s">
        <v>42</v>
      </c>
      <c r="D41" s="132">
        <f>D42+D43+D44</f>
        <v>554250.257</v>
      </c>
      <c r="E41" s="132">
        <f>E42+E43+E44</f>
        <v>36389.606</v>
      </c>
      <c r="F41" s="132">
        <f>F42+F43+F44</f>
        <v>35830.454999999994</v>
      </c>
      <c r="G41" s="86">
        <f t="shared" si="4"/>
        <v>98.463432113005</v>
      </c>
      <c r="H41" s="103">
        <f t="shared" si="5"/>
        <v>6.464670886025408</v>
      </c>
      <c r="I41" s="86"/>
      <c r="J41" s="86"/>
      <c r="K41" s="86"/>
      <c r="L41" s="96" t="s">
        <v>67</v>
      </c>
    </row>
    <row r="42" spans="1:12" s="6" customFormat="1" ht="17.25" customHeight="1">
      <c r="A42" s="31"/>
      <c r="B42" s="32"/>
      <c r="C42" s="38" t="s">
        <v>35</v>
      </c>
      <c r="D42" s="88">
        <v>474705.075</v>
      </c>
      <c r="E42" s="88">
        <v>35534.67</v>
      </c>
      <c r="F42" s="88">
        <v>35078.628</v>
      </c>
      <c r="G42" s="221">
        <f t="shared" si="4"/>
        <v>98.7166280142745</v>
      </c>
      <c r="H42" s="104">
        <f t="shared" si="5"/>
        <v>7.389562456226109</v>
      </c>
      <c r="I42" s="87">
        <v>395734.688</v>
      </c>
      <c r="J42" s="87">
        <v>-34585.25299999997</v>
      </c>
      <c r="K42" s="87">
        <v>0.9196289790344623</v>
      </c>
      <c r="L42" s="89">
        <f>G42-95</f>
        <v>3.716628014274505</v>
      </c>
    </row>
    <row r="43" spans="1:12" s="2" customFormat="1" ht="16.5" customHeight="1">
      <c r="A43" s="33"/>
      <c r="B43" s="34"/>
      <c r="C43" s="38" t="s">
        <v>36</v>
      </c>
      <c r="D43" s="88">
        <v>5431.972</v>
      </c>
      <c r="E43" s="88">
        <v>854.936</v>
      </c>
      <c r="F43" s="149">
        <v>751.827</v>
      </c>
      <c r="G43" s="222">
        <f t="shared" si="4"/>
        <v>87.9395650668588</v>
      </c>
      <c r="H43" s="104">
        <f t="shared" si="5"/>
        <v>13.840774584257797</v>
      </c>
      <c r="I43" s="87"/>
      <c r="J43" s="87"/>
      <c r="K43" s="87"/>
      <c r="L43" s="89">
        <f>G43-95</f>
        <v>-7.060434933141195</v>
      </c>
    </row>
    <row r="44" spans="1:12" s="76" customFormat="1" ht="27.75" customHeight="1">
      <c r="A44" s="93"/>
      <c r="B44" s="75"/>
      <c r="C44" s="11" t="s">
        <v>71</v>
      </c>
      <c r="D44" s="149">
        <v>74113.21</v>
      </c>
      <c r="E44" s="149">
        <v>0</v>
      </c>
      <c r="F44" s="149">
        <v>0</v>
      </c>
      <c r="G44" s="87">
        <v>0</v>
      </c>
      <c r="H44" s="104">
        <f>F44/D44*100</f>
        <v>0</v>
      </c>
      <c r="I44" s="87"/>
      <c r="J44" s="87"/>
      <c r="K44" s="87"/>
      <c r="L44" s="89">
        <f>G44-95</f>
        <v>-95</v>
      </c>
    </row>
    <row r="45" spans="1:12" s="2" customFormat="1" ht="30.75" customHeight="1">
      <c r="A45" s="26" t="s">
        <v>9</v>
      </c>
      <c r="B45" s="28" t="s">
        <v>10</v>
      </c>
      <c r="C45" s="28" t="s">
        <v>46</v>
      </c>
      <c r="D45" s="132">
        <f>D46+D47+D48</f>
        <v>372948.24</v>
      </c>
      <c r="E45" s="132">
        <f>E46+E47+E48</f>
        <v>42616.859</v>
      </c>
      <c r="F45" s="132">
        <f>F46+F47+F48</f>
        <v>42388.787000000004</v>
      </c>
      <c r="G45" s="86">
        <f t="shared" si="4"/>
        <v>99.46483151186719</v>
      </c>
      <c r="H45" s="103">
        <f t="shared" si="5"/>
        <v>11.36586326295574</v>
      </c>
      <c r="I45" s="86"/>
      <c r="J45" s="86"/>
      <c r="K45" s="86"/>
      <c r="L45" s="96" t="s">
        <v>67</v>
      </c>
    </row>
    <row r="46" spans="1:12" s="6" customFormat="1" ht="17.25" customHeight="1">
      <c r="A46" s="31"/>
      <c r="B46" s="32"/>
      <c r="C46" s="38" t="s">
        <v>35</v>
      </c>
      <c r="D46" s="88">
        <v>300631.319</v>
      </c>
      <c r="E46" s="88">
        <v>41969.272</v>
      </c>
      <c r="F46" s="88">
        <v>41751.336</v>
      </c>
      <c r="G46" s="87">
        <f t="shared" si="4"/>
        <v>99.4807248503143</v>
      </c>
      <c r="H46" s="104">
        <f t="shared" si="5"/>
        <v>13.887886378198674</v>
      </c>
      <c r="I46" s="87">
        <v>239040.53955999998</v>
      </c>
      <c r="J46" s="87">
        <v>-2498.812440000038</v>
      </c>
      <c r="K46" s="87">
        <v>0.9896546363178119</v>
      </c>
      <c r="L46" s="89">
        <f>G46-95</f>
        <v>4.480724850314303</v>
      </c>
    </row>
    <row r="47" spans="1:12" s="2" customFormat="1" ht="16.5" customHeight="1">
      <c r="A47" s="33"/>
      <c r="B47" s="34"/>
      <c r="C47" s="38" t="s">
        <v>36</v>
      </c>
      <c r="D47" s="88">
        <v>4543.991</v>
      </c>
      <c r="E47" s="88">
        <v>647.587</v>
      </c>
      <c r="F47" s="149">
        <v>637.451</v>
      </c>
      <c r="G47" s="87">
        <f t="shared" si="4"/>
        <v>98.43480489880125</v>
      </c>
      <c r="H47" s="104">
        <f t="shared" si="5"/>
        <v>14.028438876749535</v>
      </c>
      <c r="I47" s="87"/>
      <c r="J47" s="87"/>
      <c r="K47" s="86"/>
      <c r="L47" s="89">
        <f>G47-95</f>
        <v>3.4348048988012465</v>
      </c>
    </row>
    <row r="48" spans="1:12" s="76" customFormat="1" ht="27.75" customHeight="1">
      <c r="A48" s="93"/>
      <c r="B48" s="75"/>
      <c r="C48" s="11" t="s">
        <v>71</v>
      </c>
      <c r="D48" s="149">
        <v>67772.93</v>
      </c>
      <c r="E48" s="149">
        <v>0</v>
      </c>
      <c r="F48" s="149">
        <v>0</v>
      </c>
      <c r="G48" s="87">
        <v>0</v>
      </c>
      <c r="H48" s="104">
        <f>F48/D48*100</f>
        <v>0</v>
      </c>
      <c r="I48" s="87"/>
      <c r="J48" s="87"/>
      <c r="K48" s="86"/>
      <c r="L48" s="89">
        <f>G48-95</f>
        <v>-95</v>
      </c>
    </row>
    <row r="49" spans="1:12" s="2" customFormat="1" ht="30.75" customHeight="1">
      <c r="A49" s="26" t="s">
        <v>11</v>
      </c>
      <c r="B49" s="28" t="s">
        <v>12</v>
      </c>
      <c r="C49" s="28" t="s">
        <v>45</v>
      </c>
      <c r="D49" s="132">
        <f>D50+D51+D52</f>
        <v>443259.428</v>
      </c>
      <c r="E49" s="132">
        <f>E50+E51+E52</f>
        <v>23603.315000000002</v>
      </c>
      <c r="F49" s="132">
        <f>F50+F51+F52</f>
        <v>22519.586</v>
      </c>
      <c r="G49" s="220">
        <f>F49/E49*100</f>
        <v>95.40857290596679</v>
      </c>
      <c r="H49" s="103">
        <f t="shared" si="5"/>
        <v>5.080452795242067</v>
      </c>
      <c r="I49" s="86"/>
      <c r="J49" s="86"/>
      <c r="K49" s="86"/>
      <c r="L49" s="96" t="s">
        <v>67</v>
      </c>
    </row>
    <row r="50" spans="1:12" s="6" customFormat="1" ht="16.5" customHeight="1">
      <c r="A50" s="31"/>
      <c r="B50" s="32"/>
      <c r="C50" s="38" t="s">
        <v>35</v>
      </c>
      <c r="D50" s="88">
        <v>274699.673</v>
      </c>
      <c r="E50" s="88">
        <v>23000.202</v>
      </c>
      <c r="F50" s="88">
        <v>21925.385</v>
      </c>
      <c r="G50" s="87">
        <f>F50/E50*100</f>
        <v>95.32692365049662</v>
      </c>
      <c r="H50" s="104">
        <f t="shared" si="5"/>
        <v>7.9815839460427735</v>
      </c>
      <c r="I50" s="87">
        <v>233315.77500000002</v>
      </c>
      <c r="J50" s="87">
        <v>-1914.8399999999674</v>
      </c>
      <c r="K50" s="87">
        <v>0.9918597330538801</v>
      </c>
      <c r="L50" s="89">
        <f>G50-95</f>
        <v>0.3269236504966244</v>
      </c>
    </row>
    <row r="51" spans="1:12" s="2" customFormat="1" ht="16.5" customHeight="1">
      <c r="A51" s="33"/>
      <c r="B51" s="34"/>
      <c r="C51" s="38" t="s">
        <v>36</v>
      </c>
      <c r="D51" s="88">
        <v>5048.865</v>
      </c>
      <c r="E51" s="88">
        <v>603.113</v>
      </c>
      <c r="F51" s="88">
        <v>594.201</v>
      </c>
      <c r="G51" s="87">
        <f>F51/E51*100</f>
        <v>98.52233329409248</v>
      </c>
      <c r="H51" s="104">
        <f>F51/D51*100</f>
        <v>11.76900154787264</v>
      </c>
      <c r="I51" s="87"/>
      <c r="J51" s="87"/>
      <c r="K51" s="86"/>
      <c r="L51" s="89">
        <f>G51-95</f>
        <v>3.5223332940924763</v>
      </c>
    </row>
    <row r="52" spans="1:13" s="76" customFormat="1" ht="27.75" customHeight="1">
      <c r="A52" s="93"/>
      <c r="B52" s="75"/>
      <c r="C52" s="11" t="s">
        <v>71</v>
      </c>
      <c r="D52" s="88">
        <v>163510.89</v>
      </c>
      <c r="E52" s="88">
        <v>0</v>
      </c>
      <c r="F52" s="88">
        <v>0</v>
      </c>
      <c r="G52" s="87">
        <v>0</v>
      </c>
      <c r="H52" s="104">
        <f>F52/D52*100</f>
        <v>0</v>
      </c>
      <c r="I52" s="87"/>
      <c r="J52" s="87"/>
      <c r="K52" s="86"/>
      <c r="L52" s="89">
        <f>G52-95</f>
        <v>-95</v>
      </c>
      <c r="M52" s="2"/>
    </row>
    <row r="53" spans="1:12" s="2" customFormat="1" ht="30.75" customHeight="1">
      <c r="A53" s="26" t="s">
        <v>13</v>
      </c>
      <c r="B53" s="28" t="s">
        <v>14</v>
      </c>
      <c r="C53" s="28" t="s">
        <v>44</v>
      </c>
      <c r="D53" s="132">
        <f>D54+D55+D56</f>
        <v>311448.11900000006</v>
      </c>
      <c r="E53" s="132">
        <f>E54+E55+E56</f>
        <v>20919.498000000003</v>
      </c>
      <c r="F53" s="132">
        <f>F54+F55+F56</f>
        <v>20049.546000000002</v>
      </c>
      <c r="G53" s="86">
        <f aca="true" t="shared" si="6" ref="G53:G59">F53/E53*100</f>
        <v>95.84142984693035</v>
      </c>
      <c r="H53" s="103">
        <f aca="true" t="shared" si="7" ref="H53:H58">F53/D53*100</f>
        <v>6.437523547862558</v>
      </c>
      <c r="I53" s="86"/>
      <c r="J53" s="86"/>
      <c r="K53" s="86"/>
      <c r="L53" s="96" t="s">
        <v>67</v>
      </c>
    </row>
    <row r="54" spans="1:12" s="6" customFormat="1" ht="17.25" customHeight="1">
      <c r="A54" s="31"/>
      <c r="B54" s="32"/>
      <c r="C54" s="38" t="s">
        <v>35</v>
      </c>
      <c r="D54" s="88">
        <v>280064.547</v>
      </c>
      <c r="E54" s="88">
        <v>20171.705</v>
      </c>
      <c r="F54" s="88">
        <v>19372.2</v>
      </c>
      <c r="G54" s="221">
        <f t="shared" si="6"/>
        <v>96.0365026159167</v>
      </c>
      <c r="H54" s="104">
        <f t="shared" si="7"/>
        <v>6.917048304582443</v>
      </c>
      <c r="I54" s="87">
        <v>265434.84500000003</v>
      </c>
      <c r="J54" s="87">
        <v>-1102.5729999999749</v>
      </c>
      <c r="K54" s="87">
        <v>0.9958633462863365</v>
      </c>
      <c r="L54" s="89">
        <f>G54-95</f>
        <v>1.036502615916703</v>
      </c>
    </row>
    <row r="55" spans="1:12" s="2" customFormat="1" ht="16.5" customHeight="1">
      <c r="A55" s="33"/>
      <c r="B55" s="34"/>
      <c r="C55" s="38" t="s">
        <v>36</v>
      </c>
      <c r="D55" s="88">
        <v>4575.411</v>
      </c>
      <c r="E55" s="88">
        <v>747.793</v>
      </c>
      <c r="F55" s="149">
        <v>677.346</v>
      </c>
      <c r="G55" s="87">
        <f>F55/E55*100</f>
        <v>90.57934481868645</v>
      </c>
      <c r="H55" s="104">
        <f t="shared" si="7"/>
        <v>14.804047111833233</v>
      </c>
      <c r="I55" s="87"/>
      <c r="J55" s="87"/>
      <c r="K55" s="86"/>
      <c r="L55" s="89">
        <f>G55-95</f>
        <v>-4.420655181313549</v>
      </c>
    </row>
    <row r="56" spans="1:14" s="76" customFormat="1" ht="27.75" customHeight="1">
      <c r="A56" s="93"/>
      <c r="B56" s="75"/>
      <c r="C56" s="11" t="s">
        <v>71</v>
      </c>
      <c r="D56" s="149">
        <v>26808.161</v>
      </c>
      <c r="E56" s="149">
        <v>0</v>
      </c>
      <c r="F56" s="149">
        <v>0</v>
      </c>
      <c r="G56" s="87">
        <v>0</v>
      </c>
      <c r="H56" s="104">
        <f>F56/D56*100</f>
        <v>0</v>
      </c>
      <c r="I56" s="87"/>
      <c r="J56" s="87"/>
      <c r="K56" s="86"/>
      <c r="L56" s="89">
        <f>G56-95</f>
        <v>-95</v>
      </c>
      <c r="M56" s="2"/>
      <c r="N56" s="2"/>
    </row>
    <row r="57" spans="1:12" s="2" customFormat="1" ht="30.75" customHeight="1">
      <c r="A57" s="26" t="s">
        <v>15</v>
      </c>
      <c r="B57" s="28" t="s">
        <v>16</v>
      </c>
      <c r="C57" s="28" t="s">
        <v>68</v>
      </c>
      <c r="D57" s="132">
        <f>D58+D59+D60</f>
        <v>338994.20300000004</v>
      </c>
      <c r="E57" s="132">
        <f>E58+E59+E60</f>
        <v>39623.24</v>
      </c>
      <c r="F57" s="132">
        <f>F58+F59+F60</f>
        <v>39308.640999999996</v>
      </c>
      <c r="G57" s="220">
        <f t="shared" si="6"/>
        <v>99.20602404043687</v>
      </c>
      <c r="H57" s="103">
        <f t="shared" si="7"/>
        <v>11.595667610870617</v>
      </c>
      <c r="I57" s="86"/>
      <c r="J57" s="86"/>
      <c r="K57" s="86"/>
      <c r="L57" s="96" t="s">
        <v>67</v>
      </c>
    </row>
    <row r="58" spans="1:12" s="6" customFormat="1" ht="16.5" customHeight="1">
      <c r="A58" s="31"/>
      <c r="B58" s="32"/>
      <c r="C58" s="38" t="s">
        <v>35</v>
      </c>
      <c r="D58" s="88">
        <v>304356.825</v>
      </c>
      <c r="E58" s="88">
        <v>39173.009</v>
      </c>
      <c r="F58" s="88">
        <v>38878.721</v>
      </c>
      <c r="G58" s="221">
        <f t="shared" si="6"/>
        <v>99.24874803464803</v>
      </c>
      <c r="H58" s="104">
        <f t="shared" si="7"/>
        <v>12.774059198442487</v>
      </c>
      <c r="I58" s="87">
        <v>262255.945</v>
      </c>
      <c r="J58" s="87">
        <v>-5350.2179999999935</v>
      </c>
      <c r="K58" s="87">
        <v>0.9800071196417102</v>
      </c>
      <c r="L58" s="89">
        <f>G58-95</f>
        <v>4.248748034648031</v>
      </c>
    </row>
    <row r="59" spans="1:12" s="2" customFormat="1" ht="16.5" customHeight="1">
      <c r="A59" s="33"/>
      <c r="B59" s="34"/>
      <c r="C59" s="38" t="s">
        <v>36</v>
      </c>
      <c r="D59" s="88">
        <v>3951.364</v>
      </c>
      <c r="E59" s="88">
        <v>450.231</v>
      </c>
      <c r="F59" s="149">
        <v>429.92</v>
      </c>
      <c r="G59" s="87">
        <f t="shared" si="6"/>
        <v>95.48876021420116</v>
      </c>
      <c r="H59" s="104">
        <f aca="true" t="shared" si="8" ref="H59:H71">F59/D59*100</f>
        <v>10.880293488527</v>
      </c>
      <c r="I59" s="87"/>
      <c r="J59" s="87"/>
      <c r="K59" s="86"/>
      <c r="L59" s="89">
        <f>G59-95</f>
        <v>0.48876021420116444</v>
      </c>
    </row>
    <row r="60" spans="1:12" s="2" customFormat="1" ht="27.75" customHeight="1">
      <c r="A60" s="33"/>
      <c r="B60" s="34"/>
      <c r="C60" s="11" t="s">
        <v>71</v>
      </c>
      <c r="D60" s="88">
        <v>30686.014</v>
      </c>
      <c r="E60" s="88">
        <v>0</v>
      </c>
      <c r="F60" s="149">
        <v>0</v>
      </c>
      <c r="G60" s="87">
        <v>0</v>
      </c>
      <c r="H60" s="104">
        <f t="shared" si="8"/>
        <v>0</v>
      </c>
      <c r="I60" s="87"/>
      <c r="J60" s="87"/>
      <c r="K60" s="86"/>
      <c r="L60" s="89">
        <f>G60-95</f>
        <v>-95</v>
      </c>
    </row>
    <row r="61" spans="1:12" s="2" customFormat="1" ht="30.75" customHeight="1">
      <c r="A61" s="26" t="s">
        <v>17</v>
      </c>
      <c r="B61" s="28" t="s">
        <v>18</v>
      </c>
      <c r="C61" s="28" t="s">
        <v>43</v>
      </c>
      <c r="D61" s="132">
        <f>D62+D63+D64</f>
        <v>70520.855</v>
      </c>
      <c r="E61" s="132">
        <f>E62+E63+E64</f>
        <v>3967.1679999999997</v>
      </c>
      <c r="F61" s="132">
        <f>F62+F63+F64</f>
        <v>3778.5190000000002</v>
      </c>
      <c r="G61" s="86">
        <f>F61/E61*100</f>
        <v>95.24474385758306</v>
      </c>
      <c r="H61" s="103">
        <f t="shared" si="8"/>
        <v>5.358016433578408</v>
      </c>
      <c r="I61" s="86"/>
      <c r="J61" s="86"/>
      <c r="K61" s="86"/>
      <c r="L61" s="96" t="s">
        <v>67</v>
      </c>
    </row>
    <row r="62" spans="1:12" s="6" customFormat="1" ht="17.25" customHeight="1">
      <c r="A62" s="31"/>
      <c r="B62" s="32"/>
      <c r="C62" s="38" t="s">
        <v>35</v>
      </c>
      <c r="D62" s="88">
        <v>54950.2</v>
      </c>
      <c r="E62" s="88">
        <v>3913.468</v>
      </c>
      <c r="F62" s="88">
        <v>3733.402</v>
      </c>
      <c r="G62" s="87">
        <f>F62/E62*100</f>
        <v>95.39881251105157</v>
      </c>
      <c r="H62" s="104">
        <f t="shared" si="8"/>
        <v>6.79415543528504</v>
      </c>
      <c r="I62" s="87">
        <v>51692.24</v>
      </c>
      <c r="J62" s="87">
        <v>-435.46199999999953</v>
      </c>
      <c r="K62" s="87">
        <v>0.9916462459826063</v>
      </c>
      <c r="L62" s="89">
        <f>G62-95</f>
        <v>0.3988125110515739</v>
      </c>
    </row>
    <row r="63" spans="1:12" s="2" customFormat="1" ht="16.5" customHeight="1">
      <c r="A63" s="33"/>
      <c r="B63" s="34"/>
      <c r="C63" s="38" t="s">
        <v>36</v>
      </c>
      <c r="D63" s="88">
        <v>590.655</v>
      </c>
      <c r="E63" s="88">
        <v>53.7</v>
      </c>
      <c r="F63" s="149">
        <v>45.117</v>
      </c>
      <c r="G63" s="87">
        <f>F63/E63*100</f>
        <v>84.0167597765363</v>
      </c>
      <c r="H63" s="104">
        <f t="shared" si="8"/>
        <v>7.638469157122178</v>
      </c>
      <c r="I63" s="87"/>
      <c r="J63" s="87"/>
      <c r="K63" s="86"/>
      <c r="L63" s="89">
        <f>G63-95</f>
        <v>-10.983240223463696</v>
      </c>
    </row>
    <row r="64" spans="1:12" s="2" customFormat="1" ht="27.75" customHeight="1">
      <c r="A64" s="33"/>
      <c r="B64" s="34"/>
      <c r="C64" s="11" t="s">
        <v>71</v>
      </c>
      <c r="D64" s="149">
        <v>14980</v>
      </c>
      <c r="E64" s="149">
        <v>0</v>
      </c>
      <c r="F64" s="149">
        <v>0</v>
      </c>
      <c r="G64" s="87">
        <v>0</v>
      </c>
      <c r="H64" s="104">
        <f t="shared" si="8"/>
        <v>0</v>
      </c>
      <c r="I64" s="87"/>
      <c r="J64" s="87"/>
      <c r="K64" s="86"/>
      <c r="L64" s="89">
        <f>G64-95</f>
        <v>-95</v>
      </c>
    </row>
    <row r="65" spans="1:12" s="2" customFormat="1" ht="43.5" customHeight="1">
      <c r="A65" s="46" t="s">
        <v>96</v>
      </c>
      <c r="B65" s="47" t="s">
        <v>98</v>
      </c>
      <c r="C65" s="28" t="s">
        <v>97</v>
      </c>
      <c r="D65" s="132">
        <f>D66+D68+D67</f>
        <v>825256.049</v>
      </c>
      <c r="E65" s="132">
        <f>E66+E68+E67</f>
        <v>27834.655</v>
      </c>
      <c r="F65" s="132">
        <f>F66+F68+F67</f>
        <v>20305.858</v>
      </c>
      <c r="G65" s="86">
        <f aca="true" t="shared" si="9" ref="G65:G85">F65/E65*100</f>
        <v>72.95171432877468</v>
      </c>
      <c r="H65" s="103">
        <f t="shared" si="8"/>
        <v>2.460552458186223</v>
      </c>
      <c r="I65" s="86"/>
      <c r="J65" s="86"/>
      <c r="K65" s="86"/>
      <c r="L65" s="96" t="s">
        <v>67</v>
      </c>
    </row>
    <row r="66" spans="1:12" s="2" customFormat="1" ht="18" customHeight="1">
      <c r="A66" s="260"/>
      <c r="B66" s="261"/>
      <c r="C66" s="11" t="s">
        <v>35</v>
      </c>
      <c r="D66" s="88">
        <v>821550.741</v>
      </c>
      <c r="E66" s="88">
        <v>27834.655</v>
      </c>
      <c r="F66" s="149">
        <v>20305.858</v>
      </c>
      <c r="G66" s="87">
        <f>F66/E66*100</f>
        <v>72.95171432877468</v>
      </c>
      <c r="H66" s="104">
        <f t="shared" si="8"/>
        <v>2.4716498916772323</v>
      </c>
      <c r="I66" s="87" t="e">
        <f>#REF!+#REF!+#REF!+#REF!+#REF!</f>
        <v>#REF!</v>
      </c>
      <c r="J66" s="87" t="e">
        <f>I66-D66</f>
        <v>#REF!</v>
      </c>
      <c r="K66" s="87" t="e">
        <f>I66/D66</f>
        <v>#REF!</v>
      </c>
      <c r="L66" s="89">
        <f>G66-95</f>
        <v>-22.048285671225315</v>
      </c>
    </row>
    <row r="67" spans="1:14" s="8" customFormat="1" ht="17.25" customHeight="1">
      <c r="A67" s="35"/>
      <c r="B67" s="34"/>
      <c r="C67" s="11" t="s">
        <v>36</v>
      </c>
      <c r="D67" s="88">
        <v>3705.308</v>
      </c>
      <c r="E67" s="88">
        <v>0</v>
      </c>
      <c r="F67" s="149">
        <v>0</v>
      </c>
      <c r="G67" s="87">
        <v>0</v>
      </c>
      <c r="H67" s="104">
        <f t="shared" si="8"/>
        <v>0</v>
      </c>
      <c r="I67" s="87">
        <f>I68+I69+I70+I71+I72</f>
        <v>0</v>
      </c>
      <c r="J67" s="87">
        <f>I67-D67</f>
        <v>-3705.308</v>
      </c>
      <c r="K67" s="87">
        <f>I67/D67</f>
        <v>0</v>
      </c>
      <c r="L67" s="89">
        <f>G67-95</f>
        <v>-95</v>
      </c>
      <c r="M67" s="2"/>
      <c r="N67" s="2"/>
    </row>
    <row r="68" spans="1:12" s="76" customFormat="1" ht="26.25" customHeight="1" hidden="1">
      <c r="A68" s="252"/>
      <c r="B68" s="253"/>
      <c r="C68" s="90" t="s">
        <v>71</v>
      </c>
      <c r="D68" s="208">
        <v>0</v>
      </c>
      <c r="E68" s="208">
        <v>0</v>
      </c>
      <c r="F68" s="212">
        <v>0</v>
      </c>
      <c r="G68" s="108" t="e">
        <f>F68/E68*100</f>
        <v>#DIV/0!</v>
      </c>
      <c r="H68" s="138" t="e">
        <f t="shared" si="8"/>
        <v>#DIV/0!</v>
      </c>
      <c r="I68" s="108"/>
      <c r="J68" s="108"/>
      <c r="K68" s="139"/>
      <c r="L68" s="131" t="e">
        <f>G68-95</f>
        <v>#DIV/0!</v>
      </c>
    </row>
    <row r="69" spans="1:12" s="2" customFormat="1" ht="42.75" customHeight="1">
      <c r="A69" s="26" t="s">
        <v>109</v>
      </c>
      <c r="B69" s="28" t="s">
        <v>110</v>
      </c>
      <c r="C69" s="28" t="s">
        <v>108</v>
      </c>
      <c r="D69" s="150">
        <f>D70+D71</f>
        <v>1069270.902</v>
      </c>
      <c r="E69" s="150">
        <f>E70+E71</f>
        <v>40632.932</v>
      </c>
      <c r="F69" s="150">
        <f>F70+F71</f>
        <v>22435.641</v>
      </c>
      <c r="G69" s="86">
        <f t="shared" si="9"/>
        <v>55.215412463959034</v>
      </c>
      <c r="H69" s="103">
        <f t="shared" si="8"/>
        <v>2.0982186046618896</v>
      </c>
      <c r="I69" s="86"/>
      <c r="J69" s="86"/>
      <c r="K69" s="86"/>
      <c r="L69" s="96" t="s">
        <v>67</v>
      </c>
    </row>
    <row r="70" spans="1:12" s="2" customFormat="1" ht="19.5" customHeight="1">
      <c r="A70" s="36"/>
      <c r="B70" s="37"/>
      <c r="C70" s="11" t="s">
        <v>35</v>
      </c>
      <c r="D70" s="88">
        <v>807768.602</v>
      </c>
      <c r="E70" s="88">
        <v>40632.932</v>
      </c>
      <c r="F70" s="149">
        <v>22435.641</v>
      </c>
      <c r="G70" s="87">
        <f t="shared" si="9"/>
        <v>55.215412463959034</v>
      </c>
      <c r="H70" s="104">
        <f t="shared" si="8"/>
        <v>2.777483668522189</v>
      </c>
      <c r="I70" s="87"/>
      <c r="J70" s="87"/>
      <c r="K70" s="86"/>
      <c r="L70" s="89">
        <f>G70-95</f>
        <v>-39.784587536040966</v>
      </c>
    </row>
    <row r="71" spans="1:12" s="2" customFormat="1" ht="28.5" customHeight="1">
      <c r="A71" s="48"/>
      <c r="B71" s="49"/>
      <c r="C71" s="11" t="s">
        <v>71</v>
      </c>
      <c r="D71" s="88">
        <v>261502.3</v>
      </c>
      <c r="E71" s="88">
        <v>0</v>
      </c>
      <c r="F71" s="149">
        <v>0</v>
      </c>
      <c r="G71" s="87">
        <v>0</v>
      </c>
      <c r="H71" s="104">
        <f t="shared" si="8"/>
        <v>0</v>
      </c>
      <c r="I71" s="87"/>
      <c r="J71" s="87"/>
      <c r="K71" s="86"/>
      <c r="L71" s="89">
        <f>G71-95</f>
        <v>-95</v>
      </c>
    </row>
    <row r="72" spans="1:12" s="2" customFormat="1" ht="41.25" customHeight="1">
      <c r="A72" s="82" t="s">
        <v>19</v>
      </c>
      <c r="B72" s="58" t="s">
        <v>80</v>
      </c>
      <c r="C72" s="28" t="s">
        <v>47</v>
      </c>
      <c r="D72" s="132">
        <f>D73+D74</f>
        <v>2280479.802</v>
      </c>
      <c r="E72" s="132">
        <f>E73+E74</f>
        <v>76153.234</v>
      </c>
      <c r="F72" s="132">
        <f>F73+F74</f>
        <v>73868.602</v>
      </c>
      <c r="G72" s="86">
        <f t="shared" si="9"/>
        <v>96.99995406629743</v>
      </c>
      <c r="H72" s="103">
        <f aca="true" t="shared" si="10" ref="H72:H85">F72/D72*100</f>
        <v>3.2391693158262838</v>
      </c>
      <c r="I72" s="86"/>
      <c r="J72" s="86"/>
      <c r="K72" s="86"/>
      <c r="L72" s="96" t="s">
        <v>67</v>
      </c>
    </row>
    <row r="73" spans="1:12" s="6" customFormat="1" ht="17.25" customHeight="1">
      <c r="A73" s="235"/>
      <c r="B73" s="236"/>
      <c r="C73" s="11" t="s">
        <v>35</v>
      </c>
      <c r="D73" s="88">
        <v>1522414.702</v>
      </c>
      <c r="E73" s="88">
        <v>76153.234</v>
      </c>
      <c r="F73" s="88">
        <v>73868.602</v>
      </c>
      <c r="G73" s="87">
        <f t="shared" si="9"/>
        <v>96.99995406629743</v>
      </c>
      <c r="H73" s="104">
        <f t="shared" si="10"/>
        <v>4.852068355813867</v>
      </c>
      <c r="I73" s="87" t="e">
        <f>#REF!+#REF!+#REF!</f>
        <v>#REF!</v>
      </c>
      <c r="J73" s="87" t="e">
        <f>I73-D73</f>
        <v>#REF!</v>
      </c>
      <c r="K73" s="87" t="e">
        <f>I73/D73</f>
        <v>#REF!</v>
      </c>
      <c r="L73" s="89">
        <f>G73-95</f>
        <v>1.999954066297434</v>
      </c>
    </row>
    <row r="74" spans="1:12" s="2" customFormat="1" ht="27" customHeight="1">
      <c r="A74" s="233"/>
      <c r="B74" s="234"/>
      <c r="C74" s="11" t="s">
        <v>71</v>
      </c>
      <c r="D74" s="88">
        <v>758065.1</v>
      </c>
      <c r="E74" s="88">
        <v>0</v>
      </c>
      <c r="F74" s="88">
        <v>0</v>
      </c>
      <c r="G74" s="87">
        <v>0</v>
      </c>
      <c r="H74" s="104">
        <f>F74/D74*100</f>
        <v>0</v>
      </c>
      <c r="I74" s="87"/>
      <c r="J74" s="87"/>
      <c r="K74" s="86"/>
      <c r="L74" s="89">
        <f>G74-95</f>
        <v>-95</v>
      </c>
    </row>
    <row r="75" spans="1:12" s="2" customFormat="1" ht="31.5" customHeight="1">
      <c r="A75" s="84" t="s">
        <v>20</v>
      </c>
      <c r="B75" s="85" t="s">
        <v>81</v>
      </c>
      <c r="C75" s="28" t="s">
        <v>48</v>
      </c>
      <c r="D75" s="132">
        <f>D76+D77+D78</f>
        <v>1210185.8690000002</v>
      </c>
      <c r="E75" s="132">
        <f>E76+E77+E78</f>
        <v>292996.905</v>
      </c>
      <c r="F75" s="132">
        <f>F76+F77+F78</f>
        <v>275198.765</v>
      </c>
      <c r="G75" s="86">
        <f t="shared" si="9"/>
        <v>93.92548532210604</v>
      </c>
      <c r="H75" s="103">
        <f t="shared" si="10"/>
        <v>22.74020644675037</v>
      </c>
      <c r="I75" s="86"/>
      <c r="J75" s="86"/>
      <c r="K75" s="86"/>
      <c r="L75" s="96" t="s">
        <v>67</v>
      </c>
    </row>
    <row r="76" spans="1:12" s="6" customFormat="1" ht="17.25" customHeight="1">
      <c r="A76" s="50"/>
      <c r="B76" s="51"/>
      <c r="C76" s="11" t="s">
        <v>35</v>
      </c>
      <c r="D76" s="88">
        <v>1112479.1</v>
      </c>
      <c r="E76" s="215">
        <v>292957.905</v>
      </c>
      <c r="F76" s="88">
        <v>275198.765</v>
      </c>
      <c r="G76" s="87">
        <f t="shared" si="9"/>
        <v>93.93798914557365</v>
      </c>
      <c r="H76" s="104">
        <f t="shared" si="10"/>
        <v>24.737432370639592</v>
      </c>
      <c r="I76" s="87" t="e">
        <f>#REF!+#REF!</f>
        <v>#REF!</v>
      </c>
      <c r="J76" s="87" t="e">
        <f>I76-D76</f>
        <v>#REF!</v>
      </c>
      <c r="K76" s="87" t="e">
        <f>I76/D76</f>
        <v>#REF!</v>
      </c>
      <c r="L76" s="89">
        <f>G76-95</f>
        <v>-1.0620108544263474</v>
      </c>
    </row>
    <row r="77" spans="1:12" s="2" customFormat="1" ht="16.5" customHeight="1">
      <c r="A77" s="52"/>
      <c r="B77" s="53"/>
      <c r="C77" s="11" t="s">
        <v>36</v>
      </c>
      <c r="D77" s="88">
        <v>1080.269</v>
      </c>
      <c r="E77" s="215">
        <v>39</v>
      </c>
      <c r="F77" s="88">
        <v>0</v>
      </c>
      <c r="G77" s="87">
        <f t="shared" si="9"/>
        <v>0</v>
      </c>
      <c r="H77" s="104">
        <f>F77/D77*100</f>
        <v>0</v>
      </c>
      <c r="I77" s="87"/>
      <c r="J77" s="87"/>
      <c r="K77" s="86"/>
      <c r="L77" s="89">
        <f>G77-95</f>
        <v>-95</v>
      </c>
    </row>
    <row r="78" spans="1:12" s="2" customFormat="1" ht="30" customHeight="1">
      <c r="A78" s="48"/>
      <c r="B78" s="49"/>
      <c r="C78" s="11" t="s">
        <v>71</v>
      </c>
      <c r="D78" s="88">
        <v>96626.5</v>
      </c>
      <c r="E78" s="215">
        <v>0</v>
      </c>
      <c r="F78" s="88">
        <v>0</v>
      </c>
      <c r="G78" s="87">
        <v>0</v>
      </c>
      <c r="H78" s="104">
        <f>F78/D78*100</f>
        <v>0</v>
      </c>
      <c r="I78" s="87"/>
      <c r="J78" s="87"/>
      <c r="K78" s="86"/>
      <c r="L78" s="89">
        <f>G78-95</f>
        <v>-95</v>
      </c>
    </row>
    <row r="79" spans="1:12" s="2" customFormat="1" ht="44.25" customHeight="1">
      <c r="A79" s="26" t="s">
        <v>21</v>
      </c>
      <c r="B79" s="28" t="s">
        <v>111</v>
      </c>
      <c r="C79" s="28" t="s">
        <v>49</v>
      </c>
      <c r="D79" s="132">
        <f>D80+D81</f>
        <v>51305.5</v>
      </c>
      <c r="E79" s="132">
        <f>E80+E81</f>
        <v>6113.49</v>
      </c>
      <c r="F79" s="132">
        <f>F80+F81</f>
        <v>5327.007</v>
      </c>
      <c r="G79" s="86">
        <f t="shared" si="9"/>
        <v>87.1352860640976</v>
      </c>
      <c r="H79" s="103">
        <f t="shared" si="10"/>
        <v>10.38291606163082</v>
      </c>
      <c r="I79" s="86"/>
      <c r="J79" s="86"/>
      <c r="K79" s="86"/>
      <c r="L79" s="96" t="s">
        <v>67</v>
      </c>
    </row>
    <row r="80" spans="1:12" s="6" customFormat="1" ht="18" customHeight="1">
      <c r="A80" s="31"/>
      <c r="B80" s="54"/>
      <c r="C80" s="38" t="s">
        <v>35</v>
      </c>
      <c r="D80" s="88">
        <v>51305.5</v>
      </c>
      <c r="E80" s="88">
        <v>6113.49</v>
      </c>
      <c r="F80" s="88">
        <v>5327.007</v>
      </c>
      <c r="G80" s="87">
        <f t="shared" si="9"/>
        <v>87.1352860640976</v>
      </c>
      <c r="H80" s="104">
        <f t="shared" si="10"/>
        <v>10.38291606163082</v>
      </c>
      <c r="I80" s="87" t="e">
        <f>#REF!+#REF!</f>
        <v>#REF!</v>
      </c>
      <c r="J80" s="87" t="e">
        <f>I80-D80</f>
        <v>#REF!</v>
      </c>
      <c r="K80" s="87" t="e">
        <f>I80/D80</f>
        <v>#REF!</v>
      </c>
      <c r="L80" s="89">
        <f>G80-95</f>
        <v>-7.864713935902401</v>
      </c>
    </row>
    <row r="81" spans="1:12" s="76" customFormat="1" ht="27" customHeight="1" hidden="1">
      <c r="A81" s="94"/>
      <c r="B81" s="95"/>
      <c r="C81" s="92" t="s">
        <v>71</v>
      </c>
      <c r="D81" s="208">
        <v>0</v>
      </c>
      <c r="E81" s="208">
        <v>0</v>
      </c>
      <c r="F81" s="156">
        <v>0</v>
      </c>
      <c r="G81" s="87" t="e">
        <f t="shared" si="9"/>
        <v>#DIV/0!</v>
      </c>
      <c r="H81" s="104" t="e">
        <f t="shared" si="10"/>
        <v>#DIV/0!</v>
      </c>
      <c r="I81" s="87"/>
      <c r="J81" s="87"/>
      <c r="K81" s="86"/>
      <c r="L81" s="89" t="e">
        <f>G81-95</f>
        <v>#DIV/0!</v>
      </c>
    </row>
    <row r="82" spans="1:12" s="2" customFormat="1" ht="43.5" customHeight="1">
      <c r="A82" s="46" t="s">
        <v>22</v>
      </c>
      <c r="B82" s="47" t="s">
        <v>112</v>
      </c>
      <c r="C82" s="28" t="s">
        <v>50</v>
      </c>
      <c r="D82" s="132">
        <f>D83+D84+D85</f>
        <v>371018.9</v>
      </c>
      <c r="E82" s="132">
        <f>E83+E84+E85</f>
        <v>30071.793999999998</v>
      </c>
      <c r="F82" s="132">
        <f>F83+F84+F85</f>
        <v>28830.049</v>
      </c>
      <c r="G82" s="86">
        <f t="shared" si="9"/>
        <v>95.87073188915834</v>
      </c>
      <c r="H82" s="103">
        <f t="shared" si="10"/>
        <v>7.770506839408989</v>
      </c>
      <c r="I82" s="86"/>
      <c r="J82" s="86"/>
      <c r="K82" s="86"/>
      <c r="L82" s="96" t="s">
        <v>67</v>
      </c>
    </row>
    <row r="83" spans="1:12" s="6" customFormat="1" ht="17.25" customHeight="1">
      <c r="A83" s="31"/>
      <c r="B83" s="32"/>
      <c r="C83" s="11" t="s">
        <v>35</v>
      </c>
      <c r="D83" s="88">
        <v>214154</v>
      </c>
      <c r="E83" s="88">
        <v>29435.8</v>
      </c>
      <c r="F83" s="88">
        <v>28244.536</v>
      </c>
      <c r="G83" s="221">
        <f t="shared" si="9"/>
        <v>95.95300960055442</v>
      </c>
      <c r="H83" s="104">
        <f t="shared" si="10"/>
        <v>13.188890237866207</v>
      </c>
      <c r="I83" s="87" t="e">
        <f>#REF!+#REF!+#REF!+#REF!+#REF!+#REF!+#REF!</f>
        <v>#REF!</v>
      </c>
      <c r="J83" s="87" t="e">
        <f>I83-D83</f>
        <v>#REF!</v>
      </c>
      <c r="K83" s="87" t="e">
        <f>I83/D83</f>
        <v>#REF!</v>
      </c>
      <c r="L83" s="89">
        <f>G83-95</f>
        <v>0.9530096005544237</v>
      </c>
    </row>
    <row r="84" spans="1:13" s="10" customFormat="1" ht="18" customHeight="1">
      <c r="A84" s="56"/>
      <c r="B84" s="57"/>
      <c r="C84" s="11" t="s">
        <v>36</v>
      </c>
      <c r="D84" s="88">
        <v>156864.9</v>
      </c>
      <c r="E84" s="88">
        <v>635.994</v>
      </c>
      <c r="F84" s="88">
        <v>585.513</v>
      </c>
      <c r="G84" s="221">
        <f t="shared" si="9"/>
        <v>92.0626609684997</v>
      </c>
      <c r="H84" s="104">
        <f t="shared" si="10"/>
        <v>0.37325940984885725</v>
      </c>
      <c r="I84" s="87"/>
      <c r="J84" s="87"/>
      <c r="K84" s="86"/>
      <c r="L84" s="89">
        <f>G84-95</f>
        <v>-2.9373390315003007</v>
      </c>
      <c r="M84" s="2"/>
    </row>
    <row r="85" spans="1:12" s="76" customFormat="1" ht="29.25" customHeight="1" hidden="1">
      <c r="A85" s="94"/>
      <c r="B85" s="95"/>
      <c r="C85" s="90" t="s">
        <v>71</v>
      </c>
      <c r="D85" s="208">
        <v>0</v>
      </c>
      <c r="E85" s="208">
        <v>0</v>
      </c>
      <c r="F85" s="156">
        <v>0</v>
      </c>
      <c r="G85" s="87" t="e">
        <f t="shared" si="9"/>
        <v>#DIV/0!</v>
      </c>
      <c r="H85" s="104" t="e">
        <f t="shared" si="10"/>
        <v>#DIV/0!</v>
      </c>
      <c r="I85" s="87"/>
      <c r="J85" s="87"/>
      <c r="K85" s="86"/>
      <c r="L85" s="89" t="e">
        <f>G85-95</f>
        <v>#DIV/0!</v>
      </c>
    </row>
    <row r="86" spans="1:12" s="2" customFormat="1" ht="43.5" customHeight="1">
      <c r="A86" s="26" t="s">
        <v>23</v>
      </c>
      <c r="B86" s="28" t="s">
        <v>82</v>
      </c>
      <c r="C86" s="28" t="s">
        <v>51</v>
      </c>
      <c r="D86" s="132">
        <f>D87+D88+D89</f>
        <v>184596.5</v>
      </c>
      <c r="E86" s="132">
        <f>E87+E88+E89</f>
        <v>15705.809</v>
      </c>
      <c r="F86" s="132">
        <f>F87+F88+F89</f>
        <v>14675.898</v>
      </c>
      <c r="G86" s="86">
        <f>F86/E86*100</f>
        <v>93.44248360590657</v>
      </c>
      <c r="H86" s="103">
        <f aca="true" t="shared" si="11" ref="H86:H93">F86/D86*100</f>
        <v>7.950257995140753</v>
      </c>
      <c r="I86" s="86"/>
      <c r="J86" s="86"/>
      <c r="K86" s="86"/>
      <c r="L86" s="96" t="s">
        <v>67</v>
      </c>
    </row>
    <row r="87" spans="1:12" s="6" customFormat="1" ht="18" customHeight="1">
      <c r="A87" s="235"/>
      <c r="B87" s="236"/>
      <c r="C87" s="11" t="s">
        <v>35</v>
      </c>
      <c r="D87" s="88">
        <v>177262.5</v>
      </c>
      <c r="E87" s="88">
        <v>15705.809</v>
      </c>
      <c r="F87" s="88">
        <v>14675.898</v>
      </c>
      <c r="G87" s="87">
        <f>F87/E87*100</f>
        <v>93.44248360590657</v>
      </c>
      <c r="H87" s="104">
        <f t="shared" si="11"/>
        <v>8.279189337846415</v>
      </c>
      <c r="I87" s="87" t="e">
        <f>SUM(#REF!)</f>
        <v>#REF!</v>
      </c>
      <c r="J87" s="87" t="e">
        <f>I87-D87</f>
        <v>#REF!</v>
      </c>
      <c r="K87" s="87" t="e">
        <f>I87/D87</f>
        <v>#REF!</v>
      </c>
      <c r="L87" s="89">
        <f>G87-95</f>
        <v>-1.557516394093426</v>
      </c>
    </row>
    <row r="88" spans="1:12" s="2" customFormat="1" ht="17.25" customHeight="1">
      <c r="A88" s="231"/>
      <c r="B88" s="232"/>
      <c r="C88" s="11" t="s">
        <v>36</v>
      </c>
      <c r="D88" s="88">
        <v>6502.5</v>
      </c>
      <c r="E88" s="88">
        <v>0</v>
      </c>
      <c r="F88" s="88">
        <v>0</v>
      </c>
      <c r="G88" s="87">
        <v>0</v>
      </c>
      <c r="H88" s="104">
        <f t="shared" si="11"/>
        <v>0</v>
      </c>
      <c r="I88" s="87"/>
      <c r="J88" s="87"/>
      <c r="K88" s="86"/>
      <c r="L88" s="89">
        <f>G88-95</f>
        <v>-95</v>
      </c>
    </row>
    <row r="89" spans="1:12" s="2" customFormat="1" ht="27" customHeight="1">
      <c r="A89" s="48"/>
      <c r="B89" s="49"/>
      <c r="C89" s="11" t="s">
        <v>71</v>
      </c>
      <c r="D89" s="88">
        <v>831.5</v>
      </c>
      <c r="E89" s="88">
        <v>0</v>
      </c>
      <c r="F89" s="88">
        <v>0</v>
      </c>
      <c r="G89" s="87">
        <v>0</v>
      </c>
      <c r="H89" s="104">
        <f t="shared" si="11"/>
        <v>0</v>
      </c>
      <c r="I89" s="87"/>
      <c r="J89" s="87"/>
      <c r="K89" s="86"/>
      <c r="L89" s="89">
        <f>G89-95</f>
        <v>-95</v>
      </c>
    </row>
    <row r="90" spans="1:12" s="2" customFormat="1" ht="21" customHeight="1">
      <c r="A90" s="46" t="s">
        <v>24</v>
      </c>
      <c r="B90" s="47" t="s">
        <v>25</v>
      </c>
      <c r="C90" s="28" t="s">
        <v>52</v>
      </c>
      <c r="D90" s="132">
        <f>D91+D92+D93</f>
        <v>662121.242</v>
      </c>
      <c r="E90" s="132">
        <f>E91+E92+E93</f>
        <v>64289.388</v>
      </c>
      <c r="F90" s="132">
        <f>F91+F92+F93</f>
        <v>63825.909</v>
      </c>
      <c r="G90" s="86">
        <f>F90/E90*100</f>
        <v>99.27907386519217</v>
      </c>
      <c r="H90" s="103">
        <f t="shared" si="11"/>
        <v>9.63961053525602</v>
      </c>
      <c r="I90" s="86"/>
      <c r="J90" s="86"/>
      <c r="K90" s="86"/>
      <c r="L90" s="96" t="s">
        <v>67</v>
      </c>
    </row>
    <row r="91" spans="1:12" s="6" customFormat="1" ht="16.5" customHeight="1">
      <c r="A91" s="235"/>
      <c r="B91" s="236"/>
      <c r="C91" s="11" t="s">
        <v>35</v>
      </c>
      <c r="D91" s="88">
        <v>662121.242</v>
      </c>
      <c r="E91" s="88">
        <v>64289.388</v>
      </c>
      <c r="F91" s="88">
        <v>63825.909</v>
      </c>
      <c r="G91" s="87">
        <f>F91/E91*100</f>
        <v>99.27907386519217</v>
      </c>
      <c r="H91" s="104">
        <f t="shared" si="11"/>
        <v>9.63961053525602</v>
      </c>
      <c r="I91" s="87" t="e">
        <f>#REF!+#REF!+#REF!+#REF!+#REF!+#REF!+#REF!+#REF!+#REF!+#REF!+#REF!</f>
        <v>#REF!</v>
      </c>
      <c r="J91" s="87" t="e">
        <f>I91-D91</f>
        <v>#REF!</v>
      </c>
      <c r="K91" s="87" t="e">
        <f>I91/D91</f>
        <v>#REF!</v>
      </c>
      <c r="L91" s="89">
        <f>G91-95</f>
        <v>4.279073865192174</v>
      </c>
    </row>
    <row r="92" spans="1:12" s="76" customFormat="1" ht="16.5" customHeight="1" hidden="1">
      <c r="A92" s="250"/>
      <c r="B92" s="251"/>
      <c r="C92" s="90" t="s">
        <v>36</v>
      </c>
      <c r="D92" s="208">
        <v>0</v>
      </c>
      <c r="E92" s="208">
        <v>0</v>
      </c>
      <c r="F92" s="208">
        <v>0</v>
      </c>
      <c r="G92" s="108" t="e">
        <f>F92/E92*100</f>
        <v>#DIV/0!</v>
      </c>
      <c r="H92" s="138" t="e">
        <f t="shared" si="11"/>
        <v>#DIV/0!</v>
      </c>
      <c r="I92" s="108"/>
      <c r="J92" s="108"/>
      <c r="K92" s="139"/>
      <c r="L92" s="131" t="e">
        <f>G92-95</f>
        <v>#DIV/0!</v>
      </c>
    </row>
    <row r="93" spans="1:12" s="76" customFormat="1" ht="27.75" customHeight="1" hidden="1">
      <c r="A93" s="252"/>
      <c r="B93" s="253"/>
      <c r="C93" s="90" t="s">
        <v>71</v>
      </c>
      <c r="D93" s="208">
        <v>0</v>
      </c>
      <c r="E93" s="208">
        <v>0</v>
      </c>
      <c r="F93" s="208">
        <v>0</v>
      </c>
      <c r="G93" s="108" t="e">
        <f>F93/E93*100</f>
        <v>#DIV/0!</v>
      </c>
      <c r="H93" s="138" t="e">
        <f t="shared" si="11"/>
        <v>#DIV/0!</v>
      </c>
      <c r="I93" s="108"/>
      <c r="J93" s="108"/>
      <c r="K93" s="139"/>
      <c r="L93" s="131" t="e">
        <f>G93-95</f>
        <v>#DIV/0!</v>
      </c>
    </row>
    <row r="94" spans="1:12" s="2" customFormat="1" ht="43.5" customHeight="1">
      <c r="A94" s="46" t="s">
        <v>26</v>
      </c>
      <c r="B94" s="47" t="s">
        <v>83</v>
      </c>
      <c r="C94" s="28" t="s">
        <v>53</v>
      </c>
      <c r="D94" s="132">
        <f>D95+D97+D96</f>
        <v>872772.525</v>
      </c>
      <c r="E94" s="132">
        <f>E95+E97+E96</f>
        <v>121883.087</v>
      </c>
      <c r="F94" s="132">
        <f>F95+F96+F97</f>
        <v>104364.646</v>
      </c>
      <c r="G94" s="86">
        <f aca="true" t="shared" si="12" ref="G94:G122">F94/E94*100</f>
        <v>85.62684829274139</v>
      </c>
      <c r="H94" s="103">
        <f aca="true" t="shared" si="13" ref="H94:H122">F94/D94*100</f>
        <v>11.95782898871616</v>
      </c>
      <c r="I94" s="86"/>
      <c r="J94" s="86"/>
      <c r="K94" s="86"/>
      <c r="L94" s="96" t="s">
        <v>67</v>
      </c>
    </row>
    <row r="95" spans="1:12" s="6" customFormat="1" ht="17.25" customHeight="1">
      <c r="A95" s="31"/>
      <c r="B95" s="32"/>
      <c r="C95" s="11" t="s">
        <v>35</v>
      </c>
      <c r="D95" s="88">
        <v>872601.625</v>
      </c>
      <c r="E95" s="88">
        <v>121883.087</v>
      </c>
      <c r="F95" s="88">
        <v>104364.646</v>
      </c>
      <c r="G95" s="87">
        <f t="shared" si="12"/>
        <v>85.62684829274139</v>
      </c>
      <c r="H95" s="104">
        <f t="shared" si="13"/>
        <v>11.960170942840039</v>
      </c>
      <c r="I95" s="87" t="e">
        <f>#REF!+#REF!+#REF!+#REF!</f>
        <v>#REF!</v>
      </c>
      <c r="J95" s="87" t="e">
        <f>I95-D95</f>
        <v>#REF!</v>
      </c>
      <c r="K95" s="87" t="e">
        <f>I95/D95</f>
        <v>#REF!</v>
      </c>
      <c r="L95" s="89">
        <f>G95-95</f>
        <v>-9.373151707258614</v>
      </c>
    </row>
    <row r="96" spans="1:12" s="91" customFormat="1" ht="17.25" customHeight="1" hidden="1">
      <c r="A96" s="93"/>
      <c r="B96" s="75"/>
      <c r="C96" s="90" t="s">
        <v>36</v>
      </c>
      <c r="D96" s="208">
        <v>0</v>
      </c>
      <c r="E96" s="208">
        <v>0</v>
      </c>
      <c r="F96" s="208">
        <v>0</v>
      </c>
      <c r="G96" s="108" t="e">
        <f t="shared" si="12"/>
        <v>#DIV/0!</v>
      </c>
      <c r="H96" s="138" t="e">
        <f>F96/D96*100</f>
        <v>#DIV/0!</v>
      </c>
      <c r="I96" s="216"/>
      <c r="J96" s="108"/>
      <c r="K96" s="108"/>
      <c r="L96" s="131" t="e">
        <f>G96-95</f>
        <v>#DIV/0!</v>
      </c>
    </row>
    <row r="97" spans="1:12" s="2" customFormat="1" ht="27.75" customHeight="1">
      <c r="A97" s="55"/>
      <c r="B97" s="40"/>
      <c r="C97" s="11" t="s">
        <v>71</v>
      </c>
      <c r="D97" s="88">
        <v>170.9</v>
      </c>
      <c r="E97" s="88">
        <v>0</v>
      </c>
      <c r="F97" s="88">
        <v>0</v>
      </c>
      <c r="G97" s="87">
        <v>0</v>
      </c>
      <c r="H97" s="104">
        <f>F97/D97*100</f>
        <v>0</v>
      </c>
      <c r="I97" s="87"/>
      <c r="J97" s="87"/>
      <c r="K97" s="86"/>
      <c r="L97" s="89">
        <f>G97-95</f>
        <v>-95</v>
      </c>
    </row>
    <row r="98" spans="1:12" s="2" customFormat="1" ht="30" customHeight="1">
      <c r="A98" s="26" t="s">
        <v>27</v>
      </c>
      <c r="B98" s="58" t="s">
        <v>28</v>
      </c>
      <c r="C98" s="28" t="s">
        <v>54</v>
      </c>
      <c r="D98" s="132">
        <f>D99+D100</f>
        <v>39997.3</v>
      </c>
      <c r="E98" s="132">
        <f>E99+E100</f>
        <v>4522.182</v>
      </c>
      <c r="F98" s="132">
        <f>F99+F100</f>
        <v>3727.362</v>
      </c>
      <c r="G98" s="86">
        <f t="shared" si="12"/>
        <v>82.42397143679754</v>
      </c>
      <c r="H98" s="103">
        <f t="shared" si="13"/>
        <v>9.319034034797347</v>
      </c>
      <c r="I98" s="86"/>
      <c r="J98" s="86"/>
      <c r="K98" s="86"/>
      <c r="L98" s="96" t="s">
        <v>67</v>
      </c>
    </row>
    <row r="99" spans="1:12" s="6" customFormat="1" ht="18" customHeight="1">
      <c r="A99" s="31"/>
      <c r="B99" s="32"/>
      <c r="C99" s="11" t="s">
        <v>35</v>
      </c>
      <c r="D99" s="88">
        <v>39997.3</v>
      </c>
      <c r="E99" s="88">
        <v>4522.182</v>
      </c>
      <c r="F99" s="88">
        <v>3727.362</v>
      </c>
      <c r="G99" s="87">
        <f t="shared" si="12"/>
        <v>82.42397143679754</v>
      </c>
      <c r="H99" s="104">
        <f t="shared" si="13"/>
        <v>9.319034034797347</v>
      </c>
      <c r="I99" s="87" t="e">
        <f>#REF!</f>
        <v>#REF!</v>
      </c>
      <c r="J99" s="87" t="e">
        <f>I99-D99</f>
        <v>#REF!</v>
      </c>
      <c r="K99" s="87" t="e">
        <f>I99/D99</f>
        <v>#REF!</v>
      </c>
      <c r="L99" s="89">
        <f>G99-95</f>
        <v>-12.576028563202456</v>
      </c>
    </row>
    <row r="100" spans="1:12" s="91" customFormat="1" ht="28.5" customHeight="1" hidden="1">
      <c r="A100" s="217"/>
      <c r="B100" s="95"/>
      <c r="C100" s="90" t="s">
        <v>71</v>
      </c>
      <c r="D100" s="88">
        <v>0</v>
      </c>
      <c r="E100" s="208">
        <v>0</v>
      </c>
      <c r="F100" s="208">
        <v>0</v>
      </c>
      <c r="G100" s="108" t="e">
        <f>F100/E100*100</f>
        <v>#DIV/0!</v>
      </c>
      <c r="H100" s="138" t="e">
        <f t="shared" si="13"/>
        <v>#DIV/0!</v>
      </c>
      <c r="I100" s="108">
        <f>I101</f>
        <v>0</v>
      </c>
      <c r="J100" s="108">
        <f>I100-D100</f>
        <v>0</v>
      </c>
      <c r="K100" s="108" t="e">
        <f>I100/D100</f>
        <v>#DIV/0!</v>
      </c>
      <c r="L100" s="131" t="e">
        <f>G100-95</f>
        <v>#DIV/0!</v>
      </c>
    </row>
    <row r="101" spans="1:12" s="2" customFormat="1" ht="30" customHeight="1">
      <c r="A101" s="26" t="s">
        <v>29</v>
      </c>
      <c r="B101" s="28" t="s">
        <v>30</v>
      </c>
      <c r="C101" s="28" t="s">
        <v>55</v>
      </c>
      <c r="D101" s="132">
        <f>D102</f>
        <v>9394.7</v>
      </c>
      <c r="E101" s="132">
        <f>E102</f>
        <v>1452.616</v>
      </c>
      <c r="F101" s="132">
        <f>F102</f>
        <v>1374.643</v>
      </c>
      <c r="G101" s="86">
        <f t="shared" si="12"/>
        <v>94.63223591093586</v>
      </c>
      <c r="H101" s="103">
        <f t="shared" si="13"/>
        <v>14.632111722566979</v>
      </c>
      <c r="I101" s="86"/>
      <c r="J101" s="86"/>
      <c r="K101" s="86"/>
      <c r="L101" s="96" t="s">
        <v>67</v>
      </c>
    </row>
    <row r="102" spans="1:12" s="6" customFormat="1" ht="18" customHeight="1">
      <c r="A102" s="31"/>
      <c r="B102" s="32"/>
      <c r="C102" s="38" t="s">
        <v>35</v>
      </c>
      <c r="D102" s="88">
        <v>9394.7</v>
      </c>
      <c r="E102" s="88">
        <v>1452.616</v>
      </c>
      <c r="F102" s="88">
        <v>1374.643</v>
      </c>
      <c r="G102" s="87">
        <f t="shared" si="12"/>
        <v>94.63223591093586</v>
      </c>
      <c r="H102" s="104">
        <f t="shared" si="13"/>
        <v>14.632111722566979</v>
      </c>
      <c r="I102" s="87" t="e">
        <f>#REF!</f>
        <v>#REF!</v>
      </c>
      <c r="J102" s="87" t="e">
        <f>I102-D102</f>
        <v>#REF!</v>
      </c>
      <c r="K102" s="87" t="e">
        <f>I102/D102</f>
        <v>#REF!</v>
      </c>
      <c r="L102" s="89">
        <f>G102-95</f>
        <v>-0.3677640890641385</v>
      </c>
    </row>
    <row r="103" spans="1:12" s="2" customFormat="1" ht="21" customHeight="1">
      <c r="A103" s="26" t="s">
        <v>31</v>
      </c>
      <c r="B103" s="28" t="s">
        <v>32</v>
      </c>
      <c r="C103" s="28" t="s">
        <v>93</v>
      </c>
      <c r="D103" s="132">
        <f>D104+D105</f>
        <v>182446</v>
      </c>
      <c r="E103" s="132">
        <f>E104+E105</f>
        <v>13989.149</v>
      </c>
      <c r="F103" s="132">
        <f>F104+F105</f>
        <v>10954.444</v>
      </c>
      <c r="G103" s="86">
        <f t="shared" si="12"/>
        <v>78.30672187421837</v>
      </c>
      <c r="H103" s="103">
        <f t="shared" si="13"/>
        <v>6.004211657147868</v>
      </c>
      <c r="I103" s="87"/>
      <c r="J103" s="86"/>
      <c r="K103" s="86"/>
      <c r="L103" s="96" t="s">
        <v>67</v>
      </c>
    </row>
    <row r="104" spans="1:12" s="6" customFormat="1" ht="18" customHeight="1">
      <c r="A104" s="35"/>
      <c r="B104" s="59"/>
      <c r="C104" s="38" t="s">
        <v>35</v>
      </c>
      <c r="D104" s="88">
        <v>182446</v>
      </c>
      <c r="E104" s="88">
        <v>13989.149</v>
      </c>
      <c r="F104" s="88">
        <v>10954.444</v>
      </c>
      <c r="G104" s="87">
        <f t="shared" si="12"/>
        <v>78.30672187421837</v>
      </c>
      <c r="H104" s="104">
        <f t="shared" si="13"/>
        <v>6.004211657147868</v>
      </c>
      <c r="I104" s="87" t="e">
        <f>#REF!</f>
        <v>#REF!</v>
      </c>
      <c r="J104" s="87" t="e">
        <f>I104-D104</f>
        <v>#REF!</v>
      </c>
      <c r="K104" s="87" t="e">
        <f>I104/D104</f>
        <v>#REF!</v>
      </c>
      <c r="L104" s="89">
        <f>G104-95</f>
        <v>-16.69327812578163</v>
      </c>
    </row>
    <row r="105" spans="1:12" s="91" customFormat="1" ht="27" customHeight="1" hidden="1">
      <c r="A105" s="136"/>
      <c r="B105" s="137"/>
      <c r="C105" s="92" t="s">
        <v>71</v>
      </c>
      <c r="D105" s="208">
        <v>0</v>
      </c>
      <c r="E105" s="208">
        <v>0</v>
      </c>
      <c r="F105" s="156">
        <v>0</v>
      </c>
      <c r="G105" s="108" t="e">
        <f>F105/E105*100</f>
        <v>#DIV/0!</v>
      </c>
      <c r="H105" s="138" t="e">
        <f>F105/D105*100</f>
        <v>#DIV/0!</v>
      </c>
      <c r="I105" s="108"/>
      <c r="J105" s="108"/>
      <c r="K105" s="139"/>
      <c r="L105" s="131" t="e">
        <f>G105-95</f>
        <v>#DIV/0!</v>
      </c>
    </row>
    <row r="106" spans="1:12" s="3" customFormat="1" ht="42" customHeight="1">
      <c r="A106" s="26" t="s">
        <v>33</v>
      </c>
      <c r="B106" s="28" t="s">
        <v>84</v>
      </c>
      <c r="C106" s="28" t="s">
        <v>57</v>
      </c>
      <c r="D106" s="132">
        <f>D107+D108+D109</f>
        <v>936212.239</v>
      </c>
      <c r="E106" s="132">
        <f>E107+E108+E109</f>
        <v>56446.36</v>
      </c>
      <c r="F106" s="132">
        <f>F107+F108+F109</f>
        <v>27218.408</v>
      </c>
      <c r="G106" s="86">
        <f t="shared" si="12"/>
        <v>48.21995253546907</v>
      </c>
      <c r="H106" s="103">
        <f t="shared" si="13"/>
        <v>2.9072903414585674</v>
      </c>
      <c r="I106" s="87"/>
      <c r="J106" s="86"/>
      <c r="K106" s="86"/>
      <c r="L106" s="96" t="s">
        <v>67</v>
      </c>
    </row>
    <row r="107" spans="1:12" s="6" customFormat="1" ht="17.25" customHeight="1">
      <c r="A107" s="235"/>
      <c r="B107" s="236"/>
      <c r="C107" s="11" t="s">
        <v>35</v>
      </c>
      <c r="D107" s="88">
        <v>710259.156</v>
      </c>
      <c r="E107" s="88">
        <v>56298.81</v>
      </c>
      <c r="F107" s="88">
        <v>27218.408</v>
      </c>
      <c r="G107" s="87">
        <f t="shared" si="12"/>
        <v>48.34632916752592</v>
      </c>
      <c r="H107" s="104">
        <f t="shared" si="13"/>
        <v>3.8321798135327385</v>
      </c>
      <c r="I107" s="87" t="e">
        <f>#REF!+#REF!</f>
        <v>#REF!</v>
      </c>
      <c r="J107" s="87" t="e">
        <f>I107-D107</f>
        <v>#REF!</v>
      </c>
      <c r="K107" s="87" t="e">
        <f>I107/D107</f>
        <v>#REF!</v>
      </c>
      <c r="L107" s="89">
        <f>G107-95</f>
        <v>-46.65367083247408</v>
      </c>
    </row>
    <row r="108" spans="1:12" s="2" customFormat="1" ht="17.25" customHeight="1">
      <c r="A108" s="231"/>
      <c r="B108" s="232"/>
      <c r="C108" s="11" t="s">
        <v>36</v>
      </c>
      <c r="D108" s="88">
        <v>225953.083</v>
      </c>
      <c r="E108" s="88">
        <v>147.55</v>
      </c>
      <c r="F108" s="88">
        <v>0</v>
      </c>
      <c r="G108" s="87">
        <f t="shared" si="12"/>
        <v>0</v>
      </c>
      <c r="H108" s="104">
        <f>F108/D108*100</f>
        <v>0</v>
      </c>
      <c r="I108" s="87"/>
      <c r="J108" s="87"/>
      <c r="K108" s="86"/>
      <c r="L108" s="89">
        <f>G108-95</f>
        <v>-95</v>
      </c>
    </row>
    <row r="109" spans="1:12" s="76" customFormat="1" ht="27" customHeight="1" hidden="1">
      <c r="A109" s="233"/>
      <c r="B109" s="234"/>
      <c r="C109" s="90" t="s">
        <v>71</v>
      </c>
      <c r="D109" s="208">
        <v>0</v>
      </c>
      <c r="E109" s="208">
        <v>0</v>
      </c>
      <c r="F109" s="208">
        <v>0</v>
      </c>
      <c r="G109" s="87" t="e">
        <f t="shared" si="12"/>
        <v>#DIV/0!</v>
      </c>
      <c r="H109" s="138" t="e">
        <f>F109/D109*100</f>
        <v>#DIV/0!</v>
      </c>
      <c r="I109" s="108"/>
      <c r="J109" s="108"/>
      <c r="K109" s="139"/>
      <c r="L109" s="131" t="e">
        <f>G109-95</f>
        <v>#DIV/0!</v>
      </c>
    </row>
    <row r="110" spans="1:12" s="2" customFormat="1" ht="42" customHeight="1">
      <c r="A110" s="26" t="s">
        <v>34</v>
      </c>
      <c r="B110" s="28" t="s">
        <v>85</v>
      </c>
      <c r="C110" s="28" t="s">
        <v>56</v>
      </c>
      <c r="D110" s="132">
        <f>D111</f>
        <v>88036.5</v>
      </c>
      <c r="E110" s="132">
        <f>E111</f>
        <v>10857.792</v>
      </c>
      <c r="F110" s="132">
        <f>F111</f>
        <v>10209.834</v>
      </c>
      <c r="G110" s="86">
        <f t="shared" si="12"/>
        <v>94.03232259376493</v>
      </c>
      <c r="H110" s="103">
        <f t="shared" si="13"/>
        <v>11.59727385800208</v>
      </c>
      <c r="I110" s="86"/>
      <c r="J110" s="86"/>
      <c r="K110" s="86"/>
      <c r="L110" s="96" t="s">
        <v>67</v>
      </c>
    </row>
    <row r="111" spans="1:12" s="6" customFormat="1" ht="18" customHeight="1">
      <c r="A111" s="239"/>
      <c r="B111" s="240"/>
      <c r="C111" s="171" t="s">
        <v>35</v>
      </c>
      <c r="D111" s="88">
        <v>88036.5</v>
      </c>
      <c r="E111" s="88">
        <v>10857.792</v>
      </c>
      <c r="F111" s="88">
        <v>10209.834</v>
      </c>
      <c r="G111" s="87">
        <f t="shared" si="12"/>
        <v>94.03232259376493</v>
      </c>
      <c r="H111" s="104">
        <f t="shared" si="13"/>
        <v>11.59727385800208</v>
      </c>
      <c r="I111" s="87" t="e">
        <f>#REF!+#REF!</f>
        <v>#REF!</v>
      </c>
      <c r="J111" s="87" t="e">
        <f>I111-D111</f>
        <v>#REF!</v>
      </c>
      <c r="K111" s="87" t="e">
        <f>I111/D111</f>
        <v>#REF!</v>
      </c>
      <c r="L111" s="89">
        <f>G111-95</f>
        <v>-0.9676774062350688</v>
      </c>
    </row>
    <row r="112" spans="1:12" s="76" customFormat="1" ht="18" customHeight="1" hidden="1">
      <c r="A112" s="247" t="s">
        <v>74</v>
      </c>
      <c r="B112" s="248"/>
      <c r="C112" s="249"/>
      <c r="D112" s="210">
        <v>0</v>
      </c>
      <c r="E112" s="213" t="s">
        <v>67</v>
      </c>
      <c r="F112" s="157" t="s">
        <v>67</v>
      </c>
      <c r="G112" s="154" t="s">
        <v>67</v>
      </c>
      <c r="H112" s="158" t="s">
        <v>67</v>
      </c>
      <c r="I112" s="154"/>
      <c r="J112" s="154"/>
      <c r="K112" s="154"/>
      <c r="L112" s="154" t="s">
        <v>67</v>
      </c>
    </row>
    <row r="113" spans="1:14" s="1" customFormat="1" ht="29.25" customHeight="1">
      <c r="A113" s="242" t="s">
        <v>65</v>
      </c>
      <c r="B113" s="243"/>
      <c r="C113" s="244"/>
      <c r="D113" s="172">
        <f>D115+D116+D117</f>
        <v>25800655.511000004</v>
      </c>
      <c r="E113" s="172">
        <f>E115+E116+E117</f>
        <v>2778799.603</v>
      </c>
      <c r="F113" s="172">
        <f>F115+F116+F117</f>
        <v>2598347.592</v>
      </c>
      <c r="G113" s="173">
        <f t="shared" si="12"/>
        <v>93.50611642504974</v>
      </c>
      <c r="H113" s="174">
        <f t="shared" si="13"/>
        <v>10.070858823304723</v>
      </c>
      <c r="I113" s="173"/>
      <c r="J113" s="173"/>
      <c r="K113" s="173"/>
      <c r="L113" s="175" t="s">
        <v>67</v>
      </c>
      <c r="M113" s="2"/>
      <c r="N113" s="2"/>
    </row>
    <row r="114" spans="1:12" s="1" customFormat="1" ht="15.75" customHeight="1">
      <c r="A114" s="257"/>
      <c r="B114" s="257"/>
      <c r="C114" s="176" t="s">
        <v>63</v>
      </c>
      <c r="D114" s="177"/>
      <c r="E114" s="218"/>
      <c r="F114" s="177"/>
      <c r="G114" s="86"/>
      <c r="H114" s="103"/>
      <c r="I114" s="177"/>
      <c r="J114" s="177"/>
      <c r="K114" s="178"/>
      <c r="L114" s="179"/>
    </row>
    <row r="115" spans="1:12" s="1" customFormat="1" ht="20.25" customHeight="1">
      <c r="A115" s="257"/>
      <c r="B115" s="257"/>
      <c r="C115" s="180" t="s">
        <v>35</v>
      </c>
      <c r="D115" s="181">
        <f>D7+D18+D24+D27+D30+D34+D38+D42+D46+D50+D54+D58+D62+D66+D70+D73+D76+D80+D83+D87+D91+D95+D99+D102+D104+D107+D111+D10+D21</f>
        <v>15529286.120000001</v>
      </c>
      <c r="E115" s="181">
        <f>E7+E18+E24+E27+E30+E34+E38+E42+E46+E50+E54+E58+E62+E66+E70+E73+E76+E80+E83+E87+E91+E95+E99+E102+E104+E107+E111+E10+E21</f>
        <v>1871336.566</v>
      </c>
      <c r="F115" s="181">
        <f>F7+F18+F24+F27+F30+F34+F38+F42+F46+F50+F54+F58+F62+F66+F70+F73+F76+F80+F83+F87+F91+F95+F99+F102+F104+F107+F111+F10+F21</f>
        <v>1714245.682</v>
      </c>
      <c r="G115" s="86">
        <f>F115/E115*100</f>
        <v>91.60541792138528</v>
      </c>
      <c r="H115" s="103">
        <f t="shared" si="13"/>
        <v>11.038792567497623</v>
      </c>
      <c r="I115" s="181" t="e">
        <f>I7+I10+I18+I24+#REF!+#REF!+#REF!+I30+I34+I38+I42+I46+I50+I54+I58+I62+#REF!+#REF!+I73+I76+I80+I83+I87+#REF!+I91+I95+I99+I102+I104+I107+I111+I27+I66</f>
        <v>#REF!</v>
      </c>
      <c r="J115" s="86" t="e">
        <f>I115-D115</f>
        <v>#REF!</v>
      </c>
      <c r="K115" s="86" t="e">
        <f>I115/D115</f>
        <v>#REF!</v>
      </c>
      <c r="L115" s="182">
        <f>G115-95</f>
        <v>-3.394582078614718</v>
      </c>
    </row>
    <row r="116" spans="1:14" s="1" customFormat="1" ht="18.75" customHeight="1">
      <c r="A116" s="257"/>
      <c r="B116" s="257"/>
      <c r="C116" s="180" t="s">
        <v>36</v>
      </c>
      <c r="D116" s="181">
        <f>D31+D35+D39+D43+D47+D51+D55+D59+D63+D77+D84+D88+D92+D108+D96+D19+D22+D25+D67</f>
        <v>8483047.191000002</v>
      </c>
      <c r="E116" s="181">
        <f>E31+E35+E39+E43+E47+E51+E55+E59+E63+E77+E84+E88+E92+E108+E96+E19+E22+E25+E67</f>
        <v>893627.7370000001</v>
      </c>
      <c r="F116" s="181">
        <f>F31+F35+F39+F43+F47+F51+F55+F59+F63+F77+F84+F88+F92+F108+F96+F19+F22+F25+F67</f>
        <v>870266.6880000001</v>
      </c>
      <c r="G116" s="86">
        <f>F116/E116*100</f>
        <v>97.38581872151536</v>
      </c>
      <c r="H116" s="103">
        <f t="shared" si="13"/>
        <v>10.258892452269984</v>
      </c>
      <c r="I116" s="86"/>
      <c r="J116" s="86"/>
      <c r="K116" s="86"/>
      <c r="L116" s="182">
        <f>G116-95</f>
        <v>2.3858187215153634</v>
      </c>
      <c r="M116" s="2"/>
      <c r="N116" s="2"/>
    </row>
    <row r="117" spans="1:12" s="1" customFormat="1" ht="31.5" customHeight="1">
      <c r="A117" s="257"/>
      <c r="B117" s="257"/>
      <c r="C117" s="183" t="s">
        <v>71</v>
      </c>
      <c r="D117" s="181">
        <f>D16+D28+D32+D68+D74+D78+D85+D93+D97+D105+D109+D81+D112+D8+D100+D71+D36+D40+D44+D48+D52+D56+D64+D60+D89</f>
        <v>1788322.2</v>
      </c>
      <c r="E117" s="181">
        <f>E16+E28+E32+E68+E74+E78+E85+E93+E97+E105+E109+E81+E8+E100+E71+E36+E40+E44+E48+E52+E56+E64+E60+E89</f>
        <v>13835.3</v>
      </c>
      <c r="F117" s="181">
        <f>F16+F28+F32+F68+F74+F78+F85+F93+F97+F105+F109+F81+F8+F100+F71+F36+F40+F44+F48+F52+F56+F64+F60+F89</f>
        <v>13835.222</v>
      </c>
      <c r="G117" s="86">
        <f t="shared" si="12"/>
        <v>99.9994362247295</v>
      </c>
      <c r="H117" s="103">
        <f t="shared" si="13"/>
        <v>0.7736425796201601</v>
      </c>
      <c r="I117" s="86"/>
      <c r="J117" s="86"/>
      <c r="K117" s="86"/>
      <c r="L117" s="182">
        <f>G117-95</f>
        <v>4.999436224729493</v>
      </c>
    </row>
    <row r="118" spans="1:15" s="1" customFormat="1" ht="26.25" customHeight="1">
      <c r="A118" s="254" t="s">
        <v>64</v>
      </c>
      <c r="B118" s="255"/>
      <c r="C118" s="256"/>
      <c r="D118" s="184">
        <f>D120+D121+D122</f>
        <v>25929650.793</v>
      </c>
      <c r="E118" s="184">
        <f>E120+E121+E122</f>
        <v>2790518.185</v>
      </c>
      <c r="F118" s="184">
        <f>F120+F121+F122</f>
        <v>2598449.592</v>
      </c>
      <c r="G118" s="185">
        <f t="shared" si="12"/>
        <v>93.11709939636175</v>
      </c>
      <c r="H118" s="186">
        <f t="shared" si="13"/>
        <v>10.02115151007541</v>
      </c>
      <c r="I118" s="185"/>
      <c r="J118" s="185"/>
      <c r="K118" s="185"/>
      <c r="L118" s="187" t="s">
        <v>67</v>
      </c>
      <c r="M118" s="2"/>
      <c r="N118" s="2"/>
      <c r="O118" s="2"/>
    </row>
    <row r="119" spans="1:12" s="1" customFormat="1" ht="14.25" customHeight="1">
      <c r="A119" s="241"/>
      <c r="B119" s="241"/>
      <c r="C119" s="188" t="s">
        <v>63</v>
      </c>
      <c r="D119" s="214"/>
      <c r="E119" s="219"/>
      <c r="F119" s="189"/>
      <c r="G119" s="86"/>
      <c r="H119" s="103"/>
      <c r="I119" s="189"/>
      <c r="J119" s="190"/>
      <c r="K119" s="190"/>
      <c r="L119" s="191"/>
    </row>
    <row r="120" spans="1:12" s="1" customFormat="1" ht="30.75" customHeight="1">
      <c r="A120" s="241"/>
      <c r="B120" s="241"/>
      <c r="C120" s="192" t="s">
        <v>70</v>
      </c>
      <c r="D120" s="193">
        <f>D115+D13</f>
        <v>15658281.402</v>
      </c>
      <c r="E120" s="193">
        <f>E115+E13</f>
        <v>1883055.148</v>
      </c>
      <c r="F120" s="193">
        <f>F115+F13</f>
        <v>1714347.682</v>
      </c>
      <c r="G120" s="194">
        <f t="shared" si="12"/>
        <v>91.04075809042635</v>
      </c>
      <c r="H120" s="195">
        <f t="shared" si="13"/>
        <v>10.94850474318995</v>
      </c>
      <c r="I120" s="193" t="e">
        <f>I115+I14+I15+#REF!+#REF!</f>
        <v>#REF!</v>
      </c>
      <c r="J120" s="86" t="e">
        <f>I120-D120</f>
        <v>#REF!</v>
      </c>
      <c r="K120" s="86" t="e">
        <f>I120/D120</f>
        <v>#REF!</v>
      </c>
      <c r="L120" s="196">
        <f>G120-95</f>
        <v>-3.959241909573649</v>
      </c>
    </row>
    <row r="121" spans="1:14" s="1" customFormat="1" ht="18.75" customHeight="1">
      <c r="A121" s="241"/>
      <c r="B121" s="241"/>
      <c r="C121" s="192" t="s">
        <v>36</v>
      </c>
      <c r="D121" s="193">
        <f aca="true" t="shared" si="14" ref="D121:F122">D116</f>
        <v>8483047.191000002</v>
      </c>
      <c r="E121" s="193">
        <f t="shared" si="14"/>
        <v>893627.7370000001</v>
      </c>
      <c r="F121" s="193">
        <f>F116</f>
        <v>870266.6880000001</v>
      </c>
      <c r="G121" s="194">
        <f t="shared" si="12"/>
        <v>97.38581872151536</v>
      </c>
      <c r="H121" s="195">
        <f t="shared" si="13"/>
        <v>10.258892452269984</v>
      </c>
      <c r="I121" s="194"/>
      <c r="J121" s="194"/>
      <c r="K121" s="194"/>
      <c r="L121" s="196">
        <f>G121-95</f>
        <v>2.3858187215153634</v>
      </c>
      <c r="M121" s="2"/>
      <c r="N121" s="2"/>
    </row>
    <row r="122" spans="1:12" s="1" customFormat="1" ht="31.5" customHeight="1">
      <c r="A122" s="241"/>
      <c r="B122" s="241"/>
      <c r="C122" s="197" t="s">
        <v>71</v>
      </c>
      <c r="D122" s="193">
        <f>D117</f>
        <v>1788322.2</v>
      </c>
      <c r="E122" s="193">
        <f t="shared" si="14"/>
        <v>13835.3</v>
      </c>
      <c r="F122" s="193">
        <f t="shared" si="14"/>
        <v>13835.222</v>
      </c>
      <c r="G122" s="194">
        <f t="shared" si="12"/>
        <v>99.9994362247295</v>
      </c>
      <c r="H122" s="195">
        <f t="shared" si="13"/>
        <v>0.7736425796201601</v>
      </c>
      <c r="I122" s="194"/>
      <c r="J122" s="194"/>
      <c r="K122" s="194"/>
      <c r="L122" s="196">
        <f>G122-95</f>
        <v>4.999436224729493</v>
      </c>
    </row>
    <row r="123" spans="1:13" s="1" customFormat="1" ht="12" customHeight="1">
      <c r="A123" s="198"/>
      <c r="B123" s="199"/>
      <c r="C123" s="199"/>
      <c r="D123" s="200"/>
      <c r="E123" s="201"/>
      <c r="F123" s="73"/>
      <c r="G123" s="199"/>
      <c r="H123" s="199"/>
      <c r="I123" s="202"/>
      <c r="J123" s="202"/>
      <c r="K123" s="203"/>
      <c r="L123" s="199"/>
      <c r="M123" s="204"/>
    </row>
    <row r="124" spans="1:12" s="8" customFormat="1" ht="18" customHeight="1" hidden="1">
      <c r="A124" s="245" t="s">
        <v>100</v>
      </c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</row>
    <row r="125" spans="1:12" s="204" customFormat="1" ht="17.25" customHeight="1">
      <c r="A125" s="237" t="s">
        <v>123</v>
      </c>
      <c r="B125" s="238"/>
      <c r="C125" s="238"/>
      <c r="D125" s="238"/>
      <c r="E125" s="238"/>
      <c r="F125" s="238"/>
      <c r="G125" s="238"/>
      <c r="H125" s="238"/>
      <c r="I125" s="238"/>
      <c r="J125" s="205"/>
      <c r="K125" s="205"/>
      <c r="L125" s="206"/>
    </row>
    <row r="126" spans="1:12" s="4" customFormat="1" ht="12.75">
      <c r="A126" s="62"/>
      <c r="B126" s="63"/>
      <c r="C126" s="63"/>
      <c r="D126" s="61"/>
      <c r="E126" s="64"/>
      <c r="F126" s="74"/>
      <c r="G126" s="61"/>
      <c r="H126" s="61"/>
      <c r="I126" s="60"/>
      <c r="J126" s="60"/>
      <c r="K126" s="65"/>
      <c r="L126" s="61"/>
    </row>
    <row r="127" spans="1:12" s="4" customFormat="1" ht="74.25" customHeight="1" hidden="1">
      <c r="A127" s="26" t="s">
        <v>0</v>
      </c>
      <c r="B127" s="26" t="s">
        <v>62</v>
      </c>
      <c r="C127" s="26" t="s">
        <v>69</v>
      </c>
      <c r="D127" s="99" t="s">
        <v>115</v>
      </c>
      <c r="E127" s="97" t="s">
        <v>116</v>
      </c>
      <c r="F127" s="98" t="s">
        <v>117</v>
      </c>
      <c r="G127" s="98" t="s">
        <v>118</v>
      </c>
      <c r="H127" s="12" t="s">
        <v>73</v>
      </c>
      <c r="I127" s="79" t="s">
        <v>99</v>
      </c>
      <c r="J127" s="79" t="s">
        <v>89</v>
      </c>
      <c r="K127" s="80" t="s">
        <v>90</v>
      </c>
      <c r="L127" s="27" t="s">
        <v>107</v>
      </c>
    </row>
    <row r="128" spans="1:12" s="4" customFormat="1" ht="12.75" hidden="1">
      <c r="A128" s="121"/>
      <c r="B128" s="122"/>
      <c r="C128" s="122"/>
      <c r="D128" s="123"/>
      <c r="E128" s="124"/>
      <c r="F128" s="125"/>
      <c r="G128" s="126"/>
      <c r="H128" s="126"/>
      <c r="I128" s="127"/>
      <c r="J128" s="127"/>
      <c r="K128" s="128"/>
      <c r="L128" s="126"/>
    </row>
    <row r="129" spans="1:12" s="4" customFormat="1" ht="32.25" customHeight="1" hidden="1">
      <c r="A129" s="26" t="s">
        <v>0</v>
      </c>
      <c r="B129" s="26" t="s">
        <v>62</v>
      </c>
      <c r="C129" s="26" t="s">
        <v>69</v>
      </c>
      <c r="D129" s="126"/>
      <c r="E129" s="129"/>
      <c r="F129" s="125"/>
      <c r="G129" s="126"/>
      <c r="H129" s="126"/>
      <c r="I129" s="127"/>
      <c r="J129" s="127"/>
      <c r="K129" s="128"/>
      <c r="L129" s="126"/>
    </row>
    <row r="130" spans="1:12" s="4" customFormat="1" ht="15.75" hidden="1">
      <c r="A130" s="227" t="s">
        <v>64</v>
      </c>
      <c r="B130" s="228"/>
      <c r="C130" s="229"/>
      <c r="D130" s="109">
        <f>D132+D133+D134</f>
        <v>24525968.417999998</v>
      </c>
      <c r="E130" s="109">
        <f>E132+E133+E134</f>
        <v>21619356.084</v>
      </c>
      <c r="F130" s="109">
        <f>F132+F133+F134</f>
        <v>20841969.650000002</v>
      </c>
      <c r="G130" s="110">
        <f>F130/E130*100</f>
        <v>96.40421097196635</v>
      </c>
      <c r="H130" s="110">
        <f>F130/D130*100</f>
        <v>84.97919142187165</v>
      </c>
      <c r="I130" s="110"/>
      <c r="J130" s="110"/>
      <c r="K130" s="110"/>
      <c r="L130" s="111" t="s">
        <v>67</v>
      </c>
    </row>
    <row r="131" spans="1:12" s="4" customFormat="1" ht="13.5" hidden="1">
      <c r="A131" s="230"/>
      <c r="B131" s="230"/>
      <c r="C131" s="112" t="s">
        <v>63</v>
      </c>
      <c r="D131" s="113"/>
      <c r="E131" s="113"/>
      <c r="F131" s="113"/>
      <c r="G131" s="114"/>
      <c r="H131" s="114"/>
      <c r="I131" s="113"/>
      <c r="J131" s="115"/>
      <c r="K131" s="115"/>
      <c r="L131" s="116"/>
    </row>
    <row r="132" spans="1:12" s="4" customFormat="1" ht="27" hidden="1">
      <c r="A132" s="230"/>
      <c r="B132" s="230"/>
      <c r="C132" s="117" t="s">
        <v>70</v>
      </c>
      <c r="D132" s="118">
        <v>14805057.912999997</v>
      </c>
      <c r="E132" s="118">
        <v>13268979.204</v>
      </c>
      <c r="F132" s="118">
        <v>12716245.471</v>
      </c>
      <c r="G132" s="110">
        <v>95.83439144411821</v>
      </c>
      <c r="H132" s="110">
        <v>85.89122410547374</v>
      </c>
      <c r="I132" s="118" t="e">
        <v>#REF!</v>
      </c>
      <c r="J132" s="114" t="e">
        <v>#REF!</v>
      </c>
      <c r="K132" s="114" t="e">
        <v>#REF!</v>
      </c>
      <c r="L132" s="119">
        <v>0.8343914441182108</v>
      </c>
    </row>
    <row r="133" spans="1:12" s="4" customFormat="1" ht="13.5" hidden="1">
      <c r="A133" s="230"/>
      <c r="B133" s="230"/>
      <c r="C133" s="117" t="s">
        <v>36</v>
      </c>
      <c r="D133" s="118">
        <v>7926615.303999999</v>
      </c>
      <c r="E133" s="118">
        <v>7092166.329999999</v>
      </c>
      <c r="F133" s="118">
        <v>6886598.409</v>
      </c>
      <c r="G133" s="110">
        <v>97.10147913296332</v>
      </c>
      <c r="H133" s="110">
        <v>86.87943270723412</v>
      </c>
      <c r="I133" s="110"/>
      <c r="J133" s="110"/>
      <c r="K133" s="110"/>
      <c r="L133" s="119">
        <v>2.10147913296332</v>
      </c>
    </row>
    <row r="134" spans="1:12" s="4" customFormat="1" ht="27" hidden="1">
      <c r="A134" s="230"/>
      <c r="B134" s="230"/>
      <c r="C134" s="120" t="s">
        <v>71</v>
      </c>
      <c r="D134" s="118">
        <v>1794295.2010000001</v>
      </c>
      <c r="E134" s="118">
        <v>1258210.55</v>
      </c>
      <c r="F134" s="118">
        <v>1239125.77</v>
      </c>
      <c r="G134" s="110">
        <v>98.4831807363243</v>
      </c>
      <c r="H134" s="110">
        <v>69.05919211673798</v>
      </c>
      <c r="I134" s="110"/>
      <c r="J134" s="110"/>
      <c r="K134" s="110"/>
      <c r="L134" s="119">
        <v>3.4831807363243</v>
      </c>
    </row>
    <row r="135" spans="1:12" s="4" customFormat="1" ht="15.75" customHeight="1" hidden="1">
      <c r="A135" s="223" t="s">
        <v>64</v>
      </c>
      <c r="B135" s="224"/>
      <c r="C135" s="225"/>
      <c r="D135" s="169" t="e">
        <f>D137+D138+D139</f>
        <v>#REF!</v>
      </c>
      <c r="E135" s="169" t="e">
        <f>E137+E138+E139</f>
        <v>#REF!</v>
      </c>
      <c r="F135" s="169" t="e">
        <f>F137+F138+F139</f>
        <v>#REF!</v>
      </c>
      <c r="G135" s="166" t="e">
        <f>F135/E135*100</f>
        <v>#REF!</v>
      </c>
      <c r="H135" s="166" t="e">
        <f>F135/D135*100</f>
        <v>#REF!</v>
      </c>
      <c r="I135" s="166"/>
      <c r="J135" s="166"/>
      <c r="K135" s="166"/>
      <c r="L135" s="170" t="s">
        <v>67</v>
      </c>
    </row>
    <row r="136" spans="1:12" s="4" customFormat="1" ht="13.5" hidden="1">
      <c r="A136" s="226"/>
      <c r="B136" s="226"/>
      <c r="C136" s="160" t="s">
        <v>63</v>
      </c>
      <c r="D136" s="161"/>
      <c r="E136" s="161"/>
      <c r="F136" s="161"/>
      <c r="G136" s="159"/>
      <c r="H136" s="159"/>
      <c r="I136" s="161"/>
      <c r="J136" s="162"/>
      <c r="K136" s="162"/>
      <c r="L136" s="163"/>
    </row>
    <row r="137" spans="1:12" s="4" customFormat="1" ht="27" hidden="1">
      <c r="A137" s="226"/>
      <c r="B137" s="226"/>
      <c r="C137" s="164" t="s">
        <v>70</v>
      </c>
      <c r="D137" s="165" t="e">
        <f>D132+#REF!</f>
        <v>#REF!</v>
      </c>
      <c r="E137" s="165" t="e">
        <f>E132+#REF!</f>
        <v>#REF!</v>
      </c>
      <c r="F137" s="165" t="e">
        <f>F132+#REF!</f>
        <v>#REF!</v>
      </c>
      <c r="G137" s="166" t="e">
        <f>F137/E137*100</f>
        <v>#REF!</v>
      </c>
      <c r="H137" s="166" t="e">
        <f>F137/D137*100</f>
        <v>#REF!</v>
      </c>
      <c r="I137" s="165" t="e">
        <f>I132+#REF!+#REF!+#REF!+#REF!</f>
        <v>#REF!</v>
      </c>
      <c r="J137" s="159" t="e">
        <f>I137-D137</f>
        <v>#REF!</v>
      </c>
      <c r="K137" s="159" t="e">
        <f>I137/D137</f>
        <v>#REF!</v>
      </c>
      <c r="L137" s="167" t="e">
        <f>G137-95</f>
        <v>#REF!</v>
      </c>
    </row>
    <row r="138" spans="1:12" s="4" customFormat="1" ht="13.5" hidden="1">
      <c r="A138" s="226"/>
      <c r="B138" s="226"/>
      <c r="C138" s="164" t="s">
        <v>36</v>
      </c>
      <c r="D138" s="165">
        <f aca="true" t="shared" si="15" ref="D138:F139">D133</f>
        <v>7926615.303999999</v>
      </c>
      <c r="E138" s="165">
        <f t="shared" si="15"/>
        <v>7092166.329999999</v>
      </c>
      <c r="F138" s="165">
        <f t="shared" si="15"/>
        <v>6886598.409</v>
      </c>
      <c r="G138" s="166">
        <f>F138/E138*100</f>
        <v>97.10147913296332</v>
      </c>
      <c r="H138" s="166">
        <f>F138/D138*100</f>
        <v>86.87943270723412</v>
      </c>
      <c r="I138" s="166"/>
      <c r="J138" s="166"/>
      <c r="K138" s="166"/>
      <c r="L138" s="167">
        <f>G138-95</f>
        <v>2.10147913296332</v>
      </c>
    </row>
    <row r="139" spans="1:12" s="4" customFormat="1" ht="27" hidden="1">
      <c r="A139" s="226"/>
      <c r="B139" s="226"/>
      <c r="C139" s="168" t="s">
        <v>71</v>
      </c>
      <c r="D139" s="165">
        <f t="shared" si="15"/>
        <v>1794295.2010000001</v>
      </c>
      <c r="E139" s="165">
        <f t="shared" si="15"/>
        <v>1258210.55</v>
      </c>
      <c r="F139" s="165">
        <f t="shared" si="15"/>
        <v>1239125.77</v>
      </c>
      <c r="G139" s="166">
        <v>0</v>
      </c>
      <c r="H139" s="166">
        <f>F139/D139*100</f>
        <v>69.05919211673798</v>
      </c>
      <c r="I139" s="166"/>
      <c r="J139" s="166"/>
      <c r="K139" s="166"/>
      <c r="L139" s="167">
        <f>G139-95</f>
        <v>-95</v>
      </c>
    </row>
    <row r="140" spans="1:12" s="4" customFormat="1" ht="12.75" hidden="1">
      <c r="A140" s="62"/>
      <c r="B140" s="63"/>
      <c r="C140" s="63"/>
      <c r="D140" s="61"/>
      <c r="E140" s="64"/>
      <c r="F140" s="74"/>
      <c r="G140" s="61"/>
      <c r="H140" s="61"/>
      <c r="I140" s="60"/>
      <c r="J140" s="60"/>
      <c r="K140" s="65"/>
      <c r="L140" s="61"/>
    </row>
    <row r="141" spans="1:12" s="4" customFormat="1" ht="12.75">
      <c r="A141" s="62"/>
      <c r="B141" s="63"/>
      <c r="C141" s="63"/>
      <c r="D141" s="61"/>
      <c r="E141" s="64"/>
      <c r="F141" s="74"/>
      <c r="G141" s="61"/>
      <c r="H141" s="61"/>
      <c r="I141" s="60"/>
      <c r="J141" s="60"/>
      <c r="K141" s="65"/>
      <c r="L141" s="61"/>
    </row>
    <row r="142" spans="1:12" s="4" customFormat="1" ht="12.75">
      <c r="A142" s="62"/>
      <c r="B142" s="63"/>
      <c r="C142" s="63"/>
      <c r="D142" s="61"/>
      <c r="E142" s="64"/>
      <c r="F142" s="74"/>
      <c r="G142" s="61"/>
      <c r="H142" s="61"/>
      <c r="I142" s="60"/>
      <c r="J142" s="60"/>
      <c r="K142" s="65"/>
      <c r="L142" s="61"/>
    </row>
    <row r="143" spans="1:12" s="4" customFormat="1" ht="12.75">
      <c r="A143" s="62"/>
      <c r="B143" s="63"/>
      <c r="C143" s="63"/>
      <c r="D143" s="61"/>
      <c r="E143" s="64"/>
      <c r="F143" s="74"/>
      <c r="G143" s="61"/>
      <c r="H143" s="61"/>
      <c r="I143" s="60"/>
      <c r="J143" s="60"/>
      <c r="K143" s="65"/>
      <c r="L143" s="61"/>
    </row>
    <row r="144" spans="1:12" s="4" customFormat="1" ht="12.75">
      <c r="A144" s="62"/>
      <c r="B144" s="63"/>
      <c r="C144" s="63"/>
      <c r="D144" s="61"/>
      <c r="E144" s="64"/>
      <c r="F144" s="74"/>
      <c r="G144" s="61"/>
      <c r="H144" s="61"/>
      <c r="I144" s="60"/>
      <c r="J144" s="60"/>
      <c r="K144" s="65"/>
      <c r="L144" s="61"/>
    </row>
    <row r="145" spans="1:12" s="4" customFormat="1" ht="12.75">
      <c r="A145" s="62"/>
      <c r="B145" s="63"/>
      <c r="C145" s="63"/>
      <c r="D145" s="61"/>
      <c r="E145" s="64"/>
      <c r="F145" s="74"/>
      <c r="G145" s="61"/>
      <c r="H145" s="61"/>
      <c r="I145" s="60"/>
      <c r="J145" s="60"/>
      <c r="K145" s="65"/>
      <c r="L145" s="61"/>
    </row>
    <row r="146" spans="1:12" s="4" customFormat="1" ht="12.75">
      <c r="A146" s="62"/>
      <c r="B146" s="63"/>
      <c r="C146" s="63"/>
      <c r="D146" s="61"/>
      <c r="E146" s="64"/>
      <c r="F146" s="74"/>
      <c r="G146" s="61"/>
      <c r="H146" s="61"/>
      <c r="I146" s="60"/>
      <c r="J146" s="60"/>
      <c r="K146" s="65"/>
      <c r="L146" s="61"/>
    </row>
    <row r="147" spans="1:12" s="4" customFormat="1" ht="12.75">
      <c r="A147" s="62"/>
      <c r="B147" s="63"/>
      <c r="C147" s="63"/>
      <c r="D147" s="61"/>
      <c r="E147" s="64"/>
      <c r="F147" s="74"/>
      <c r="G147" s="61"/>
      <c r="H147" s="61"/>
      <c r="I147" s="60"/>
      <c r="J147" s="60"/>
      <c r="K147" s="65"/>
      <c r="L147" s="61"/>
    </row>
    <row r="148" spans="1:12" s="4" customFormat="1" ht="12.75">
      <c r="A148" s="62"/>
      <c r="B148" s="63"/>
      <c r="C148" s="63"/>
      <c r="D148" s="61"/>
      <c r="E148" s="64"/>
      <c r="F148" s="74"/>
      <c r="G148" s="61"/>
      <c r="H148" s="61"/>
      <c r="I148" s="60"/>
      <c r="J148" s="60"/>
      <c r="K148" s="65"/>
      <c r="L148" s="61"/>
    </row>
    <row r="149" spans="1:12" s="4" customFormat="1" ht="12.75">
      <c r="A149" s="62"/>
      <c r="B149" s="63"/>
      <c r="C149" s="63"/>
      <c r="D149" s="61"/>
      <c r="E149" s="64"/>
      <c r="F149" s="74"/>
      <c r="G149" s="61"/>
      <c r="H149" s="61"/>
      <c r="I149" s="60"/>
      <c r="J149" s="60"/>
      <c r="K149" s="65"/>
      <c r="L149" s="61"/>
    </row>
    <row r="150" spans="1:12" s="4" customFormat="1" ht="12.75">
      <c r="A150" s="62"/>
      <c r="B150" s="63"/>
      <c r="C150" s="63"/>
      <c r="D150" s="61"/>
      <c r="E150" s="64"/>
      <c r="F150" s="74"/>
      <c r="G150" s="61"/>
      <c r="H150" s="61"/>
      <c r="I150" s="60"/>
      <c r="J150" s="60"/>
      <c r="K150" s="65"/>
      <c r="L150" s="61"/>
    </row>
    <row r="151" spans="1:12" s="4" customFormat="1" ht="12.75">
      <c r="A151" s="62"/>
      <c r="B151" s="63"/>
      <c r="C151" s="63"/>
      <c r="D151" s="61"/>
      <c r="E151" s="64"/>
      <c r="F151" s="74"/>
      <c r="G151" s="61"/>
      <c r="H151" s="61"/>
      <c r="I151" s="60"/>
      <c r="J151" s="60"/>
      <c r="K151" s="65"/>
      <c r="L151" s="61"/>
    </row>
    <row r="152" spans="1:12" s="4" customFormat="1" ht="12.75">
      <c r="A152" s="62"/>
      <c r="B152" s="63"/>
      <c r="C152" s="63"/>
      <c r="D152" s="61"/>
      <c r="E152" s="64"/>
      <c r="F152" s="74"/>
      <c r="G152" s="61"/>
      <c r="H152" s="61"/>
      <c r="I152" s="60"/>
      <c r="J152" s="60"/>
      <c r="K152" s="65"/>
      <c r="L152" s="61"/>
    </row>
    <row r="153" spans="1:12" s="4" customFormat="1" ht="12.75">
      <c r="A153" s="62"/>
      <c r="B153" s="63"/>
      <c r="C153" s="63"/>
      <c r="D153" s="61"/>
      <c r="E153" s="64"/>
      <c r="F153" s="74"/>
      <c r="G153" s="61"/>
      <c r="H153" s="61"/>
      <c r="I153" s="60"/>
      <c r="J153" s="60"/>
      <c r="K153" s="65"/>
      <c r="L153" s="61"/>
    </row>
    <row r="154" spans="1:12" s="4" customFormat="1" ht="12.75">
      <c r="A154" s="62"/>
      <c r="B154" s="63"/>
      <c r="C154" s="63"/>
      <c r="D154" s="61"/>
      <c r="E154" s="64"/>
      <c r="F154" s="74"/>
      <c r="G154" s="61"/>
      <c r="H154" s="61"/>
      <c r="I154" s="60"/>
      <c r="J154" s="60"/>
      <c r="K154" s="65"/>
      <c r="L154" s="61"/>
    </row>
    <row r="155" spans="1:12" s="4" customFormat="1" ht="12.75">
      <c r="A155" s="62"/>
      <c r="B155" s="63"/>
      <c r="C155" s="63"/>
      <c r="D155" s="61"/>
      <c r="E155" s="64"/>
      <c r="F155" s="74"/>
      <c r="G155" s="61"/>
      <c r="H155" s="61"/>
      <c r="I155" s="60"/>
      <c r="J155" s="60"/>
      <c r="K155" s="65"/>
      <c r="L155" s="61"/>
    </row>
    <row r="156" spans="1:12" s="4" customFormat="1" ht="12.75">
      <c r="A156" s="62"/>
      <c r="B156" s="63"/>
      <c r="C156" s="63"/>
      <c r="D156" s="61"/>
      <c r="E156" s="64"/>
      <c r="F156" s="74"/>
      <c r="G156" s="61"/>
      <c r="H156" s="61"/>
      <c r="I156" s="60"/>
      <c r="J156" s="60"/>
      <c r="K156" s="65"/>
      <c r="L156" s="61"/>
    </row>
    <row r="157" spans="1:12" s="4" customFormat="1" ht="12.75">
      <c r="A157" s="62"/>
      <c r="B157" s="63"/>
      <c r="C157" s="63"/>
      <c r="D157" s="61"/>
      <c r="E157" s="64"/>
      <c r="F157" s="74"/>
      <c r="G157" s="61"/>
      <c r="H157" s="61"/>
      <c r="I157" s="60"/>
      <c r="J157" s="60"/>
      <c r="K157" s="65"/>
      <c r="L157" s="61"/>
    </row>
    <row r="158" spans="1:12" s="4" customFormat="1" ht="12.75">
      <c r="A158" s="62"/>
      <c r="B158" s="63"/>
      <c r="C158" s="63"/>
      <c r="D158" s="61"/>
      <c r="E158" s="64"/>
      <c r="F158" s="74"/>
      <c r="G158" s="61"/>
      <c r="H158" s="61"/>
      <c r="I158" s="60"/>
      <c r="J158" s="60"/>
      <c r="K158" s="65"/>
      <c r="L158" s="61"/>
    </row>
    <row r="159" spans="1:12" s="4" customFormat="1" ht="12.75">
      <c r="A159" s="62"/>
      <c r="B159" s="63"/>
      <c r="C159" s="63"/>
      <c r="D159" s="61"/>
      <c r="E159" s="64"/>
      <c r="F159" s="74"/>
      <c r="G159" s="61"/>
      <c r="H159" s="61"/>
      <c r="I159" s="60"/>
      <c r="J159" s="60"/>
      <c r="K159" s="65"/>
      <c r="L159" s="61"/>
    </row>
    <row r="160" spans="1:12" s="4" customFormat="1" ht="12.75">
      <c r="A160" s="62"/>
      <c r="B160" s="63"/>
      <c r="C160" s="63"/>
      <c r="D160" s="61"/>
      <c r="E160" s="64"/>
      <c r="F160" s="74"/>
      <c r="G160" s="61"/>
      <c r="H160" s="61"/>
      <c r="I160" s="60"/>
      <c r="J160" s="60"/>
      <c r="K160" s="65"/>
      <c r="L160" s="61"/>
    </row>
    <row r="161" spans="1:12" s="4" customFormat="1" ht="12.75">
      <c r="A161" s="62"/>
      <c r="B161" s="63"/>
      <c r="C161" s="63"/>
      <c r="D161" s="61"/>
      <c r="E161" s="64"/>
      <c r="F161" s="74"/>
      <c r="G161" s="61"/>
      <c r="H161" s="61"/>
      <c r="I161" s="60"/>
      <c r="J161" s="60"/>
      <c r="K161" s="65"/>
      <c r="L161" s="61"/>
    </row>
    <row r="162" spans="1:12" s="4" customFormat="1" ht="12.75">
      <c r="A162" s="62"/>
      <c r="B162" s="63"/>
      <c r="C162" s="63"/>
      <c r="D162" s="61"/>
      <c r="E162" s="64"/>
      <c r="F162" s="74"/>
      <c r="G162" s="61"/>
      <c r="H162" s="61"/>
      <c r="I162" s="60"/>
      <c r="J162" s="60"/>
      <c r="K162" s="65"/>
      <c r="L162" s="61"/>
    </row>
    <row r="163" spans="1:12" s="4" customFormat="1" ht="12.75">
      <c r="A163" s="62"/>
      <c r="B163" s="63"/>
      <c r="C163" s="63"/>
      <c r="D163" s="61"/>
      <c r="E163" s="64"/>
      <c r="F163" s="74"/>
      <c r="G163" s="61"/>
      <c r="H163" s="61"/>
      <c r="I163" s="60"/>
      <c r="J163" s="60"/>
      <c r="K163" s="65"/>
      <c r="L163" s="61"/>
    </row>
    <row r="164" spans="1:12" s="4" customFormat="1" ht="12.75">
      <c r="A164" s="62"/>
      <c r="B164" s="63"/>
      <c r="C164" s="63"/>
      <c r="D164" s="61"/>
      <c r="E164" s="64"/>
      <c r="F164" s="74"/>
      <c r="G164" s="61"/>
      <c r="H164" s="61"/>
      <c r="I164" s="60"/>
      <c r="J164" s="60"/>
      <c r="K164" s="65"/>
      <c r="L164" s="61"/>
    </row>
    <row r="165" spans="1:12" s="4" customFormat="1" ht="12.75">
      <c r="A165" s="62"/>
      <c r="B165" s="63"/>
      <c r="C165" s="63"/>
      <c r="D165" s="61"/>
      <c r="E165" s="64"/>
      <c r="F165" s="74"/>
      <c r="G165" s="61"/>
      <c r="H165" s="61"/>
      <c r="I165" s="60"/>
      <c r="J165" s="60"/>
      <c r="K165" s="65"/>
      <c r="L165" s="61"/>
    </row>
    <row r="166" spans="1:12" s="4" customFormat="1" ht="12.75">
      <c r="A166" s="62"/>
      <c r="B166" s="63"/>
      <c r="C166" s="63"/>
      <c r="D166" s="61"/>
      <c r="E166" s="64"/>
      <c r="F166" s="74"/>
      <c r="G166" s="61"/>
      <c r="H166" s="61"/>
      <c r="I166" s="60"/>
      <c r="J166" s="60"/>
      <c r="K166" s="65"/>
      <c r="L166" s="61"/>
    </row>
    <row r="167" spans="1:12" s="4" customFormat="1" ht="12.75">
      <c r="A167" s="62"/>
      <c r="B167" s="63"/>
      <c r="C167" s="63"/>
      <c r="D167" s="61"/>
      <c r="E167" s="64"/>
      <c r="F167" s="74"/>
      <c r="G167" s="61"/>
      <c r="H167" s="61"/>
      <c r="I167" s="60"/>
      <c r="J167" s="60"/>
      <c r="K167" s="65"/>
      <c r="L167" s="61"/>
    </row>
    <row r="168" spans="1:12" s="4" customFormat="1" ht="12.75">
      <c r="A168" s="62"/>
      <c r="B168" s="63"/>
      <c r="C168" s="63"/>
      <c r="D168" s="61"/>
      <c r="E168" s="64"/>
      <c r="F168" s="74"/>
      <c r="G168" s="61"/>
      <c r="H168" s="61"/>
      <c r="I168" s="60"/>
      <c r="J168" s="60"/>
      <c r="K168" s="65"/>
      <c r="L168" s="61"/>
    </row>
    <row r="169" spans="1:12" s="4" customFormat="1" ht="12.75">
      <c r="A169" s="62"/>
      <c r="B169" s="63"/>
      <c r="C169" s="63"/>
      <c r="D169" s="61"/>
      <c r="E169" s="64"/>
      <c r="F169" s="74"/>
      <c r="G169" s="61"/>
      <c r="H169" s="61"/>
      <c r="I169" s="60"/>
      <c r="J169" s="60"/>
      <c r="K169" s="65"/>
      <c r="L169" s="61"/>
    </row>
    <row r="170" spans="1:12" s="4" customFormat="1" ht="12.75">
      <c r="A170" s="62"/>
      <c r="B170" s="63"/>
      <c r="C170" s="63"/>
      <c r="D170" s="61"/>
      <c r="E170" s="64"/>
      <c r="F170" s="74"/>
      <c r="G170" s="61"/>
      <c r="H170" s="61"/>
      <c r="I170" s="60"/>
      <c r="J170" s="60"/>
      <c r="K170" s="65"/>
      <c r="L170" s="61"/>
    </row>
    <row r="171" spans="1:12" s="4" customFormat="1" ht="12.75">
      <c r="A171" s="62"/>
      <c r="B171" s="63"/>
      <c r="C171" s="63"/>
      <c r="D171" s="61"/>
      <c r="E171" s="64"/>
      <c r="F171" s="74"/>
      <c r="G171" s="61"/>
      <c r="H171" s="61"/>
      <c r="I171" s="60"/>
      <c r="J171" s="60"/>
      <c r="K171" s="65"/>
      <c r="L171" s="61"/>
    </row>
    <row r="172" spans="1:12" s="4" customFormat="1" ht="12.75">
      <c r="A172" s="62"/>
      <c r="B172" s="63"/>
      <c r="C172" s="63"/>
      <c r="D172" s="61"/>
      <c r="E172" s="64"/>
      <c r="F172" s="74"/>
      <c r="G172" s="61"/>
      <c r="H172" s="61"/>
      <c r="I172" s="60"/>
      <c r="J172" s="60"/>
      <c r="K172" s="65"/>
      <c r="L172" s="61"/>
    </row>
    <row r="173" spans="1:12" s="4" customFormat="1" ht="12.75">
      <c r="A173" s="62"/>
      <c r="B173" s="63"/>
      <c r="C173" s="63"/>
      <c r="D173" s="61"/>
      <c r="E173" s="64"/>
      <c r="F173" s="74"/>
      <c r="G173" s="61"/>
      <c r="H173" s="61"/>
      <c r="I173" s="60"/>
      <c r="J173" s="60"/>
      <c r="K173" s="65"/>
      <c r="L173" s="61"/>
    </row>
    <row r="174" spans="1:12" s="4" customFormat="1" ht="12.75">
      <c r="A174" s="62"/>
      <c r="B174" s="63"/>
      <c r="C174" s="63"/>
      <c r="D174" s="61"/>
      <c r="E174" s="64"/>
      <c r="F174" s="74"/>
      <c r="G174" s="61"/>
      <c r="H174" s="61"/>
      <c r="I174" s="60"/>
      <c r="J174" s="60"/>
      <c r="K174" s="65"/>
      <c r="L174" s="61"/>
    </row>
    <row r="175" spans="1:12" s="4" customFormat="1" ht="12.75">
      <c r="A175" s="62"/>
      <c r="B175" s="63"/>
      <c r="C175" s="63"/>
      <c r="D175" s="61"/>
      <c r="E175" s="64"/>
      <c r="F175" s="74"/>
      <c r="G175" s="61"/>
      <c r="H175" s="61"/>
      <c r="I175" s="60"/>
      <c r="J175" s="60"/>
      <c r="K175" s="65"/>
      <c r="L175" s="61"/>
    </row>
    <row r="176" spans="1:12" s="4" customFormat="1" ht="12.75">
      <c r="A176" s="62"/>
      <c r="B176" s="63"/>
      <c r="C176" s="63"/>
      <c r="D176" s="61"/>
      <c r="E176" s="64"/>
      <c r="F176" s="74"/>
      <c r="G176" s="61"/>
      <c r="H176" s="61"/>
      <c r="I176" s="60"/>
      <c r="J176" s="60"/>
      <c r="K176" s="65"/>
      <c r="L176" s="61"/>
    </row>
    <row r="177" spans="1:12" s="4" customFormat="1" ht="12.75">
      <c r="A177" s="62"/>
      <c r="B177" s="63"/>
      <c r="C177" s="63"/>
      <c r="D177" s="61"/>
      <c r="E177" s="64"/>
      <c r="F177" s="74"/>
      <c r="G177" s="61"/>
      <c r="H177" s="61"/>
      <c r="I177" s="60"/>
      <c r="J177" s="60"/>
      <c r="K177" s="65"/>
      <c r="L177" s="61"/>
    </row>
    <row r="178" spans="1:12" s="4" customFormat="1" ht="12.75">
      <c r="A178" s="62"/>
      <c r="B178" s="63"/>
      <c r="C178" s="63"/>
      <c r="D178" s="61"/>
      <c r="E178" s="64"/>
      <c r="F178" s="74"/>
      <c r="G178" s="61"/>
      <c r="H178" s="61"/>
      <c r="I178" s="60"/>
      <c r="J178" s="60"/>
      <c r="K178" s="65"/>
      <c r="L178" s="61"/>
    </row>
    <row r="179" spans="1:12" s="4" customFormat="1" ht="12.75">
      <c r="A179" s="62"/>
      <c r="B179" s="63"/>
      <c r="C179" s="63"/>
      <c r="D179" s="61"/>
      <c r="E179" s="64"/>
      <c r="F179" s="74"/>
      <c r="G179" s="61"/>
      <c r="H179" s="61"/>
      <c r="I179" s="60"/>
      <c r="J179" s="60"/>
      <c r="K179" s="65"/>
      <c r="L179" s="61"/>
    </row>
    <row r="180" spans="1:12" s="4" customFormat="1" ht="12.75">
      <c r="A180" s="62"/>
      <c r="B180" s="63"/>
      <c r="C180" s="63"/>
      <c r="D180" s="61"/>
      <c r="E180" s="64"/>
      <c r="F180" s="74"/>
      <c r="G180" s="61"/>
      <c r="H180" s="61"/>
      <c r="I180" s="60"/>
      <c r="J180" s="60"/>
      <c r="K180" s="65"/>
      <c r="L180" s="61"/>
    </row>
    <row r="181" spans="1:12" s="4" customFormat="1" ht="12.75">
      <c r="A181" s="62"/>
      <c r="B181" s="63"/>
      <c r="C181" s="63"/>
      <c r="D181" s="61"/>
      <c r="E181" s="64"/>
      <c r="F181" s="74"/>
      <c r="G181" s="61"/>
      <c r="H181" s="61"/>
      <c r="I181" s="60"/>
      <c r="J181" s="60"/>
      <c r="K181" s="65"/>
      <c r="L181" s="61"/>
    </row>
    <row r="182" spans="4:12" ht="12.75">
      <c r="D182" s="61"/>
      <c r="E182" s="64"/>
      <c r="F182" s="74"/>
      <c r="G182" s="61"/>
      <c r="H182" s="61"/>
      <c r="I182" s="60"/>
      <c r="J182" s="60"/>
      <c r="K182" s="65"/>
      <c r="L182" s="61"/>
    </row>
    <row r="183" spans="1:12" ht="12.75">
      <c r="A183" s="66"/>
      <c r="B183" s="66"/>
      <c r="C183" s="66"/>
      <c r="D183" s="61"/>
      <c r="E183" s="64"/>
      <c r="F183" s="74"/>
      <c r="G183" s="61"/>
      <c r="H183" s="61"/>
      <c r="I183" s="60"/>
      <c r="J183" s="60"/>
      <c r="K183" s="65"/>
      <c r="L183" s="61"/>
    </row>
    <row r="184" spans="1:12" ht="12.75">
      <c r="A184" s="66"/>
      <c r="B184" s="66"/>
      <c r="C184" s="66"/>
      <c r="D184" s="61"/>
      <c r="E184" s="64"/>
      <c r="F184" s="74"/>
      <c r="G184" s="61"/>
      <c r="H184" s="61"/>
      <c r="I184" s="60"/>
      <c r="J184" s="60"/>
      <c r="K184" s="65"/>
      <c r="L184" s="61"/>
    </row>
    <row r="185" spans="1:12" ht="12.75">
      <c r="A185" s="66"/>
      <c r="B185" s="66"/>
      <c r="C185" s="66"/>
      <c r="D185" s="61"/>
      <c r="E185" s="64"/>
      <c r="F185" s="74"/>
      <c r="G185" s="61"/>
      <c r="H185" s="61"/>
      <c r="I185" s="60"/>
      <c r="J185" s="60"/>
      <c r="K185" s="65"/>
      <c r="L185" s="61"/>
    </row>
    <row r="186" spans="1:12" ht="12.75">
      <c r="A186" s="66"/>
      <c r="B186" s="66"/>
      <c r="C186" s="66"/>
      <c r="D186" s="61"/>
      <c r="E186" s="64"/>
      <c r="F186" s="74"/>
      <c r="G186" s="61"/>
      <c r="H186" s="61"/>
      <c r="I186" s="60"/>
      <c r="J186" s="60"/>
      <c r="K186" s="65"/>
      <c r="L186" s="61"/>
    </row>
    <row r="187" spans="1:12" ht="12.75">
      <c r="A187" s="66"/>
      <c r="B187" s="66"/>
      <c r="C187" s="66"/>
      <c r="D187" s="61"/>
      <c r="E187" s="64"/>
      <c r="F187" s="74"/>
      <c r="G187" s="61"/>
      <c r="H187" s="61"/>
      <c r="I187" s="60"/>
      <c r="J187" s="60"/>
      <c r="K187" s="65"/>
      <c r="L187" s="61"/>
    </row>
    <row r="188" spans="1:12" ht="12.75">
      <c r="A188" s="66"/>
      <c r="B188" s="66"/>
      <c r="C188" s="66"/>
      <c r="D188" s="61"/>
      <c r="E188" s="64"/>
      <c r="F188" s="74"/>
      <c r="G188" s="61"/>
      <c r="H188" s="61"/>
      <c r="I188" s="60"/>
      <c r="J188" s="60"/>
      <c r="K188" s="65"/>
      <c r="L188" s="61"/>
    </row>
  </sheetData>
  <sheetProtection password="CE2E" sheet="1" objects="1" scenarios="1"/>
  <autoFilter ref="A5:R122"/>
  <mergeCells count="26">
    <mergeCell ref="A3:L3"/>
    <mergeCell ref="A74:B74"/>
    <mergeCell ref="A10:B10"/>
    <mergeCell ref="A88:B88"/>
    <mergeCell ref="A30:B30"/>
    <mergeCell ref="A66:B66"/>
    <mergeCell ref="A68:B68"/>
    <mergeCell ref="A73:B73"/>
    <mergeCell ref="A119:B122"/>
    <mergeCell ref="A113:C113"/>
    <mergeCell ref="A124:L124"/>
    <mergeCell ref="A112:C112"/>
    <mergeCell ref="A91:B91"/>
    <mergeCell ref="A92:B93"/>
    <mergeCell ref="A118:C118"/>
    <mergeCell ref="A114:B117"/>
    <mergeCell ref="A135:C135"/>
    <mergeCell ref="A136:B139"/>
    <mergeCell ref="A130:C130"/>
    <mergeCell ref="A131:B134"/>
    <mergeCell ref="A31:B32"/>
    <mergeCell ref="A87:B87"/>
    <mergeCell ref="A125:I125"/>
    <mergeCell ref="A107:B107"/>
    <mergeCell ref="A108:B109"/>
    <mergeCell ref="A111:B111"/>
  </mergeCells>
  <printOptions/>
  <pageMargins left="0.4330708661417323" right="0.2755905511811024" top="0.1968503937007874" bottom="0.1968503937007874" header="0.31496062992125984" footer="0.31496062992125984"/>
  <pageSetup fitToHeight="5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2018-03-07T14:27:53Z</cp:lastPrinted>
  <dcterms:created xsi:type="dcterms:W3CDTF">2002-03-11T10:22:12Z</dcterms:created>
  <dcterms:modified xsi:type="dcterms:W3CDTF">2018-03-12T15:41:58Z</dcterms:modified>
  <cp:category/>
  <cp:version/>
  <cp:contentType/>
  <cp:contentStatus/>
</cp:coreProperties>
</file>