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800" windowWidth="15480" windowHeight="448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источникам'!$A$1:$L$125</definedName>
  </definedNames>
  <calcPr fullCalcOnLoad="1"/>
</workbook>
</file>

<file path=xl/sharedStrings.xml><?xml version="1.0" encoding="utf-8"?>
<sst xmlns="http://schemas.openxmlformats.org/spreadsheetml/2006/main" count="255" uniqueCount="124">
  <si>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</si>
  <si>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</si>
  <si>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</si>
  <si>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</si>
  <si>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</si>
  <si>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</si>
  <si>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</si>
  <si>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</si>
  <si>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</si>
  <si>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</si>
  <si>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</si>
  <si>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</si>
  <si>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</si>
  <si>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</si>
  <si>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</si>
  <si>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</si>
  <si>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</si>
  <si>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</si>
  <si>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</si>
  <si>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</si>
  <si>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</si>
  <si>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</si>
  <si>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</si>
  <si>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</si>
  <si>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</si>
  <si>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</si>
  <si>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</si>
  <si>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</si>
  <si>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</si>
  <si>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</si>
  <si>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</si>
  <si>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</si>
  <si>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</si>
  <si>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</si>
  <si>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</si>
  <si>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</si>
  <si>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</si>
  <si>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</si>
  <si>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</si>
  <si>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</si>
  <si>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</si>
  <si>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</si>
  <si>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</si>
  <si>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</si>
  <si>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</si>
  <si>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</si>
  <si>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</si>
  <si>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</si>
  <si>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</si>
  <si>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</si>
  <si>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</si>
  <si>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</si>
  <si>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</si>
  <si>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</si>
  <si>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</si>
  <si>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</si>
  <si>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</si>
  <si>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</si>
  <si>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</si>
  <si>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</si>
  <si>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</si>
  <si>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</si>
  <si>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</si>
  <si>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</si>
  <si>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</si>
  <si>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</si>
  <si>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</si>
  <si>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</si>
  <si>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</si>
  <si>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</si>
  <si>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</si>
  <si>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</si>
  <si>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</si>
  <si>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</si>
  <si>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</si>
  <si>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</si>
  <si>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</si>
  <si>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</si>
  <si>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</si>
  <si>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</si>
  <si>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</si>
  <si>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</si>
  <si>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</si>
  <si>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</si>
  <si>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</si>
  <si>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</si>
  <si>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</si>
  <si>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</si>
  <si>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</si>
  <si>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</si>
  <si>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</si>
  <si>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</si>
  <si>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</si>
  <si>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</si>
  <si>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</si>
  <si>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</si>
  <si>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</si>
  <si>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</si>
  <si>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</si>
  <si>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</si>
  <si>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</si>
  <si>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</si>
  <si>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</si>
  <si>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</si>
  <si>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</si>
  <si>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</si>
  <si>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</si>
  <si>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</si>
  <si>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</si>
  <si>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</si>
  <si>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</si>
  <si>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</si>
  <si>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</si>
  <si>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</si>
  <si>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</si>
  <si>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</si>
  <si>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</si>
  <si>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</si>
  <si>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</si>
  <si>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Оперативный анализ исполнения бюджета города Перми по расходам на 1 мая 2018 года</t>
  </si>
  <si>
    <t>Кассовый расход на 01.05.2018</t>
  </si>
  <si>
    <t xml:space="preserve"> * -  расчётный уровень установлен исходя из 95,0 % исполнения кассового плана по расходам за январь-апрель 2018 года.</t>
  </si>
  <si>
    <t>Кассовый план января-апреля                                                2018 года</t>
  </si>
  <si>
    <t>%  выполнения кассового плана                    января-апреля                                              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</si>
</sst>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2" fillId="33" borderId="15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49" fontId="62" fillId="33" borderId="1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49" fontId="62" fillId="33" borderId="11" xfId="0" applyNumberFormat="1" applyFont="1" applyFill="1" applyBorder="1" applyAlignment="1">
      <alignment horizontal="left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Fill="1" applyBorder="1" applyAlignment="1">
      <alignment horizontal="center" vertical="center" wrapText="1"/>
    </xf>
    <xf numFmtId="174" fontId="66" fillId="0" borderId="11" xfId="0" applyNumberFormat="1" applyFont="1" applyFill="1" applyBorder="1" applyAlignment="1">
      <alignment horizontal="center" vertical="center" wrapText="1"/>
    </xf>
    <xf numFmtId="179" fontId="66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179" fontId="62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2" fillId="33" borderId="17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vertical="center"/>
    </xf>
    <xf numFmtId="174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/>
    </xf>
    <xf numFmtId="0" fontId="64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174" fontId="62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2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21" xfId="0" applyFont="1" applyFill="1" applyBorder="1" applyAlignment="1">
      <alignment horizontal="left"/>
    </xf>
    <xf numFmtId="179" fontId="0" fillId="35" borderId="22" xfId="0" applyNumberFormat="1" applyFont="1" applyFill="1" applyBorder="1" applyAlignment="1">
      <alignment horizontal="left"/>
    </xf>
    <xf numFmtId="179" fontId="12" fillId="35" borderId="22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179" fontId="0" fillId="0" borderId="22" xfId="0" applyNumberFormat="1" applyFont="1" applyFill="1" applyBorder="1" applyAlignment="1">
      <alignment horizontal="left" vertical="center" wrapText="1"/>
    </xf>
    <xf numFmtId="179" fontId="12" fillId="0" borderId="22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79" fontId="0" fillId="0" borderId="22" xfId="0" applyNumberFormat="1" applyFont="1" applyFill="1" applyBorder="1" applyAlignment="1">
      <alignment horizontal="left"/>
    </xf>
    <xf numFmtId="179" fontId="12" fillId="0" borderId="22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79" fontId="3" fillId="0" borderId="23" xfId="0" applyNumberFormat="1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10" fontId="13" fillId="0" borderId="2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horizontal="right" vertical="center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 wrapText="1"/>
    </xf>
    <xf numFmtId="0" fontId="64" fillId="33" borderId="16" xfId="0" applyFont="1" applyFill="1" applyBorder="1" applyAlignment="1">
      <alignment horizontal="center" vertical="center" wrapText="1"/>
    </xf>
    <xf numFmtId="174" fontId="6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22" fillId="0" borderId="11" xfId="0" applyNumberFormat="1" applyFont="1" applyFill="1" applyBorder="1" applyAlignment="1">
      <alignment horizontal="right" vertical="center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3" fillId="0" borderId="22" xfId="0" applyNumberFormat="1" applyFont="1" applyFill="1" applyBorder="1" applyAlignment="1">
      <alignment horizontal="left" vertical="center" wrapText="1"/>
    </xf>
    <xf numFmtId="179" fontId="23" fillId="0" borderId="22" xfId="0" applyNumberFormat="1" applyFont="1" applyFill="1" applyBorder="1" applyAlignment="1">
      <alignment horizontal="left"/>
    </xf>
    <xf numFmtId="179" fontId="3" fillId="36" borderId="11" xfId="0" applyNumberFormat="1" applyFont="1" applyFill="1" applyBorder="1" applyAlignment="1">
      <alignment horizontal="right" vertical="center" wrapText="1" indent="1"/>
    </xf>
    <xf numFmtId="179" fontId="62" fillId="36" borderId="11" xfId="0" applyNumberFormat="1" applyFont="1" applyFill="1" applyBorder="1" applyAlignment="1">
      <alignment horizontal="right" vertical="center" wrapText="1" indent="1"/>
    </xf>
    <xf numFmtId="179" fontId="4" fillId="36" borderId="11" xfId="0" applyNumberFormat="1" applyFont="1" applyFill="1" applyBorder="1" applyAlignment="1">
      <alignment horizontal="right" vertical="center" wrapText="1" indent="1"/>
    </xf>
    <xf numFmtId="179" fontId="64" fillId="36" borderId="11" xfId="0" applyNumberFormat="1" applyFont="1" applyFill="1" applyBorder="1" applyAlignment="1">
      <alignment horizontal="center" vertical="center" wrapText="1"/>
    </xf>
    <xf numFmtId="179" fontId="21" fillId="36" borderId="11" xfId="0" applyNumberFormat="1" applyFont="1" applyFill="1" applyBorder="1" applyAlignment="1">
      <alignment horizontal="right" vertical="center" wrapText="1"/>
    </xf>
    <xf numFmtId="179" fontId="0" fillId="36" borderId="22" xfId="0" applyNumberFormat="1" applyFont="1" applyFill="1" applyBorder="1" applyAlignment="1">
      <alignment horizontal="left" vertical="center" wrapText="1"/>
    </xf>
    <xf numFmtId="179" fontId="4" fillId="36" borderId="11" xfId="0" applyNumberFormat="1" applyFont="1" applyFill="1" applyBorder="1" applyAlignment="1">
      <alignment horizontal="right" vertical="center" wrapText="1"/>
    </xf>
    <xf numFmtId="179" fontId="3" fillId="36" borderId="11" xfId="0" applyNumberFormat="1" applyFont="1" applyFill="1" applyBorder="1" applyAlignment="1">
      <alignment horizontal="right" vertical="center" indent="1"/>
    </xf>
    <xf numFmtId="179" fontId="62" fillId="36" borderId="11" xfId="0" applyNumberFormat="1" applyFont="1" applyFill="1" applyBorder="1" applyAlignment="1">
      <alignment horizontal="right" vertical="center" indent="1"/>
    </xf>
    <xf numFmtId="179" fontId="4" fillId="36" borderId="11" xfId="0" applyNumberFormat="1" applyFont="1" applyFill="1" applyBorder="1" applyAlignment="1">
      <alignment horizontal="right" vertical="center" indent="1"/>
    </xf>
    <xf numFmtId="179" fontId="3" fillId="36" borderId="11" xfId="60" applyNumberFormat="1" applyFont="1" applyFill="1" applyBorder="1" applyAlignment="1">
      <alignment horizontal="right" vertical="center" wrapText="1" indent="1"/>
    </xf>
    <xf numFmtId="179" fontId="8" fillId="36" borderId="11" xfId="0" applyNumberFormat="1" applyFont="1" applyFill="1" applyBorder="1" applyAlignment="1">
      <alignment horizontal="right" vertical="center" wrapText="1" indent="1"/>
    </xf>
    <xf numFmtId="179" fontId="7" fillId="36" borderId="11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4" fillId="0" borderId="21" xfId="0" applyNumberFormat="1" applyFont="1" applyFill="1" applyBorder="1" applyAlignment="1">
      <alignment horizontal="center" vertical="center" wrapText="1"/>
    </xf>
    <xf numFmtId="49" fontId="64" fillId="0" borderId="22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="110" zoomScaleNormal="11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" sqref="O5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71" customWidth="1"/>
    <col min="7" max="7" width="13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2" s="1" customFormat="1" ht="18" customHeight="1">
      <c r="A3" s="228" t="s">
        <v>119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1" customFormat="1" ht="15" customHeight="1">
      <c r="A4" s="15"/>
      <c r="B4" s="19"/>
      <c r="C4" s="19"/>
      <c r="D4" s="20"/>
      <c r="E4" s="21"/>
      <c r="F4" s="72"/>
      <c r="G4" s="23"/>
      <c r="H4" s="23"/>
      <c r="I4" s="22"/>
      <c r="J4" s="22"/>
      <c r="K4" s="24"/>
      <c r="L4" s="25" t="s">
        <v>58</v>
      </c>
    </row>
    <row r="5" spans="1:12" s="1" customFormat="1" ht="92.25" customHeight="1">
      <c r="A5" s="26" t="s">
        <v>0</v>
      </c>
      <c r="B5" s="26" t="s">
        <v>62</v>
      </c>
      <c r="C5" s="26" t="s">
        <v>69</v>
      </c>
      <c r="D5" s="98" t="s">
        <v>114</v>
      </c>
      <c r="E5" s="143" t="s">
        <v>122</v>
      </c>
      <c r="F5" s="144" t="s">
        <v>120</v>
      </c>
      <c r="G5" s="144" t="s">
        <v>123</v>
      </c>
      <c r="H5" s="12" t="s">
        <v>73</v>
      </c>
      <c r="I5" s="79" t="s">
        <v>99</v>
      </c>
      <c r="J5" s="79" t="s">
        <v>89</v>
      </c>
      <c r="K5" s="80" t="s">
        <v>90</v>
      </c>
      <c r="L5" s="27" t="s">
        <v>107</v>
      </c>
    </row>
    <row r="6" spans="1:12" s="2" customFormat="1" ht="43.5" customHeight="1">
      <c r="A6" s="26" t="s">
        <v>59</v>
      </c>
      <c r="B6" s="28" t="s">
        <v>76</v>
      </c>
      <c r="C6" s="28" t="s">
        <v>37</v>
      </c>
      <c r="D6" s="202">
        <f>D7+D8</f>
        <v>600546.775</v>
      </c>
      <c r="E6" s="202">
        <f>E7+E8</f>
        <v>36200.599</v>
      </c>
      <c r="F6" s="202">
        <f>F7+F8</f>
        <v>30111.858</v>
      </c>
      <c r="G6" s="86">
        <f>F6/E6*100</f>
        <v>83.180551791422</v>
      </c>
      <c r="H6" s="102">
        <f>F6/D6*100</f>
        <v>5.014073716406187</v>
      </c>
      <c r="I6" s="29"/>
      <c r="J6" s="29"/>
      <c r="K6" s="29"/>
      <c r="L6" s="30" t="s">
        <v>67</v>
      </c>
    </row>
    <row r="7" spans="1:12" s="6" customFormat="1" ht="17.25" customHeight="1">
      <c r="A7" s="31"/>
      <c r="B7" s="32"/>
      <c r="C7" s="11" t="s">
        <v>35</v>
      </c>
      <c r="D7" s="201">
        <v>595016.72</v>
      </c>
      <c r="E7" s="201">
        <v>36200.599</v>
      </c>
      <c r="F7" s="223">
        <v>30111.858</v>
      </c>
      <c r="G7" s="87">
        <f aca="true" t="shared" si="0" ref="G7:G34">F7/E7*100</f>
        <v>83.180551791422</v>
      </c>
      <c r="H7" s="103">
        <f aca="true" t="shared" si="1" ref="H7:H34">F7/D7*100</f>
        <v>5.060674261388823</v>
      </c>
      <c r="I7" s="13" t="e">
        <f>#REF!+#REF!</f>
        <v>#REF!</v>
      </c>
      <c r="J7" s="13" t="e">
        <f>I7-D7</f>
        <v>#REF!</v>
      </c>
      <c r="K7" s="13" t="e">
        <f>I7/D7</f>
        <v>#REF!</v>
      </c>
      <c r="L7" s="14">
        <f>G7-95</f>
        <v>-11.819448208577995</v>
      </c>
    </row>
    <row r="8" spans="1:13" s="138" customFormat="1" ht="27" customHeight="1">
      <c r="A8" s="77"/>
      <c r="B8" s="129"/>
      <c r="C8" s="11" t="s">
        <v>71</v>
      </c>
      <c r="D8" s="201">
        <v>5530.055</v>
      </c>
      <c r="E8" s="201">
        <v>0</v>
      </c>
      <c r="F8" s="223">
        <v>0</v>
      </c>
      <c r="G8" s="87">
        <v>0</v>
      </c>
      <c r="H8" s="103">
        <f t="shared" si="1"/>
        <v>0</v>
      </c>
      <c r="I8" s="13"/>
      <c r="J8" s="13"/>
      <c r="K8" s="29"/>
      <c r="L8" s="14">
        <f>G8-95</f>
        <v>-95</v>
      </c>
      <c r="M8" s="199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202">
        <f>D10+D13+D16</f>
        <v>227696.541</v>
      </c>
      <c r="E9" s="202">
        <f>E10+E13+E16</f>
        <v>40927.478</v>
      </c>
      <c r="F9" s="215">
        <f>F10+F13+F16</f>
        <v>35265.65</v>
      </c>
      <c r="G9" s="86">
        <f t="shared" si="0"/>
        <v>86.16619377328844</v>
      </c>
      <c r="H9" s="102">
        <f t="shared" si="1"/>
        <v>15.488004273196228</v>
      </c>
      <c r="I9" s="29"/>
      <c r="J9" s="13"/>
      <c r="K9" s="29"/>
      <c r="L9" s="30" t="s">
        <v>67</v>
      </c>
      <c r="R9" s="70"/>
    </row>
    <row r="10" spans="1:13" s="1" customFormat="1" ht="29.25" customHeight="1">
      <c r="A10" s="232"/>
      <c r="B10" s="233"/>
      <c r="C10" s="67" t="s">
        <v>66</v>
      </c>
      <c r="D10" s="203">
        <f>D11+D12</f>
        <v>132085</v>
      </c>
      <c r="E10" s="203">
        <f>E11+E12</f>
        <v>35244.082</v>
      </c>
      <c r="F10" s="224">
        <f>F11+F12</f>
        <v>34861.157</v>
      </c>
      <c r="G10" s="141">
        <f aca="true" t="shared" si="2" ref="G10:G16">F10/E10*100</f>
        <v>98.91350553548251</v>
      </c>
      <c r="H10" s="104">
        <f t="shared" si="1"/>
        <v>26.392971949880756</v>
      </c>
      <c r="I10" s="68" t="e">
        <f>#REF!+#REF!</f>
        <v>#REF!</v>
      </c>
      <c r="J10" s="68" t="e">
        <f>I10-D10</f>
        <v>#REF!</v>
      </c>
      <c r="K10" s="68" t="e">
        <f>I10/D10</f>
        <v>#REF!</v>
      </c>
      <c r="L10" s="69">
        <f aca="true" t="shared" si="3" ref="L10:L16">G10-95</f>
        <v>3.913505535482514</v>
      </c>
      <c r="M10" s="2"/>
    </row>
    <row r="11" spans="1:12" s="1" customFormat="1" ht="18" customHeight="1" hidden="1">
      <c r="A11" s="33"/>
      <c r="B11" s="34"/>
      <c r="C11" s="11" t="s">
        <v>92</v>
      </c>
      <c r="D11" s="205">
        <f>107426.7+6823</f>
        <v>114249.7</v>
      </c>
      <c r="E11" s="205">
        <f>29594.6+670.132</f>
        <v>30264.732</v>
      </c>
      <c r="F11" s="205">
        <f>29594.351+471.725</f>
        <v>30066.075999999997</v>
      </c>
      <c r="G11" s="87">
        <f t="shared" si="2"/>
        <v>99.34360561990107</v>
      </c>
      <c r="H11" s="103">
        <f>F11/D11*100</f>
        <v>26.31610936396332</v>
      </c>
      <c r="I11" s="29"/>
      <c r="J11" s="29"/>
      <c r="K11" s="13"/>
      <c r="L11" s="14">
        <f t="shared" si="3"/>
        <v>4.343605619901069</v>
      </c>
    </row>
    <row r="12" spans="1:12" s="1" customFormat="1" ht="27" customHeight="1" hidden="1">
      <c r="A12" s="33"/>
      <c r="B12" s="34"/>
      <c r="C12" s="11" t="s">
        <v>104</v>
      </c>
      <c r="D12" s="205">
        <v>17835.3</v>
      </c>
      <c r="E12" s="205">
        <v>4979.35</v>
      </c>
      <c r="F12" s="205">
        <v>4795.081</v>
      </c>
      <c r="G12" s="87">
        <f t="shared" si="2"/>
        <v>96.29933625874862</v>
      </c>
      <c r="H12" s="103">
        <f>F12/D12*100</f>
        <v>26.88533974757924</v>
      </c>
      <c r="I12" s="29"/>
      <c r="J12" s="29"/>
      <c r="K12" s="13"/>
      <c r="L12" s="14">
        <f t="shared" si="3"/>
        <v>1.2993362587486246</v>
      </c>
    </row>
    <row r="13" spans="1:13" s="1" customFormat="1" ht="30" customHeight="1">
      <c r="A13" s="33"/>
      <c r="B13" s="34"/>
      <c r="C13" s="67" t="s">
        <v>91</v>
      </c>
      <c r="D13" s="203">
        <f>D14+D15</f>
        <v>95611.541</v>
      </c>
      <c r="E13" s="203">
        <f>E14+E15</f>
        <v>5683.396000000001</v>
      </c>
      <c r="F13" s="203">
        <f>F14+F15</f>
        <v>404.493</v>
      </c>
      <c r="G13" s="141">
        <f t="shared" si="2"/>
        <v>7.117100409684632</v>
      </c>
      <c r="H13" s="104">
        <f>F13/D13*100</f>
        <v>0.4230587602389967</v>
      </c>
      <c r="I13" s="68" t="e">
        <f>#REF!+#REF!+I14+I15</f>
        <v>#REF!</v>
      </c>
      <c r="J13" s="68" t="e">
        <f>I13-D13</f>
        <v>#REF!</v>
      </c>
      <c r="K13" s="68" t="e">
        <f>I13/D13</f>
        <v>#REF!</v>
      </c>
      <c r="L13" s="69">
        <f t="shared" si="3"/>
        <v>-87.88289959031536</v>
      </c>
      <c r="M13" s="2"/>
    </row>
    <row r="14" spans="1:12" s="2" customFormat="1" ht="27.75" customHeight="1" hidden="1">
      <c r="A14" s="35"/>
      <c r="B14" s="34"/>
      <c r="C14" s="99" t="s">
        <v>105</v>
      </c>
      <c r="D14" s="204">
        <v>43981.993</v>
      </c>
      <c r="E14" s="204">
        <v>404.493</v>
      </c>
      <c r="F14" s="204">
        <v>404.493</v>
      </c>
      <c r="G14" s="100">
        <f t="shared" si="2"/>
        <v>100</v>
      </c>
      <c r="H14" s="105">
        <f>F14/D14*100</f>
        <v>0.9196786512152826</v>
      </c>
      <c r="I14" s="100">
        <v>570801.51</v>
      </c>
      <c r="J14" s="100">
        <f>I14-D14</f>
        <v>526819.517</v>
      </c>
      <c r="K14" s="100">
        <f>I14/D14</f>
        <v>12.978072867230004</v>
      </c>
      <c r="L14" s="101">
        <f t="shared" si="3"/>
        <v>5</v>
      </c>
    </row>
    <row r="15" spans="1:12" s="2" customFormat="1" ht="18" customHeight="1" hidden="1">
      <c r="A15" s="35"/>
      <c r="B15" s="34"/>
      <c r="C15" s="99" t="s">
        <v>106</v>
      </c>
      <c r="D15" s="204">
        <v>51629.548</v>
      </c>
      <c r="E15" s="204">
        <v>5278.903</v>
      </c>
      <c r="F15" s="204">
        <v>0</v>
      </c>
      <c r="G15" s="100">
        <v>0</v>
      </c>
      <c r="H15" s="105">
        <f>F15/D15*100</f>
        <v>0</v>
      </c>
      <c r="I15" s="100">
        <v>0</v>
      </c>
      <c r="J15" s="100"/>
      <c r="K15" s="100"/>
      <c r="L15" s="101">
        <f t="shared" si="3"/>
        <v>-95</v>
      </c>
    </row>
    <row r="16" spans="1:12" s="76" customFormat="1" ht="30" customHeight="1" hidden="1">
      <c r="A16" s="77"/>
      <c r="B16" s="78"/>
      <c r="C16" s="106" t="s">
        <v>113</v>
      </c>
      <c r="D16" s="192">
        <v>0</v>
      </c>
      <c r="E16" s="192">
        <v>0</v>
      </c>
      <c r="F16" s="192">
        <v>0</v>
      </c>
      <c r="G16" s="142" t="e">
        <f t="shared" si="2"/>
        <v>#DIV/0!</v>
      </c>
      <c r="H16" s="131">
        <v>0</v>
      </c>
      <c r="I16" s="132"/>
      <c r="J16" s="132"/>
      <c r="K16" s="132"/>
      <c r="L16" s="133" t="e">
        <f t="shared" si="3"/>
        <v>#DIV/0!</v>
      </c>
    </row>
    <row r="17" spans="1:12" s="5" customFormat="1" ht="51" customHeight="1">
      <c r="A17" s="26" t="s">
        <v>87</v>
      </c>
      <c r="B17" s="28" t="s">
        <v>86</v>
      </c>
      <c r="C17" s="28" t="s">
        <v>88</v>
      </c>
      <c r="D17" s="202">
        <f>D18+D19</f>
        <v>136646.97483</v>
      </c>
      <c r="E17" s="202">
        <f>E18+E19</f>
        <v>38965.562</v>
      </c>
      <c r="F17" s="202">
        <f>F18+F19</f>
        <v>37054.392</v>
      </c>
      <c r="G17" s="86">
        <f t="shared" si="0"/>
        <v>95.09523306759954</v>
      </c>
      <c r="H17" s="102">
        <f t="shared" si="1"/>
        <v>27.116876934962292</v>
      </c>
      <c r="I17" s="86"/>
      <c r="J17" s="87"/>
      <c r="K17" s="87"/>
      <c r="L17" s="95" t="s">
        <v>67</v>
      </c>
    </row>
    <row r="18" spans="1:16" s="2" customFormat="1" ht="17.25" customHeight="1">
      <c r="A18" s="36"/>
      <c r="B18" s="37"/>
      <c r="C18" s="38" t="s">
        <v>35</v>
      </c>
      <c r="D18" s="205">
        <v>136646.97483</v>
      </c>
      <c r="E18" s="205">
        <v>38965.562</v>
      </c>
      <c r="F18" s="205">
        <v>37054.392</v>
      </c>
      <c r="G18" s="87">
        <f t="shared" si="0"/>
        <v>95.09523306759954</v>
      </c>
      <c r="H18" s="103">
        <f t="shared" si="1"/>
        <v>27.116876934962292</v>
      </c>
      <c r="I18" s="87" t="e">
        <f>#REF!+#REF!</f>
        <v>#REF!</v>
      </c>
      <c r="J18" s="87" t="e">
        <f>I18-D18</f>
        <v>#REF!</v>
      </c>
      <c r="K18" s="87" t="e">
        <f>I18/D18</f>
        <v>#REF!</v>
      </c>
      <c r="L18" s="88">
        <f>G18-95</f>
        <v>0.09523306759953698</v>
      </c>
      <c r="P18" s="226"/>
    </row>
    <row r="19" spans="1:12" s="90" customFormat="1" ht="17.25" customHeight="1" hidden="1">
      <c r="A19" s="134"/>
      <c r="B19" s="191"/>
      <c r="C19" s="91" t="s">
        <v>36</v>
      </c>
      <c r="D19" s="192">
        <v>0</v>
      </c>
      <c r="E19" s="192">
        <v>0</v>
      </c>
      <c r="F19" s="192">
        <v>0</v>
      </c>
      <c r="G19" s="107" t="e">
        <f t="shared" si="0"/>
        <v>#DIV/0!</v>
      </c>
      <c r="H19" s="136" t="e">
        <f t="shared" si="1"/>
        <v>#DIV/0!</v>
      </c>
      <c r="I19" s="193"/>
      <c r="J19" s="107"/>
      <c r="K19" s="137"/>
      <c r="L19" s="130" t="e">
        <f>G19-95</f>
        <v>#DIV/0!</v>
      </c>
    </row>
    <row r="20" spans="1:13" s="7" customFormat="1" ht="43.5" customHeight="1">
      <c r="A20" s="26" t="s">
        <v>103</v>
      </c>
      <c r="B20" s="28" t="s">
        <v>102</v>
      </c>
      <c r="C20" s="28" t="s">
        <v>101</v>
      </c>
      <c r="D20" s="202">
        <f>D21+D22</f>
        <v>38758.5</v>
      </c>
      <c r="E20" s="202">
        <f>E21+E22</f>
        <v>10901</v>
      </c>
      <c r="F20" s="202">
        <f>F21+F22</f>
        <v>9828.822</v>
      </c>
      <c r="G20" s="86">
        <f>F20/E20*100</f>
        <v>90.16440693514357</v>
      </c>
      <c r="H20" s="102">
        <f>F20/D20*100</f>
        <v>25.359139285576067</v>
      </c>
      <c r="I20" s="86"/>
      <c r="J20" s="87"/>
      <c r="K20" s="87"/>
      <c r="L20" s="95" t="s">
        <v>67</v>
      </c>
      <c r="M20" s="5"/>
    </row>
    <row r="21" spans="1:12" s="90" customFormat="1" ht="17.25" customHeight="1" hidden="1">
      <c r="A21" s="139"/>
      <c r="B21" s="140"/>
      <c r="C21" s="91" t="s">
        <v>35</v>
      </c>
      <c r="D21" s="205">
        <v>0</v>
      </c>
      <c r="E21" s="205">
        <v>0</v>
      </c>
      <c r="F21" s="205">
        <v>0</v>
      </c>
      <c r="G21" s="107" t="e">
        <f t="shared" si="0"/>
        <v>#DIV/0!</v>
      </c>
      <c r="H21" s="136" t="e">
        <f>F21/D21*100</f>
        <v>#DIV/0!</v>
      </c>
      <c r="I21" s="107" t="e">
        <f>I22+I23</f>
        <v>#REF!</v>
      </c>
      <c r="J21" s="107" t="e">
        <f>I21-D21</f>
        <v>#REF!</v>
      </c>
      <c r="K21" s="107" t="e">
        <f>I21/D21</f>
        <v>#REF!</v>
      </c>
      <c r="L21" s="130" t="e">
        <f>G21-95</f>
        <v>#DIV/0!</v>
      </c>
    </row>
    <row r="22" spans="1:13" s="7" customFormat="1" ht="17.25" customHeight="1">
      <c r="A22" s="39"/>
      <c r="B22" s="40"/>
      <c r="C22" s="38" t="s">
        <v>36</v>
      </c>
      <c r="D22" s="205">
        <v>38758.5</v>
      </c>
      <c r="E22" s="205">
        <v>10901</v>
      </c>
      <c r="F22" s="205">
        <v>9828.822</v>
      </c>
      <c r="G22" s="87">
        <f t="shared" si="0"/>
        <v>90.16440693514357</v>
      </c>
      <c r="H22" s="103">
        <f>F22/D22*100</f>
        <v>25.359139285576067</v>
      </c>
      <c r="I22" s="87" t="e">
        <f>I23+I24</f>
        <v>#REF!</v>
      </c>
      <c r="J22" s="87" t="e">
        <f>I22-D22</f>
        <v>#REF!</v>
      </c>
      <c r="K22" s="87" t="e">
        <f>I22/D22</f>
        <v>#REF!</v>
      </c>
      <c r="L22" s="88">
        <f>G22-95</f>
        <v>-4.835593064856425</v>
      </c>
      <c r="M22" s="5"/>
    </row>
    <row r="23" spans="1:12" s="2" customFormat="1" ht="43.5" customHeight="1">
      <c r="A23" s="46" t="s">
        <v>1</v>
      </c>
      <c r="B23" s="47" t="s">
        <v>78</v>
      </c>
      <c r="C23" s="28" t="s">
        <v>38</v>
      </c>
      <c r="D23" s="202">
        <f>D24+D25</f>
        <v>87118.2</v>
      </c>
      <c r="E23" s="202">
        <f>E24+E25</f>
        <v>21890.138</v>
      </c>
      <c r="F23" s="202">
        <f>F24+F25</f>
        <v>20960.009000000002</v>
      </c>
      <c r="G23" s="86">
        <f t="shared" si="0"/>
        <v>95.7509221732636</v>
      </c>
      <c r="H23" s="102">
        <f t="shared" si="1"/>
        <v>24.05927693639217</v>
      </c>
      <c r="I23" s="86"/>
      <c r="J23" s="86"/>
      <c r="K23" s="86"/>
      <c r="L23" s="95" t="s">
        <v>67</v>
      </c>
    </row>
    <row r="24" spans="1:12" s="6" customFormat="1" ht="17.25" customHeight="1">
      <c r="A24" s="31"/>
      <c r="B24" s="32"/>
      <c r="C24" s="11" t="s">
        <v>35</v>
      </c>
      <c r="D24" s="205">
        <v>76915</v>
      </c>
      <c r="E24" s="205">
        <v>18768.626</v>
      </c>
      <c r="F24" s="205">
        <v>17962.092</v>
      </c>
      <c r="G24" s="87">
        <f t="shared" si="0"/>
        <v>95.70275416005413</v>
      </c>
      <c r="H24" s="103">
        <f t="shared" si="1"/>
        <v>23.35317168302672</v>
      </c>
      <c r="I24" s="87" t="e">
        <f>#REF!+#REF!+#REF!</f>
        <v>#REF!</v>
      </c>
      <c r="J24" s="87" t="e">
        <f>I24-D24</f>
        <v>#REF!</v>
      </c>
      <c r="K24" s="87" t="e">
        <f>I24/D24</f>
        <v>#REF!</v>
      </c>
      <c r="L24" s="88">
        <f>G24-95</f>
        <v>0.7027541600541269</v>
      </c>
    </row>
    <row r="25" spans="1:13" s="81" customFormat="1" ht="17.25" customHeight="1">
      <c r="A25" s="77"/>
      <c r="B25" s="83"/>
      <c r="C25" s="11" t="s">
        <v>36</v>
      </c>
      <c r="D25" s="205">
        <v>10203.2</v>
      </c>
      <c r="E25" s="205">
        <v>3121.512</v>
      </c>
      <c r="F25" s="205">
        <v>2997.917</v>
      </c>
      <c r="G25" s="87">
        <f t="shared" si="0"/>
        <v>96.04054060980704</v>
      </c>
      <c r="H25" s="103">
        <f>F25/D25*100</f>
        <v>29.382125215618625</v>
      </c>
      <c r="I25" s="87"/>
      <c r="J25" s="87"/>
      <c r="K25" s="87"/>
      <c r="L25" s="88">
        <f>G25-95</f>
        <v>1.0405406098070387</v>
      </c>
      <c r="M25" s="6"/>
    </row>
    <row r="26" spans="1:14" s="2" customFormat="1" ht="43.5" customHeight="1">
      <c r="A26" s="27">
        <v>924</v>
      </c>
      <c r="B26" s="41" t="s">
        <v>95</v>
      </c>
      <c r="C26" s="28" t="s">
        <v>94</v>
      </c>
      <c r="D26" s="202">
        <f>D28+D27</f>
        <v>1228107.303</v>
      </c>
      <c r="E26" s="202">
        <f>E27+E28</f>
        <v>358006.91500000004</v>
      </c>
      <c r="F26" s="222">
        <f>F27+F28</f>
        <v>357877.739</v>
      </c>
      <c r="G26" s="86">
        <f t="shared" si="0"/>
        <v>99.96391801538246</v>
      </c>
      <c r="H26" s="102">
        <f t="shared" si="1"/>
        <v>29.14059204157342</v>
      </c>
      <c r="I26" s="86"/>
      <c r="J26" s="86"/>
      <c r="K26" s="86"/>
      <c r="L26" s="95" t="s">
        <v>67</v>
      </c>
      <c r="M26" s="6"/>
      <c r="N26" s="6"/>
    </row>
    <row r="27" spans="1:12" s="2" customFormat="1" ht="18" customHeight="1">
      <c r="A27" s="42"/>
      <c r="B27" s="43"/>
      <c r="C27" s="11" t="s">
        <v>35</v>
      </c>
      <c r="D27" s="205">
        <v>1223844.004</v>
      </c>
      <c r="E27" s="205">
        <v>357657.384</v>
      </c>
      <c r="F27" s="206">
        <v>357540.261</v>
      </c>
      <c r="G27" s="87">
        <f t="shared" si="0"/>
        <v>99.96725273816799</v>
      </c>
      <c r="H27" s="103">
        <f t="shared" si="1"/>
        <v>29.214528962140506</v>
      </c>
      <c r="I27" s="87" t="e">
        <f>#REF!+#REF!+#REF!+#REF!+#REF!+#REF!+#REF!+#REF!</f>
        <v>#REF!</v>
      </c>
      <c r="J27" s="87" t="e">
        <f>I27-D27</f>
        <v>#REF!</v>
      </c>
      <c r="K27" s="87" t="e">
        <f>I27/D27</f>
        <v>#REF!</v>
      </c>
      <c r="L27" s="88">
        <f>G27-95</f>
        <v>4.967252738167986</v>
      </c>
    </row>
    <row r="28" spans="1:12" s="2" customFormat="1" ht="27.75" customHeight="1">
      <c r="A28" s="44"/>
      <c r="B28" s="45"/>
      <c r="C28" s="11" t="s">
        <v>71</v>
      </c>
      <c r="D28" s="205">
        <v>4263.299</v>
      </c>
      <c r="E28" s="205">
        <v>349.531</v>
      </c>
      <c r="F28" s="206">
        <v>337.478</v>
      </c>
      <c r="G28" s="87">
        <f t="shared" si="0"/>
        <v>96.55166494531244</v>
      </c>
      <c r="H28" s="103">
        <f>F28/D28*100</f>
        <v>7.915888611143624</v>
      </c>
      <c r="I28" s="87"/>
      <c r="J28" s="87"/>
      <c r="K28" s="86"/>
      <c r="L28" s="88">
        <f>G28-95</f>
        <v>1.5516649453124387</v>
      </c>
    </row>
    <row r="29" spans="1:12" s="2" customFormat="1" ht="30.75" customHeight="1">
      <c r="A29" s="46" t="s">
        <v>2</v>
      </c>
      <c r="B29" s="47" t="s">
        <v>79</v>
      </c>
      <c r="C29" s="28" t="s">
        <v>39</v>
      </c>
      <c r="D29" s="202">
        <f>D30+D31+D32</f>
        <v>11751418.582</v>
      </c>
      <c r="E29" s="202">
        <f>E30+E31+E32</f>
        <v>3542790.95</v>
      </c>
      <c r="F29" s="202">
        <f>F30+F31+F32</f>
        <v>3444834.04</v>
      </c>
      <c r="G29" s="86">
        <f t="shared" si="0"/>
        <v>97.235035558618</v>
      </c>
      <c r="H29" s="102">
        <f t="shared" si="1"/>
        <v>29.31419739635992</v>
      </c>
      <c r="I29" s="86"/>
      <c r="J29" s="86"/>
      <c r="K29" s="86"/>
      <c r="L29" s="95" t="s">
        <v>67</v>
      </c>
    </row>
    <row r="30" spans="1:12" s="6" customFormat="1" ht="17.25" customHeight="1">
      <c r="A30" s="236"/>
      <c r="B30" s="237"/>
      <c r="C30" s="11" t="s">
        <v>35</v>
      </c>
      <c r="D30" s="205">
        <v>3671549.482</v>
      </c>
      <c r="E30" s="205">
        <v>1236836.091</v>
      </c>
      <c r="F30" s="213">
        <v>1175113.644</v>
      </c>
      <c r="G30" s="87">
        <f t="shared" si="0"/>
        <v>95.0096502318188</v>
      </c>
      <c r="H30" s="103">
        <f t="shared" si="1"/>
        <v>32.005932366186755</v>
      </c>
      <c r="I30" s="87" t="e">
        <f>#REF!+#REF!+#REF!+#REF!+#REF!+#REF!+#REF!</f>
        <v>#REF!</v>
      </c>
      <c r="J30" s="87" t="e">
        <f>I30-D30</f>
        <v>#REF!</v>
      </c>
      <c r="K30" s="87" t="e">
        <f>I30/D30</f>
        <v>#REF!</v>
      </c>
      <c r="L30" s="88">
        <f>G30-95</f>
        <v>0.009650231818795874</v>
      </c>
    </row>
    <row r="31" spans="1:12" s="2" customFormat="1" ht="16.5" customHeight="1">
      <c r="A31" s="234"/>
      <c r="B31" s="235"/>
      <c r="C31" s="11" t="s">
        <v>36</v>
      </c>
      <c r="D31" s="205">
        <v>8009092.8</v>
      </c>
      <c r="E31" s="205">
        <v>2277921.159</v>
      </c>
      <c r="F31" s="206">
        <v>2241686.8</v>
      </c>
      <c r="G31" s="87">
        <f t="shared" si="0"/>
        <v>98.40932339309289</v>
      </c>
      <c r="H31" s="103">
        <f t="shared" si="1"/>
        <v>27.989272392998117</v>
      </c>
      <c r="I31" s="87">
        <f>H31/G31*100</f>
        <v>28.441687665299625</v>
      </c>
      <c r="J31" s="87">
        <f>H31/F31*100</f>
        <v>0.0012485808629911243</v>
      </c>
      <c r="K31" s="87">
        <f>J31/I31*100</f>
        <v>0.004389967563403277</v>
      </c>
      <c r="L31" s="88">
        <f>G31-95</f>
        <v>3.4093233930928903</v>
      </c>
    </row>
    <row r="32" spans="1:13" s="2" customFormat="1" ht="27" customHeight="1">
      <c r="A32" s="230"/>
      <c r="B32" s="231"/>
      <c r="C32" s="11" t="s">
        <v>71</v>
      </c>
      <c r="D32" s="205">
        <v>70776.3</v>
      </c>
      <c r="E32" s="205">
        <v>28033.7</v>
      </c>
      <c r="F32" s="205">
        <v>28033.596</v>
      </c>
      <c r="G32" s="87">
        <f t="shared" si="0"/>
        <v>99.999629017932</v>
      </c>
      <c r="H32" s="103">
        <f t="shared" si="1"/>
        <v>39.608733431953915</v>
      </c>
      <c r="I32" s="87"/>
      <c r="J32" s="87"/>
      <c r="K32" s="86"/>
      <c r="L32" s="88">
        <f>G32-95</f>
        <v>4.999629017931994</v>
      </c>
      <c r="M32" s="8"/>
    </row>
    <row r="33" spans="1:12" s="2" customFormat="1" ht="30.75" customHeight="1">
      <c r="A33" s="26" t="s">
        <v>3</v>
      </c>
      <c r="B33" s="28" t="s">
        <v>4</v>
      </c>
      <c r="C33" s="28" t="s">
        <v>40</v>
      </c>
      <c r="D33" s="202">
        <f>D34+D35+D36</f>
        <v>438801.232</v>
      </c>
      <c r="E33" s="202">
        <f>E34+E35+E36</f>
        <v>140061.449</v>
      </c>
      <c r="F33" s="202">
        <f>F34+F35+F36</f>
        <v>139113.843</v>
      </c>
      <c r="G33" s="86">
        <f t="shared" si="0"/>
        <v>99.32343553007223</v>
      </c>
      <c r="H33" s="102">
        <f t="shared" si="1"/>
        <v>31.703156886305184</v>
      </c>
      <c r="I33" s="86"/>
      <c r="J33" s="86"/>
      <c r="K33" s="86"/>
      <c r="L33" s="95" t="s">
        <v>67</v>
      </c>
    </row>
    <row r="34" spans="1:12" s="6" customFormat="1" ht="17.25" customHeight="1">
      <c r="A34" s="31"/>
      <c r="B34" s="32"/>
      <c r="C34" s="38" t="s">
        <v>35</v>
      </c>
      <c r="D34" s="205">
        <v>345212.179</v>
      </c>
      <c r="E34" s="205">
        <v>139208.25</v>
      </c>
      <c r="F34" s="205">
        <v>138399.794</v>
      </c>
      <c r="G34" s="87">
        <f t="shared" si="0"/>
        <v>99.41924706330263</v>
      </c>
      <c r="H34" s="103">
        <f t="shared" si="1"/>
        <v>40.09122575017841</v>
      </c>
      <c r="I34" s="87">
        <v>286240.6816</v>
      </c>
      <c r="J34" s="87">
        <v>-1213.9433999999892</v>
      </c>
      <c r="K34" s="87">
        <v>0.9957769216619841</v>
      </c>
      <c r="L34" s="88">
        <f>G34-95</f>
        <v>4.419247063302635</v>
      </c>
    </row>
    <row r="35" spans="1:12" s="2" customFormat="1" ht="18" customHeight="1">
      <c r="A35" s="33"/>
      <c r="B35" s="34"/>
      <c r="C35" s="38" t="s">
        <v>36</v>
      </c>
      <c r="D35" s="205">
        <v>1908.793</v>
      </c>
      <c r="E35" s="205">
        <v>853.199</v>
      </c>
      <c r="F35" s="213">
        <v>714.049</v>
      </c>
      <c r="G35" s="87">
        <f>F35/E35*100</f>
        <v>83.69079194888883</v>
      </c>
      <c r="H35" s="103">
        <f>F35/D35*100</f>
        <v>37.40840415906806</v>
      </c>
      <c r="I35" s="87"/>
      <c r="J35" s="87"/>
      <c r="K35" s="87"/>
      <c r="L35" s="88">
        <f>G35-95</f>
        <v>-11.30920805111117</v>
      </c>
    </row>
    <row r="36" spans="1:12" s="2" customFormat="1" ht="27.75" customHeight="1">
      <c r="A36" s="33"/>
      <c r="B36" s="34"/>
      <c r="C36" s="11" t="s">
        <v>71</v>
      </c>
      <c r="D36" s="205">
        <v>91680.26</v>
      </c>
      <c r="E36" s="205">
        <v>0</v>
      </c>
      <c r="F36" s="205">
        <v>0</v>
      </c>
      <c r="G36" s="87">
        <v>0</v>
      </c>
      <c r="H36" s="103">
        <f>F36/D36*100</f>
        <v>0</v>
      </c>
      <c r="I36" s="87"/>
      <c r="J36" s="87"/>
      <c r="K36" s="87"/>
      <c r="L36" s="88">
        <f>G36-95</f>
        <v>-95</v>
      </c>
    </row>
    <row r="37" spans="1:12" s="2" customFormat="1" ht="30" customHeight="1">
      <c r="A37" s="26" t="s">
        <v>5</v>
      </c>
      <c r="B37" s="28" t="s">
        <v>6</v>
      </c>
      <c r="C37" s="28" t="s">
        <v>41</v>
      </c>
      <c r="D37" s="202">
        <f>D38+D39+D40</f>
        <v>581080.2880000001</v>
      </c>
      <c r="E37" s="202">
        <f>E38+E39+E40</f>
        <v>135574.14700000003</v>
      </c>
      <c r="F37" s="202">
        <f>F38+F39+F40</f>
        <v>135152.37</v>
      </c>
      <c r="G37" s="86">
        <f aca="true" t="shared" si="4" ref="G37:G47">F37/E37*100</f>
        <v>99.68889570074151</v>
      </c>
      <c r="H37" s="102">
        <f aca="true" t="shared" si="5" ref="H37:H50">F37/D37*100</f>
        <v>23.25881169798002</v>
      </c>
      <c r="I37" s="86"/>
      <c r="J37" s="86"/>
      <c r="K37" s="86"/>
      <c r="L37" s="95" t="s">
        <v>67</v>
      </c>
    </row>
    <row r="38" spans="1:12" s="6" customFormat="1" ht="16.5" customHeight="1">
      <c r="A38" s="31"/>
      <c r="B38" s="32"/>
      <c r="C38" s="38" t="s">
        <v>35</v>
      </c>
      <c r="D38" s="205">
        <v>445796.173</v>
      </c>
      <c r="E38" s="205">
        <v>133986.102</v>
      </c>
      <c r="F38" s="205">
        <v>133701.973</v>
      </c>
      <c r="G38" s="227">
        <f t="shared" si="4"/>
        <v>99.78794143888146</v>
      </c>
      <c r="H38" s="103">
        <f t="shared" si="5"/>
        <v>29.99172740767337</v>
      </c>
      <c r="I38" s="87">
        <v>361095.972</v>
      </c>
      <c r="J38" s="87">
        <v>-4823.348999999987</v>
      </c>
      <c r="K38" s="87">
        <v>0.9868185451732405</v>
      </c>
      <c r="L38" s="88">
        <f>G38-95</f>
        <v>4.787941438881461</v>
      </c>
    </row>
    <row r="39" spans="1:12" s="2" customFormat="1" ht="18" customHeight="1">
      <c r="A39" s="33"/>
      <c r="B39" s="34"/>
      <c r="C39" s="38" t="s">
        <v>36</v>
      </c>
      <c r="D39" s="205">
        <v>4835.58</v>
      </c>
      <c r="E39" s="205">
        <v>1588.045</v>
      </c>
      <c r="F39" s="206">
        <v>1450.397</v>
      </c>
      <c r="G39" s="87">
        <f t="shared" si="4"/>
        <v>91.33223554748133</v>
      </c>
      <c r="H39" s="103">
        <f>F39/D39*100</f>
        <v>29.994271628222467</v>
      </c>
      <c r="I39" s="87"/>
      <c r="J39" s="87"/>
      <c r="K39" s="87"/>
      <c r="L39" s="88">
        <f>G39-95</f>
        <v>-3.667764452518668</v>
      </c>
    </row>
    <row r="40" spans="1:12" s="76" customFormat="1" ht="27.75" customHeight="1">
      <c r="A40" s="92"/>
      <c r="B40" s="75"/>
      <c r="C40" s="11" t="s">
        <v>71</v>
      </c>
      <c r="D40" s="206">
        <v>130448.535</v>
      </c>
      <c r="E40" s="206">
        <v>0</v>
      </c>
      <c r="F40" s="206">
        <v>0</v>
      </c>
      <c r="G40" s="87">
        <v>0</v>
      </c>
      <c r="H40" s="103">
        <f>F40/D40*100</f>
        <v>0</v>
      </c>
      <c r="I40" s="87"/>
      <c r="J40" s="87"/>
      <c r="K40" s="87"/>
      <c r="L40" s="88">
        <f>G40-95</f>
        <v>-95</v>
      </c>
    </row>
    <row r="41" spans="1:12" s="2" customFormat="1" ht="30" customHeight="1">
      <c r="A41" s="26" t="s">
        <v>7</v>
      </c>
      <c r="B41" s="28" t="s">
        <v>8</v>
      </c>
      <c r="C41" s="28" t="s">
        <v>42</v>
      </c>
      <c r="D41" s="202">
        <f>D42+D43+D44</f>
        <v>561111.417</v>
      </c>
      <c r="E41" s="202">
        <f>E42+E43+E44</f>
        <v>93549.52100000001</v>
      </c>
      <c r="F41" s="215">
        <f>F42+F43+F44</f>
        <v>92751.045</v>
      </c>
      <c r="G41" s="267">
        <f t="shared" si="4"/>
        <v>99.14646703535766</v>
      </c>
      <c r="H41" s="102">
        <f t="shared" si="5"/>
        <v>16.52988019668115</v>
      </c>
      <c r="I41" s="86"/>
      <c r="J41" s="86"/>
      <c r="K41" s="86"/>
      <c r="L41" s="95" t="s">
        <v>67</v>
      </c>
    </row>
    <row r="42" spans="1:12" s="6" customFormat="1" ht="17.25" customHeight="1">
      <c r="A42" s="31"/>
      <c r="B42" s="32"/>
      <c r="C42" s="38" t="s">
        <v>35</v>
      </c>
      <c r="D42" s="205">
        <v>481566.235</v>
      </c>
      <c r="E42" s="205">
        <v>91839.649</v>
      </c>
      <c r="F42" s="205">
        <v>91184.69</v>
      </c>
      <c r="G42" s="87">
        <f t="shared" si="4"/>
        <v>99.28684505316434</v>
      </c>
      <c r="H42" s="103">
        <f t="shared" si="5"/>
        <v>18.935025625291193</v>
      </c>
      <c r="I42" s="87">
        <v>395734.688</v>
      </c>
      <c r="J42" s="87">
        <v>-34585.25299999997</v>
      </c>
      <c r="K42" s="87">
        <v>0.9196289790344623</v>
      </c>
      <c r="L42" s="88">
        <f>G42-95</f>
        <v>4.286845053164342</v>
      </c>
    </row>
    <row r="43" spans="1:12" s="2" customFormat="1" ht="16.5" customHeight="1">
      <c r="A43" s="33"/>
      <c r="B43" s="34"/>
      <c r="C43" s="38" t="s">
        <v>36</v>
      </c>
      <c r="D43" s="205">
        <v>5431.972</v>
      </c>
      <c r="E43" s="205">
        <v>1709.872</v>
      </c>
      <c r="F43" s="220">
        <v>1566.355</v>
      </c>
      <c r="G43" s="87">
        <f t="shared" si="4"/>
        <v>91.6065647019192</v>
      </c>
      <c r="H43" s="103">
        <f t="shared" si="5"/>
        <v>28.83584451466245</v>
      </c>
      <c r="I43" s="87"/>
      <c r="J43" s="87"/>
      <c r="K43" s="87"/>
      <c r="L43" s="88">
        <f>G43-95</f>
        <v>-3.393435298080803</v>
      </c>
    </row>
    <row r="44" spans="1:12" s="76" customFormat="1" ht="27.75" customHeight="1">
      <c r="A44" s="92"/>
      <c r="B44" s="75"/>
      <c r="C44" s="11" t="s">
        <v>71</v>
      </c>
      <c r="D44" s="206">
        <v>74113.21</v>
      </c>
      <c r="E44" s="206">
        <v>0</v>
      </c>
      <c r="F44" s="206">
        <v>0</v>
      </c>
      <c r="G44" s="87">
        <v>0</v>
      </c>
      <c r="H44" s="103">
        <f>F44/D44*100</f>
        <v>0</v>
      </c>
      <c r="I44" s="87"/>
      <c r="J44" s="87"/>
      <c r="K44" s="87"/>
      <c r="L44" s="88">
        <f>G44-95</f>
        <v>-95</v>
      </c>
    </row>
    <row r="45" spans="1:12" s="2" customFormat="1" ht="30.75" customHeight="1">
      <c r="A45" s="26" t="s">
        <v>9</v>
      </c>
      <c r="B45" s="28" t="s">
        <v>10</v>
      </c>
      <c r="C45" s="28" t="s">
        <v>46</v>
      </c>
      <c r="D45" s="202">
        <f>D46+D47+D48</f>
        <v>373902.04</v>
      </c>
      <c r="E45" s="202">
        <f>E46+E47+E48</f>
        <v>85482.14</v>
      </c>
      <c r="F45" s="215">
        <f>F46+F47+F48</f>
        <v>85279.675</v>
      </c>
      <c r="G45" s="86">
        <f t="shared" si="4"/>
        <v>99.76314935494128</v>
      </c>
      <c r="H45" s="102">
        <f t="shared" si="5"/>
        <v>22.80802613433187</v>
      </c>
      <c r="I45" s="86"/>
      <c r="J45" s="86"/>
      <c r="K45" s="86"/>
      <c r="L45" s="95" t="s">
        <v>67</v>
      </c>
    </row>
    <row r="46" spans="1:12" s="6" customFormat="1" ht="17.25" customHeight="1">
      <c r="A46" s="31"/>
      <c r="B46" s="32"/>
      <c r="C46" s="38" t="s">
        <v>35</v>
      </c>
      <c r="D46" s="205">
        <v>301585.119</v>
      </c>
      <c r="E46" s="205">
        <v>84039.025</v>
      </c>
      <c r="F46" s="213">
        <v>83857.045</v>
      </c>
      <c r="G46" s="227">
        <f t="shared" si="4"/>
        <v>99.78345774477988</v>
      </c>
      <c r="H46" s="103">
        <f t="shared" si="5"/>
        <v>27.805431938437252</v>
      </c>
      <c r="I46" s="87">
        <v>239040.53955999998</v>
      </c>
      <c r="J46" s="87">
        <v>-2498.812440000038</v>
      </c>
      <c r="K46" s="87">
        <v>0.9896546363178119</v>
      </c>
      <c r="L46" s="88">
        <f>G46-95</f>
        <v>4.783457744779881</v>
      </c>
    </row>
    <row r="47" spans="1:12" s="2" customFormat="1" ht="16.5" customHeight="1">
      <c r="A47" s="33"/>
      <c r="B47" s="34"/>
      <c r="C47" s="38" t="s">
        <v>36</v>
      </c>
      <c r="D47" s="205">
        <v>4543.991</v>
      </c>
      <c r="E47" s="205">
        <v>1443.115</v>
      </c>
      <c r="F47" s="206">
        <v>1422.63</v>
      </c>
      <c r="G47" s="87">
        <f t="shared" si="4"/>
        <v>98.58050120745749</v>
      </c>
      <c r="H47" s="103">
        <f t="shared" si="5"/>
        <v>31.307940530692075</v>
      </c>
      <c r="I47" s="87"/>
      <c r="J47" s="87"/>
      <c r="K47" s="86"/>
      <c r="L47" s="88">
        <f>G47-95</f>
        <v>3.5805012074574876</v>
      </c>
    </row>
    <row r="48" spans="1:12" s="76" customFormat="1" ht="27.75" customHeight="1">
      <c r="A48" s="92"/>
      <c r="B48" s="75"/>
      <c r="C48" s="11" t="s">
        <v>71</v>
      </c>
      <c r="D48" s="206">
        <v>67772.93</v>
      </c>
      <c r="E48" s="206">
        <v>0</v>
      </c>
      <c r="F48" s="206">
        <v>0</v>
      </c>
      <c r="G48" s="87">
        <v>0</v>
      </c>
      <c r="H48" s="103">
        <f>F48/D48*100</f>
        <v>0</v>
      </c>
      <c r="I48" s="87"/>
      <c r="J48" s="87"/>
      <c r="K48" s="86"/>
      <c r="L48" s="88">
        <f>G48-95</f>
        <v>-95</v>
      </c>
    </row>
    <row r="49" spans="1:12" s="2" customFormat="1" ht="30.75" customHeight="1">
      <c r="A49" s="26" t="s">
        <v>11</v>
      </c>
      <c r="B49" s="28" t="s">
        <v>12</v>
      </c>
      <c r="C49" s="28" t="s">
        <v>45</v>
      </c>
      <c r="D49" s="202">
        <f>D50+D51+D52</f>
        <v>444476.744</v>
      </c>
      <c r="E49" s="202">
        <f>E50+E51+E52</f>
        <v>62616.798</v>
      </c>
      <c r="F49" s="202">
        <f>F50+F51+F52</f>
        <v>61483.821</v>
      </c>
      <c r="G49" s="86">
        <f>F49/E49*100</f>
        <v>98.19061811496653</v>
      </c>
      <c r="H49" s="102">
        <f t="shared" si="5"/>
        <v>13.83285443613671</v>
      </c>
      <c r="I49" s="86"/>
      <c r="J49" s="86"/>
      <c r="K49" s="86"/>
      <c r="L49" s="95" t="s">
        <v>67</v>
      </c>
    </row>
    <row r="50" spans="1:12" s="6" customFormat="1" ht="16.5" customHeight="1">
      <c r="A50" s="31"/>
      <c r="B50" s="32"/>
      <c r="C50" s="38" t="s">
        <v>35</v>
      </c>
      <c r="D50" s="205">
        <v>275916.989</v>
      </c>
      <c r="E50" s="205">
        <v>61201.513</v>
      </c>
      <c r="F50" s="205">
        <v>60165.309</v>
      </c>
      <c r="G50" s="87">
        <f>F50/E50*100</f>
        <v>98.30689806639258</v>
      </c>
      <c r="H50" s="103">
        <f t="shared" si="5"/>
        <v>21.805583345214018</v>
      </c>
      <c r="I50" s="87">
        <v>233315.77500000002</v>
      </c>
      <c r="J50" s="87">
        <v>-1914.8399999999674</v>
      </c>
      <c r="K50" s="87">
        <v>0.9918597330538801</v>
      </c>
      <c r="L50" s="88">
        <f>G50-95</f>
        <v>3.306898066392577</v>
      </c>
    </row>
    <row r="51" spans="1:12" s="2" customFormat="1" ht="16.5" customHeight="1">
      <c r="A51" s="33"/>
      <c r="B51" s="34"/>
      <c r="C51" s="38" t="s">
        <v>36</v>
      </c>
      <c r="D51" s="205">
        <v>5048.865</v>
      </c>
      <c r="E51" s="205">
        <v>1415.285</v>
      </c>
      <c r="F51" s="205">
        <v>1318.512</v>
      </c>
      <c r="G51" s="87">
        <f>F51/E51*100</f>
        <v>93.16229593332791</v>
      </c>
      <c r="H51" s="103">
        <f>F51/D51*100</f>
        <v>26.115017929772332</v>
      </c>
      <c r="I51" s="87"/>
      <c r="J51" s="87"/>
      <c r="K51" s="86"/>
      <c r="L51" s="88">
        <f>G51-95</f>
        <v>-1.8377040666720887</v>
      </c>
    </row>
    <row r="52" spans="1:13" s="76" customFormat="1" ht="27.75" customHeight="1">
      <c r="A52" s="92"/>
      <c r="B52" s="75"/>
      <c r="C52" s="11" t="s">
        <v>71</v>
      </c>
      <c r="D52" s="205">
        <v>163510.89</v>
      </c>
      <c r="E52" s="205">
        <v>0</v>
      </c>
      <c r="F52" s="205">
        <v>0</v>
      </c>
      <c r="G52" s="87">
        <v>0</v>
      </c>
      <c r="H52" s="103">
        <f>F52/D52*100</f>
        <v>0</v>
      </c>
      <c r="I52" s="87"/>
      <c r="J52" s="87"/>
      <c r="K52" s="86"/>
      <c r="L52" s="88">
        <f>G52-95</f>
        <v>-95</v>
      </c>
      <c r="M52" s="2"/>
    </row>
    <row r="53" spans="1:12" s="2" customFormat="1" ht="30.75" customHeight="1">
      <c r="A53" s="26" t="s">
        <v>13</v>
      </c>
      <c r="B53" s="28" t="s">
        <v>14</v>
      </c>
      <c r="C53" s="28" t="s">
        <v>44</v>
      </c>
      <c r="D53" s="202">
        <f>D54+D55+D56</f>
        <v>312367.11900000006</v>
      </c>
      <c r="E53" s="202">
        <f>E54+E55+E56</f>
        <v>57216.016</v>
      </c>
      <c r="F53" s="202">
        <f>F54+F55+F56</f>
        <v>55807.777</v>
      </c>
      <c r="G53" s="86">
        <f aca="true" t="shared" si="6" ref="G53:G59">F53/E53*100</f>
        <v>97.5387328610926</v>
      </c>
      <c r="H53" s="102">
        <f aca="true" t="shared" si="7" ref="H53:H58">F53/D53*100</f>
        <v>17.866085642644094</v>
      </c>
      <c r="I53" s="86"/>
      <c r="J53" s="86"/>
      <c r="K53" s="86"/>
      <c r="L53" s="95" t="s">
        <v>67</v>
      </c>
    </row>
    <row r="54" spans="1:12" s="6" customFormat="1" ht="17.25" customHeight="1">
      <c r="A54" s="31"/>
      <c r="B54" s="32"/>
      <c r="C54" s="38" t="s">
        <v>35</v>
      </c>
      <c r="D54" s="205">
        <v>280983.547</v>
      </c>
      <c r="E54" s="205">
        <v>55686.578</v>
      </c>
      <c r="F54" s="205">
        <v>54457.607</v>
      </c>
      <c r="G54" s="87">
        <f t="shared" si="6"/>
        <v>97.79305706305028</v>
      </c>
      <c r="H54" s="103">
        <f t="shared" si="7"/>
        <v>19.381066109183966</v>
      </c>
      <c r="I54" s="87">
        <v>265434.84500000003</v>
      </c>
      <c r="J54" s="87">
        <v>-1102.5729999999749</v>
      </c>
      <c r="K54" s="87">
        <v>0.9958633462863365</v>
      </c>
      <c r="L54" s="88">
        <f>G54-95</f>
        <v>2.7930570630502842</v>
      </c>
    </row>
    <row r="55" spans="1:12" s="2" customFormat="1" ht="16.5" customHeight="1">
      <c r="A55" s="33"/>
      <c r="B55" s="34"/>
      <c r="C55" s="38" t="s">
        <v>36</v>
      </c>
      <c r="D55" s="205">
        <v>4575.411</v>
      </c>
      <c r="E55" s="205">
        <v>1529.438</v>
      </c>
      <c r="F55" s="206">
        <v>1350.17</v>
      </c>
      <c r="G55" s="87">
        <f>F55/E55*100</f>
        <v>88.27883183234626</v>
      </c>
      <c r="H55" s="103">
        <f t="shared" si="7"/>
        <v>29.509261572348365</v>
      </c>
      <c r="I55" s="87"/>
      <c r="J55" s="87"/>
      <c r="K55" s="86"/>
      <c r="L55" s="88">
        <f>G55-95</f>
        <v>-6.721168167653744</v>
      </c>
    </row>
    <row r="56" spans="1:14" s="76" customFormat="1" ht="27.75" customHeight="1">
      <c r="A56" s="92"/>
      <c r="B56" s="75"/>
      <c r="C56" s="11" t="s">
        <v>71</v>
      </c>
      <c r="D56" s="206">
        <v>26808.161</v>
      </c>
      <c r="E56" s="206">
        <v>0</v>
      </c>
      <c r="F56" s="206">
        <v>0</v>
      </c>
      <c r="G56" s="87">
        <v>0</v>
      </c>
      <c r="H56" s="103">
        <f>F56/D56*100</f>
        <v>0</v>
      </c>
      <c r="I56" s="87"/>
      <c r="J56" s="87"/>
      <c r="K56" s="86"/>
      <c r="L56" s="88">
        <f>G56-95</f>
        <v>-95</v>
      </c>
      <c r="M56" s="2"/>
      <c r="N56" s="2"/>
    </row>
    <row r="57" spans="1:12" s="2" customFormat="1" ht="30.75" customHeight="1">
      <c r="A57" s="26" t="s">
        <v>15</v>
      </c>
      <c r="B57" s="28" t="s">
        <v>16</v>
      </c>
      <c r="C57" s="28" t="s">
        <v>68</v>
      </c>
      <c r="D57" s="202">
        <f>D58+D59+D60</f>
        <v>339560.44100000005</v>
      </c>
      <c r="E57" s="202">
        <f>E58+E59+E60</f>
        <v>79476.67199999999</v>
      </c>
      <c r="F57" s="202">
        <f>F58+F59+F60</f>
        <v>77566.11200000001</v>
      </c>
      <c r="G57" s="86">
        <f t="shared" si="6"/>
        <v>97.59607448082377</v>
      </c>
      <c r="H57" s="102">
        <f t="shared" si="7"/>
        <v>22.843094375649017</v>
      </c>
      <c r="I57" s="86"/>
      <c r="J57" s="86"/>
      <c r="K57" s="86"/>
      <c r="L57" s="95" t="s">
        <v>67</v>
      </c>
    </row>
    <row r="58" spans="1:12" s="6" customFormat="1" ht="16.5" customHeight="1">
      <c r="A58" s="31"/>
      <c r="B58" s="32"/>
      <c r="C58" s="38" t="s">
        <v>35</v>
      </c>
      <c r="D58" s="205">
        <v>304923.063</v>
      </c>
      <c r="E58" s="205">
        <v>78325.454</v>
      </c>
      <c r="F58" s="205">
        <v>76524.675</v>
      </c>
      <c r="G58" s="87">
        <f t="shared" si="6"/>
        <v>97.70090193157387</v>
      </c>
      <c r="H58" s="103">
        <f t="shared" si="7"/>
        <v>25.096388002635273</v>
      </c>
      <c r="I58" s="87">
        <v>262255.945</v>
      </c>
      <c r="J58" s="87">
        <v>-5350.2179999999935</v>
      </c>
      <c r="K58" s="87">
        <v>0.9800071196417102</v>
      </c>
      <c r="L58" s="88">
        <f>G58-95</f>
        <v>2.700901931573867</v>
      </c>
    </row>
    <row r="59" spans="1:12" s="2" customFormat="1" ht="16.5" customHeight="1">
      <c r="A59" s="33"/>
      <c r="B59" s="34"/>
      <c r="C59" s="38" t="s">
        <v>36</v>
      </c>
      <c r="D59" s="205">
        <v>3951.364</v>
      </c>
      <c r="E59" s="205">
        <v>1151.218</v>
      </c>
      <c r="F59" s="206">
        <v>1041.437</v>
      </c>
      <c r="G59" s="87">
        <f t="shared" si="6"/>
        <v>90.46392603312316</v>
      </c>
      <c r="H59" s="103">
        <f aca="true" t="shared" si="8" ref="H59:H71">F59/D59*100</f>
        <v>26.35639237488624</v>
      </c>
      <c r="I59" s="87"/>
      <c r="J59" s="87"/>
      <c r="K59" s="86"/>
      <c r="L59" s="88">
        <f>G59-95</f>
        <v>-4.536073966876842</v>
      </c>
    </row>
    <row r="60" spans="1:12" s="2" customFormat="1" ht="27.75" customHeight="1">
      <c r="A60" s="33"/>
      <c r="B60" s="34"/>
      <c r="C60" s="11" t="s">
        <v>71</v>
      </c>
      <c r="D60" s="205">
        <v>30686.014</v>
      </c>
      <c r="E60" s="205">
        <v>0</v>
      </c>
      <c r="F60" s="206">
        <v>0</v>
      </c>
      <c r="G60" s="87">
        <v>0</v>
      </c>
      <c r="H60" s="103">
        <f t="shared" si="8"/>
        <v>0</v>
      </c>
      <c r="I60" s="87"/>
      <c r="J60" s="87"/>
      <c r="K60" s="86"/>
      <c r="L60" s="88">
        <f>G60-95</f>
        <v>-95</v>
      </c>
    </row>
    <row r="61" spans="1:12" s="2" customFormat="1" ht="30.75" customHeight="1">
      <c r="A61" s="26" t="s">
        <v>17</v>
      </c>
      <c r="B61" s="28" t="s">
        <v>18</v>
      </c>
      <c r="C61" s="28" t="s">
        <v>43</v>
      </c>
      <c r="D61" s="202">
        <f>D62+D63+D64</f>
        <v>70582.655</v>
      </c>
      <c r="E61" s="202">
        <f>E62+E63+E64</f>
        <v>9990.757</v>
      </c>
      <c r="F61" s="215">
        <f>F62+F63+F64</f>
        <v>9899.355</v>
      </c>
      <c r="G61" s="267">
        <f>F61/E61*100</f>
        <v>99.08513438971642</v>
      </c>
      <c r="H61" s="102">
        <f t="shared" si="8"/>
        <v>14.02519500010307</v>
      </c>
      <c r="I61" s="86"/>
      <c r="J61" s="86"/>
      <c r="K61" s="86"/>
      <c r="L61" s="95" t="s">
        <v>67</v>
      </c>
    </row>
    <row r="62" spans="1:12" s="6" customFormat="1" ht="17.25" customHeight="1">
      <c r="A62" s="31"/>
      <c r="B62" s="32"/>
      <c r="C62" s="38" t="s">
        <v>35</v>
      </c>
      <c r="D62" s="205">
        <v>55012</v>
      </c>
      <c r="E62" s="205">
        <v>9846.944</v>
      </c>
      <c r="F62" s="213">
        <v>9755.741</v>
      </c>
      <c r="G62" s="87">
        <f>F62/E62*100</f>
        <v>99.07379385929279</v>
      </c>
      <c r="H62" s="103">
        <f t="shared" si="8"/>
        <v>17.73384170726387</v>
      </c>
      <c r="I62" s="87">
        <v>51692.24</v>
      </c>
      <c r="J62" s="87">
        <v>-435.46199999999953</v>
      </c>
      <c r="K62" s="87">
        <v>0.9916462459826063</v>
      </c>
      <c r="L62" s="88">
        <f>G62-95</f>
        <v>4.073793859292792</v>
      </c>
    </row>
    <row r="63" spans="1:12" s="2" customFormat="1" ht="16.5" customHeight="1">
      <c r="A63" s="33"/>
      <c r="B63" s="34"/>
      <c r="C63" s="38" t="s">
        <v>36</v>
      </c>
      <c r="D63" s="205">
        <v>590.655</v>
      </c>
      <c r="E63" s="205">
        <v>143.813</v>
      </c>
      <c r="F63" s="206">
        <v>143.614</v>
      </c>
      <c r="G63" s="87">
        <f>F63/E63*100</f>
        <v>99.86162586136163</v>
      </c>
      <c r="H63" s="103">
        <f t="shared" si="8"/>
        <v>24.31436286834108</v>
      </c>
      <c r="I63" s="87"/>
      <c r="J63" s="87"/>
      <c r="K63" s="86"/>
      <c r="L63" s="88">
        <f>G63-95</f>
        <v>4.861625861361631</v>
      </c>
    </row>
    <row r="64" spans="1:12" s="2" customFormat="1" ht="27.75" customHeight="1">
      <c r="A64" s="33"/>
      <c r="B64" s="34"/>
      <c r="C64" s="11" t="s">
        <v>71</v>
      </c>
      <c r="D64" s="206">
        <v>14980</v>
      </c>
      <c r="E64" s="206">
        <v>0</v>
      </c>
      <c r="F64" s="206">
        <v>0</v>
      </c>
      <c r="G64" s="87">
        <v>0</v>
      </c>
      <c r="H64" s="103">
        <f t="shared" si="8"/>
        <v>0</v>
      </c>
      <c r="I64" s="87"/>
      <c r="J64" s="87"/>
      <c r="K64" s="86"/>
      <c r="L64" s="88">
        <f>G64-95</f>
        <v>-95</v>
      </c>
    </row>
    <row r="65" spans="1:12" s="2" customFormat="1" ht="43.5" customHeight="1">
      <c r="A65" s="46" t="s">
        <v>96</v>
      </c>
      <c r="B65" s="47" t="s">
        <v>98</v>
      </c>
      <c r="C65" s="28" t="s">
        <v>97</v>
      </c>
      <c r="D65" s="202">
        <f>D66+D68+D67</f>
        <v>745771.24459</v>
      </c>
      <c r="E65" s="202">
        <f>E66+E68+E67</f>
        <v>88213.216</v>
      </c>
      <c r="F65" s="215">
        <f>F66+F68+F67</f>
        <v>65272.640999999996</v>
      </c>
      <c r="G65" s="86">
        <f aca="true" t="shared" si="9" ref="G65:G85">F65/E65*100</f>
        <v>73.99417452369042</v>
      </c>
      <c r="H65" s="102">
        <f t="shared" si="8"/>
        <v>8.75236762928352</v>
      </c>
      <c r="I65" s="86"/>
      <c r="J65" s="86"/>
      <c r="K65" s="86"/>
      <c r="L65" s="95" t="s">
        <v>67</v>
      </c>
    </row>
    <row r="66" spans="1:12" s="2" customFormat="1" ht="18" customHeight="1">
      <c r="A66" s="232"/>
      <c r="B66" s="233"/>
      <c r="C66" s="11" t="s">
        <v>35</v>
      </c>
      <c r="D66" s="205">
        <v>742065.93559</v>
      </c>
      <c r="E66" s="205">
        <v>88164.568</v>
      </c>
      <c r="F66" s="220">
        <v>65241.382</v>
      </c>
      <c r="G66" s="87">
        <f>F66/E66*100</f>
        <v>73.99954820852749</v>
      </c>
      <c r="H66" s="103">
        <f t="shared" si="8"/>
        <v>8.791857821654087</v>
      </c>
      <c r="I66" s="87" t="e">
        <f>#REF!+#REF!+#REF!+#REF!+#REF!</f>
        <v>#REF!</v>
      </c>
      <c r="J66" s="87" t="e">
        <f>I66-D66</f>
        <v>#REF!</v>
      </c>
      <c r="K66" s="87" t="e">
        <f>I66/D66</f>
        <v>#REF!</v>
      </c>
      <c r="L66" s="88">
        <f>G66-95</f>
        <v>-21.000451791472514</v>
      </c>
    </row>
    <row r="67" spans="1:14" s="8" customFormat="1" ht="17.25" customHeight="1">
      <c r="A67" s="35"/>
      <c r="B67" s="34"/>
      <c r="C67" s="11" t="s">
        <v>36</v>
      </c>
      <c r="D67" s="205">
        <v>3705.309</v>
      </c>
      <c r="E67" s="205">
        <v>48.648</v>
      </c>
      <c r="F67" s="220">
        <v>31.259</v>
      </c>
      <c r="G67" s="87">
        <f>F67/E67*100</f>
        <v>64.25546785068245</v>
      </c>
      <c r="H67" s="103">
        <f t="shared" si="8"/>
        <v>0.8436273465991635</v>
      </c>
      <c r="I67" s="87">
        <f>I68+I69+I70+I71+I72</f>
        <v>0</v>
      </c>
      <c r="J67" s="87">
        <f>I67-D67</f>
        <v>-3705.309</v>
      </c>
      <c r="K67" s="87">
        <f>I67/D67</f>
        <v>0</v>
      </c>
      <c r="L67" s="88">
        <f>G67-95</f>
        <v>-30.74453214931755</v>
      </c>
      <c r="M67" s="2"/>
      <c r="N67" s="2"/>
    </row>
    <row r="68" spans="1:12" s="76" customFormat="1" ht="26.25" customHeight="1" hidden="1">
      <c r="A68" s="238"/>
      <c r="B68" s="239"/>
      <c r="C68" s="89" t="s">
        <v>71</v>
      </c>
      <c r="D68" s="192">
        <v>0</v>
      </c>
      <c r="E68" s="192">
        <v>0</v>
      </c>
      <c r="F68" s="221">
        <v>0</v>
      </c>
      <c r="G68" s="107" t="e">
        <f>F68/E68*100</f>
        <v>#DIV/0!</v>
      </c>
      <c r="H68" s="136" t="e">
        <f t="shared" si="8"/>
        <v>#DIV/0!</v>
      </c>
      <c r="I68" s="107"/>
      <c r="J68" s="107"/>
      <c r="K68" s="137"/>
      <c r="L68" s="130" t="e">
        <f>G68-95</f>
        <v>#DIV/0!</v>
      </c>
    </row>
    <row r="69" spans="1:12" s="2" customFormat="1" ht="42.75" customHeight="1">
      <c r="A69" s="26" t="s">
        <v>109</v>
      </c>
      <c r="B69" s="28" t="s">
        <v>110</v>
      </c>
      <c r="C69" s="28" t="s">
        <v>108</v>
      </c>
      <c r="D69" s="209">
        <f>D70+D71</f>
        <v>1107515.797</v>
      </c>
      <c r="E69" s="209">
        <f>E70+E71</f>
        <v>216766.575</v>
      </c>
      <c r="F69" s="222">
        <f>F70+F71</f>
        <v>125595.956</v>
      </c>
      <c r="G69" s="86">
        <f t="shared" si="9"/>
        <v>57.94064698397343</v>
      </c>
      <c r="H69" s="102">
        <f t="shared" si="8"/>
        <v>11.340330886494796</v>
      </c>
      <c r="I69" s="86"/>
      <c r="J69" s="86"/>
      <c r="K69" s="86"/>
      <c r="L69" s="95" t="s">
        <v>67</v>
      </c>
    </row>
    <row r="70" spans="1:12" s="2" customFormat="1" ht="19.5" customHeight="1">
      <c r="A70" s="36"/>
      <c r="B70" s="37"/>
      <c r="C70" s="11" t="s">
        <v>35</v>
      </c>
      <c r="D70" s="205">
        <v>846013.497</v>
      </c>
      <c r="E70" s="205">
        <v>179966.575</v>
      </c>
      <c r="F70" s="220">
        <v>88795.956</v>
      </c>
      <c r="G70" s="87">
        <f t="shared" si="9"/>
        <v>49.34024887677059</v>
      </c>
      <c r="H70" s="103">
        <f t="shared" si="8"/>
        <v>10.49580843743915</v>
      </c>
      <c r="I70" s="87"/>
      <c r="J70" s="87"/>
      <c r="K70" s="86"/>
      <c r="L70" s="88">
        <f>G70-95</f>
        <v>-45.65975112322941</v>
      </c>
    </row>
    <row r="71" spans="1:12" s="2" customFormat="1" ht="28.5" customHeight="1">
      <c r="A71" s="48"/>
      <c r="B71" s="49"/>
      <c r="C71" s="11" t="s">
        <v>71</v>
      </c>
      <c r="D71" s="205">
        <v>261502.3</v>
      </c>
      <c r="E71" s="206">
        <v>36800</v>
      </c>
      <c r="F71" s="206">
        <v>36800</v>
      </c>
      <c r="G71" s="87">
        <f t="shared" si="9"/>
        <v>100</v>
      </c>
      <c r="H71" s="103">
        <f t="shared" si="8"/>
        <v>14.072533970064507</v>
      </c>
      <c r="I71" s="87"/>
      <c r="J71" s="87"/>
      <c r="K71" s="86"/>
      <c r="L71" s="88">
        <f>G71-95</f>
        <v>5</v>
      </c>
    </row>
    <row r="72" spans="1:12" s="2" customFormat="1" ht="41.25" customHeight="1">
      <c r="A72" s="82" t="s">
        <v>19</v>
      </c>
      <c r="B72" s="58" t="s">
        <v>80</v>
      </c>
      <c r="C72" s="28" t="s">
        <v>47</v>
      </c>
      <c r="D72" s="202">
        <f>D73+D74</f>
        <v>2438459.454</v>
      </c>
      <c r="E72" s="202">
        <f>E73+E74</f>
        <v>207348.35</v>
      </c>
      <c r="F72" s="202">
        <f>F73+F74</f>
        <v>201849.699</v>
      </c>
      <c r="G72" s="86">
        <f t="shared" si="9"/>
        <v>97.34810959431314</v>
      </c>
      <c r="H72" s="102">
        <f aca="true" t="shared" si="10" ref="H72:H85">F72/D72*100</f>
        <v>8.277754984561659</v>
      </c>
      <c r="I72" s="86"/>
      <c r="J72" s="86"/>
      <c r="K72" s="86"/>
      <c r="L72" s="95" t="s">
        <v>67</v>
      </c>
    </row>
    <row r="73" spans="1:12" s="6" customFormat="1" ht="17.25" customHeight="1">
      <c r="A73" s="236"/>
      <c r="B73" s="237"/>
      <c r="C73" s="11" t="s">
        <v>35</v>
      </c>
      <c r="D73" s="205">
        <v>1591366.69</v>
      </c>
      <c r="E73" s="205">
        <v>207348.35</v>
      </c>
      <c r="F73" s="205">
        <v>201849.699</v>
      </c>
      <c r="G73" s="87">
        <f t="shared" si="9"/>
        <v>97.34810959431314</v>
      </c>
      <c r="H73" s="103">
        <f t="shared" si="10"/>
        <v>12.684047006161729</v>
      </c>
      <c r="I73" s="87" t="e">
        <f>#REF!+#REF!+#REF!</f>
        <v>#REF!</v>
      </c>
      <c r="J73" s="87" t="e">
        <f>I73-D73</f>
        <v>#REF!</v>
      </c>
      <c r="K73" s="87" t="e">
        <f>I73/D73</f>
        <v>#REF!</v>
      </c>
      <c r="L73" s="88">
        <f>G73-95</f>
        <v>2.3481095943131436</v>
      </c>
    </row>
    <row r="74" spans="1:12" s="2" customFormat="1" ht="27" customHeight="1">
      <c r="A74" s="230"/>
      <c r="B74" s="231"/>
      <c r="C74" s="11" t="s">
        <v>71</v>
      </c>
      <c r="D74" s="205">
        <v>847092.764</v>
      </c>
      <c r="E74" s="205">
        <v>0</v>
      </c>
      <c r="F74" s="205">
        <v>0</v>
      </c>
      <c r="G74" s="87">
        <v>0</v>
      </c>
      <c r="H74" s="103">
        <f>F74/D74*100</f>
        <v>0</v>
      </c>
      <c r="I74" s="87"/>
      <c r="J74" s="87"/>
      <c r="K74" s="86"/>
      <c r="L74" s="88">
        <f>G74-95</f>
        <v>-95</v>
      </c>
    </row>
    <row r="75" spans="1:12" s="2" customFormat="1" ht="39" customHeight="1">
      <c r="A75" s="84" t="s">
        <v>20</v>
      </c>
      <c r="B75" s="85" t="s">
        <v>81</v>
      </c>
      <c r="C75" s="28" t="s">
        <v>48</v>
      </c>
      <c r="D75" s="202">
        <f>D76+D77+D78</f>
        <v>1448880.633</v>
      </c>
      <c r="E75" s="202">
        <f>E76+E77+E78</f>
        <v>541750.14</v>
      </c>
      <c r="F75" s="202">
        <f>F76+F77+F78</f>
        <v>500034.387</v>
      </c>
      <c r="G75" s="86">
        <f t="shared" si="9"/>
        <v>92.29981684914746</v>
      </c>
      <c r="H75" s="102">
        <f t="shared" si="10"/>
        <v>34.51177244081501</v>
      </c>
      <c r="I75" s="86"/>
      <c r="J75" s="86"/>
      <c r="K75" s="86"/>
      <c r="L75" s="95" t="s">
        <v>67</v>
      </c>
    </row>
    <row r="76" spans="1:12" s="6" customFormat="1" ht="17.25" customHeight="1">
      <c r="A76" s="50"/>
      <c r="B76" s="51"/>
      <c r="C76" s="11" t="s">
        <v>35</v>
      </c>
      <c r="D76" s="205">
        <v>1212284.494</v>
      </c>
      <c r="E76" s="208">
        <v>506724.688</v>
      </c>
      <c r="F76" s="205">
        <v>482949.429</v>
      </c>
      <c r="G76" s="87">
        <f t="shared" si="9"/>
        <v>95.30805197318509</v>
      </c>
      <c r="H76" s="103">
        <f t="shared" si="10"/>
        <v>39.83796141832035</v>
      </c>
      <c r="I76" s="87" t="e">
        <f>#REF!+#REF!</f>
        <v>#REF!</v>
      </c>
      <c r="J76" s="87" t="e">
        <f>I76-D76</f>
        <v>#REF!</v>
      </c>
      <c r="K76" s="87" t="e">
        <f>I76/D76</f>
        <v>#REF!</v>
      </c>
      <c r="L76" s="88">
        <f>G76-95</f>
        <v>0.30805197318508704</v>
      </c>
    </row>
    <row r="77" spans="1:12" s="2" customFormat="1" ht="16.5" customHeight="1">
      <c r="A77" s="52"/>
      <c r="B77" s="53"/>
      <c r="C77" s="11" t="s">
        <v>36</v>
      </c>
      <c r="D77" s="205">
        <v>139969.639</v>
      </c>
      <c r="E77" s="208">
        <v>35025.452</v>
      </c>
      <c r="F77" s="213">
        <v>17084.958</v>
      </c>
      <c r="G77" s="87">
        <f t="shared" si="9"/>
        <v>48.77869384811937</v>
      </c>
      <c r="H77" s="200">
        <f>F77/D77*100</f>
        <v>12.20618851492501</v>
      </c>
      <c r="I77" s="87"/>
      <c r="J77" s="87"/>
      <c r="K77" s="86"/>
      <c r="L77" s="88">
        <f>G77-95</f>
        <v>-46.22130615188063</v>
      </c>
    </row>
    <row r="78" spans="1:12" s="2" customFormat="1" ht="30" customHeight="1">
      <c r="A78" s="48"/>
      <c r="B78" s="49"/>
      <c r="C78" s="11" t="s">
        <v>71</v>
      </c>
      <c r="D78" s="205">
        <v>96626.5</v>
      </c>
      <c r="E78" s="208">
        <v>0</v>
      </c>
      <c r="F78" s="205">
        <v>0</v>
      </c>
      <c r="G78" s="87">
        <v>0</v>
      </c>
      <c r="H78" s="103">
        <f>F78/D78*100</f>
        <v>0</v>
      </c>
      <c r="I78" s="87"/>
      <c r="J78" s="87"/>
      <c r="K78" s="86"/>
      <c r="L78" s="88">
        <f>G78-95</f>
        <v>-95</v>
      </c>
    </row>
    <row r="79" spans="1:12" s="2" customFormat="1" ht="44.25" customHeight="1">
      <c r="A79" s="26" t="s">
        <v>21</v>
      </c>
      <c r="B79" s="28" t="s">
        <v>111</v>
      </c>
      <c r="C79" s="28" t="s">
        <v>49</v>
      </c>
      <c r="D79" s="202">
        <f>D80+D81</f>
        <v>51311.5</v>
      </c>
      <c r="E79" s="202">
        <f>E80+E81</f>
        <v>14876.087</v>
      </c>
      <c r="F79" s="202">
        <f>F80+F81</f>
        <v>13754.327</v>
      </c>
      <c r="G79" s="86">
        <f t="shared" si="9"/>
        <v>92.45930734338943</v>
      </c>
      <c r="H79" s="102">
        <f t="shared" si="10"/>
        <v>26.805544566032953</v>
      </c>
      <c r="I79" s="86"/>
      <c r="J79" s="86"/>
      <c r="K79" s="86"/>
      <c r="L79" s="95" t="s">
        <v>67</v>
      </c>
    </row>
    <row r="80" spans="1:12" s="6" customFormat="1" ht="18" customHeight="1">
      <c r="A80" s="31"/>
      <c r="B80" s="54"/>
      <c r="C80" s="38" t="s">
        <v>35</v>
      </c>
      <c r="D80" s="205">
        <v>51311.5</v>
      </c>
      <c r="E80" s="205">
        <v>14876.087</v>
      </c>
      <c r="F80" s="205">
        <v>13754.327</v>
      </c>
      <c r="G80" s="87">
        <f t="shared" si="9"/>
        <v>92.45930734338943</v>
      </c>
      <c r="H80" s="103">
        <f t="shared" si="10"/>
        <v>26.805544566032953</v>
      </c>
      <c r="I80" s="87" t="e">
        <f>#REF!+#REF!</f>
        <v>#REF!</v>
      </c>
      <c r="J80" s="87" t="e">
        <f>I80-D80</f>
        <v>#REF!</v>
      </c>
      <c r="K80" s="87" t="e">
        <f>I80/D80</f>
        <v>#REF!</v>
      </c>
      <c r="L80" s="88">
        <f>G80-95</f>
        <v>-2.540692656610574</v>
      </c>
    </row>
    <row r="81" spans="1:12" s="76" customFormat="1" ht="27" customHeight="1" hidden="1">
      <c r="A81" s="93"/>
      <c r="B81" s="94"/>
      <c r="C81" s="91" t="s">
        <v>71</v>
      </c>
      <c r="D81" s="192">
        <v>0</v>
      </c>
      <c r="E81" s="192">
        <v>0</v>
      </c>
      <c r="F81" s="192">
        <v>0</v>
      </c>
      <c r="G81" s="87" t="e">
        <f t="shared" si="9"/>
        <v>#DIV/0!</v>
      </c>
      <c r="H81" s="103" t="e">
        <f t="shared" si="10"/>
        <v>#DIV/0!</v>
      </c>
      <c r="I81" s="87"/>
      <c r="J81" s="87"/>
      <c r="K81" s="86"/>
      <c r="L81" s="88" t="e">
        <f>G81-95</f>
        <v>#DIV/0!</v>
      </c>
    </row>
    <row r="82" spans="1:12" s="2" customFormat="1" ht="43.5" customHeight="1">
      <c r="A82" s="46" t="s">
        <v>22</v>
      </c>
      <c r="B82" s="47" t="s">
        <v>112</v>
      </c>
      <c r="C82" s="28" t="s">
        <v>50</v>
      </c>
      <c r="D82" s="202">
        <f>D83+D84+D85</f>
        <v>374209.996</v>
      </c>
      <c r="E82" s="202">
        <f>E83+E84+E85</f>
        <v>65364.203</v>
      </c>
      <c r="F82" s="202">
        <f>F83+F84+F85</f>
        <v>63846.613000000005</v>
      </c>
      <c r="G82" s="86">
        <f t="shared" si="9"/>
        <v>97.67825517584909</v>
      </c>
      <c r="H82" s="102">
        <f t="shared" si="10"/>
        <v>17.06170697802525</v>
      </c>
      <c r="I82" s="86"/>
      <c r="J82" s="86"/>
      <c r="K82" s="86"/>
      <c r="L82" s="95" t="s">
        <v>67</v>
      </c>
    </row>
    <row r="83" spans="1:12" s="6" customFormat="1" ht="17.25" customHeight="1">
      <c r="A83" s="31"/>
      <c r="B83" s="32"/>
      <c r="C83" s="11" t="s">
        <v>35</v>
      </c>
      <c r="D83" s="205">
        <v>217345.096</v>
      </c>
      <c r="E83" s="205">
        <v>63869.313</v>
      </c>
      <c r="F83" s="205">
        <v>62501.811</v>
      </c>
      <c r="G83" s="87">
        <f t="shared" si="9"/>
        <v>97.85890604459766</v>
      </c>
      <c r="H83" s="103">
        <f t="shared" si="10"/>
        <v>28.756945590343573</v>
      </c>
      <c r="I83" s="87" t="e">
        <f>#REF!+#REF!+#REF!+#REF!+#REF!+#REF!+#REF!</f>
        <v>#REF!</v>
      </c>
      <c r="J83" s="87" t="e">
        <f>I83-D83</f>
        <v>#REF!</v>
      </c>
      <c r="K83" s="87" t="e">
        <f>I83/D83</f>
        <v>#REF!</v>
      </c>
      <c r="L83" s="88">
        <f>G83-95</f>
        <v>2.85890604459766</v>
      </c>
    </row>
    <row r="84" spans="1:13" s="10" customFormat="1" ht="18" customHeight="1">
      <c r="A84" s="56"/>
      <c r="B84" s="57"/>
      <c r="C84" s="11" t="s">
        <v>36</v>
      </c>
      <c r="D84" s="205">
        <v>156864.9</v>
      </c>
      <c r="E84" s="205">
        <v>1494.89</v>
      </c>
      <c r="F84" s="205">
        <v>1344.802</v>
      </c>
      <c r="G84" s="87">
        <f t="shared" si="9"/>
        <v>89.95993016208548</v>
      </c>
      <c r="H84" s="103">
        <f t="shared" si="10"/>
        <v>0.8572994978481482</v>
      </c>
      <c r="I84" s="87"/>
      <c r="J84" s="87"/>
      <c r="K84" s="86"/>
      <c r="L84" s="88">
        <f>G84-95</f>
        <v>-5.0400698379145155</v>
      </c>
      <c r="M84" s="2"/>
    </row>
    <row r="85" spans="1:12" s="76" customFormat="1" ht="29.25" customHeight="1" hidden="1">
      <c r="A85" s="93"/>
      <c r="B85" s="94"/>
      <c r="C85" s="89" t="s">
        <v>71</v>
      </c>
      <c r="D85" s="192">
        <v>0</v>
      </c>
      <c r="E85" s="192">
        <v>0</v>
      </c>
      <c r="F85" s="192">
        <v>0</v>
      </c>
      <c r="G85" s="87" t="e">
        <f t="shared" si="9"/>
        <v>#DIV/0!</v>
      </c>
      <c r="H85" s="103" t="e">
        <f t="shared" si="10"/>
        <v>#DIV/0!</v>
      </c>
      <c r="I85" s="87"/>
      <c r="J85" s="87"/>
      <c r="K85" s="86"/>
      <c r="L85" s="88" t="e">
        <f>G85-95</f>
        <v>#DIV/0!</v>
      </c>
    </row>
    <row r="86" spans="1:12" s="2" customFormat="1" ht="43.5" customHeight="1">
      <c r="A86" s="26" t="s">
        <v>23</v>
      </c>
      <c r="B86" s="28" t="s">
        <v>82</v>
      </c>
      <c r="C86" s="28" t="s">
        <v>51</v>
      </c>
      <c r="D86" s="202">
        <f>D87+D88+D89</f>
        <v>199432.526</v>
      </c>
      <c r="E86" s="202">
        <f>E87+E88+E89</f>
        <v>51783.49</v>
      </c>
      <c r="F86" s="202">
        <f>F87+F88+F89</f>
        <v>40869.713</v>
      </c>
      <c r="G86" s="86">
        <f>F86/E86*100</f>
        <v>78.92421503456025</v>
      </c>
      <c r="H86" s="102">
        <f aca="true" t="shared" si="11" ref="H86:H93">F86/D86*100</f>
        <v>20.49300273115931</v>
      </c>
      <c r="I86" s="86"/>
      <c r="J86" s="86"/>
      <c r="K86" s="86"/>
      <c r="L86" s="95" t="s">
        <v>67</v>
      </c>
    </row>
    <row r="87" spans="1:12" s="6" customFormat="1" ht="18" customHeight="1">
      <c r="A87" s="236"/>
      <c r="B87" s="237"/>
      <c r="C87" s="11" t="s">
        <v>35</v>
      </c>
      <c r="D87" s="205">
        <v>192098.526</v>
      </c>
      <c r="E87" s="205">
        <v>51783.49</v>
      </c>
      <c r="F87" s="205">
        <v>40869.713</v>
      </c>
      <c r="G87" s="87">
        <f>F87/E87*100</f>
        <v>78.92421503456025</v>
      </c>
      <c r="H87" s="103">
        <f t="shared" si="11"/>
        <v>21.275391254173392</v>
      </c>
      <c r="I87" s="87" t="e">
        <f>SUM(#REF!)</f>
        <v>#REF!</v>
      </c>
      <c r="J87" s="87" t="e">
        <f>I87-D87</f>
        <v>#REF!</v>
      </c>
      <c r="K87" s="87" t="e">
        <f>I87/D87</f>
        <v>#REF!</v>
      </c>
      <c r="L87" s="88">
        <f>G87-95</f>
        <v>-16.07578496543975</v>
      </c>
    </row>
    <row r="88" spans="1:12" s="2" customFormat="1" ht="17.25" customHeight="1">
      <c r="A88" s="234"/>
      <c r="B88" s="235"/>
      <c r="C88" s="11" t="s">
        <v>36</v>
      </c>
      <c r="D88" s="205">
        <v>6502.5</v>
      </c>
      <c r="E88" s="205">
        <v>0</v>
      </c>
      <c r="F88" s="205">
        <v>0</v>
      </c>
      <c r="G88" s="87">
        <v>0</v>
      </c>
      <c r="H88" s="103">
        <f t="shared" si="11"/>
        <v>0</v>
      </c>
      <c r="I88" s="87"/>
      <c r="J88" s="87"/>
      <c r="K88" s="86"/>
      <c r="L88" s="88">
        <f>G88-95</f>
        <v>-95</v>
      </c>
    </row>
    <row r="89" spans="1:12" s="2" customFormat="1" ht="27" customHeight="1">
      <c r="A89" s="48"/>
      <c r="B89" s="49"/>
      <c r="C89" s="11" t="s">
        <v>71</v>
      </c>
      <c r="D89" s="205">
        <v>831.5</v>
      </c>
      <c r="E89" s="205">
        <v>0</v>
      </c>
      <c r="F89" s="205">
        <v>0</v>
      </c>
      <c r="G89" s="87">
        <v>0</v>
      </c>
      <c r="H89" s="103">
        <f t="shared" si="11"/>
        <v>0</v>
      </c>
      <c r="I89" s="87"/>
      <c r="J89" s="87"/>
      <c r="K89" s="86"/>
      <c r="L89" s="88">
        <f>G89-95</f>
        <v>-95</v>
      </c>
    </row>
    <row r="90" spans="1:12" s="2" customFormat="1" ht="21" customHeight="1">
      <c r="A90" s="46" t="s">
        <v>24</v>
      </c>
      <c r="B90" s="47" t="s">
        <v>25</v>
      </c>
      <c r="C90" s="28" t="s">
        <v>52</v>
      </c>
      <c r="D90" s="202">
        <f>D91+D92+D93</f>
        <v>661554.841</v>
      </c>
      <c r="E90" s="202">
        <f>E91+E92+E93</f>
        <v>146970.511</v>
      </c>
      <c r="F90" s="202">
        <f>F91+F92+F93</f>
        <v>146751.331</v>
      </c>
      <c r="G90" s="86">
        <f>F90/E90*100</f>
        <v>99.8508680425014</v>
      </c>
      <c r="H90" s="102">
        <f t="shared" si="11"/>
        <v>22.18279149437892</v>
      </c>
      <c r="I90" s="86"/>
      <c r="J90" s="86"/>
      <c r="K90" s="86"/>
      <c r="L90" s="95" t="s">
        <v>67</v>
      </c>
    </row>
    <row r="91" spans="1:12" s="6" customFormat="1" ht="16.5" customHeight="1">
      <c r="A91" s="236"/>
      <c r="B91" s="237"/>
      <c r="C91" s="11" t="s">
        <v>35</v>
      </c>
      <c r="D91" s="205">
        <v>661554.841</v>
      </c>
      <c r="E91" s="205">
        <v>146970.511</v>
      </c>
      <c r="F91" s="205">
        <v>146751.331</v>
      </c>
      <c r="G91" s="87">
        <f>F91/E91*100</f>
        <v>99.8508680425014</v>
      </c>
      <c r="H91" s="103">
        <f t="shared" si="11"/>
        <v>22.18279149437892</v>
      </c>
      <c r="I91" s="87" t="e">
        <f>#REF!+#REF!+#REF!+#REF!+#REF!+#REF!+#REF!+#REF!+#REF!+#REF!+#REF!</f>
        <v>#REF!</v>
      </c>
      <c r="J91" s="87" t="e">
        <f>I91-D91</f>
        <v>#REF!</v>
      </c>
      <c r="K91" s="87" t="e">
        <f>I91/D91</f>
        <v>#REF!</v>
      </c>
      <c r="L91" s="88">
        <f>G91-95</f>
        <v>4.8508680425014035</v>
      </c>
    </row>
    <row r="92" spans="1:12" s="76" customFormat="1" ht="16.5" customHeight="1" hidden="1">
      <c r="A92" s="249"/>
      <c r="B92" s="250"/>
      <c r="C92" s="89" t="s">
        <v>36</v>
      </c>
      <c r="D92" s="192">
        <v>0</v>
      </c>
      <c r="E92" s="192">
        <v>0</v>
      </c>
      <c r="F92" s="192">
        <v>0</v>
      </c>
      <c r="G92" s="107" t="e">
        <f>F92/E92*100</f>
        <v>#DIV/0!</v>
      </c>
      <c r="H92" s="136" t="e">
        <f t="shared" si="11"/>
        <v>#DIV/0!</v>
      </c>
      <c r="I92" s="107"/>
      <c r="J92" s="107"/>
      <c r="K92" s="137"/>
      <c r="L92" s="130" t="e">
        <f>G92-95</f>
        <v>#DIV/0!</v>
      </c>
    </row>
    <row r="93" spans="1:12" s="76" customFormat="1" ht="27.75" customHeight="1" hidden="1">
      <c r="A93" s="238"/>
      <c r="B93" s="239"/>
      <c r="C93" s="89" t="s">
        <v>71</v>
      </c>
      <c r="D93" s="192">
        <v>0</v>
      </c>
      <c r="E93" s="192">
        <v>0</v>
      </c>
      <c r="F93" s="192">
        <v>0</v>
      </c>
      <c r="G93" s="107" t="e">
        <f>F93/E93*100</f>
        <v>#DIV/0!</v>
      </c>
      <c r="H93" s="136" t="e">
        <f t="shared" si="11"/>
        <v>#DIV/0!</v>
      </c>
      <c r="I93" s="107"/>
      <c r="J93" s="107"/>
      <c r="K93" s="137"/>
      <c r="L93" s="130" t="e">
        <f>G93-95</f>
        <v>#DIV/0!</v>
      </c>
    </row>
    <row r="94" spans="1:12" s="2" customFormat="1" ht="43.5" customHeight="1">
      <c r="A94" s="46" t="s">
        <v>26</v>
      </c>
      <c r="B94" s="47" t="s">
        <v>83</v>
      </c>
      <c r="C94" s="28" t="s">
        <v>53</v>
      </c>
      <c r="D94" s="202">
        <f>D95+D97+D96</f>
        <v>885004.099</v>
      </c>
      <c r="E94" s="202">
        <f>E95+E97+E96</f>
        <v>280734.452</v>
      </c>
      <c r="F94" s="202">
        <f>F95+F96+F97</f>
        <v>258726.611</v>
      </c>
      <c r="G94" s="86">
        <f aca="true" t="shared" si="12" ref="G94:G122">F94/E94*100</f>
        <v>92.1606198159106</v>
      </c>
      <c r="H94" s="102">
        <f aca="true" t="shared" si="13" ref="H94:H122">F94/D94*100</f>
        <v>29.234509907055244</v>
      </c>
      <c r="I94" s="86"/>
      <c r="J94" s="86"/>
      <c r="K94" s="86"/>
      <c r="L94" s="95" t="s">
        <v>67</v>
      </c>
    </row>
    <row r="95" spans="1:12" s="6" customFormat="1" ht="17.25" customHeight="1">
      <c r="A95" s="31"/>
      <c r="B95" s="32"/>
      <c r="C95" s="11" t="s">
        <v>35</v>
      </c>
      <c r="D95" s="205">
        <v>884833.199</v>
      </c>
      <c r="E95" s="205">
        <v>280734.452</v>
      </c>
      <c r="F95" s="205">
        <v>258726.611</v>
      </c>
      <c r="G95" s="87">
        <f t="shared" si="12"/>
        <v>92.1606198159106</v>
      </c>
      <c r="H95" s="103">
        <f t="shared" si="13"/>
        <v>29.240156369856102</v>
      </c>
      <c r="I95" s="87" t="e">
        <f>#REF!+#REF!+#REF!+#REF!</f>
        <v>#REF!</v>
      </c>
      <c r="J95" s="87" t="e">
        <f>I95-D95</f>
        <v>#REF!</v>
      </c>
      <c r="K95" s="87" t="e">
        <f>I95/D95</f>
        <v>#REF!</v>
      </c>
      <c r="L95" s="88">
        <f>G95-95</f>
        <v>-2.839380184089407</v>
      </c>
    </row>
    <row r="96" spans="1:12" s="90" customFormat="1" ht="17.25" customHeight="1" hidden="1">
      <c r="A96" s="92"/>
      <c r="B96" s="75"/>
      <c r="C96" s="89" t="s">
        <v>36</v>
      </c>
      <c r="D96" s="205">
        <v>0</v>
      </c>
      <c r="E96" s="205">
        <v>0</v>
      </c>
      <c r="F96" s="192">
        <v>0</v>
      </c>
      <c r="G96" s="107" t="e">
        <f t="shared" si="12"/>
        <v>#DIV/0!</v>
      </c>
      <c r="H96" s="136" t="e">
        <f>F96/D96*100</f>
        <v>#DIV/0!</v>
      </c>
      <c r="I96" s="196"/>
      <c r="J96" s="107"/>
      <c r="K96" s="107"/>
      <c r="L96" s="130" t="e">
        <f>G96-95</f>
        <v>#DIV/0!</v>
      </c>
    </row>
    <row r="97" spans="1:12" s="2" customFormat="1" ht="27.75" customHeight="1">
      <c r="A97" s="55"/>
      <c r="B97" s="40"/>
      <c r="C97" s="11" t="s">
        <v>71</v>
      </c>
      <c r="D97" s="205">
        <v>170.9</v>
      </c>
      <c r="E97" s="205">
        <v>0</v>
      </c>
      <c r="F97" s="205">
        <v>0</v>
      </c>
      <c r="G97" s="87">
        <v>0</v>
      </c>
      <c r="H97" s="103">
        <f>F97/D97*100</f>
        <v>0</v>
      </c>
      <c r="I97" s="87"/>
      <c r="J97" s="87"/>
      <c r="K97" s="86"/>
      <c r="L97" s="88">
        <f>G97-95</f>
        <v>-95</v>
      </c>
    </row>
    <row r="98" spans="1:12" s="2" customFormat="1" ht="30" customHeight="1">
      <c r="A98" s="26" t="s">
        <v>27</v>
      </c>
      <c r="B98" s="58" t="s">
        <v>28</v>
      </c>
      <c r="C98" s="28" t="s">
        <v>54</v>
      </c>
      <c r="D98" s="202">
        <f>D99+D100</f>
        <v>39997.3</v>
      </c>
      <c r="E98" s="202">
        <f>E99+E100</f>
        <v>9964.276</v>
      </c>
      <c r="F98" s="202">
        <f>F99+F100</f>
        <v>9424.177</v>
      </c>
      <c r="G98" s="86">
        <f t="shared" si="12"/>
        <v>94.57964632854409</v>
      </c>
      <c r="H98" s="102">
        <f t="shared" si="13"/>
        <v>23.56203293722326</v>
      </c>
      <c r="I98" s="86"/>
      <c r="J98" s="86"/>
      <c r="K98" s="86"/>
      <c r="L98" s="95" t="s">
        <v>67</v>
      </c>
    </row>
    <row r="99" spans="1:12" s="6" customFormat="1" ht="18" customHeight="1">
      <c r="A99" s="31"/>
      <c r="B99" s="32"/>
      <c r="C99" s="11" t="s">
        <v>35</v>
      </c>
      <c r="D99" s="205">
        <v>39997.3</v>
      </c>
      <c r="E99" s="205">
        <v>9964.276</v>
      </c>
      <c r="F99" s="205">
        <v>9424.177</v>
      </c>
      <c r="G99" s="87">
        <f t="shared" si="12"/>
        <v>94.57964632854409</v>
      </c>
      <c r="H99" s="103">
        <f t="shared" si="13"/>
        <v>23.56203293722326</v>
      </c>
      <c r="I99" s="87" t="e">
        <f>#REF!</f>
        <v>#REF!</v>
      </c>
      <c r="J99" s="87" t="e">
        <f>I99-D99</f>
        <v>#REF!</v>
      </c>
      <c r="K99" s="87" t="e">
        <f>I99/D99</f>
        <v>#REF!</v>
      </c>
      <c r="L99" s="88">
        <f>G99-95</f>
        <v>-0.4203536714559135</v>
      </c>
    </row>
    <row r="100" spans="1:12" s="90" customFormat="1" ht="28.5" customHeight="1" hidden="1">
      <c r="A100" s="197"/>
      <c r="B100" s="94"/>
      <c r="C100" s="89" t="s">
        <v>71</v>
      </c>
      <c r="D100" s="192">
        <v>0</v>
      </c>
      <c r="E100" s="192">
        <v>0</v>
      </c>
      <c r="F100" s="192">
        <v>0</v>
      </c>
      <c r="G100" s="107" t="e">
        <f>F100/E100*100</f>
        <v>#DIV/0!</v>
      </c>
      <c r="H100" s="136" t="e">
        <f t="shared" si="13"/>
        <v>#DIV/0!</v>
      </c>
      <c r="I100" s="107">
        <f>I101</f>
        <v>0</v>
      </c>
      <c r="J100" s="107">
        <f>I100-D100</f>
        <v>0</v>
      </c>
      <c r="K100" s="107" t="e">
        <f>I100/D100</f>
        <v>#DIV/0!</v>
      </c>
      <c r="L100" s="130" t="e">
        <f>G100-95</f>
        <v>#DIV/0!</v>
      </c>
    </row>
    <row r="101" spans="1:12" s="2" customFormat="1" ht="30" customHeight="1">
      <c r="A101" s="26" t="s">
        <v>29</v>
      </c>
      <c r="B101" s="28" t="s">
        <v>30</v>
      </c>
      <c r="C101" s="28" t="s">
        <v>55</v>
      </c>
      <c r="D101" s="202">
        <f>D102</f>
        <v>9394.7</v>
      </c>
      <c r="E101" s="202">
        <f>E102</f>
        <v>4102.548</v>
      </c>
      <c r="F101" s="202">
        <f>F102</f>
        <v>3376.32</v>
      </c>
      <c r="G101" s="86">
        <f t="shared" si="12"/>
        <v>82.29812302013286</v>
      </c>
      <c r="H101" s="102">
        <f t="shared" si="13"/>
        <v>35.93856110360096</v>
      </c>
      <c r="I101" s="86"/>
      <c r="J101" s="86"/>
      <c r="K101" s="86"/>
      <c r="L101" s="95" t="s">
        <v>67</v>
      </c>
    </row>
    <row r="102" spans="1:12" s="6" customFormat="1" ht="18" customHeight="1">
      <c r="A102" s="31"/>
      <c r="B102" s="32"/>
      <c r="C102" s="38" t="s">
        <v>35</v>
      </c>
      <c r="D102" s="205">
        <v>9394.7</v>
      </c>
      <c r="E102" s="205">
        <v>4102.548</v>
      </c>
      <c r="F102" s="205">
        <v>3376.32</v>
      </c>
      <c r="G102" s="87">
        <f t="shared" si="12"/>
        <v>82.29812302013286</v>
      </c>
      <c r="H102" s="103">
        <f t="shared" si="13"/>
        <v>35.93856110360096</v>
      </c>
      <c r="I102" s="87" t="e">
        <f>#REF!</f>
        <v>#REF!</v>
      </c>
      <c r="J102" s="87" t="e">
        <f>I102-D102</f>
        <v>#REF!</v>
      </c>
      <c r="K102" s="87" t="e">
        <f>I102/D102</f>
        <v>#REF!</v>
      </c>
      <c r="L102" s="88">
        <f>G102-95</f>
        <v>-12.701876979867137</v>
      </c>
    </row>
    <row r="103" spans="1:12" s="2" customFormat="1" ht="21" customHeight="1">
      <c r="A103" s="26" t="s">
        <v>31</v>
      </c>
      <c r="B103" s="28" t="s">
        <v>32</v>
      </c>
      <c r="C103" s="28" t="s">
        <v>93</v>
      </c>
      <c r="D103" s="202">
        <f>D104+D105</f>
        <v>182446</v>
      </c>
      <c r="E103" s="202">
        <f>E104+E105</f>
        <v>45198.614</v>
      </c>
      <c r="F103" s="202">
        <f>F104+F105</f>
        <v>33834.585</v>
      </c>
      <c r="G103" s="86">
        <f t="shared" si="12"/>
        <v>74.85757196006054</v>
      </c>
      <c r="H103" s="102">
        <f t="shared" si="13"/>
        <v>18.5449859136402</v>
      </c>
      <c r="I103" s="87"/>
      <c r="J103" s="86"/>
      <c r="K103" s="86"/>
      <c r="L103" s="95" t="s">
        <v>67</v>
      </c>
    </row>
    <row r="104" spans="1:12" s="6" customFormat="1" ht="18" customHeight="1">
      <c r="A104" s="35"/>
      <c r="B104" s="59"/>
      <c r="C104" s="38" t="s">
        <v>35</v>
      </c>
      <c r="D104" s="205">
        <v>182446</v>
      </c>
      <c r="E104" s="205">
        <v>45198.614</v>
      </c>
      <c r="F104" s="213">
        <v>33834.585</v>
      </c>
      <c r="G104" s="87">
        <f t="shared" si="12"/>
        <v>74.85757196006054</v>
      </c>
      <c r="H104" s="103">
        <f t="shared" si="13"/>
        <v>18.5449859136402</v>
      </c>
      <c r="I104" s="87" t="e">
        <f>#REF!</f>
        <v>#REF!</v>
      </c>
      <c r="J104" s="87" t="e">
        <f>I104-D104</f>
        <v>#REF!</v>
      </c>
      <c r="K104" s="87" t="e">
        <f>I104/D104</f>
        <v>#REF!</v>
      </c>
      <c r="L104" s="88">
        <f>G104-95</f>
        <v>-20.14242803993946</v>
      </c>
    </row>
    <row r="105" spans="1:12" s="90" customFormat="1" ht="27" customHeight="1" hidden="1">
      <c r="A105" s="134"/>
      <c r="B105" s="135"/>
      <c r="C105" s="91" t="s">
        <v>71</v>
      </c>
      <c r="D105" s="192">
        <v>0</v>
      </c>
      <c r="E105" s="192">
        <v>0</v>
      </c>
      <c r="F105" s="214">
        <v>0</v>
      </c>
      <c r="G105" s="107" t="e">
        <f>F105/E105*100</f>
        <v>#DIV/0!</v>
      </c>
      <c r="H105" s="136" t="e">
        <f>F105/D105*100</f>
        <v>#DIV/0!</v>
      </c>
      <c r="I105" s="107"/>
      <c r="J105" s="107"/>
      <c r="K105" s="137"/>
      <c r="L105" s="130" t="e">
        <f>G105-95</f>
        <v>#DIV/0!</v>
      </c>
    </row>
    <row r="106" spans="1:12" s="3" customFormat="1" ht="42" customHeight="1">
      <c r="A106" s="26" t="s">
        <v>33</v>
      </c>
      <c r="B106" s="28" t="s">
        <v>84</v>
      </c>
      <c r="C106" s="28" t="s">
        <v>57</v>
      </c>
      <c r="D106" s="202">
        <f>D107+D108+D109</f>
        <v>1310414.2784799999</v>
      </c>
      <c r="E106" s="202">
        <f>E107+E108+E109</f>
        <v>171774.035</v>
      </c>
      <c r="F106" s="215">
        <f>F107+F108+F109</f>
        <v>71808.489</v>
      </c>
      <c r="G106" s="86">
        <f t="shared" si="12"/>
        <v>41.80404157124213</v>
      </c>
      <c r="H106" s="102">
        <f t="shared" si="13"/>
        <v>5.479831086951635</v>
      </c>
      <c r="I106" s="87"/>
      <c r="J106" s="86"/>
      <c r="K106" s="86"/>
      <c r="L106" s="95" t="s">
        <v>67</v>
      </c>
    </row>
    <row r="107" spans="1:12" s="6" customFormat="1" ht="17.25" customHeight="1">
      <c r="A107" s="236"/>
      <c r="B107" s="237"/>
      <c r="C107" s="11" t="s">
        <v>35</v>
      </c>
      <c r="D107" s="205">
        <v>799770.353</v>
      </c>
      <c r="E107" s="205">
        <v>131146.199</v>
      </c>
      <c r="F107" s="213">
        <v>65793.048</v>
      </c>
      <c r="G107" s="87">
        <f t="shared" si="12"/>
        <v>50.16771244738858</v>
      </c>
      <c r="H107" s="103">
        <f t="shared" si="13"/>
        <v>8.226492486650102</v>
      </c>
      <c r="I107" s="87" t="e">
        <f>#REF!+#REF!</f>
        <v>#REF!</v>
      </c>
      <c r="J107" s="87" t="e">
        <f>I107-D107</f>
        <v>#REF!</v>
      </c>
      <c r="K107" s="87" t="e">
        <f>I107/D107</f>
        <v>#REF!</v>
      </c>
      <c r="L107" s="88">
        <f>G107-95</f>
        <v>-44.83228755261142</v>
      </c>
    </row>
    <row r="108" spans="1:12" s="2" customFormat="1" ht="17.25" customHeight="1">
      <c r="A108" s="234"/>
      <c r="B108" s="235"/>
      <c r="C108" s="11" t="s">
        <v>36</v>
      </c>
      <c r="D108" s="205">
        <v>203826.183</v>
      </c>
      <c r="E108" s="205">
        <v>40627.836</v>
      </c>
      <c r="F108" s="213">
        <v>6015.441</v>
      </c>
      <c r="G108" s="87">
        <f t="shared" si="12"/>
        <v>14.806205774779635</v>
      </c>
      <c r="H108" s="103">
        <f>F108/D108*100</f>
        <v>2.9512601921216373</v>
      </c>
      <c r="I108" s="87"/>
      <c r="J108" s="87"/>
      <c r="K108" s="86"/>
      <c r="L108" s="88">
        <f>G108-95</f>
        <v>-80.19379422522036</v>
      </c>
    </row>
    <row r="109" spans="1:12" s="76" customFormat="1" ht="27" customHeight="1">
      <c r="A109" s="230"/>
      <c r="B109" s="231"/>
      <c r="C109" s="11" t="s">
        <v>71</v>
      </c>
      <c r="D109" s="205">
        <v>306817.74248</v>
      </c>
      <c r="E109" s="205">
        <v>0</v>
      </c>
      <c r="F109" s="213">
        <v>0</v>
      </c>
      <c r="G109" s="87">
        <v>0</v>
      </c>
      <c r="H109" s="103">
        <f>F109/D109*100</f>
        <v>0</v>
      </c>
      <c r="I109" s="87"/>
      <c r="J109" s="87"/>
      <c r="K109" s="86"/>
      <c r="L109" s="88">
        <f>G109-95</f>
        <v>-95</v>
      </c>
    </row>
    <row r="110" spans="1:12" s="2" customFormat="1" ht="42" customHeight="1">
      <c r="A110" s="26" t="s">
        <v>34</v>
      </c>
      <c r="B110" s="28" t="s">
        <v>85</v>
      </c>
      <c r="C110" s="28" t="s">
        <v>56</v>
      </c>
      <c r="D110" s="202">
        <f>D111</f>
        <v>88371.38957</v>
      </c>
      <c r="E110" s="202">
        <f>E111</f>
        <v>24423.188</v>
      </c>
      <c r="F110" s="215">
        <f>F111</f>
        <v>24179.486</v>
      </c>
      <c r="G110" s="86">
        <f t="shared" si="12"/>
        <v>99.00216957753429</v>
      </c>
      <c r="H110" s="102">
        <f t="shared" si="13"/>
        <v>27.361215114589942</v>
      </c>
      <c r="I110" s="86"/>
      <c r="J110" s="86"/>
      <c r="K110" s="86"/>
      <c r="L110" s="95" t="s">
        <v>67</v>
      </c>
    </row>
    <row r="111" spans="1:12" s="6" customFormat="1" ht="18" customHeight="1">
      <c r="A111" s="265"/>
      <c r="B111" s="266"/>
      <c r="C111" s="157" t="s">
        <v>35</v>
      </c>
      <c r="D111" s="205">
        <v>88371.38957</v>
      </c>
      <c r="E111" s="205">
        <v>24423.188</v>
      </c>
      <c r="F111" s="213">
        <v>24179.486</v>
      </c>
      <c r="G111" s="87">
        <f t="shared" si="12"/>
        <v>99.00216957753429</v>
      </c>
      <c r="H111" s="103">
        <f t="shared" si="13"/>
        <v>27.361215114589942</v>
      </c>
      <c r="I111" s="87" t="e">
        <f>#REF!+#REF!</f>
        <v>#REF!</v>
      </c>
      <c r="J111" s="87" t="e">
        <f>I111-D111</f>
        <v>#REF!</v>
      </c>
      <c r="K111" s="87" t="e">
        <f>I111/D111</f>
        <v>#REF!</v>
      </c>
      <c r="L111" s="88">
        <f>G111-95</f>
        <v>4.002169577534289</v>
      </c>
    </row>
    <row r="112" spans="1:12" s="76" customFormat="1" ht="18" customHeight="1" hidden="1">
      <c r="A112" s="246" t="s">
        <v>74</v>
      </c>
      <c r="B112" s="247"/>
      <c r="C112" s="248"/>
      <c r="D112" s="194">
        <v>0</v>
      </c>
      <c r="E112" s="195" t="s">
        <v>67</v>
      </c>
      <c r="F112" s="216" t="s">
        <v>67</v>
      </c>
      <c r="G112" s="195" t="s">
        <v>67</v>
      </c>
      <c r="H112" s="198" t="s">
        <v>67</v>
      </c>
      <c r="I112" s="195"/>
      <c r="J112" s="195"/>
      <c r="K112" s="195"/>
      <c r="L112" s="195" t="s">
        <v>67</v>
      </c>
    </row>
    <row r="113" spans="1:14" s="1" customFormat="1" ht="29.25" customHeight="1">
      <c r="A113" s="241" t="s">
        <v>65</v>
      </c>
      <c r="B113" s="242"/>
      <c r="C113" s="243"/>
      <c r="D113" s="210">
        <f>D115+D116+D117</f>
        <v>26639327.02947</v>
      </c>
      <c r="E113" s="210">
        <f>E115+E116+E117</f>
        <v>6577236.431000001</v>
      </c>
      <c r="F113" s="217">
        <f>F115+F116+F117</f>
        <v>6151906.350000001</v>
      </c>
      <c r="G113" s="158">
        <f t="shared" si="12"/>
        <v>93.53330102297488</v>
      </c>
      <c r="H113" s="159">
        <f t="shared" si="13"/>
        <v>23.0933249296966</v>
      </c>
      <c r="I113" s="158"/>
      <c r="J113" s="158"/>
      <c r="K113" s="158"/>
      <c r="L113" s="160" t="s">
        <v>67</v>
      </c>
      <c r="M113" s="2"/>
      <c r="N113" s="2"/>
    </row>
    <row r="114" spans="1:12" s="1" customFormat="1" ht="15.75" customHeight="1">
      <c r="A114" s="254"/>
      <c r="B114" s="254"/>
      <c r="C114" s="161" t="s">
        <v>63</v>
      </c>
      <c r="D114" s="162"/>
      <c r="E114" s="211"/>
      <c r="F114" s="218"/>
      <c r="G114" s="86"/>
      <c r="H114" s="102"/>
      <c r="I114" s="162"/>
      <c r="J114" s="162"/>
      <c r="K114" s="163"/>
      <c r="L114" s="164"/>
    </row>
    <row r="115" spans="1:12" s="1" customFormat="1" ht="20.25" customHeight="1">
      <c r="A115" s="254"/>
      <c r="B115" s="254"/>
      <c r="C115" s="165" t="s">
        <v>35</v>
      </c>
      <c r="D115" s="166">
        <f>D7+D18+D24+D27+D30+D34+D38+D42+D46+D50+D54+D58+D62+D66+D70+D73+D76+D80+D83+D87+D91+D95+D99+D102+D104+D107+D111+D10+D21</f>
        <v>15845906.006989999</v>
      </c>
      <c r="E115" s="166">
        <f>E7+E18+E24+E27+E30+E34+E38+E42+E46+E50+E54+E58+E62+E66+E70+E73+E76+E80+E83+E87+E91+E95+E99+E102+E104+E107+E111+E10+E21</f>
        <v>4133078.718000001</v>
      </c>
      <c r="F115" s="219">
        <f>F7+F18+F24+F27+F30+F34+F38+F42+F46+F50+F54+F58+F62+F66+F70+F73+F76+F80+F83+F87+F91+F95+F99+F102+F104+F107+F111+F10+F21</f>
        <v>3798738.1130000004</v>
      </c>
      <c r="G115" s="86">
        <f>F115/E115*100</f>
        <v>91.91061608519792</v>
      </c>
      <c r="H115" s="102">
        <f t="shared" si="13"/>
        <v>23.972994105381467</v>
      </c>
      <c r="I115" s="166" t="e">
        <f>I7+I10+I18+I24+#REF!+#REF!+#REF!+I30+I34+I38+I42+I46+I50+I54+I58+I62+#REF!+#REF!+I73+I76+I80+I83+I87+#REF!+I91+I95+I99+I102+I104+I107+I111+I27+I66</f>
        <v>#REF!</v>
      </c>
      <c r="J115" s="86" t="e">
        <f>I115-D115</f>
        <v>#REF!</v>
      </c>
      <c r="K115" s="86" t="e">
        <f>I115/D115</f>
        <v>#REF!</v>
      </c>
      <c r="L115" s="167">
        <f>G115-95</f>
        <v>-3.0893839148020845</v>
      </c>
    </row>
    <row r="116" spans="1:14" s="1" customFormat="1" ht="18.75" customHeight="1">
      <c r="A116" s="254"/>
      <c r="B116" s="254"/>
      <c r="C116" s="165" t="s">
        <v>36</v>
      </c>
      <c r="D116" s="166">
        <f>D31+D35+D39+D43+D47+D51+D55+D59+D63+D77+D84+D88+D92+D108+D96+D19+D22+D25+D67</f>
        <v>8599809.662</v>
      </c>
      <c r="E116" s="166">
        <f>E31+E35+E39+E43+E47+E51+E55+E59+E63+E77+E84+E88+E92+E108+E96+E19+E22+E25+E67</f>
        <v>2378974.482000001</v>
      </c>
      <c r="F116" s="219">
        <f>F31+F35+F39+F43+F47+F51+F55+F59+F63+F77+F84+F88+F92+F108+F96+F19+F22+F25+F67</f>
        <v>2287997.163</v>
      </c>
      <c r="G116" s="86">
        <f>F116/E116*100</f>
        <v>96.1757757517636</v>
      </c>
      <c r="H116" s="102">
        <f t="shared" si="13"/>
        <v>26.605207009522303</v>
      </c>
      <c r="I116" s="86"/>
      <c r="J116" s="86"/>
      <c r="K116" s="86"/>
      <c r="L116" s="167">
        <f>G116-95</f>
        <v>1.1757757517635952</v>
      </c>
      <c r="M116" s="2"/>
      <c r="N116" s="2"/>
    </row>
    <row r="117" spans="1:12" s="1" customFormat="1" ht="31.5" customHeight="1">
      <c r="A117" s="254"/>
      <c r="B117" s="254"/>
      <c r="C117" s="168" t="s">
        <v>71</v>
      </c>
      <c r="D117" s="166">
        <f>D16+D28+D32+D68+D74+D78+D85+D93+D97+D105+D109+D81+D112+D8+D100+D71+D36+D40+D44+D48+D52+D56+D64+D60+D89</f>
        <v>2193611.36048</v>
      </c>
      <c r="E117" s="166">
        <f>E16+E28+E32+E68+E74+E78+E85+E93+E97+E105+E109+E81+E8+E100+E71+E36+E40+E44+E48+E52+E56+E64+E60+E89</f>
        <v>65183.231</v>
      </c>
      <c r="F117" s="166">
        <f>F16+F28+F32+F68+F74+F78+F85+F93+F97+F105+F109+F81+F8+F100+F71+F36+F40+F44+F48+F52+F56+F64+F60+F89</f>
        <v>65171.074</v>
      </c>
      <c r="G117" s="86">
        <f t="shared" si="12"/>
        <v>99.98134949769519</v>
      </c>
      <c r="H117" s="102">
        <f t="shared" si="13"/>
        <v>2.970948964530319</v>
      </c>
      <c r="I117" s="86"/>
      <c r="J117" s="86"/>
      <c r="K117" s="86"/>
      <c r="L117" s="167">
        <f>G117-95</f>
        <v>4.9813494976951915</v>
      </c>
    </row>
    <row r="118" spans="1:15" s="1" customFormat="1" ht="26.25" customHeight="1">
      <c r="A118" s="251" t="s">
        <v>64</v>
      </c>
      <c r="B118" s="252"/>
      <c r="C118" s="253"/>
      <c r="D118" s="207">
        <f>D120+D121+D122</f>
        <v>26734938.570469998</v>
      </c>
      <c r="E118" s="207">
        <f>E120+E121+E122</f>
        <v>6582919.827000001</v>
      </c>
      <c r="F118" s="207">
        <f>F120+F121+F122</f>
        <v>6152310.843</v>
      </c>
      <c r="G118" s="169">
        <f t="shared" si="12"/>
        <v>93.45869317390365</v>
      </c>
      <c r="H118" s="170">
        <f t="shared" si="13"/>
        <v>23.01224978237099</v>
      </c>
      <c r="I118" s="169"/>
      <c r="J118" s="169"/>
      <c r="K118" s="169"/>
      <c r="L118" s="171" t="s">
        <v>67</v>
      </c>
      <c r="M118" s="2"/>
      <c r="N118" s="2"/>
      <c r="O118" s="2"/>
    </row>
    <row r="119" spans="1:12" s="1" customFormat="1" ht="14.25" customHeight="1">
      <c r="A119" s="240"/>
      <c r="B119" s="240"/>
      <c r="C119" s="172" t="s">
        <v>63</v>
      </c>
      <c r="D119" s="173"/>
      <c r="E119" s="212"/>
      <c r="F119" s="173"/>
      <c r="G119" s="86"/>
      <c r="H119" s="102"/>
      <c r="I119" s="173"/>
      <c r="J119" s="174"/>
      <c r="K119" s="174"/>
      <c r="L119" s="175"/>
    </row>
    <row r="120" spans="1:12" s="1" customFormat="1" ht="30.75" customHeight="1">
      <c r="A120" s="240"/>
      <c r="B120" s="240"/>
      <c r="C120" s="176" t="s">
        <v>70</v>
      </c>
      <c r="D120" s="177">
        <f>D115+D13</f>
        <v>15941517.547989998</v>
      </c>
      <c r="E120" s="177">
        <f>E115+E13</f>
        <v>4138762.114000001</v>
      </c>
      <c r="F120" s="177">
        <f>F115+F13</f>
        <v>3799142.606</v>
      </c>
      <c r="G120" s="178">
        <f t="shared" si="12"/>
        <v>91.79417664882972</v>
      </c>
      <c r="H120" s="179">
        <f t="shared" si="13"/>
        <v>23.831749985929154</v>
      </c>
      <c r="I120" s="177" t="e">
        <f>I115+I14+I15+#REF!+#REF!</f>
        <v>#REF!</v>
      </c>
      <c r="J120" s="86" t="e">
        <f>I120-D120</f>
        <v>#REF!</v>
      </c>
      <c r="K120" s="86" t="e">
        <f>I120/D120</f>
        <v>#REF!</v>
      </c>
      <c r="L120" s="180">
        <f>G120-95</f>
        <v>-3.205823351170281</v>
      </c>
    </row>
    <row r="121" spans="1:14" s="1" customFormat="1" ht="18.75" customHeight="1">
      <c r="A121" s="240"/>
      <c r="B121" s="240"/>
      <c r="C121" s="176" t="s">
        <v>36</v>
      </c>
      <c r="D121" s="177">
        <f aca="true" t="shared" si="14" ref="D121:F122">D116</f>
        <v>8599809.662</v>
      </c>
      <c r="E121" s="177">
        <f t="shared" si="14"/>
        <v>2378974.482000001</v>
      </c>
      <c r="F121" s="225">
        <f>F116</f>
        <v>2287997.163</v>
      </c>
      <c r="G121" s="178">
        <f t="shared" si="12"/>
        <v>96.1757757517636</v>
      </c>
      <c r="H121" s="179">
        <f t="shared" si="13"/>
        <v>26.605207009522303</v>
      </c>
      <c r="I121" s="178"/>
      <c r="J121" s="178"/>
      <c r="K121" s="178"/>
      <c r="L121" s="180">
        <f>G121-95</f>
        <v>1.1757757517635952</v>
      </c>
      <c r="M121" s="2"/>
      <c r="N121" s="2"/>
    </row>
    <row r="122" spans="1:12" s="1" customFormat="1" ht="31.5" customHeight="1">
      <c r="A122" s="240"/>
      <c r="B122" s="240"/>
      <c r="C122" s="181" t="s">
        <v>71</v>
      </c>
      <c r="D122" s="177">
        <f>D117</f>
        <v>2193611.36048</v>
      </c>
      <c r="E122" s="177">
        <f t="shared" si="14"/>
        <v>65183.231</v>
      </c>
      <c r="F122" s="177">
        <f t="shared" si="14"/>
        <v>65171.074</v>
      </c>
      <c r="G122" s="178">
        <f t="shared" si="12"/>
        <v>99.98134949769519</v>
      </c>
      <c r="H122" s="179">
        <f t="shared" si="13"/>
        <v>2.970948964530319</v>
      </c>
      <c r="I122" s="178"/>
      <c r="J122" s="178"/>
      <c r="K122" s="178"/>
      <c r="L122" s="180">
        <f>G122-95</f>
        <v>4.9813494976951915</v>
      </c>
    </row>
    <row r="123" spans="1:13" s="1" customFormat="1" ht="12" customHeight="1">
      <c r="A123" s="182"/>
      <c r="B123" s="183"/>
      <c r="C123" s="183"/>
      <c r="D123" s="184"/>
      <c r="E123" s="185"/>
      <c r="F123" s="73"/>
      <c r="G123" s="183"/>
      <c r="H123" s="183"/>
      <c r="I123" s="186"/>
      <c r="J123" s="186"/>
      <c r="K123" s="187"/>
      <c r="L123" s="183"/>
      <c r="M123" s="188"/>
    </row>
    <row r="124" spans="1:12" s="8" customFormat="1" ht="18" customHeight="1" hidden="1">
      <c r="A124" s="244" t="s">
        <v>100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</row>
    <row r="125" spans="1:12" s="188" customFormat="1" ht="17.25" customHeight="1">
      <c r="A125" s="263" t="s">
        <v>121</v>
      </c>
      <c r="B125" s="264"/>
      <c r="C125" s="264"/>
      <c r="D125" s="264"/>
      <c r="E125" s="264"/>
      <c r="F125" s="264"/>
      <c r="G125" s="264"/>
      <c r="H125" s="264"/>
      <c r="I125" s="264"/>
      <c r="J125" s="189"/>
      <c r="K125" s="189"/>
      <c r="L125" s="190"/>
    </row>
    <row r="126" spans="1:12" s="4" customFormat="1" ht="12.75">
      <c r="A126" s="62"/>
      <c r="B126" s="63"/>
      <c r="C126" s="63"/>
      <c r="D126" s="61"/>
      <c r="E126" s="64"/>
      <c r="F126" s="74"/>
      <c r="G126" s="61"/>
      <c r="H126" s="61"/>
      <c r="I126" s="60"/>
      <c r="J126" s="60"/>
      <c r="K126" s="65"/>
      <c r="L126" s="61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98" t="s">
        <v>115</v>
      </c>
      <c r="E127" s="96" t="s">
        <v>116</v>
      </c>
      <c r="F127" s="97" t="s">
        <v>117</v>
      </c>
      <c r="G127" s="97" t="s">
        <v>118</v>
      </c>
      <c r="H127" s="12" t="s">
        <v>73</v>
      </c>
      <c r="I127" s="79" t="s">
        <v>99</v>
      </c>
      <c r="J127" s="79" t="s">
        <v>89</v>
      </c>
      <c r="K127" s="80" t="s">
        <v>90</v>
      </c>
      <c r="L127" s="27" t="s">
        <v>107</v>
      </c>
    </row>
    <row r="128" spans="1:12" s="4" customFormat="1" ht="12.75" hidden="1">
      <c r="A128" s="120"/>
      <c r="B128" s="121"/>
      <c r="C128" s="121"/>
      <c r="D128" s="122"/>
      <c r="E128" s="123"/>
      <c r="F128" s="124"/>
      <c r="G128" s="125"/>
      <c r="H128" s="125"/>
      <c r="I128" s="126"/>
      <c r="J128" s="126"/>
      <c r="K128" s="127"/>
      <c r="L128" s="125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125"/>
      <c r="E129" s="128"/>
      <c r="F129" s="124"/>
      <c r="G129" s="125"/>
      <c r="H129" s="125"/>
      <c r="I129" s="126"/>
      <c r="J129" s="126"/>
      <c r="K129" s="127"/>
      <c r="L129" s="125"/>
    </row>
    <row r="130" spans="1:12" s="4" customFormat="1" ht="15.75" hidden="1">
      <c r="A130" s="259" t="s">
        <v>64</v>
      </c>
      <c r="B130" s="260"/>
      <c r="C130" s="261"/>
      <c r="D130" s="108">
        <f>D132+D133+D134</f>
        <v>24525968.417999998</v>
      </c>
      <c r="E130" s="108">
        <f>E132+E133+E134</f>
        <v>21619356.084</v>
      </c>
      <c r="F130" s="108">
        <f>F132+F133+F134</f>
        <v>20841969.650000002</v>
      </c>
      <c r="G130" s="109">
        <f>F130/E130*100</f>
        <v>96.40421097196635</v>
      </c>
      <c r="H130" s="109">
        <f>F130/D130*100</f>
        <v>84.97919142187165</v>
      </c>
      <c r="I130" s="109"/>
      <c r="J130" s="109"/>
      <c r="K130" s="109"/>
      <c r="L130" s="110" t="s">
        <v>67</v>
      </c>
    </row>
    <row r="131" spans="1:12" s="4" customFormat="1" ht="13.5" hidden="1">
      <c r="A131" s="262"/>
      <c r="B131" s="262"/>
      <c r="C131" s="111" t="s">
        <v>63</v>
      </c>
      <c r="D131" s="112"/>
      <c r="E131" s="112"/>
      <c r="F131" s="112"/>
      <c r="G131" s="113"/>
      <c r="H131" s="113"/>
      <c r="I131" s="112"/>
      <c r="J131" s="114"/>
      <c r="K131" s="114"/>
      <c r="L131" s="115"/>
    </row>
    <row r="132" spans="1:12" s="4" customFormat="1" ht="27" hidden="1">
      <c r="A132" s="262"/>
      <c r="B132" s="262"/>
      <c r="C132" s="116" t="s">
        <v>70</v>
      </c>
      <c r="D132" s="117">
        <v>14805057.912999997</v>
      </c>
      <c r="E132" s="117">
        <v>13268979.204</v>
      </c>
      <c r="F132" s="117">
        <v>12716245.471</v>
      </c>
      <c r="G132" s="109">
        <v>95.83439144411821</v>
      </c>
      <c r="H132" s="109">
        <v>85.89122410547374</v>
      </c>
      <c r="I132" s="117" t="e">
        <v>#REF!</v>
      </c>
      <c r="J132" s="113" t="e">
        <v>#REF!</v>
      </c>
      <c r="K132" s="113" t="e">
        <v>#REF!</v>
      </c>
      <c r="L132" s="118">
        <v>0.8343914441182108</v>
      </c>
    </row>
    <row r="133" spans="1:12" s="4" customFormat="1" ht="13.5" hidden="1">
      <c r="A133" s="262"/>
      <c r="B133" s="262"/>
      <c r="C133" s="116" t="s">
        <v>36</v>
      </c>
      <c r="D133" s="117">
        <v>7926615.303999999</v>
      </c>
      <c r="E133" s="117">
        <v>7092166.329999999</v>
      </c>
      <c r="F133" s="117">
        <v>6886598.409</v>
      </c>
      <c r="G133" s="109">
        <v>97.10147913296332</v>
      </c>
      <c r="H133" s="109">
        <v>86.87943270723412</v>
      </c>
      <c r="I133" s="109"/>
      <c r="J133" s="109"/>
      <c r="K133" s="109"/>
      <c r="L133" s="118">
        <v>2.10147913296332</v>
      </c>
    </row>
    <row r="134" spans="1:12" s="4" customFormat="1" ht="27" hidden="1">
      <c r="A134" s="262"/>
      <c r="B134" s="262"/>
      <c r="C134" s="119" t="s">
        <v>71</v>
      </c>
      <c r="D134" s="117">
        <v>1794295.2010000001</v>
      </c>
      <c r="E134" s="117">
        <v>1258210.55</v>
      </c>
      <c r="F134" s="117">
        <v>1239125.77</v>
      </c>
      <c r="G134" s="109">
        <v>98.4831807363243</v>
      </c>
      <c r="H134" s="109">
        <v>69.05919211673798</v>
      </c>
      <c r="I134" s="109"/>
      <c r="J134" s="109"/>
      <c r="K134" s="109"/>
      <c r="L134" s="118">
        <v>3.4831807363243</v>
      </c>
    </row>
    <row r="135" spans="1:12" s="4" customFormat="1" ht="15.75" customHeight="1" hidden="1">
      <c r="A135" s="255" t="s">
        <v>64</v>
      </c>
      <c r="B135" s="256"/>
      <c r="C135" s="257"/>
      <c r="D135" s="155" t="e">
        <f>D137+D138+D139</f>
        <v>#REF!</v>
      </c>
      <c r="E135" s="155" t="e">
        <f>E137+E138+E139</f>
        <v>#REF!</v>
      </c>
      <c r="F135" s="155" t="e">
        <f>F137+F138+F139</f>
        <v>#REF!</v>
      </c>
      <c r="G135" s="152" t="e">
        <f>F135/E135*100</f>
        <v>#REF!</v>
      </c>
      <c r="H135" s="152" t="e">
        <f>F135/D135*100</f>
        <v>#REF!</v>
      </c>
      <c r="I135" s="152"/>
      <c r="J135" s="152"/>
      <c r="K135" s="152"/>
      <c r="L135" s="156" t="s">
        <v>67</v>
      </c>
    </row>
    <row r="136" spans="1:12" s="4" customFormat="1" ht="13.5" hidden="1">
      <c r="A136" s="258"/>
      <c r="B136" s="258"/>
      <c r="C136" s="146" t="s">
        <v>63</v>
      </c>
      <c r="D136" s="147"/>
      <c r="E136" s="147"/>
      <c r="F136" s="147"/>
      <c r="G136" s="145"/>
      <c r="H136" s="145"/>
      <c r="I136" s="147"/>
      <c r="J136" s="148"/>
      <c r="K136" s="148"/>
      <c r="L136" s="149"/>
    </row>
    <row r="137" spans="1:12" s="4" customFormat="1" ht="27" hidden="1">
      <c r="A137" s="258"/>
      <c r="B137" s="258"/>
      <c r="C137" s="150" t="s">
        <v>70</v>
      </c>
      <c r="D137" s="151" t="e">
        <f>D132+#REF!</f>
        <v>#REF!</v>
      </c>
      <c r="E137" s="151" t="e">
        <f>E132+#REF!</f>
        <v>#REF!</v>
      </c>
      <c r="F137" s="151" t="e">
        <f>F132+#REF!</f>
        <v>#REF!</v>
      </c>
      <c r="G137" s="152" t="e">
        <f>F137/E137*100</f>
        <v>#REF!</v>
      </c>
      <c r="H137" s="152" t="e">
        <f>F137/D137*100</f>
        <v>#REF!</v>
      </c>
      <c r="I137" s="151" t="e">
        <f>I132+#REF!+#REF!+#REF!+#REF!</f>
        <v>#REF!</v>
      </c>
      <c r="J137" s="145" t="e">
        <f>I137-D137</f>
        <v>#REF!</v>
      </c>
      <c r="K137" s="145" t="e">
        <f>I137/D137</f>
        <v>#REF!</v>
      </c>
      <c r="L137" s="153" t="e">
        <f>G137-95</f>
        <v>#REF!</v>
      </c>
    </row>
    <row r="138" spans="1:12" s="4" customFormat="1" ht="13.5" hidden="1">
      <c r="A138" s="258"/>
      <c r="B138" s="258"/>
      <c r="C138" s="150" t="s">
        <v>36</v>
      </c>
      <c r="D138" s="151">
        <f aca="true" t="shared" si="15" ref="D138:F139">D133</f>
        <v>7926615.303999999</v>
      </c>
      <c r="E138" s="151">
        <f t="shared" si="15"/>
        <v>7092166.329999999</v>
      </c>
      <c r="F138" s="151">
        <f t="shared" si="15"/>
        <v>6886598.409</v>
      </c>
      <c r="G138" s="152">
        <f>F138/E138*100</f>
        <v>97.10147913296332</v>
      </c>
      <c r="H138" s="152">
        <f>F138/D138*100</f>
        <v>86.87943270723412</v>
      </c>
      <c r="I138" s="152"/>
      <c r="J138" s="152"/>
      <c r="K138" s="152"/>
      <c r="L138" s="153">
        <f>G138-95</f>
        <v>2.10147913296332</v>
      </c>
    </row>
    <row r="139" spans="1:12" s="4" customFormat="1" ht="27" hidden="1">
      <c r="A139" s="258"/>
      <c r="B139" s="258"/>
      <c r="C139" s="154" t="s">
        <v>71</v>
      </c>
      <c r="D139" s="151">
        <f t="shared" si="15"/>
        <v>1794295.2010000001</v>
      </c>
      <c r="E139" s="151">
        <f t="shared" si="15"/>
        <v>1258210.55</v>
      </c>
      <c r="F139" s="151">
        <f t="shared" si="15"/>
        <v>1239125.77</v>
      </c>
      <c r="G139" s="152">
        <v>0</v>
      </c>
      <c r="H139" s="152">
        <f>F139/D139*100</f>
        <v>69.05919211673798</v>
      </c>
      <c r="I139" s="152"/>
      <c r="J139" s="152"/>
      <c r="K139" s="152"/>
      <c r="L139" s="153">
        <f>G139-95</f>
        <v>-95</v>
      </c>
    </row>
    <row r="140" spans="1:12" s="4" customFormat="1" ht="12.75" hidden="1">
      <c r="A140" s="62"/>
      <c r="B140" s="63"/>
      <c r="C140" s="63"/>
      <c r="D140" s="61"/>
      <c r="E140" s="64"/>
      <c r="F140" s="74"/>
      <c r="G140" s="61"/>
      <c r="H140" s="61"/>
      <c r="I140" s="60"/>
      <c r="J140" s="60"/>
      <c r="K140" s="65"/>
      <c r="L140" s="61"/>
    </row>
    <row r="141" spans="1:12" s="4" customFormat="1" ht="12.75">
      <c r="A141" s="62"/>
      <c r="B141" s="63"/>
      <c r="C141" s="63"/>
      <c r="D141" s="61"/>
      <c r="E141" s="64"/>
      <c r="F141" s="74"/>
      <c r="G141" s="61"/>
      <c r="H141" s="61"/>
      <c r="I141" s="60"/>
      <c r="J141" s="60"/>
      <c r="K141" s="65"/>
      <c r="L141" s="61"/>
    </row>
    <row r="142" spans="1:12" s="4" customFormat="1" ht="12.75">
      <c r="A142" s="62"/>
      <c r="B142" s="63"/>
      <c r="C142" s="63"/>
      <c r="D142" s="61"/>
      <c r="E142" s="64"/>
      <c r="F142" s="74"/>
      <c r="G142" s="61"/>
      <c r="H142" s="61"/>
      <c r="I142" s="60"/>
      <c r="J142" s="60"/>
      <c r="K142" s="65"/>
      <c r="L142" s="61"/>
    </row>
    <row r="143" spans="1:12" s="4" customFormat="1" ht="12.75">
      <c r="A143" s="62"/>
      <c r="B143" s="63"/>
      <c r="C143" s="63"/>
      <c r="D143" s="61"/>
      <c r="E143" s="64"/>
      <c r="F143" s="74"/>
      <c r="G143" s="61"/>
      <c r="H143" s="61"/>
      <c r="I143" s="60"/>
      <c r="J143" s="60"/>
      <c r="K143" s="65"/>
      <c r="L143" s="61"/>
    </row>
    <row r="144" spans="1:12" s="4" customFormat="1" ht="12.75">
      <c r="A144" s="62"/>
      <c r="B144" s="63"/>
      <c r="C144" s="63"/>
      <c r="D144" s="61"/>
      <c r="E144" s="64"/>
      <c r="F144" s="74"/>
      <c r="G144" s="61"/>
      <c r="H144" s="61"/>
      <c r="I144" s="60"/>
      <c r="J144" s="60"/>
      <c r="K144" s="65"/>
      <c r="L144" s="61"/>
    </row>
    <row r="145" spans="1:12" s="4" customFormat="1" ht="12.75">
      <c r="A145" s="62"/>
      <c r="B145" s="63"/>
      <c r="C145" s="63"/>
      <c r="D145" s="61"/>
      <c r="E145" s="64"/>
      <c r="F145" s="74"/>
      <c r="G145" s="61"/>
      <c r="H145" s="61"/>
      <c r="I145" s="60"/>
      <c r="J145" s="60"/>
      <c r="K145" s="65"/>
      <c r="L145" s="61"/>
    </row>
    <row r="146" spans="1:12" s="4" customFormat="1" ht="12.75">
      <c r="A146" s="62"/>
      <c r="B146" s="63"/>
      <c r="C146" s="63"/>
      <c r="D146" s="61"/>
      <c r="E146" s="64"/>
      <c r="F146" s="74"/>
      <c r="G146" s="61"/>
      <c r="H146" s="61"/>
      <c r="I146" s="60"/>
      <c r="J146" s="60"/>
      <c r="K146" s="65"/>
      <c r="L146" s="61"/>
    </row>
    <row r="147" spans="1:12" s="4" customFormat="1" ht="12.75">
      <c r="A147" s="62"/>
      <c r="B147" s="63"/>
      <c r="C147" s="63"/>
      <c r="D147" s="61"/>
      <c r="E147" s="64"/>
      <c r="F147" s="74"/>
      <c r="G147" s="61"/>
      <c r="H147" s="61"/>
      <c r="I147" s="60"/>
      <c r="J147" s="60"/>
      <c r="K147" s="65"/>
      <c r="L147" s="61"/>
    </row>
    <row r="148" spans="1:12" s="4" customFormat="1" ht="12.75">
      <c r="A148" s="62"/>
      <c r="B148" s="63"/>
      <c r="C148" s="63"/>
      <c r="D148" s="61"/>
      <c r="E148" s="64"/>
      <c r="F148" s="74"/>
      <c r="G148" s="61"/>
      <c r="H148" s="61"/>
      <c r="I148" s="60"/>
      <c r="J148" s="60"/>
      <c r="K148" s="65"/>
      <c r="L148" s="61"/>
    </row>
    <row r="149" spans="1:12" s="4" customFormat="1" ht="12.75">
      <c r="A149" s="62"/>
      <c r="B149" s="63"/>
      <c r="C149" s="63"/>
      <c r="D149" s="61"/>
      <c r="E149" s="64"/>
      <c r="F149" s="74"/>
      <c r="G149" s="61"/>
      <c r="H149" s="61"/>
      <c r="I149" s="60"/>
      <c r="J149" s="60"/>
      <c r="K149" s="65"/>
      <c r="L149" s="61"/>
    </row>
    <row r="150" spans="1:12" s="4" customFormat="1" ht="12.75">
      <c r="A150" s="62"/>
      <c r="B150" s="63"/>
      <c r="C150" s="63"/>
      <c r="D150" s="61"/>
      <c r="E150" s="64"/>
      <c r="F150" s="74"/>
      <c r="G150" s="61"/>
      <c r="H150" s="61"/>
      <c r="I150" s="60"/>
      <c r="J150" s="60"/>
      <c r="K150" s="65"/>
      <c r="L150" s="61"/>
    </row>
    <row r="151" spans="1:12" s="4" customFormat="1" ht="12.75">
      <c r="A151" s="62"/>
      <c r="B151" s="63"/>
      <c r="C151" s="63"/>
      <c r="D151" s="61"/>
      <c r="E151" s="64"/>
      <c r="F151" s="74"/>
      <c r="G151" s="61"/>
      <c r="H151" s="61"/>
      <c r="I151" s="60"/>
      <c r="J151" s="60"/>
      <c r="K151" s="65"/>
      <c r="L151" s="61"/>
    </row>
    <row r="152" spans="1:12" s="4" customFormat="1" ht="12.75">
      <c r="A152" s="62"/>
      <c r="B152" s="63"/>
      <c r="C152" s="63"/>
      <c r="D152" s="61"/>
      <c r="E152" s="64"/>
      <c r="F152" s="74"/>
      <c r="G152" s="61"/>
      <c r="H152" s="61"/>
      <c r="I152" s="60"/>
      <c r="J152" s="60"/>
      <c r="K152" s="65"/>
      <c r="L152" s="61"/>
    </row>
    <row r="153" spans="1:12" s="4" customFormat="1" ht="12.75">
      <c r="A153" s="62"/>
      <c r="B153" s="63"/>
      <c r="C153" s="63"/>
      <c r="D153" s="61"/>
      <c r="E153" s="64"/>
      <c r="F153" s="74"/>
      <c r="G153" s="61"/>
      <c r="H153" s="61"/>
      <c r="I153" s="60"/>
      <c r="J153" s="60"/>
      <c r="K153" s="65"/>
      <c r="L153" s="61"/>
    </row>
    <row r="154" spans="1:12" s="4" customFormat="1" ht="12.75">
      <c r="A154" s="62"/>
      <c r="B154" s="63"/>
      <c r="C154" s="63"/>
      <c r="D154" s="61"/>
      <c r="E154" s="64"/>
      <c r="F154" s="74"/>
      <c r="G154" s="61"/>
      <c r="H154" s="61"/>
      <c r="I154" s="60"/>
      <c r="J154" s="60"/>
      <c r="K154" s="65"/>
      <c r="L154" s="61"/>
    </row>
    <row r="155" spans="1:12" s="4" customFormat="1" ht="12.75">
      <c r="A155" s="62"/>
      <c r="B155" s="63"/>
      <c r="C155" s="63"/>
      <c r="D155" s="61"/>
      <c r="E155" s="64"/>
      <c r="F155" s="74"/>
      <c r="G155" s="61"/>
      <c r="H155" s="61"/>
      <c r="I155" s="60"/>
      <c r="J155" s="60"/>
      <c r="K155" s="65"/>
      <c r="L155" s="61"/>
    </row>
    <row r="156" spans="1:12" s="4" customFormat="1" ht="12.75">
      <c r="A156" s="62"/>
      <c r="B156" s="63"/>
      <c r="C156" s="63"/>
      <c r="D156" s="61"/>
      <c r="E156" s="64"/>
      <c r="F156" s="74"/>
      <c r="G156" s="61"/>
      <c r="H156" s="61"/>
      <c r="I156" s="60"/>
      <c r="J156" s="60"/>
      <c r="K156" s="65"/>
      <c r="L156" s="61"/>
    </row>
    <row r="157" spans="1:12" s="4" customFormat="1" ht="12.75">
      <c r="A157" s="62"/>
      <c r="B157" s="63"/>
      <c r="C157" s="63"/>
      <c r="D157" s="61"/>
      <c r="E157" s="64"/>
      <c r="F157" s="74"/>
      <c r="G157" s="61"/>
      <c r="H157" s="61"/>
      <c r="I157" s="60"/>
      <c r="J157" s="60"/>
      <c r="K157" s="65"/>
      <c r="L157" s="61"/>
    </row>
    <row r="158" spans="1:12" s="4" customFormat="1" ht="12.75">
      <c r="A158" s="62"/>
      <c r="B158" s="63"/>
      <c r="C158" s="63"/>
      <c r="D158" s="61"/>
      <c r="E158" s="64"/>
      <c r="F158" s="74"/>
      <c r="G158" s="61"/>
      <c r="H158" s="61"/>
      <c r="I158" s="60"/>
      <c r="J158" s="60"/>
      <c r="K158" s="65"/>
      <c r="L158" s="61"/>
    </row>
    <row r="159" spans="1:12" s="4" customFormat="1" ht="12.75">
      <c r="A159" s="62"/>
      <c r="B159" s="63"/>
      <c r="C159" s="63"/>
      <c r="D159" s="61"/>
      <c r="E159" s="64"/>
      <c r="F159" s="74"/>
      <c r="G159" s="61"/>
      <c r="H159" s="61"/>
      <c r="I159" s="60"/>
      <c r="J159" s="60"/>
      <c r="K159" s="65"/>
      <c r="L159" s="61"/>
    </row>
    <row r="160" spans="1:12" s="4" customFormat="1" ht="12.75">
      <c r="A160" s="62"/>
      <c r="B160" s="63"/>
      <c r="C160" s="63"/>
      <c r="D160" s="61"/>
      <c r="E160" s="64"/>
      <c r="F160" s="74"/>
      <c r="G160" s="61"/>
      <c r="H160" s="61"/>
      <c r="I160" s="60"/>
      <c r="J160" s="60"/>
      <c r="K160" s="65"/>
      <c r="L160" s="61"/>
    </row>
    <row r="161" spans="1:12" s="4" customFormat="1" ht="12.75">
      <c r="A161" s="62"/>
      <c r="B161" s="63"/>
      <c r="C161" s="63"/>
      <c r="D161" s="61"/>
      <c r="E161" s="64"/>
      <c r="F161" s="74"/>
      <c r="G161" s="61"/>
      <c r="H161" s="61"/>
      <c r="I161" s="60"/>
      <c r="J161" s="60"/>
      <c r="K161" s="65"/>
      <c r="L161" s="61"/>
    </row>
    <row r="162" spans="1:12" s="4" customFormat="1" ht="12.75">
      <c r="A162" s="62"/>
      <c r="B162" s="63"/>
      <c r="C162" s="63"/>
      <c r="D162" s="61"/>
      <c r="E162" s="64"/>
      <c r="F162" s="74"/>
      <c r="G162" s="61"/>
      <c r="H162" s="61"/>
      <c r="I162" s="60"/>
      <c r="J162" s="60"/>
      <c r="K162" s="65"/>
      <c r="L162" s="61"/>
    </row>
    <row r="163" spans="1:12" s="4" customFormat="1" ht="12.75">
      <c r="A163" s="62"/>
      <c r="B163" s="63"/>
      <c r="C163" s="63"/>
      <c r="D163" s="61"/>
      <c r="E163" s="64"/>
      <c r="F163" s="74"/>
      <c r="G163" s="61"/>
      <c r="H163" s="61"/>
      <c r="I163" s="60"/>
      <c r="J163" s="60"/>
      <c r="K163" s="65"/>
      <c r="L163" s="61"/>
    </row>
    <row r="164" spans="1:12" s="4" customFormat="1" ht="12.75">
      <c r="A164" s="62"/>
      <c r="B164" s="63"/>
      <c r="C164" s="63"/>
      <c r="D164" s="61"/>
      <c r="E164" s="64"/>
      <c r="F164" s="74"/>
      <c r="G164" s="61"/>
      <c r="H164" s="61"/>
      <c r="I164" s="60"/>
      <c r="J164" s="60"/>
      <c r="K164" s="65"/>
      <c r="L164" s="61"/>
    </row>
    <row r="165" spans="1:12" s="4" customFormat="1" ht="12.75">
      <c r="A165" s="62"/>
      <c r="B165" s="63"/>
      <c r="C165" s="63"/>
      <c r="D165" s="61"/>
      <c r="E165" s="64"/>
      <c r="F165" s="74"/>
      <c r="G165" s="61"/>
      <c r="H165" s="61"/>
      <c r="I165" s="60"/>
      <c r="J165" s="60"/>
      <c r="K165" s="65"/>
      <c r="L165" s="61"/>
    </row>
    <row r="166" spans="1:12" s="4" customFormat="1" ht="12.75">
      <c r="A166" s="62"/>
      <c r="B166" s="63"/>
      <c r="C166" s="63"/>
      <c r="D166" s="61"/>
      <c r="E166" s="64"/>
      <c r="F166" s="74"/>
      <c r="G166" s="61"/>
      <c r="H166" s="61"/>
      <c r="I166" s="60"/>
      <c r="J166" s="60"/>
      <c r="K166" s="65"/>
      <c r="L166" s="61"/>
    </row>
    <row r="167" spans="1:12" s="4" customFormat="1" ht="12.75">
      <c r="A167" s="62"/>
      <c r="B167" s="63"/>
      <c r="C167" s="63"/>
      <c r="D167" s="61"/>
      <c r="E167" s="64"/>
      <c r="F167" s="74"/>
      <c r="G167" s="61"/>
      <c r="H167" s="61"/>
      <c r="I167" s="60"/>
      <c r="J167" s="60"/>
      <c r="K167" s="65"/>
      <c r="L167" s="61"/>
    </row>
    <row r="168" spans="1:12" s="4" customFormat="1" ht="12.75">
      <c r="A168" s="62"/>
      <c r="B168" s="63"/>
      <c r="C168" s="63"/>
      <c r="D168" s="61"/>
      <c r="E168" s="64"/>
      <c r="F168" s="74"/>
      <c r="G168" s="61"/>
      <c r="H168" s="61"/>
      <c r="I168" s="60"/>
      <c r="J168" s="60"/>
      <c r="K168" s="65"/>
      <c r="L168" s="61"/>
    </row>
    <row r="169" spans="1:12" s="4" customFormat="1" ht="12.75">
      <c r="A169" s="62"/>
      <c r="B169" s="63"/>
      <c r="C169" s="63"/>
      <c r="D169" s="61"/>
      <c r="E169" s="64"/>
      <c r="F169" s="74"/>
      <c r="G169" s="61"/>
      <c r="H169" s="61"/>
      <c r="I169" s="60"/>
      <c r="J169" s="60"/>
      <c r="K169" s="65"/>
      <c r="L169" s="61"/>
    </row>
    <row r="170" spans="1:12" s="4" customFormat="1" ht="12.75">
      <c r="A170" s="62"/>
      <c r="B170" s="63"/>
      <c r="C170" s="63"/>
      <c r="D170" s="61"/>
      <c r="E170" s="64"/>
      <c r="F170" s="74"/>
      <c r="G170" s="61"/>
      <c r="H170" s="61"/>
      <c r="I170" s="60"/>
      <c r="J170" s="60"/>
      <c r="K170" s="65"/>
      <c r="L170" s="61"/>
    </row>
    <row r="171" spans="1:12" s="4" customFormat="1" ht="12.75">
      <c r="A171" s="62"/>
      <c r="B171" s="63"/>
      <c r="C171" s="63"/>
      <c r="D171" s="61"/>
      <c r="E171" s="64"/>
      <c r="F171" s="74"/>
      <c r="G171" s="61"/>
      <c r="H171" s="61"/>
      <c r="I171" s="60"/>
      <c r="J171" s="60"/>
      <c r="K171" s="65"/>
      <c r="L171" s="61"/>
    </row>
    <row r="172" spans="1:12" s="4" customFormat="1" ht="12.75">
      <c r="A172" s="62"/>
      <c r="B172" s="63"/>
      <c r="C172" s="63"/>
      <c r="D172" s="61"/>
      <c r="E172" s="64"/>
      <c r="F172" s="74"/>
      <c r="G172" s="61"/>
      <c r="H172" s="61"/>
      <c r="I172" s="60"/>
      <c r="J172" s="60"/>
      <c r="K172" s="65"/>
      <c r="L172" s="61"/>
    </row>
    <row r="173" spans="1:12" s="4" customFormat="1" ht="12.75">
      <c r="A173" s="62"/>
      <c r="B173" s="63"/>
      <c r="C173" s="63"/>
      <c r="D173" s="61"/>
      <c r="E173" s="64"/>
      <c r="F173" s="74"/>
      <c r="G173" s="61"/>
      <c r="H173" s="61"/>
      <c r="I173" s="60"/>
      <c r="J173" s="60"/>
      <c r="K173" s="65"/>
      <c r="L173" s="61"/>
    </row>
    <row r="174" spans="1:12" s="4" customFormat="1" ht="12.75">
      <c r="A174" s="62"/>
      <c r="B174" s="63"/>
      <c r="C174" s="63"/>
      <c r="D174" s="61"/>
      <c r="E174" s="64"/>
      <c r="F174" s="74"/>
      <c r="G174" s="61"/>
      <c r="H174" s="61"/>
      <c r="I174" s="60"/>
      <c r="J174" s="60"/>
      <c r="K174" s="65"/>
      <c r="L174" s="61"/>
    </row>
    <row r="175" spans="1:12" s="4" customFormat="1" ht="12.75">
      <c r="A175" s="62"/>
      <c r="B175" s="63"/>
      <c r="C175" s="63"/>
      <c r="D175" s="61"/>
      <c r="E175" s="64"/>
      <c r="F175" s="74"/>
      <c r="G175" s="61"/>
      <c r="H175" s="61"/>
      <c r="I175" s="60"/>
      <c r="J175" s="60"/>
      <c r="K175" s="65"/>
      <c r="L175" s="61"/>
    </row>
    <row r="176" spans="1:12" s="4" customFormat="1" ht="12.75">
      <c r="A176" s="62"/>
      <c r="B176" s="63"/>
      <c r="C176" s="63"/>
      <c r="D176" s="61"/>
      <c r="E176" s="64"/>
      <c r="F176" s="74"/>
      <c r="G176" s="61"/>
      <c r="H176" s="61"/>
      <c r="I176" s="60"/>
      <c r="J176" s="60"/>
      <c r="K176" s="65"/>
      <c r="L176" s="61"/>
    </row>
    <row r="177" spans="1:12" s="4" customFormat="1" ht="12.75">
      <c r="A177" s="62"/>
      <c r="B177" s="63"/>
      <c r="C177" s="63"/>
      <c r="D177" s="61"/>
      <c r="E177" s="64"/>
      <c r="F177" s="74"/>
      <c r="G177" s="61"/>
      <c r="H177" s="61"/>
      <c r="I177" s="60"/>
      <c r="J177" s="60"/>
      <c r="K177" s="65"/>
      <c r="L177" s="61"/>
    </row>
    <row r="178" spans="1:12" s="4" customFormat="1" ht="12.75">
      <c r="A178" s="62"/>
      <c r="B178" s="63"/>
      <c r="C178" s="63"/>
      <c r="D178" s="61"/>
      <c r="E178" s="64"/>
      <c r="F178" s="74"/>
      <c r="G178" s="61"/>
      <c r="H178" s="61"/>
      <c r="I178" s="60"/>
      <c r="J178" s="60"/>
      <c r="K178" s="65"/>
      <c r="L178" s="61"/>
    </row>
    <row r="179" spans="1:12" s="4" customFormat="1" ht="12.75">
      <c r="A179" s="62"/>
      <c r="B179" s="63"/>
      <c r="C179" s="63"/>
      <c r="D179" s="61"/>
      <c r="E179" s="64"/>
      <c r="F179" s="74"/>
      <c r="G179" s="61"/>
      <c r="H179" s="61"/>
      <c r="I179" s="60"/>
      <c r="J179" s="60"/>
      <c r="K179" s="65"/>
      <c r="L179" s="61"/>
    </row>
    <row r="180" spans="1:12" s="4" customFormat="1" ht="12.75">
      <c r="A180" s="62"/>
      <c r="B180" s="63"/>
      <c r="C180" s="63"/>
      <c r="D180" s="61"/>
      <c r="E180" s="64"/>
      <c r="F180" s="74"/>
      <c r="G180" s="61"/>
      <c r="H180" s="61"/>
      <c r="I180" s="60"/>
      <c r="J180" s="60"/>
      <c r="K180" s="65"/>
      <c r="L180" s="61"/>
    </row>
    <row r="181" spans="1:12" s="4" customFormat="1" ht="12.75">
      <c r="A181" s="62"/>
      <c r="B181" s="63"/>
      <c r="C181" s="63"/>
      <c r="D181" s="61"/>
      <c r="E181" s="64"/>
      <c r="F181" s="74"/>
      <c r="G181" s="61"/>
      <c r="H181" s="61"/>
      <c r="I181" s="60"/>
      <c r="J181" s="60"/>
      <c r="K181" s="65"/>
      <c r="L181" s="61"/>
    </row>
    <row r="182" spans="4:12" ht="12.75">
      <c r="D182" s="61"/>
      <c r="E182" s="64"/>
      <c r="F182" s="74"/>
      <c r="G182" s="61"/>
      <c r="H182" s="61"/>
      <c r="I182" s="60"/>
      <c r="J182" s="60"/>
      <c r="K182" s="65"/>
      <c r="L182" s="61"/>
    </row>
    <row r="183" spans="1:12" ht="12.75">
      <c r="A183" s="66"/>
      <c r="B183" s="66"/>
      <c r="C183" s="66"/>
      <c r="D183" s="61"/>
      <c r="E183" s="64"/>
      <c r="F183" s="74"/>
      <c r="G183" s="61"/>
      <c r="H183" s="61"/>
      <c r="I183" s="60"/>
      <c r="J183" s="60"/>
      <c r="K183" s="65"/>
      <c r="L183" s="61"/>
    </row>
    <row r="184" spans="1:12" ht="12.75">
      <c r="A184" s="66"/>
      <c r="B184" s="66"/>
      <c r="C184" s="66"/>
      <c r="D184" s="61"/>
      <c r="E184" s="64"/>
      <c r="F184" s="74"/>
      <c r="G184" s="61"/>
      <c r="H184" s="61"/>
      <c r="I184" s="60"/>
      <c r="J184" s="60"/>
      <c r="K184" s="65"/>
      <c r="L184" s="61"/>
    </row>
    <row r="185" spans="1:12" ht="12.75">
      <c r="A185" s="66"/>
      <c r="B185" s="66"/>
      <c r="C185" s="66"/>
      <c r="D185" s="61"/>
      <c r="E185" s="64"/>
      <c r="F185" s="74"/>
      <c r="G185" s="61"/>
      <c r="H185" s="61"/>
      <c r="I185" s="60"/>
      <c r="J185" s="60"/>
      <c r="K185" s="65"/>
      <c r="L185" s="61"/>
    </row>
    <row r="186" spans="1:12" ht="12.75">
      <c r="A186" s="66"/>
      <c r="B186" s="66"/>
      <c r="C186" s="66"/>
      <c r="D186" s="61"/>
      <c r="E186" s="64"/>
      <c r="F186" s="74"/>
      <c r="G186" s="61"/>
      <c r="H186" s="61"/>
      <c r="I186" s="60"/>
      <c r="J186" s="60"/>
      <c r="K186" s="65"/>
      <c r="L186" s="61"/>
    </row>
    <row r="187" spans="1:12" ht="12.75">
      <c r="A187" s="66"/>
      <c r="B187" s="66"/>
      <c r="C187" s="66"/>
      <c r="D187" s="61"/>
      <c r="E187" s="64"/>
      <c r="F187" s="74"/>
      <c r="G187" s="61"/>
      <c r="H187" s="61"/>
      <c r="I187" s="60"/>
      <c r="J187" s="60"/>
      <c r="K187" s="65"/>
      <c r="L187" s="61"/>
    </row>
    <row r="188" spans="1:12" ht="12.75">
      <c r="A188" s="66"/>
      <c r="B188" s="66"/>
      <c r="C188" s="66"/>
      <c r="D188" s="61"/>
      <c r="E188" s="64"/>
      <c r="F188" s="74"/>
      <c r="G188" s="61"/>
      <c r="H188" s="61"/>
      <c r="I188" s="60"/>
      <c r="J188" s="60"/>
      <c r="K188" s="65"/>
      <c r="L188" s="61"/>
    </row>
  </sheetData>
  <sheetProtection/>
  <autoFilter ref="A5:R122"/>
  <mergeCells count="26"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3:L3"/>
    <mergeCell ref="A74:B74"/>
    <mergeCell ref="A10:B10"/>
    <mergeCell ref="A88:B88"/>
    <mergeCell ref="A30:B30"/>
    <mergeCell ref="A66:B66"/>
    <mergeCell ref="A68:B68"/>
    <mergeCell ref="A73:B73"/>
  </mergeCells>
  <printOptions/>
  <pageMargins left="0.4330708661417323" right="0.2755905511811024" top="0.1968503937007874" bottom="0.1968503937007874" header="0.31496062992125984" footer="0.31496062992125984"/>
  <pageSetup fitToHeight="5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2018-05-10T12:29:45Z</cp:lastPrinted>
  <dcterms:created xsi:type="dcterms:W3CDTF">2002-03-11T10:22:12Z</dcterms:created>
  <dcterms:modified xsi:type="dcterms:W3CDTF">2018-05-11T06:13:07Z</dcterms:modified>
  <cp:category/>
  <cp:version/>
  <cp:contentType/>
  <cp:contentStatus/>
</cp:coreProperties>
</file>