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  <sheet name="Лист2" sheetId="2" r:id="rId2"/>
  </sheets>
  <definedNames>
    <definedName name="_xlnm._FilterDatabase" localSheetId="0" hidden="1">'По ГРБС и источникам'!$A$5:$L$237</definedName>
    <definedName name="_xlnm.Print_Titles" localSheetId="0">'По ГРБС и источникам'!$5:$5</definedName>
    <definedName name="_xlnm.Print_Area" localSheetId="0">'По ГРБС и источникам'!$A$1:$L$239</definedName>
  </definedNames>
  <calcPr fullCalcOnLoad="1"/>
</workbook>
</file>

<file path=xl/sharedStrings.xml><?xml version="1.0" encoding="utf-8"?>
<sst xmlns="http://schemas.openxmlformats.org/spreadsheetml/2006/main" count="350" uniqueCount="150">
  <si>
    <t>КВСР</t>
  </si>
  <si>
    <t>904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</si>
  <si>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</si>
  <si>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</si>
  <si>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</si>
  <si>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</si>
  <si>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</si>
  <si>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</si>
  <si>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</si>
  <si>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</si>
  <si>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</si>
  <si>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</si>
  <si>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</si>
  <si>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</si>
  <si>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</si>
  <si>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</si>
  <si>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</si>
  <si>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</si>
  <si>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</si>
  <si>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</si>
  <si>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</si>
  <si>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</si>
  <si>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</si>
  <si>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</si>
  <si>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</si>
  <si>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</si>
  <si>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</si>
  <si>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</si>
  <si>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</si>
  <si>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</si>
  <si>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</si>
  <si>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</si>
  <si>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</si>
  <si>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</si>
  <si>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</si>
  <si>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</si>
  <si>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</si>
  <si>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</si>
  <si>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</si>
  <si>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</si>
  <si>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</si>
  <si>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</si>
  <si>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</si>
  <si>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</si>
  <si>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</si>
  <si>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</si>
  <si>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</si>
  <si>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</si>
  <si>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</si>
  <si>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</si>
  <si>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</si>
  <si>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</si>
  <si>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</si>
  <si>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</si>
  <si>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</si>
  <si>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</si>
  <si>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</si>
  <si>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</si>
  <si>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</si>
  <si>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</si>
  <si>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</si>
  <si>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</si>
  <si>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</si>
  <si>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</si>
  <si>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</si>
  <si>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</si>
  <si>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</si>
  <si>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</si>
  <si>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</si>
  <si>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</si>
  <si>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</si>
  <si>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</si>
  <si>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</si>
  <si>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</si>
  <si>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</si>
  <si>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</si>
  <si>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</si>
  <si>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</si>
  <si>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</si>
  <si>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</si>
  <si>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</si>
  <si>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</si>
  <si>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</si>
  <si>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</si>
  <si>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</si>
  <si>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</si>
  <si>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</si>
  <si>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905</t>
  </si>
  <si>
    <t>Архитектурно-планировочное управление администрации г.Перми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</si>
  <si>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</si>
  <si>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</si>
  <si>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</si>
  <si>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</si>
  <si>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</si>
  <si>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</si>
  <si>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Ассигнования 2011 года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</si>
  <si>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</si>
  <si>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</si>
  <si>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</si>
  <si>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</si>
  <si>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 xml:space="preserve">расходы местного бюджета </t>
  </si>
  <si>
    <t>Оперативный анализ исполнения бюджета города Перми по расходам на 1 сентября 2011 года</t>
  </si>
  <si>
    <t>Кассовый расход на 01.09.2011</t>
  </si>
  <si>
    <t>расходы на содержание аппарата</t>
  </si>
  <si>
    <t>сумма принятых бюджетных обязательств по состоянию на 01.09.2011</t>
  </si>
  <si>
    <t>отклонение суммы принятых БО от ассигнований</t>
  </si>
  <si>
    <t>Процент принятых БО от ассигнований</t>
  </si>
  <si>
    <t>расходы в области культуры</t>
  </si>
  <si>
    <t>расходы в области молодежной политики</t>
  </si>
  <si>
    <t>расходы в области физкультуры и спорта</t>
  </si>
  <si>
    <t>расходы в области общественной безопасности</t>
  </si>
  <si>
    <t>расходы в области потребительского рынка</t>
  </si>
  <si>
    <t>расходы в области мобилизационной деятельности</t>
  </si>
  <si>
    <t>прочие расходы</t>
  </si>
  <si>
    <t>расходы по муниц заказу</t>
  </si>
  <si>
    <t>расходы по моб.деятельности</t>
  </si>
  <si>
    <t>расходы управления соцполитики</t>
  </si>
  <si>
    <t>расходы по общественной безопасности</t>
  </si>
  <si>
    <t>расходы на общественную безопасность</t>
  </si>
  <si>
    <t>расходы в области потрерынка</t>
  </si>
  <si>
    <t>*-   расчётный уровень установлен исходя из 95,0 % исполнения кассового плана по расходам за январь-август 2011 года.</t>
  </si>
  <si>
    <t>Отклонение от установленного уровня выполнения плана (95%)*</t>
  </si>
  <si>
    <t>Кассовый план января-августа 2011</t>
  </si>
  <si>
    <t xml:space="preserve">%  выполнения кассового плана января-августа 2011 </t>
  </si>
  <si>
    <t>Департамент планирования и развития территорий администрации г. Перми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</si>
  <si>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</si>
  <si>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</si>
  <si>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</si>
  <si>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</si>
  <si>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</si>
  <si>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</si>
  <si>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</si>
  <si>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</si>
  <si>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</si>
  <si>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</si>
  <si>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</si>
  <si>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</si>
  <si>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</si>
  <si>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</si>
  <si>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</si>
  <si>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</si>
  <si>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</si>
  <si>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</si>
  <si>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отраслевые расходы</t>
  </si>
  <si>
    <t>расходы на муниципальное хозяйство</t>
  </si>
  <si>
    <t xml:space="preserve">отраслевые расходы </t>
  </si>
  <si>
    <t>расходы пэд</t>
  </si>
  <si>
    <t>расходы инфрм-анал.управления</t>
  </si>
  <si>
    <t>расходы управления информ технологий</t>
  </si>
  <si>
    <t>отраслевые  расходы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</si>
</sst>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1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1" fontId="4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60" applyNumberFormat="1" applyFont="1" applyFill="1" applyBorder="1" applyAlignment="1">
      <alignment horizontal="right" vertical="center" wrapText="1" inden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Alignment="1">
      <alignment horizontal="right"/>
    </xf>
    <xf numFmtId="171" fontId="3" fillId="34" borderId="0" xfId="0" applyNumberFormat="1" applyFont="1" applyFill="1" applyAlignment="1">
      <alignment horizontal="right"/>
    </xf>
    <xf numFmtId="166" fontId="3" fillId="34" borderId="0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171" fontId="4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1" fontId="4" fillId="34" borderId="10" xfId="0" applyNumberFormat="1" applyFont="1" applyFill="1" applyBorder="1" applyAlignment="1">
      <alignment horizontal="right" vertical="center" wrapText="1" indent="1"/>
    </xf>
    <xf numFmtId="10" fontId="4" fillId="34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171" fontId="8" fillId="34" borderId="10" xfId="0" applyNumberFormat="1" applyFont="1" applyFill="1" applyBorder="1" applyAlignment="1">
      <alignment horizontal="right" vertical="center" wrapText="1" indent="1"/>
    </xf>
    <xf numFmtId="171" fontId="8" fillId="34" borderId="10" xfId="0" applyNumberFormat="1" applyFont="1" applyFill="1" applyBorder="1" applyAlignment="1">
      <alignment vertical="center" wrapText="1"/>
    </xf>
    <xf numFmtId="171" fontId="8" fillId="34" borderId="10" xfId="0" applyNumberFormat="1" applyFont="1" applyFill="1" applyBorder="1" applyAlignment="1">
      <alignment vertical="center"/>
    </xf>
    <xf numFmtId="171" fontId="3" fillId="34" borderId="10" xfId="0" applyNumberFormat="1" applyFont="1" applyFill="1" applyBorder="1" applyAlignment="1">
      <alignment horizontal="right" vertical="center" indent="1"/>
    </xf>
    <xf numFmtId="171" fontId="4" fillId="34" borderId="10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left" vertical="center" wrapText="1"/>
    </xf>
    <xf numFmtId="171" fontId="0" fillId="34" borderId="17" xfId="0" applyNumberFormat="1" applyFont="1" applyFill="1" applyBorder="1" applyAlignment="1">
      <alignment horizontal="left" vertical="center" wrapText="1"/>
    </xf>
    <xf numFmtId="171" fontId="0" fillId="34" borderId="18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171" fontId="7" fillId="34" borderId="10" xfId="0" applyNumberFormat="1" applyFont="1" applyFill="1" applyBorder="1" applyAlignment="1">
      <alignment horizontal="right" vertical="center"/>
    </xf>
    <xf numFmtId="171" fontId="7" fillId="34" borderId="10" xfId="0" applyNumberFormat="1" applyFont="1" applyFill="1" applyBorder="1" applyAlignment="1">
      <alignment vertical="center" wrapText="1"/>
    </xf>
    <xf numFmtId="10" fontId="7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/>
    </xf>
    <xf numFmtId="171" fontId="0" fillId="34" borderId="17" xfId="0" applyNumberFormat="1" applyFont="1" applyFill="1" applyBorder="1" applyAlignment="1">
      <alignment horizontal="left"/>
    </xf>
    <xf numFmtId="171" fontId="0" fillId="34" borderId="18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vertical="center"/>
    </xf>
    <xf numFmtId="171" fontId="3" fillId="34" borderId="11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0" fontId="15" fillId="34" borderId="0" xfId="0" applyNumberFormat="1" applyFont="1" applyFill="1" applyAlignment="1">
      <alignment/>
    </xf>
    <xf numFmtId="10" fontId="4" fillId="34" borderId="0" xfId="0" applyNumberFormat="1" applyFont="1" applyFill="1" applyAlignment="1">
      <alignment/>
    </xf>
    <xf numFmtId="10" fontId="15" fillId="34" borderId="17" xfId="0" applyNumberFormat="1" applyFont="1" applyFill="1" applyBorder="1" applyAlignment="1">
      <alignment horizontal="left" vertical="center" wrapText="1"/>
    </xf>
    <xf numFmtId="10" fontId="15" fillId="34" borderId="17" xfId="0" applyNumberFormat="1" applyFont="1" applyFill="1" applyBorder="1" applyAlignment="1">
      <alignment horizontal="left"/>
    </xf>
    <xf numFmtId="10" fontId="4" fillId="34" borderId="11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/>
    </xf>
    <xf numFmtId="171" fontId="3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33" borderId="1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zoomScale="91" zoomScaleNormal="9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35" sqref="F235:F237"/>
    </sheetView>
  </sheetViews>
  <sheetFormatPr defaultColWidth="9.140625" defaultRowHeight="12.75"/>
  <cols>
    <col min="1" max="1" width="5.8515625" style="7" customWidth="1"/>
    <col min="2" max="2" width="25.57421875" style="0" customWidth="1"/>
    <col min="3" max="3" width="33.28125" style="0" customWidth="1"/>
    <col min="4" max="5" width="16.8515625" style="36" customWidth="1"/>
    <col min="6" max="6" width="20.00390625" style="37" customWidth="1"/>
    <col min="7" max="7" width="14.28125" style="36" customWidth="1"/>
    <col min="8" max="10" width="12.28125" style="36" customWidth="1"/>
    <col min="11" max="11" width="11.140625" style="71" customWidth="1"/>
    <col min="12" max="12" width="12.421875" style="25" customWidth="1"/>
  </cols>
  <sheetData>
    <row r="1" ht="15">
      <c r="L1" s="38" t="s">
        <v>98</v>
      </c>
    </row>
    <row r="2" ht="15">
      <c r="L2" s="38" t="s">
        <v>94</v>
      </c>
    </row>
    <row r="3" spans="1:12" s="4" customFormat="1" ht="21.75" customHeight="1">
      <c r="A3" s="115" t="s">
        <v>101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4" customFormat="1" ht="15" customHeight="1">
      <c r="A4" s="8"/>
      <c r="B4" s="5"/>
      <c r="C4" s="5"/>
      <c r="D4" s="39"/>
      <c r="E4" s="39"/>
      <c r="F4" s="40"/>
      <c r="G4" s="41"/>
      <c r="H4" s="41"/>
      <c r="I4" s="41"/>
      <c r="J4" s="41"/>
      <c r="K4" s="72"/>
      <c r="L4" s="42" t="s">
        <v>69</v>
      </c>
    </row>
    <row r="5" spans="1:12" s="4" customFormat="1" ht="94.5" customHeight="1">
      <c r="A5" s="1" t="s">
        <v>0</v>
      </c>
      <c r="B5" s="1" t="s">
        <v>73</v>
      </c>
      <c r="C5" s="1" t="s">
        <v>83</v>
      </c>
      <c r="D5" s="43" t="s">
        <v>95</v>
      </c>
      <c r="E5" s="43" t="s">
        <v>122</v>
      </c>
      <c r="F5" s="44" t="s">
        <v>102</v>
      </c>
      <c r="G5" s="44" t="s">
        <v>123</v>
      </c>
      <c r="H5" s="44" t="s">
        <v>96</v>
      </c>
      <c r="I5" s="44" t="s">
        <v>104</v>
      </c>
      <c r="J5" s="44" t="s">
        <v>105</v>
      </c>
      <c r="K5" s="45" t="s">
        <v>106</v>
      </c>
      <c r="L5" s="46" t="s">
        <v>121</v>
      </c>
    </row>
    <row r="6" spans="1:12" s="4" customFormat="1" ht="52.5" customHeight="1">
      <c r="A6" s="1" t="s">
        <v>70</v>
      </c>
      <c r="B6" s="2" t="s">
        <v>125</v>
      </c>
      <c r="C6" s="2" t="s">
        <v>42</v>
      </c>
      <c r="D6" s="47">
        <f>D7+D10</f>
        <v>147180.1</v>
      </c>
      <c r="E6" s="47">
        <f>E7+E10</f>
        <v>81959.64</v>
      </c>
      <c r="F6" s="47">
        <f>F7+F10</f>
        <v>70044.21</v>
      </c>
      <c r="G6" s="31">
        <f aca="true" t="shared" si="0" ref="G6:G62">F6/E6*100</f>
        <v>85.46183218959968</v>
      </c>
      <c r="H6" s="31">
        <f aca="true" t="shared" si="1" ref="H6:H69">F6/D6*100</f>
        <v>47.59081560618589</v>
      </c>
      <c r="I6" s="31"/>
      <c r="J6" s="31"/>
      <c r="K6" s="48"/>
      <c r="L6" s="49" t="s">
        <v>81</v>
      </c>
    </row>
    <row r="7" spans="1:12" s="4" customFormat="1" ht="17.25" customHeight="1">
      <c r="A7" s="95"/>
      <c r="B7" s="96"/>
      <c r="C7" s="76" t="s">
        <v>40</v>
      </c>
      <c r="D7" s="34">
        <v>142149.9</v>
      </c>
      <c r="E7" s="34">
        <v>76929.44</v>
      </c>
      <c r="F7" s="33">
        <v>65014.01</v>
      </c>
      <c r="G7" s="31">
        <f t="shared" si="0"/>
        <v>84.51122223169699</v>
      </c>
      <c r="H7" s="31">
        <f t="shared" si="1"/>
        <v>45.73623337054757</v>
      </c>
      <c r="I7" s="23">
        <f>I8+I9</f>
        <v>114606.76</v>
      </c>
      <c r="J7" s="23">
        <f>I7-D7</f>
        <v>-27543.14</v>
      </c>
      <c r="K7" s="48">
        <f>I7/D7</f>
        <v>0.806238766260124</v>
      </c>
      <c r="L7" s="24">
        <f>G7-95</f>
        <v>-10.48877776830301</v>
      </c>
    </row>
    <row r="8" spans="1:12" s="4" customFormat="1" ht="19.5" customHeight="1" hidden="1">
      <c r="A8" s="103"/>
      <c r="B8" s="107"/>
      <c r="C8" s="22" t="s">
        <v>103</v>
      </c>
      <c r="D8" s="34">
        <v>43405.5</v>
      </c>
      <c r="E8" s="34">
        <v>27149.3</v>
      </c>
      <c r="F8" s="33">
        <v>23982.6</v>
      </c>
      <c r="G8" s="31">
        <f t="shared" si="0"/>
        <v>88.33597919651703</v>
      </c>
      <c r="H8" s="31">
        <f t="shared" si="1"/>
        <v>55.252444966651694</v>
      </c>
      <c r="I8" s="23">
        <v>40007.7</v>
      </c>
      <c r="J8" s="23">
        <f aca="true" t="shared" si="2" ref="J8:J14">I8-D8</f>
        <v>-3397.800000000003</v>
      </c>
      <c r="K8" s="48">
        <f>I8/D8</f>
        <v>0.9217195977468292</v>
      </c>
      <c r="L8" s="24"/>
    </row>
    <row r="9" spans="1:12" s="4" customFormat="1" ht="17.25" customHeight="1" hidden="1">
      <c r="A9" s="103"/>
      <c r="B9" s="107"/>
      <c r="C9" s="22" t="s">
        <v>143</v>
      </c>
      <c r="D9" s="34">
        <v>98743.79</v>
      </c>
      <c r="E9" s="34">
        <v>49779.56</v>
      </c>
      <c r="F9" s="33">
        <v>41031.55</v>
      </c>
      <c r="G9" s="31">
        <f t="shared" si="0"/>
        <v>82.42650196184941</v>
      </c>
      <c r="H9" s="31">
        <f t="shared" si="1"/>
        <v>41.55354984855251</v>
      </c>
      <c r="I9" s="23">
        <v>74599.06</v>
      </c>
      <c r="J9" s="23">
        <f t="shared" si="2"/>
        <v>-24144.729999999996</v>
      </c>
      <c r="K9" s="48">
        <f>I9/D9</f>
        <v>0.755481028224661</v>
      </c>
      <c r="L9" s="24"/>
    </row>
    <row r="10" spans="1:12" s="4" customFormat="1" ht="28.5" customHeight="1">
      <c r="A10" s="108"/>
      <c r="B10" s="109"/>
      <c r="C10" s="76" t="s">
        <v>90</v>
      </c>
      <c r="D10" s="34">
        <v>5030.2</v>
      </c>
      <c r="E10" s="34">
        <v>5030.2</v>
      </c>
      <c r="F10" s="34">
        <v>5030.2</v>
      </c>
      <c r="G10" s="31">
        <f t="shared" si="0"/>
        <v>100</v>
      </c>
      <c r="H10" s="31">
        <f t="shared" si="1"/>
        <v>100</v>
      </c>
      <c r="I10" s="23"/>
      <c r="J10" s="23"/>
      <c r="K10" s="48"/>
      <c r="L10" s="24">
        <f>G10-95</f>
        <v>5</v>
      </c>
    </row>
    <row r="11" spans="1:12" s="4" customFormat="1" ht="39.75" customHeight="1">
      <c r="A11" s="1" t="s">
        <v>71</v>
      </c>
      <c r="B11" s="2" t="s">
        <v>126</v>
      </c>
      <c r="C11" s="76" t="s">
        <v>72</v>
      </c>
      <c r="D11" s="47">
        <f>D15</f>
        <v>161468.49</v>
      </c>
      <c r="E11" s="47">
        <f>E15</f>
        <v>89522.6</v>
      </c>
      <c r="F11" s="47">
        <f>F15</f>
        <v>53162.44</v>
      </c>
      <c r="G11" s="31">
        <f t="shared" si="0"/>
        <v>59.38437891660877</v>
      </c>
      <c r="H11" s="31">
        <f t="shared" si="1"/>
        <v>32.92434331924452</v>
      </c>
      <c r="I11" s="31"/>
      <c r="J11" s="23"/>
      <c r="K11" s="48"/>
      <c r="L11" s="49" t="s">
        <v>81</v>
      </c>
    </row>
    <row r="12" spans="1:12" s="4" customFormat="1" ht="25.5">
      <c r="A12" s="97"/>
      <c r="B12" s="97"/>
      <c r="C12" s="76" t="s">
        <v>78</v>
      </c>
      <c r="D12" s="47">
        <f>92530+2666.6</f>
        <v>95196.6</v>
      </c>
      <c r="E12" s="47">
        <v>56973.1</v>
      </c>
      <c r="F12" s="47">
        <v>53162.44</v>
      </c>
      <c r="G12" s="31">
        <f t="shared" si="0"/>
        <v>93.311475064548</v>
      </c>
      <c r="H12" s="31">
        <f t="shared" si="1"/>
        <v>55.844893620150295</v>
      </c>
      <c r="I12" s="23">
        <f>I13+I14</f>
        <v>82271.4</v>
      </c>
      <c r="J12" s="23">
        <f t="shared" si="2"/>
        <v>-12925.200000000012</v>
      </c>
      <c r="K12" s="48">
        <f>I12/D12</f>
        <v>0.864226243374238</v>
      </c>
      <c r="L12" s="24">
        <f aca="true" t="shared" si="3" ref="L12:L19">G12-95</f>
        <v>-1.6885249354519942</v>
      </c>
    </row>
    <row r="13" spans="1:12" s="25" customFormat="1" ht="12.75" hidden="1">
      <c r="A13" s="97"/>
      <c r="B13" s="97"/>
      <c r="C13" s="22" t="s">
        <v>103</v>
      </c>
      <c r="D13" s="84">
        <v>86243.4</v>
      </c>
      <c r="E13" s="84">
        <v>55122.700000000004</v>
      </c>
      <c r="F13" s="84">
        <v>51311.7</v>
      </c>
      <c r="G13" s="31">
        <f t="shared" si="0"/>
        <v>93.08633285379706</v>
      </c>
      <c r="H13" s="31">
        <f t="shared" si="1"/>
        <v>59.49637885333834</v>
      </c>
      <c r="I13" s="84">
        <v>80420.7</v>
      </c>
      <c r="J13" s="23">
        <f t="shared" si="2"/>
        <v>-5822.699999999997</v>
      </c>
      <c r="K13" s="48">
        <f>I13/D13</f>
        <v>0.9324852684379327</v>
      </c>
      <c r="L13" s="24"/>
    </row>
    <row r="14" spans="1:12" s="32" customFormat="1" ht="12.75" hidden="1">
      <c r="A14" s="97"/>
      <c r="B14" s="97"/>
      <c r="C14" s="32" t="s">
        <v>113</v>
      </c>
      <c r="D14" s="85">
        <v>8953.2</v>
      </c>
      <c r="E14" s="85">
        <v>1850.4</v>
      </c>
      <c r="F14" s="85">
        <v>1850.7</v>
      </c>
      <c r="G14" s="31">
        <f t="shared" si="0"/>
        <v>100.01621271076525</v>
      </c>
      <c r="H14" s="31">
        <f t="shared" si="1"/>
        <v>20.67082160568288</v>
      </c>
      <c r="I14" s="84">
        <v>1850.7</v>
      </c>
      <c r="J14" s="23">
        <f t="shared" si="2"/>
        <v>-7102.500000000001</v>
      </c>
      <c r="K14" s="48">
        <f>I14/D14</f>
        <v>0.20670821605682882</v>
      </c>
      <c r="L14" s="24"/>
    </row>
    <row r="15" spans="1:12" s="4" customFormat="1" ht="27.75" customHeight="1" hidden="1">
      <c r="A15" s="97"/>
      <c r="B15" s="97"/>
      <c r="C15" s="77" t="s">
        <v>77</v>
      </c>
      <c r="D15" s="50">
        <f>D18+D19+D12+D16+D17</f>
        <v>161468.49</v>
      </c>
      <c r="E15" s="50">
        <f>E18+E19+E12+E16+E17</f>
        <v>89522.6</v>
      </c>
      <c r="F15" s="50">
        <v>53162.44</v>
      </c>
      <c r="G15" s="31">
        <f t="shared" si="0"/>
        <v>59.38437891660877</v>
      </c>
      <c r="H15" s="31">
        <f t="shared" si="1"/>
        <v>32.92434331924452</v>
      </c>
      <c r="I15" s="51"/>
      <c r="J15" s="51"/>
      <c r="K15" s="61"/>
      <c r="L15" s="52">
        <f t="shared" si="3"/>
        <v>-35.61562108339123</v>
      </c>
    </row>
    <row r="16" spans="1:12" s="4" customFormat="1" ht="26.25" customHeight="1" hidden="1">
      <c r="A16" s="97"/>
      <c r="B16" s="97"/>
      <c r="C16" s="22" t="s">
        <v>99</v>
      </c>
      <c r="D16" s="33">
        <f>211.9+2412.7</f>
        <v>2624.6</v>
      </c>
      <c r="E16" s="33">
        <f>211.9+2412.7</f>
        <v>2624.6</v>
      </c>
      <c r="F16" s="33">
        <v>0</v>
      </c>
      <c r="G16" s="31">
        <f t="shared" si="0"/>
        <v>0</v>
      </c>
      <c r="H16" s="31">
        <f t="shared" si="1"/>
        <v>0</v>
      </c>
      <c r="I16" s="23"/>
      <c r="J16" s="23"/>
      <c r="K16" s="48"/>
      <c r="L16" s="24">
        <f t="shared" si="3"/>
        <v>-95</v>
      </c>
    </row>
    <row r="17" spans="1:12" s="4" customFormat="1" ht="26.25" customHeight="1" hidden="1">
      <c r="A17" s="97"/>
      <c r="B17" s="97"/>
      <c r="C17" s="22" t="s">
        <v>91</v>
      </c>
      <c r="D17" s="33">
        <f>15961.4-810.31</f>
        <v>15151.09</v>
      </c>
      <c r="E17" s="33">
        <v>3548.2</v>
      </c>
      <c r="F17" s="33">
        <v>0</v>
      </c>
      <c r="G17" s="31">
        <f t="shared" si="0"/>
        <v>0</v>
      </c>
      <c r="H17" s="31">
        <f t="shared" si="1"/>
        <v>0</v>
      </c>
      <c r="I17" s="23"/>
      <c r="J17" s="23"/>
      <c r="K17" s="48"/>
      <c r="L17" s="24">
        <f t="shared" si="3"/>
        <v>-95</v>
      </c>
    </row>
    <row r="18" spans="1:12" s="4" customFormat="1" ht="26.25" customHeight="1" hidden="1">
      <c r="A18" s="97"/>
      <c r="B18" s="97"/>
      <c r="C18" s="22" t="s">
        <v>93</v>
      </c>
      <c r="D18" s="33">
        <v>19728.2</v>
      </c>
      <c r="E18" s="33">
        <v>13152.2</v>
      </c>
      <c r="F18" s="33">
        <v>0</v>
      </c>
      <c r="G18" s="31">
        <f t="shared" si="0"/>
        <v>0</v>
      </c>
      <c r="H18" s="31">
        <f t="shared" si="1"/>
        <v>0</v>
      </c>
      <c r="I18" s="23"/>
      <c r="J18" s="23"/>
      <c r="K18" s="48"/>
      <c r="L18" s="24">
        <f t="shared" si="3"/>
        <v>-95</v>
      </c>
    </row>
    <row r="19" spans="1:12" s="4" customFormat="1" ht="16.5" customHeight="1" hidden="1">
      <c r="A19" s="97"/>
      <c r="B19" s="97"/>
      <c r="C19" s="22" t="s">
        <v>92</v>
      </c>
      <c r="D19" s="33">
        <v>28768</v>
      </c>
      <c r="E19" s="33">
        <v>13224.5</v>
      </c>
      <c r="F19" s="33">
        <v>0</v>
      </c>
      <c r="G19" s="31">
        <f t="shared" si="0"/>
        <v>0</v>
      </c>
      <c r="H19" s="31">
        <f t="shared" si="1"/>
        <v>0</v>
      </c>
      <c r="I19" s="23"/>
      <c r="J19" s="23"/>
      <c r="K19" s="48"/>
      <c r="L19" s="24">
        <f t="shared" si="3"/>
        <v>-95</v>
      </c>
    </row>
    <row r="20" spans="1:12" s="4" customFormat="1" ht="48" customHeight="1">
      <c r="A20" s="1" t="s">
        <v>1</v>
      </c>
      <c r="B20" s="2" t="s">
        <v>124</v>
      </c>
      <c r="C20" s="76" t="s">
        <v>43</v>
      </c>
      <c r="D20" s="47">
        <f>D21</f>
        <v>116166.5</v>
      </c>
      <c r="E20" s="47">
        <f>E21</f>
        <v>79332.36</v>
      </c>
      <c r="F20" s="47">
        <f>F21</f>
        <v>65892.79</v>
      </c>
      <c r="G20" s="31">
        <f t="shared" si="0"/>
        <v>83.05915770059028</v>
      </c>
      <c r="H20" s="31">
        <f t="shared" si="1"/>
        <v>56.72271265812433</v>
      </c>
      <c r="I20" s="31"/>
      <c r="J20" s="23"/>
      <c r="K20" s="48"/>
      <c r="L20" s="49" t="s">
        <v>81</v>
      </c>
    </row>
    <row r="21" spans="1:12" s="4" customFormat="1" ht="17.25" customHeight="1">
      <c r="A21" s="95"/>
      <c r="B21" s="96"/>
      <c r="C21" s="76" t="s">
        <v>40</v>
      </c>
      <c r="D21" s="47">
        <v>116166.5</v>
      </c>
      <c r="E21" s="47">
        <v>79332.36</v>
      </c>
      <c r="F21" s="47">
        <v>65892.79</v>
      </c>
      <c r="G21" s="31">
        <f t="shared" si="0"/>
        <v>83.05915770059028</v>
      </c>
      <c r="H21" s="31">
        <f t="shared" si="1"/>
        <v>56.72271265812433</v>
      </c>
      <c r="I21" s="23">
        <f>I22+I23</f>
        <v>101476.8</v>
      </c>
      <c r="J21" s="23">
        <f>I21-D21</f>
        <v>-14689.699999999997</v>
      </c>
      <c r="K21" s="48">
        <f>I21/D21</f>
        <v>0.8735461600375324</v>
      </c>
      <c r="L21" s="24">
        <f>G21-95</f>
        <v>-11.940842299409724</v>
      </c>
    </row>
    <row r="22" spans="1:12" s="25" customFormat="1" ht="17.25" customHeight="1" hidden="1">
      <c r="A22" s="26"/>
      <c r="B22" s="27"/>
      <c r="C22" s="22" t="s">
        <v>103</v>
      </c>
      <c r="D22" s="84">
        <v>39407</v>
      </c>
      <c r="E22" s="84">
        <v>25565.9</v>
      </c>
      <c r="F22" s="84">
        <v>23870.5</v>
      </c>
      <c r="G22" s="31">
        <f t="shared" si="0"/>
        <v>93.3685103986169</v>
      </c>
      <c r="H22" s="31">
        <f t="shared" si="1"/>
        <v>60.57426345573121</v>
      </c>
      <c r="I22" s="84">
        <v>36901.5</v>
      </c>
      <c r="J22" s="23">
        <f aca="true" t="shared" si="4" ref="J22:J36">I22-D22</f>
        <v>-2505.5</v>
      </c>
      <c r="K22" s="48">
        <f aca="true" t="shared" si="5" ref="K22:K36">I22/D22</f>
        <v>0.9364199253939656</v>
      </c>
      <c r="L22" s="24"/>
    </row>
    <row r="23" spans="1:12" s="25" customFormat="1" ht="17.25" customHeight="1" hidden="1">
      <c r="A23" s="26"/>
      <c r="B23" s="27"/>
      <c r="C23" s="22" t="s">
        <v>143</v>
      </c>
      <c r="D23" s="23">
        <v>76759.5</v>
      </c>
      <c r="E23" s="23">
        <v>53767.18</v>
      </c>
      <c r="F23" s="23">
        <v>42022.36</v>
      </c>
      <c r="G23" s="31">
        <f t="shared" si="0"/>
        <v>78.1561539958019</v>
      </c>
      <c r="H23" s="31">
        <f t="shared" si="1"/>
        <v>54.745484272305056</v>
      </c>
      <c r="I23" s="23">
        <v>64575.3</v>
      </c>
      <c r="J23" s="23">
        <f t="shared" si="4"/>
        <v>-12184.199999999997</v>
      </c>
      <c r="K23" s="48">
        <f t="shared" si="5"/>
        <v>0.8412678560959882</v>
      </c>
      <c r="L23" s="24"/>
    </row>
    <row r="24" spans="1:12" s="4" customFormat="1" ht="40.5" customHeight="1">
      <c r="A24" s="1" t="s">
        <v>87</v>
      </c>
      <c r="B24" s="2" t="s">
        <v>88</v>
      </c>
      <c r="C24" s="76" t="s">
        <v>89</v>
      </c>
      <c r="D24" s="47">
        <f>D25</f>
        <v>156979.8</v>
      </c>
      <c r="E24" s="47">
        <f>E25</f>
        <v>92814.67</v>
      </c>
      <c r="F24" s="47">
        <f>F25</f>
        <v>37225.91</v>
      </c>
      <c r="G24" s="31">
        <f t="shared" si="0"/>
        <v>40.107786840162234</v>
      </c>
      <c r="H24" s="31">
        <f t="shared" si="1"/>
        <v>23.713821778343462</v>
      </c>
      <c r="I24" s="31"/>
      <c r="J24" s="31"/>
      <c r="K24" s="48"/>
      <c r="L24" s="49" t="s">
        <v>81</v>
      </c>
    </row>
    <row r="25" spans="1:12" s="4" customFormat="1" ht="17.25" customHeight="1">
      <c r="A25" s="95"/>
      <c r="B25" s="96"/>
      <c r="C25" s="76" t="s">
        <v>40</v>
      </c>
      <c r="D25" s="47">
        <v>156979.8</v>
      </c>
      <c r="E25" s="47">
        <v>92814.67</v>
      </c>
      <c r="F25" s="47">
        <v>37225.91</v>
      </c>
      <c r="G25" s="31">
        <f t="shared" si="0"/>
        <v>40.107786840162234</v>
      </c>
      <c r="H25" s="31">
        <f t="shared" si="1"/>
        <v>23.713821778343462</v>
      </c>
      <c r="I25" s="31">
        <f>I26+I27</f>
        <v>73289.90000000001</v>
      </c>
      <c r="J25" s="23">
        <f t="shared" si="4"/>
        <v>-83689.89999999998</v>
      </c>
      <c r="K25" s="48">
        <f t="shared" si="5"/>
        <v>0.46687471891287935</v>
      </c>
      <c r="L25" s="24">
        <f>G25-95</f>
        <v>-54.892213159837766</v>
      </c>
    </row>
    <row r="26" spans="1:12" s="25" customFormat="1" ht="17.25" customHeight="1" hidden="1">
      <c r="A26" s="26"/>
      <c r="B26" s="27"/>
      <c r="C26" s="79" t="s">
        <v>103</v>
      </c>
      <c r="D26" s="86">
        <v>10375.3</v>
      </c>
      <c r="E26" s="86">
        <v>6273</v>
      </c>
      <c r="F26" s="86">
        <v>6250.9</v>
      </c>
      <c r="G26" s="81">
        <f t="shared" si="0"/>
        <v>99.64769647696477</v>
      </c>
      <c r="H26" s="81">
        <f t="shared" si="1"/>
        <v>60.24789644636782</v>
      </c>
      <c r="I26" s="80">
        <v>9885.1</v>
      </c>
      <c r="J26" s="82">
        <f t="shared" si="4"/>
        <v>-490.1999999999989</v>
      </c>
      <c r="K26" s="83">
        <f t="shared" si="5"/>
        <v>0.952753173402215</v>
      </c>
      <c r="L26" s="24"/>
    </row>
    <row r="27" spans="1:12" s="25" customFormat="1" ht="17.25" customHeight="1" hidden="1">
      <c r="A27" s="26"/>
      <c r="B27" s="27"/>
      <c r="C27" s="79" t="s">
        <v>143</v>
      </c>
      <c r="D27" s="87">
        <v>146604.5</v>
      </c>
      <c r="E27" s="87">
        <v>86541.73</v>
      </c>
      <c r="F27" s="87">
        <v>30975.05</v>
      </c>
      <c r="G27" s="81">
        <f t="shared" si="0"/>
        <v>35.79203928555623</v>
      </c>
      <c r="H27" s="81">
        <f t="shared" si="1"/>
        <v>21.128307794099086</v>
      </c>
      <c r="I27" s="82">
        <v>63404.8</v>
      </c>
      <c r="J27" s="82">
        <f t="shared" si="4"/>
        <v>-83199.7</v>
      </c>
      <c r="K27" s="83">
        <f t="shared" si="5"/>
        <v>0.4324887708085359</v>
      </c>
      <c r="L27" s="24"/>
    </row>
    <row r="28" spans="1:12" s="4" customFormat="1" ht="47.25" customHeight="1">
      <c r="A28" s="1" t="s">
        <v>2</v>
      </c>
      <c r="B28" s="2" t="s">
        <v>127</v>
      </c>
      <c r="C28" s="76" t="s">
        <v>44</v>
      </c>
      <c r="D28" s="47">
        <f>D29</f>
        <v>55677.5</v>
      </c>
      <c r="E28" s="47">
        <f>E29</f>
        <v>36841.35</v>
      </c>
      <c r="F28" s="47">
        <f>F29</f>
        <v>32696.21</v>
      </c>
      <c r="G28" s="31">
        <f t="shared" si="0"/>
        <v>88.74867506212449</v>
      </c>
      <c r="H28" s="31">
        <f t="shared" si="1"/>
        <v>58.724278209330514</v>
      </c>
      <c r="I28" s="31"/>
      <c r="J28" s="31"/>
      <c r="K28" s="48"/>
      <c r="L28" s="49" t="s">
        <v>81</v>
      </c>
    </row>
    <row r="29" spans="1:12" s="4" customFormat="1" ht="17.25" customHeight="1">
      <c r="A29" s="97"/>
      <c r="B29" s="97"/>
      <c r="C29" s="76" t="s">
        <v>40</v>
      </c>
      <c r="D29" s="33">
        <f>55418.8+258.7</f>
        <v>55677.5</v>
      </c>
      <c r="E29" s="33">
        <v>36841.35</v>
      </c>
      <c r="F29" s="33">
        <v>32696.21</v>
      </c>
      <c r="G29" s="31">
        <f t="shared" si="0"/>
        <v>88.74867506212449</v>
      </c>
      <c r="H29" s="31">
        <f t="shared" si="1"/>
        <v>58.724278209330514</v>
      </c>
      <c r="I29" s="23">
        <f>I30+I31</f>
        <v>50927.39</v>
      </c>
      <c r="J29" s="23">
        <f t="shared" si="4"/>
        <v>-4750.110000000001</v>
      </c>
      <c r="K29" s="48">
        <f t="shared" si="5"/>
        <v>0.914685285797674</v>
      </c>
      <c r="L29" s="24">
        <f>G29-95</f>
        <v>-6.251324937875509</v>
      </c>
    </row>
    <row r="30" spans="1:12" s="25" customFormat="1" ht="17.25" customHeight="1" hidden="1">
      <c r="A30" s="28"/>
      <c r="B30" s="28"/>
      <c r="C30" s="79" t="s">
        <v>103</v>
      </c>
      <c r="D30" s="87">
        <v>7922.9</v>
      </c>
      <c r="E30" s="87">
        <v>4949.4</v>
      </c>
      <c r="F30" s="87">
        <v>4890.9</v>
      </c>
      <c r="G30" s="81">
        <f t="shared" si="0"/>
        <v>98.81803855012728</v>
      </c>
      <c r="H30" s="81">
        <f t="shared" si="1"/>
        <v>61.7311842885812</v>
      </c>
      <c r="I30" s="82">
        <v>7659.5</v>
      </c>
      <c r="J30" s="82">
        <f t="shared" si="4"/>
        <v>-263.39999999999964</v>
      </c>
      <c r="K30" s="83">
        <f t="shared" si="5"/>
        <v>0.9667545974327583</v>
      </c>
      <c r="L30" s="24"/>
    </row>
    <row r="31" spans="1:12" s="25" customFormat="1" ht="17.25" customHeight="1" hidden="1">
      <c r="A31" s="28"/>
      <c r="B31" s="28"/>
      <c r="C31" s="79" t="s">
        <v>143</v>
      </c>
      <c r="D31" s="87">
        <v>47754.71</v>
      </c>
      <c r="E31" s="87">
        <v>31892</v>
      </c>
      <c r="F31" s="87">
        <v>27805.3</v>
      </c>
      <c r="G31" s="81">
        <f t="shared" si="0"/>
        <v>87.1858146243572</v>
      </c>
      <c r="H31" s="81">
        <f t="shared" si="1"/>
        <v>58.225251498752684</v>
      </c>
      <c r="I31" s="82">
        <v>43267.89</v>
      </c>
      <c r="J31" s="82">
        <f t="shared" si="4"/>
        <v>-4486.82</v>
      </c>
      <c r="K31" s="83">
        <f t="shared" si="5"/>
        <v>0.9060444509033768</v>
      </c>
      <c r="L31" s="24"/>
    </row>
    <row r="32" spans="1:12" s="4" customFormat="1" ht="46.5" customHeight="1">
      <c r="A32" s="1" t="s">
        <v>3</v>
      </c>
      <c r="B32" s="2" t="s">
        <v>128</v>
      </c>
      <c r="C32" s="76" t="s">
        <v>45</v>
      </c>
      <c r="D32" s="47">
        <f>D33+D37+D38</f>
        <v>3843410.0999999996</v>
      </c>
      <c r="E32" s="47">
        <f>E33+E37+E38</f>
        <v>2431693.8299999996</v>
      </c>
      <c r="F32" s="47">
        <f>F33+F37+F38</f>
        <v>1767214.22</v>
      </c>
      <c r="G32" s="31">
        <f t="shared" si="0"/>
        <v>72.67420750909255</v>
      </c>
      <c r="H32" s="31">
        <f t="shared" si="1"/>
        <v>45.98037092112549</v>
      </c>
      <c r="I32" s="31"/>
      <c r="J32" s="31"/>
      <c r="K32" s="48"/>
      <c r="L32" s="49" t="s">
        <v>81</v>
      </c>
    </row>
    <row r="33" spans="1:12" s="4" customFormat="1" ht="16.5" customHeight="1">
      <c r="A33" s="95"/>
      <c r="B33" s="96"/>
      <c r="C33" s="76" t="s">
        <v>40</v>
      </c>
      <c r="D33" s="33">
        <v>2987711.1</v>
      </c>
      <c r="E33" s="33">
        <v>2217916.32</v>
      </c>
      <c r="F33" s="33">
        <v>1641508.23</v>
      </c>
      <c r="G33" s="31">
        <f t="shared" si="0"/>
        <v>74.01127874833439</v>
      </c>
      <c r="H33" s="31">
        <f t="shared" si="1"/>
        <v>54.94199991424874</v>
      </c>
      <c r="I33" s="23">
        <v>2804972.3</v>
      </c>
      <c r="J33" s="23">
        <f t="shared" si="4"/>
        <v>-182738.80000000028</v>
      </c>
      <c r="K33" s="48">
        <f t="shared" si="5"/>
        <v>0.9388365227146627</v>
      </c>
      <c r="L33" s="24">
        <f>G33-95</f>
        <v>-20.98872125166561</v>
      </c>
    </row>
    <row r="34" spans="1:12" s="4" customFormat="1" ht="16.5" customHeight="1" hidden="1">
      <c r="A34" s="103"/>
      <c r="B34" s="107"/>
      <c r="C34" s="79" t="s">
        <v>113</v>
      </c>
      <c r="D34" s="87">
        <f>D33-D35-D36</f>
        <v>2966833.4000000004</v>
      </c>
      <c r="E34" s="87">
        <f>E33-E35-E36</f>
        <v>2204865.62</v>
      </c>
      <c r="F34" s="87">
        <f>F33-F35-F36</f>
        <v>1630321.73</v>
      </c>
      <c r="G34" s="81">
        <f t="shared" si="0"/>
        <v>73.9419996942943</v>
      </c>
      <c r="H34" s="81">
        <f t="shared" si="1"/>
        <v>54.95157665408512</v>
      </c>
      <c r="I34" s="82">
        <f>I33-I35-I36</f>
        <v>2785698.1999999997</v>
      </c>
      <c r="J34" s="82">
        <f t="shared" si="4"/>
        <v>-181135.20000000065</v>
      </c>
      <c r="K34" s="83">
        <f t="shared" si="5"/>
        <v>0.9389466223482583</v>
      </c>
      <c r="L34" s="24"/>
    </row>
    <row r="35" spans="1:12" s="25" customFormat="1" ht="16.5" customHeight="1" hidden="1">
      <c r="A35" s="103"/>
      <c r="B35" s="107"/>
      <c r="C35" s="79" t="s">
        <v>103</v>
      </c>
      <c r="D35" s="87">
        <v>19862.3</v>
      </c>
      <c r="E35" s="87">
        <v>12069.4</v>
      </c>
      <c r="F35" s="87">
        <v>10629.1</v>
      </c>
      <c r="G35" s="81">
        <f t="shared" si="0"/>
        <v>88.06651531973421</v>
      </c>
      <c r="H35" s="81">
        <f t="shared" si="1"/>
        <v>53.51394350100443</v>
      </c>
      <c r="I35" s="82">
        <v>18540.1</v>
      </c>
      <c r="J35" s="82">
        <f t="shared" si="4"/>
        <v>-1322.2000000000007</v>
      </c>
      <c r="K35" s="83">
        <f t="shared" si="5"/>
        <v>0.9334316770968115</v>
      </c>
      <c r="L35" s="24"/>
    </row>
    <row r="36" spans="1:12" s="25" customFormat="1" ht="16.5" customHeight="1" hidden="1">
      <c r="A36" s="103"/>
      <c r="B36" s="107"/>
      <c r="C36" s="79" t="s">
        <v>118</v>
      </c>
      <c r="D36" s="87">
        <v>1015.4</v>
      </c>
      <c r="E36" s="87">
        <v>981.3</v>
      </c>
      <c r="F36" s="87">
        <v>557.4</v>
      </c>
      <c r="G36" s="81">
        <f t="shared" si="0"/>
        <v>56.80220116172424</v>
      </c>
      <c r="H36" s="81">
        <f t="shared" si="1"/>
        <v>54.89462280874532</v>
      </c>
      <c r="I36" s="82">
        <v>734</v>
      </c>
      <c r="J36" s="82">
        <f t="shared" si="4"/>
        <v>-281.4</v>
      </c>
      <c r="K36" s="83">
        <f t="shared" si="5"/>
        <v>0.7228678353358282</v>
      </c>
      <c r="L36" s="24"/>
    </row>
    <row r="37" spans="1:12" s="4" customFormat="1" ht="16.5" customHeight="1">
      <c r="A37" s="103"/>
      <c r="B37" s="107"/>
      <c r="C37" s="76" t="s">
        <v>41</v>
      </c>
      <c r="D37" s="33">
        <v>99335.3</v>
      </c>
      <c r="E37" s="33">
        <v>67167.51</v>
      </c>
      <c r="F37" s="53">
        <v>59158.5</v>
      </c>
      <c r="G37" s="31">
        <f t="shared" si="0"/>
        <v>88.07606534766586</v>
      </c>
      <c r="H37" s="31">
        <f t="shared" si="1"/>
        <v>59.55435781640565</v>
      </c>
      <c r="I37" s="23"/>
      <c r="J37" s="23"/>
      <c r="K37" s="48"/>
      <c r="L37" s="24">
        <f>G37-95</f>
        <v>-6.92393465233414</v>
      </c>
    </row>
    <row r="38" spans="1:12" s="4" customFormat="1" ht="27.75" customHeight="1">
      <c r="A38" s="113"/>
      <c r="B38" s="114"/>
      <c r="C38" s="76" t="s">
        <v>90</v>
      </c>
      <c r="D38" s="33">
        <v>756363.7</v>
      </c>
      <c r="E38" s="33">
        <v>146610</v>
      </c>
      <c r="F38" s="53">
        <v>66547.49</v>
      </c>
      <c r="G38" s="31">
        <f t="shared" si="0"/>
        <v>45.39082600095492</v>
      </c>
      <c r="H38" s="31">
        <f t="shared" si="1"/>
        <v>8.79834529340845</v>
      </c>
      <c r="I38" s="23"/>
      <c r="J38" s="23"/>
      <c r="K38" s="48"/>
      <c r="L38" s="24">
        <f>G38-95</f>
        <v>-49.60917399904508</v>
      </c>
    </row>
    <row r="39" spans="1:12" s="4" customFormat="1" ht="36" customHeight="1">
      <c r="A39" s="1" t="s">
        <v>4</v>
      </c>
      <c r="B39" s="2" t="s">
        <v>129</v>
      </c>
      <c r="C39" s="76" t="s">
        <v>46</v>
      </c>
      <c r="D39" s="47">
        <f>D40+D44+D45</f>
        <v>744132.88</v>
      </c>
      <c r="E39" s="47">
        <f>E40+E44+E45</f>
        <v>498429.55</v>
      </c>
      <c r="F39" s="47">
        <f>F40+F44+F45</f>
        <v>450406.17000000004</v>
      </c>
      <c r="G39" s="31">
        <f t="shared" si="0"/>
        <v>90.3650616220487</v>
      </c>
      <c r="H39" s="31">
        <f t="shared" si="1"/>
        <v>60.527653340623786</v>
      </c>
      <c r="I39" s="31"/>
      <c r="J39" s="31"/>
      <c r="K39" s="48"/>
      <c r="L39" s="49" t="s">
        <v>81</v>
      </c>
    </row>
    <row r="40" spans="1:12" s="4" customFormat="1" ht="16.5" customHeight="1">
      <c r="A40" s="97"/>
      <c r="B40" s="97"/>
      <c r="C40" s="76" t="s">
        <v>40</v>
      </c>
      <c r="D40" s="33">
        <v>740723.28</v>
      </c>
      <c r="E40" s="33">
        <v>495019.95</v>
      </c>
      <c r="F40" s="33">
        <v>449787.78</v>
      </c>
      <c r="G40" s="31">
        <f t="shared" si="0"/>
        <v>90.86255614546445</v>
      </c>
      <c r="H40" s="31">
        <f t="shared" si="1"/>
        <v>60.72278165740923</v>
      </c>
      <c r="I40" s="23">
        <f>I41+I43</f>
        <v>669364.7</v>
      </c>
      <c r="J40" s="23">
        <f>I40-D40</f>
        <v>-71358.58000000007</v>
      </c>
      <c r="K40" s="48">
        <f>I40/D40</f>
        <v>0.9036636461594671</v>
      </c>
      <c r="L40" s="24">
        <f>G40-95</f>
        <v>-4.137443854535547</v>
      </c>
    </row>
    <row r="41" spans="1:12" s="32" customFormat="1" ht="16.5" customHeight="1" hidden="1">
      <c r="A41" s="97"/>
      <c r="B41" s="97"/>
      <c r="C41" s="79" t="s">
        <v>103</v>
      </c>
      <c r="D41" s="82">
        <v>10991.3</v>
      </c>
      <c r="E41" s="88">
        <v>6600.8</v>
      </c>
      <c r="F41" s="88">
        <v>6159.9</v>
      </c>
      <c r="G41" s="81">
        <f t="shared" si="0"/>
        <v>93.32050660525995</v>
      </c>
      <c r="H41" s="81">
        <f t="shared" si="1"/>
        <v>56.043416156414615</v>
      </c>
      <c r="I41" s="88">
        <v>10000.500000000002</v>
      </c>
      <c r="J41" s="82">
        <f>I41-D41</f>
        <v>-990.7999999999975</v>
      </c>
      <c r="K41" s="83">
        <f>I41/D41</f>
        <v>0.9098559769999911</v>
      </c>
      <c r="L41" s="88"/>
    </row>
    <row r="42" spans="1:12" s="32" customFormat="1" ht="16.5" customHeight="1" hidden="1">
      <c r="A42" s="97"/>
      <c r="B42" s="97"/>
      <c r="C42" s="79" t="s">
        <v>117</v>
      </c>
      <c r="D42" s="82">
        <v>250</v>
      </c>
      <c r="E42" s="88">
        <v>250</v>
      </c>
      <c r="F42" s="88">
        <v>0</v>
      </c>
      <c r="G42" s="81">
        <f t="shared" si="0"/>
        <v>0</v>
      </c>
      <c r="H42" s="81">
        <f t="shared" si="1"/>
        <v>0</v>
      </c>
      <c r="I42" s="88">
        <v>0</v>
      </c>
      <c r="J42" s="82">
        <f>I42-D42</f>
        <v>-250</v>
      </c>
      <c r="K42" s="83">
        <f>I42/D42</f>
        <v>0</v>
      </c>
      <c r="L42" s="88"/>
    </row>
    <row r="43" spans="1:12" s="32" customFormat="1" ht="16.5" customHeight="1" hidden="1">
      <c r="A43" s="97"/>
      <c r="B43" s="97"/>
      <c r="C43" s="79" t="s">
        <v>143</v>
      </c>
      <c r="D43" s="82">
        <f>729732-250</f>
        <v>729482</v>
      </c>
      <c r="E43" s="82">
        <f>488406.8-250+12.4</f>
        <v>488169.2</v>
      </c>
      <c r="F43" s="82">
        <v>443627.8</v>
      </c>
      <c r="G43" s="81">
        <f t="shared" si="0"/>
        <v>90.87582747948866</v>
      </c>
      <c r="H43" s="81">
        <f t="shared" si="1"/>
        <v>60.81408451476526</v>
      </c>
      <c r="I43" s="82">
        <v>659364.2</v>
      </c>
      <c r="J43" s="82">
        <f>I43-D43</f>
        <v>-70117.80000000005</v>
      </c>
      <c r="K43" s="83">
        <f>I43/D43</f>
        <v>0.9038800134890237</v>
      </c>
      <c r="L43" s="88"/>
    </row>
    <row r="44" spans="1:12" s="19" customFormat="1" ht="12.75" hidden="1">
      <c r="A44" s="97"/>
      <c r="B44" s="97"/>
      <c r="C44" s="78" t="s">
        <v>41</v>
      </c>
      <c r="D44" s="33">
        <v>0</v>
      </c>
      <c r="E44" s="33">
        <v>0</v>
      </c>
      <c r="F44" s="53">
        <v>0</v>
      </c>
      <c r="G44" s="31">
        <v>0</v>
      </c>
      <c r="H44" s="31">
        <v>0</v>
      </c>
      <c r="I44" s="23"/>
      <c r="J44" s="23"/>
      <c r="K44" s="48"/>
      <c r="L44" s="24">
        <f>G44-95</f>
        <v>-95</v>
      </c>
    </row>
    <row r="45" spans="1:12" s="4" customFormat="1" ht="27.75" customHeight="1">
      <c r="A45" s="97"/>
      <c r="B45" s="97"/>
      <c r="C45" s="76" t="s">
        <v>90</v>
      </c>
      <c r="D45" s="33">
        <v>3409.6</v>
      </c>
      <c r="E45" s="33">
        <v>3409.6</v>
      </c>
      <c r="F45" s="33">
        <v>618.39</v>
      </c>
      <c r="G45" s="31">
        <f t="shared" si="0"/>
        <v>18.136731581417177</v>
      </c>
      <c r="H45" s="31">
        <f t="shared" si="1"/>
        <v>18.136731581417177</v>
      </c>
      <c r="I45" s="23"/>
      <c r="J45" s="23"/>
      <c r="K45" s="48"/>
      <c r="L45" s="24">
        <f>G45-95</f>
        <v>-76.86326841858282</v>
      </c>
    </row>
    <row r="46" spans="1:12" s="4" customFormat="1" ht="39" customHeight="1">
      <c r="A46" s="1" t="s">
        <v>80</v>
      </c>
      <c r="B46" s="2" t="s">
        <v>130</v>
      </c>
      <c r="C46" s="76" t="s">
        <v>79</v>
      </c>
      <c r="D46" s="47">
        <f>D47+D51</f>
        <v>20605.7</v>
      </c>
      <c r="E46" s="47">
        <f>E47+E51</f>
        <v>13805.71</v>
      </c>
      <c r="F46" s="47">
        <f>F47+F51</f>
        <v>13390.99</v>
      </c>
      <c r="G46" s="31">
        <f t="shared" si="0"/>
        <v>96.99602555754106</v>
      </c>
      <c r="H46" s="31">
        <f t="shared" si="1"/>
        <v>64.98682403412647</v>
      </c>
      <c r="I46" s="31"/>
      <c r="J46" s="31"/>
      <c r="K46" s="48"/>
      <c r="L46" s="49" t="s">
        <v>81</v>
      </c>
    </row>
    <row r="47" spans="1:12" s="4" customFormat="1" ht="16.5" customHeight="1">
      <c r="A47" s="95"/>
      <c r="B47" s="102"/>
      <c r="C47" s="76" t="s">
        <v>40</v>
      </c>
      <c r="D47" s="33">
        <f>20457+134.3</f>
        <v>20591.3</v>
      </c>
      <c r="E47" s="33">
        <v>13791.31</v>
      </c>
      <c r="F47" s="33">
        <v>13376.69</v>
      </c>
      <c r="G47" s="31">
        <f t="shared" si="0"/>
        <v>96.99361409467267</v>
      </c>
      <c r="H47" s="31">
        <f t="shared" si="1"/>
        <v>64.96282410532605</v>
      </c>
      <c r="I47" s="23">
        <f>I49+I50+I48</f>
        <v>19171.9</v>
      </c>
      <c r="J47" s="23">
        <f>I47-D47</f>
        <v>-1419.3999999999978</v>
      </c>
      <c r="K47" s="48">
        <f>I47/D47</f>
        <v>0.9310679753099611</v>
      </c>
      <c r="L47" s="24">
        <f>G47-95</f>
        <v>1.9936140946726653</v>
      </c>
    </row>
    <row r="48" spans="1:12" s="25" customFormat="1" ht="16.5" customHeight="1" hidden="1">
      <c r="A48" s="103"/>
      <c r="B48" s="104"/>
      <c r="C48" s="22" t="s">
        <v>103</v>
      </c>
      <c r="D48" s="23">
        <f>4094.7+2475</f>
        <v>6569.7</v>
      </c>
      <c r="E48" s="24">
        <f>2584.5+1495</f>
        <v>4079.5</v>
      </c>
      <c r="F48" s="24">
        <f>2387.2+1478.3</f>
        <v>3865.5</v>
      </c>
      <c r="G48" s="31">
        <f t="shared" si="0"/>
        <v>94.75425910037994</v>
      </c>
      <c r="H48" s="31">
        <f t="shared" si="1"/>
        <v>58.83830311886388</v>
      </c>
      <c r="I48" s="24">
        <f>3992+2106.8</f>
        <v>6098.8</v>
      </c>
      <c r="J48" s="23">
        <f>I48-D48</f>
        <v>-470.89999999999964</v>
      </c>
      <c r="K48" s="48">
        <f>I48/D48</f>
        <v>0.9283224500357703</v>
      </c>
      <c r="L48" s="24"/>
    </row>
    <row r="49" spans="1:12" s="25" customFormat="1" ht="12.75" hidden="1">
      <c r="A49" s="103"/>
      <c r="B49" s="104"/>
      <c r="C49" s="22" t="s">
        <v>117</v>
      </c>
      <c r="D49" s="23">
        <v>976.5</v>
      </c>
      <c r="E49" s="23">
        <v>623.9</v>
      </c>
      <c r="F49" s="23">
        <v>561.6</v>
      </c>
      <c r="G49" s="31">
        <f t="shared" si="0"/>
        <v>90.01442538868409</v>
      </c>
      <c r="H49" s="31">
        <f t="shared" si="1"/>
        <v>57.511520737327196</v>
      </c>
      <c r="I49" s="23">
        <v>709.5</v>
      </c>
      <c r="J49" s="23">
        <f>I49-D49</f>
        <v>-267</v>
      </c>
      <c r="K49" s="48">
        <f>I49/D49</f>
        <v>0.7265745007680492</v>
      </c>
      <c r="L49" s="24"/>
    </row>
    <row r="50" spans="1:12" s="25" customFormat="1" ht="12.75" hidden="1">
      <c r="A50" s="103"/>
      <c r="B50" s="104"/>
      <c r="C50" s="22" t="s">
        <v>143</v>
      </c>
      <c r="D50" s="23">
        <v>13045.1</v>
      </c>
      <c r="E50" s="23">
        <v>9088.4</v>
      </c>
      <c r="F50" s="23">
        <v>8949.6</v>
      </c>
      <c r="G50" s="31">
        <f t="shared" si="0"/>
        <v>98.47277848686238</v>
      </c>
      <c r="H50" s="31">
        <f t="shared" si="1"/>
        <v>68.60507010295053</v>
      </c>
      <c r="I50" s="23">
        <v>12363.6</v>
      </c>
      <c r="J50" s="23">
        <f>I50-D50</f>
        <v>-681.5</v>
      </c>
      <c r="K50" s="48">
        <f>I50/D50</f>
        <v>0.9477581620685162</v>
      </c>
      <c r="L50" s="24"/>
    </row>
    <row r="51" spans="1:12" s="4" customFormat="1" ht="27.75" customHeight="1">
      <c r="A51" s="105"/>
      <c r="B51" s="106"/>
      <c r="C51" s="76" t="s">
        <v>90</v>
      </c>
      <c r="D51" s="33">
        <v>14.4</v>
      </c>
      <c r="E51" s="33">
        <v>14.4</v>
      </c>
      <c r="F51" s="33">
        <v>14.3</v>
      </c>
      <c r="G51" s="31">
        <f t="shared" si="0"/>
        <v>99.30555555555556</v>
      </c>
      <c r="H51" s="31">
        <f t="shared" si="1"/>
        <v>99.30555555555556</v>
      </c>
      <c r="I51" s="23"/>
      <c r="J51" s="23"/>
      <c r="K51" s="48"/>
      <c r="L51" s="24">
        <f>G51-95</f>
        <v>4.305555555555557</v>
      </c>
    </row>
    <row r="52" spans="1:12" s="4" customFormat="1" ht="36.75" customHeight="1">
      <c r="A52" s="1" t="s">
        <v>5</v>
      </c>
      <c r="B52" s="2" t="s">
        <v>131</v>
      </c>
      <c r="C52" s="76" t="s">
        <v>47</v>
      </c>
      <c r="D52" s="47">
        <f>D53+D57+D58</f>
        <v>7208849.789999999</v>
      </c>
      <c r="E52" s="47">
        <f>E53+E57+E58</f>
        <v>5031406.42</v>
      </c>
      <c r="F52" s="47">
        <f>F53+F57+F58</f>
        <v>4538889.59</v>
      </c>
      <c r="G52" s="31">
        <f t="shared" si="0"/>
        <v>90.21114994721495</v>
      </c>
      <c r="H52" s="31">
        <f t="shared" si="1"/>
        <v>62.96274332552018</v>
      </c>
      <c r="I52" s="31"/>
      <c r="J52" s="31"/>
      <c r="K52" s="48"/>
      <c r="L52" s="49" t="s">
        <v>81</v>
      </c>
    </row>
    <row r="53" spans="1:12" s="4" customFormat="1" ht="17.25" customHeight="1">
      <c r="A53" s="97"/>
      <c r="B53" s="97"/>
      <c r="C53" s="76" t="s">
        <v>40</v>
      </c>
      <c r="D53" s="33">
        <v>4575409.34</v>
      </c>
      <c r="E53" s="33">
        <v>3176345.06</v>
      </c>
      <c r="F53" s="33">
        <v>2930182.73</v>
      </c>
      <c r="G53" s="31">
        <f t="shared" si="0"/>
        <v>92.25013890650784</v>
      </c>
      <c r="H53" s="31">
        <f t="shared" si="1"/>
        <v>64.04197990293913</v>
      </c>
      <c r="I53" s="23">
        <f>I54+I55+I56</f>
        <v>4280908</v>
      </c>
      <c r="J53" s="23">
        <f>I53-D53</f>
        <v>-294501.33999999985</v>
      </c>
      <c r="K53" s="48">
        <f>I53/D53</f>
        <v>0.9356338814485176</v>
      </c>
      <c r="L53" s="24">
        <f>G53-95</f>
        <v>-2.7498610934921572</v>
      </c>
    </row>
    <row r="54" spans="1:12" s="25" customFormat="1" ht="17.25" customHeight="1" hidden="1">
      <c r="A54" s="97"/>
      <c r="B54" s="97"/>
      <c r="C54" s="79" t="s">
        <v>103</v>
      </c>
      <c r="D54" s="87">
        <v>70393.1</v>
      </c>
      <c r="E54" s="87">
        <v>41747.7</v>
      </c>
      <c r="F54" s="87">
        <v>37043.3</v>
      </c>
      <c r="G54" s="81">
        <f t="shared" si="0"/>
        <v>88.7313552602898</v>
      </c>
      <c r="H54" s="81">
        <f t="shared" si="1"/>
        <v>52.62348156282363</v>
      </c>
      <c r="I54" s="82">
        <v>66773.7</v>
      </c>
      <c r="J54" s="82">
        <f>I54-D54</f>
        <v>-3619.4000000000087</v>
      </c>
      <c r="K54" s="83">
        <f>I54/D54</f>
        <v>0.9485830287343503</v>
      </c>
      <c r="L54" s="24"/>
    </row>
    <row r="55" spans="1:12" s="25" customFormat="1" ht="17.25" customHeight="1" hidden="1">
      <c r="A55" s="97"/>
      <c r="B55" s="97"/>
      <c r="C55" s="79" t="s">
        <v>118</v>
      </c>
      <c r="D55" s="87">
        <v>7326.6</v>
      </c>
      <c r="E55" s="87">
        <v>5737.1</v>
      </c>
      <c r="F55" s="87">
        <v>3306.1</v>
      </c>
      <c r="G55" s="81">
        <f t="shared" si="0"/>
        <v>57.62667549807393</v>
      </c>
      <c r="H55" s="81">
        <f t="shared" si="1"/>
        <v>45.124614418693525</v>
      </c>
      <c r="I55" s="82">
        <v>4681.2</v>
      </c>
      <c r="J55" s="82">
        <f>I55-D55</f>
        <v>-2645.4000000000005</v>
      </c>
      <c r="K55" s="83">
        <f>I55/D55</f>
        <v>0.6389321103922692</v>
      </c>
      <c r="L55" s="24"/>
    </row>
    <row r="56" spans="1:12" s="25" customFormat="1" ht="17.25" customHeight="1" hidden="1">
      <c r="A56" s="97"/>
      <c r="B56" s="97"/>
      <c r="C56" s="79" t="s">
        <v>149</v>
      </c>
      <c r="D56" s="87">
        <f>4505016.2-7326.6</f>
        <v>4497689.600000001</v>
      </c>
      <c r="E56" s="87">
        <f>3134597.4-5737.1</f>
        <v>3128860.3</v>
      </c>
      <c r="F56" s="87">
        <f>2893139.5-3306.1</f>
        <v>2889833.4</v>
      </c>
      <c r="G56" s="81">
        <f t="shared" si="0"/>
        <v>92.36057614972455</v>
      </c>
      <c r="H56" s="81">
        <f t="shared" si="1"/>
        <v>64.25150815209658</v>
      </c>
      <c r="I56" s="82">
        <f>4214134.3-4681.2</f>
        <v>4209453.1</v>
      </c>
      <c r="J56" s="82">
        <f>I56-D56</f>
        <v>-288236.50000000093</v>
      </c>
      <c r="K56" s="83">
        <f>I56/D56</f>
        <v>0.9359145415459527</v>
      </c>
      <c r="L56" s="24"/>
    </row>
    <row r="57" spans="1:12" s="4" customFormat="1" ht="16.5" customHeight="1">
      <c r="A57" s="97"/>
      <c r="B57" s="97"/>
      <c r="C57" s="76" t="s">
        <v>41</v>
      </c>
      <c r="D57" s="33">
        <f>2348991.35-912.5</f>
        <v>2348078.85</v>
      </c>
      <c r="E57" s="33">
        <v>1701870.66</v>
      </c>
      <c r="F57" s="53">
        <v>1538009.15</v>
      </c>
      <c r="G57" s="31">
        <f t="shared" si="0"/>
        <v>90.37168253432372</v>
      </c>
      <c r="H57" s="31">
        <f t="shared" si="1"/>
        <v>65.50074542854469</v>
      </c>
      <c r="I57" s="23"/>
      <c r="J57" s="23"/>
      <c r="K57" s="48"/>
      <c r="L57" s="24">
        <f>G57-95</f>
        <v>-4.628317465676275</v>
      </c>
    </row>
    <row r="58" spans="1:12" s="4" customFormat="1" ht="27" customHeight="1">
      <c r="A58" s="97"/>
      <c r="B58" s="97"/>
      <c r="C58" s="76" t="s">
        <v>90</v>
      </c>
      <c r="D58" s="33">
        <v>285361.6</v>
      </c>
      <c r="E58" s="33">
        <v>153190.7</v>
      </c>
      <c r="F58" s="33">
        <v>70697.71</v>
      </c>
      <c r="G58" s="31">
        <f t="shared" si="0"/>
        <v>46.150131829151505</v>
      </c>
      <c r="H58" s="31">
        <f t="shared" si="1"/>
        <v>24.77478048903567</v>
      </c>
      <c r="I58" s="23"/>
      <c r="J58" s="23"/>
      <c r="K58" s="48"/>
      <c r="L58" s="24">
        <f>G58-95</f>
        <v>-48.849868170848495</v>
      </c>
    </row>
    <row r="59" spans="1:12" s="4" customFormat="1" ht="28.5" customHeight="1">
      <c r="A59" s="1" t="s">
        <v>6</v>
      </c>
      <c r="B59" s="2" t="s">
        <v>7</v>
      </c>
      <c r="C59" s="76" t="s">
        <v>48</v>
      </c>
      <c r="D59" s="47">
        <f>D60+D69</f>
        <v>270055.83</v>
      </c>
      <c r="E59" s="47">
        <f>E60+E69</f>
        <v>191692.36</v>
      </c>
      <c r="F59" s="47">
        <f>F60+F69</f>
        <v>174895.28</v>
      </c>
      <c r="G59" s="31">
        <f t="shared" si="0"/>
        <v>91.23748072171473</v>
      </c>
      <c r="H59" s="31">
        <f t="shared" si="1"/>
        <v>64.76263815522886</v>
      </c>
      <c r="I59" s="31"/>
      <c r="J59" s="31"/>
      <c r="K59" s="48"/>
      <c r="L59" s="49" t="s">
        <v>81</v>
      </c>
    </row>
    <row r="60" spans="1:12" s="4" customFormat="1" ht="21.75" customHeight="1">
      <c r="A60" s="95"/>
      <c r="B60" s="96"/>
      <c r="C60" s="76" t="s">
        <v>40</v>
      </c>
      <c r="D60" s="33">
        <v>267038.43</v>
      </c>
      <c r="E60" s="33">
        <v>189746.74</v>
      </c>
      <c r="F60" s="33">
        <v>172989.01</v>
      </c>
      <c r="G60" s="31">
        <f t="shared" si="0"/>
        <v>91.16837000730553</v>
      </c>
      <c r="H60" s="31">
        <f t="shared" si="1"/>
        <v>64.78056735129847</v>
      </c>
      <c r="I60" s="23">
        <f>SUM(I61:I68)</f>
        <v>257721.68</v>
      </c>
      <c r="J60" s="23">
        <f aca="true" t="shared" si="6" ref="J60:J68">I60-D60</f>
        <v>-9316.75</v>
      </c>
      <c r="K60" s="48">
        <f aca="true" t="shared" si="7" ref="K60:K68">I60/D60</f>
        <v>0.9651108269322883</v>
      </c>
      <c r="L60" s="24">
        <f>G60-95</f>
        <v>-3.8316299926944737</v>
      </c>
    </row>
    <row r="61" spans="1:12" s="25" customFormat="1" ht="18" customHeight="1" hidden="1">
      <c r="A61" s="103"/>
      <c r="B61" s="107"/>
      <c r="C61" s="22" t="s">
        <v>103</v>
      </c>
      <c r="D61" s="33">
        <v>39470.7</v>
      </c>
      <c r="E61" s="33">
        <v>24191.3</v>
      </c>
      <c r="F61" s="33">
        <v>22536.2</v>
      </c>
      <c r="G61" s="31">
        <f t="shared" si="0"/>
        <v>93.15828417654282</v>
      </c>
      <c r="H61" s="31">
        <f t="shared" si="1"/>
        <v>57.09602312601499</v>
      </c>
      <c r="I61" s="23">
        <v>35846</v>
      </c>
      <c r="J61" s="23">
        <f t="shared" si="6"/>
        <v>-3624.699999999997</v>
      </c>
      <c r="K61" s="48">
        <f t="shared" si="7"/>
        <v>0.9081673241163699</v>
      </c>
      <c r="L61" s="24"/>
    </row>
    <row r="62" spans="1:12" s="25" customFormat="1" ht="18" customHeight="1" hidden="1">
      <c r="A62" s="103"/>
      <c r="B62" s="107"/>
      <c r="C62" s="22" t="s">
        <v>107</v>
      </c>
      <c r="D62" s="33">
        <v>6782.5</v>
      </c>
      <c r="E62" s="33">
        <v>4793</v>
      </c>
      <c r="F62" s="33">
        <v>4598.6</v>
      </c>
      <c r="G62" s="31">
        <f t="shared" si="0"/>
        <v>95.94408512413938</v>
      </c>
      <c r="H62" s="31">
        <f t="shared" si="1"/>
        <v>67.80095834869148</v>
      </c>
      <c r="I62" s="23">
        <v>6449.6</v>
      </c>
      <c r="J62" s="23">
        <f t="shared" si="6"/>
        <v>-332.89999999999964</v>
      </c>
      <c r="K62" s="48">
        <f t="shared" si="7"/>
        <v>0.9509178031699227</v>
      </c>
      <c r="L62" s="24"/>
    </row>
    <row r="63" spans="1:12" s="25" customFormat="1" ht="18" customHeight="1" hidden="1">
      <c r="A63" s="103"/>
      <c r="B63" s="107"/>
      <c r="C63" s="22" t="s">
        <v>108</v>
      </c>
      <c r="D63" s="33">
        <v>533.8</v>
      </c>
      <c r="E63" s="33">
        <v>533.8</v>
      </c>
      <c r="F63" s="33">
        <v>529.09</v>
      </c>
      <c r="G63" s="31">
        <f aca="true" t="shared" si="8" ref="G63:G126">F63/E63*100</f>
        <v>99.11764705882355</v>
      </c>
      <c r="H63" s="31">
        <f t="shared" si="1"/>
        <v>99.11764705882355</v>
      </c>
      <c r="I63" s="23">
        <v>529.09</v>
      </c>
      <c r="J63" s="23">
        <f t="shared" si="6"/>
        <v>-4.709999999999923</v>
      </c>
      <c r="K63" s="48">
        <f t="shared" si="7"/>
        <v>0.9911764705882354</v>
      </c>
      <c r="L63" s="24"/>
    </row>
    <row r="64" spans="1:12" s="25" customFormat="1" ht="18" customHeight="1" hidden="1">
      <c r="A64" s="103"/>
      <c r="B64" s="107"/>
      <c r="C64" s="22" t="s">
        <v>109</v>
      </c>
      <c r="D64" s="33">
        <v>1032</v>
      </c>
      <c r="E64" s="33">
        <v>826</v>
      </c>
      <c r="F64" s="33">
        <v>745.3</v>
      </c>
      <c r="G64" s="31">
        <f t="shared" si="8"/>
        <v>90.23002421307505</v>
      </c>
      <c r="H64" s="31">
        <f t="shared" si="1"/>
        <v>72.21899224806201</v>
      </c>
      <c r="I64" s="23">
        <v>828.6</v>
      </c>
      <c r="J64" s="23">
        <f t="shared" si="6"/>
        <v>-203.39999999999998</v>
      </c>
      <c r="K64" s="48">
        <f t="shared" si="7"/>
        <v>0.8029069767441861</v>
      </c>
      <c r="L64" s="24"/>
    </row>
    <row r="65" spans="1:12" s="25" customFormat="1" ht="18" customHeight="1" hidden="1">
      <c r="A65" s="103"/>
      <c r="B65" s="107"/>
      <c r="C65" s="22" t="s">
        <v>110</v>
      </c>
      <c r="D65" s="33">
        <v>426</v>
      </c>
      <c r="E65" s="33">
        <v>195.3</v>
      </c>
      <c r="F65" s="33">
        <v>195.3</v>
      </c>
      <c r="G65" s="31">
        <f t="shared" si="8"/>
        <v>100</v>
      </c>
      <c r="H65" s="31">
        <f t="shared" si="1"/>
        <v>45.84507042253521</v>
      </c>
      <c r="I65" s="23">
        <v>195.3</v>
      </c>
      <c r="J65" s="23">
        <f t="shared" si="6"/>
        <v>-230.7</v>
      </c>
      <c r="K65" s="48">
        <f t="shared" si="7"/>
        <v>0.4584507042253521</v>
      </c>
      <c r="L65" s="24"/>
    </row>
    <row r="66" spans="1:12" s="25" customFormat="1" ht="18" customHeight="1" hidden="1">
      <c r="A66" s="103"/>
      <c r="B66" s="107"/>
      <c r="C66" s="22" t="s">
        <v>111</v>
      </c>
      <c r="D66" s="33">
        <v>3504.5</v>
      </c>
      <c r="E66" s="33">
        <v>1429.9</v>
      </c>
      <c r="F66" s="33">
        <v>898.4</v>
      </c>
      <c r="G66" s="31">
        <f t="shared" si="8"/>
        <v>62.829568501293785</v>
      </c>
      <c r="H66" s="31">
        <f t="shared" si="1"/>
        <v>25.63561135682694</v>
      </c>
      <c r="I66" s="23">
        <v>1467.7</v>
      </c>
      <c r="J66" s="23">
        <f t="shared" si="6"/>
        <v>-2036.8</v>
      </c>
      <c r="K66" s="48">
        <f t="shared" si="7"/>
        <v>0.4188043943501213</v>
      </c>
      <c r="L66" s="24"/>
    </row>
    <row r="67" spans="1:12" s="25" customFormat="1" ht="18" customHeight="1" hidden="1">
      <c r="A67" s="103"/>
      <c r="B67" s="107"/>
      <c r="C67" s="22" t="s">
        <v>112</v>
      </c>
      <c r="D67" s="33">
        <v>96.6</v>
      </c>
      <c r="E67" s="33">
        <v>96.6</v>
      </c>
      <c r="F67" s="33">
        <v>96.6</v>
      </c>
      <c r="G67" s="31">
        <f t="shared" si="8"/>
        <v>100</v>
      </c>
      <c r="H67" s="31">
        <f t="shared" si="1"/>
        <v>100</v>
      </c>
      <c r="I67" s="23">
        <v>96.6</v>
      </c>
      <c r="J67" s="23">
        <f t="shared" si="6"/>
        <v>0</v>
      </c>
      <c r="K67" s="48">
        <f t="shared" si="7"/>
        <v>1</v>
      </c>
      <c r="L67" s="24"/>
    </row>
    <row r="68" spans="1:12" s="25" customFormat="1" ht="18" customHeight="1" hidden="1">
      <c r="A68" s="103"/>
      <c r="B68" s="107"/>
      <c r="C68" s="22" t="s">
        <v>144</v>
      </c>
      <c r="D68" s="33">
        <v>215192.46</v>
      </c>
      <c r="E68" s="33">
        <v>157680.32</v>
      </c>
      <c r="F68" s="33">
        <v>143389.77</v>
      </c>
      <c r="G68" s="31">
        <f t="shared" si="8"/>
        <v>90.93701103599992</v>
      </c>
      <c r="H68" s="31">
        <f t="shared" si="1"/>
        <v>66.63326865634605</v>
      </c>
      <c r="I68" s="23">
        <v>212308.79</v>
      </c>
      <c r="J68" s="23">
        <f t="shared" si="6"/>
        <v>-2883.6699999999837</v>
      </c>
      <c r="K68" s="48">
        <f t="shared" si="7"/>
        <v>0.986599576955438</v>
      </c>
      <c r="L68" s="24"/>
    </row>
    <row r="69" spans="1:12" s="4" customFormat="1" ht="18" customHeight="1">
      <c r="A69" s="103"/>
      <c r="B69" s="107"/>
      <c r="C69" s="76" t="s">
        <v>41</v>
      </c>
      <c r="D69" s="33">
        <v>3017.4</v>
      </c>
      <c r="E69" s="33">
        <v>1945.62</v>
      </c>
      <c r="F69" s="33">
        <v>1906.27</v>
      </c>
      <c r="G69" s="31">
        <f t="shared" si="8"/>
        <v>97.97750845488842</v>
      </c>
      <c r="H69" s="31">
        <f t="shared" si="1"/>
        <v>63.17591303771458</v>
      </c>
      <c r="I69" s="23"/>
      <c r="J69" s="23"/>
      <c r="K69" s="48"/>
      <c r="L69" s="24">
        <f>G69-95</f>
        <v>2.9775084548884223</v>
      </c>
    </row>
    <row r="70" spans="1:12" s="4" customFormat="1" ht="28.5" customHeight="1">
      <c r="A70" s="1" t="s">
        <v>8</v>
      </c>
      <c r="B70" s="2" t="s">
        <v>9</v>
      </c>
      <c r="C70" s="76" t="s">
        <v>49</v>
      </c>
      <c r="D70" s="47">
        <f>D71+D80</f>
        <v>363557</v>
      </c>
      <c r="E70" s="47">
        <f>E71+E80</f>
        <v>244257.65</v>
      </c>
      <c r="F70" s="47">
        <f>F71+F80</f>
        <v>217291.08</v>
      </c>
      <c r="G70" s="31">
        <f t="shared" si="8"/>
        <v>88.95978488288902</v>
      </c>
      <c r="H70" s="31">
        <f aca="true" t="shared" si="9" ref="H70:H133">F70/D70*100</f>
        <v>59.76809138594498</v>
      </c>
      <c r="I70" s="31"/>
      <c r="J70" s="31"/>
      <c r="K70" s="48"/>
      <c r="L70" s="49" t="s">
        <v>81</v>
      </c>
    </row>
    <row r="71" spans="1:12" s="4" customFormat="1" ht="24" customHeight="1">
      <c r="A71" s="95"/>
      <c r="B71" s="96"/>
      <c r="C71" s="76" t="s">
        <v>40</v>
      </c>
      <c r="D71" s="33">
        <v>358287.5</v>
      </c>
      <c r="E71" s="33">
        <v>240878.93</v>
      </c>
      <c r="F71" s="33">
        <v>214039.24</v>
      </c>
      <c r="G71" s="31">
        <f t="shared" si="8"/>
        <v>88.8576016175429</v>
      </c>
      <c r="H71" s="31">
        <f t="shared" si="9"/>
        <v>59.739522031887795</v>
      </c>
      <c r="I71" s="23">
        <f>SUM(I72:I79)</f>
        <v>339745.43</v>
      </c>
      <c r="J71" s="23">
        <f aca="true" t="shared" si="10" ref="J71:J79">I71-D71</f>
        <v>-18542.070000000007</v>
      </c>
      <c r="K71" s="48">
        <f aca="true" t="shared" si="11" ref="K71:K79">I71/D71</f>
        <v>0.9482480689390503</v>
      </c>
      <c r="L71" s="24">
        <f>G71-95</f>
        <v>-6.1423983824571025</v>
      </c>
    </row>
    <row r="72" spans="1:12" s="25" customFormat="1" ht="18" customHeight="1" hidden="1">
      <c r="A72" s="103"/>
      <c r="B72" s="107"/>
      <c r="C72" s="22" t="s">
        <v>103</v>
      </c>
      <c r="D72" s="33">
        <v>49415.8</v>
      </c>
      <c r="E72" s="33">
        <v>32896.4</v>
      </c>
      <c r="F72" s="23">
        <v>32561.7</v>
      </c>
      <c r="G72" s="31">
        <f t="shared" si="8"/>
        <v>98.98256344159239</v>
      </c>
      <c r="H72" s="31">
        <f t="shared" si="9"/>
        <v>65.89329728548358</v>
      </c>
      <c r="I72" s="23">
        <v>47082.8</v>
      </c>
      <c r="J72" s="23">
        <f t="shared" si="10"/>
        <v>-2333</v>
      </c>
      <c r="K72" s="48">
        <f t="shared" si="11"/>
        <v>0.9527883794252041</v>
      </c>
      <c r="L72" s="24"/>
    </row>
    <row r="73" spans="1:12" s="25" customFormat="1" ht="18" customHeight="1" hidden="1">
      <c r="A73" s="103"/>
      <c r="B73" s="107"/>
      <c r="C73" s="22" t="s">
        <v>107</v>
      </c>
      <c r="D73" s="33">
        <v>8223</v>
      </c>
      <c r="E73" s="33">
        <v>4539.3</v>
      </c>
      <c r="F73" s="33">
        <v>4508.5</v>
      </c>
      <c r="G73" s="31">
        <f t="shared" si="8"/>
        <v>99.32148128566078</v>
      </c>
      <c r="H73" s="31">
        <f t="shared" si="9"/>
        <v>54.827921683084035</v>
      </c>
      <c r="I73" s="23">
        <v>5673.6</v>
      </c>
      <c r="J73" s="23">
        <f t="shared" si="10"/>
        <v>-2549.3999999999996</v>
      </c>
      <c r="K73" s="48">
        <f t="shared" si="11"/>
        <v>0.6899671652681504</v>
      </c>
      <c r="L73" s="24"/>
    </row>
    <row r="74" spans="1:12" s="25" customFormat="1" ht="18" customHeight="1" hidden="1">
      <c r="A74" s="103"/>
      <c r="B74" s="107"/>
      <c r="C74" s="22" t="s">
        <v>108</v>
      </c>
      <c r="D74" s="33">
        <v>2462.1</v>
      </c>
      <c r="E74" s="33">
        <v>2431.4</v>
      </c>
      <c r="F74" s="33">
        <v>2431.4</v>
      </c>
      <c r="G74" s="31">
        <f t="shared" si="8"/>
        <v>100</v>
      </c>
      <c r="H74" s="31">
        <f t="shared" si="9"/>
        <v>98.75309694975834</v>
      </c>
      <c r="I74" s="23">
        <v>2431.4</v>
      </c>
      <c r="J74" s="23">
        <f t="shared" si="10"/>
        <v>-30.699999999999818</v>
      </c>
      <c r="K74" s="48">
        <f t="shared" si="11"/>
        <v>0.9875309694975835</v>
      </c>
      <c r="L74" s="24"/>
    </row>
    <row r="75" spans="1:12" s="25" customFormat="1" ht="18" customHeight="1" hidden="1">
      <c r="A75" s="103"/>
      <c r="B75" s="107"/>
      <c r="C75" s="22" t="s">
        <v>109</v>
      </c>
      <c r="D75" s="33">
        <v>4289.5</v>
      </c>
      <c r="E75" s="33">
        <v>3325.6</v>
      </c>
      <c r="F75" s="33">
        <v>3171.2</v>
      </c>
      <c r="G75" s="31">
        <f t="shared" si="8"/>
        <v>95.35722877074814</v>
      </c>
      <c r="H75" s="31">
        <f t="shared" si="9"/>
        <v>73.92936239654972</v>
      </c>
      <c r="I75" s="23">
        <v>3869.7</v>
      </c>
      <c r="J75" s="23">
        <f t="shared" si="10"/>
        <v>-419.8000000000002</v>
      </c>
      <c r="K75" s="48">
        <f t="shared" si="11"/>
        <v>0.9021331157477561</v>
      </c>
      <c r="L75" s="24"/>
    </row>
    <row r="76" spans="1:12" s="25" customFormat="1" ht="18" customHeight="1" hidden="1">
      <c r="A76" s="103"/>
      <c r="B76" s="107"/>
      <c r="C76" s="22" t="s">
        <v>110</v>
      </c>
      <c r="D76" s="33">
        <v>1426.8</v>
      </c>
      <c r="E76" s="33">
        <v>1110.3</v>
      </c>
      <c r="F76" s="33">
        <v>870.1</v>
      </c>
      <c r="G76" s="31">
        <f t="shared" si="8"/>
        <v>78.36620733135189</v>
      </c>
      <c r="H76" s="31">
        <f t="shared" si="9"/>
        <v>60.98261844687413</v>
      </c>
      <c r="I76" s="23">
        <v>885.9</v>
      </c>
      <c r="J76" s="23">
        <f t="shared" si="10"/>
        <v>-540.9</v>
      </c>
      <c r="K76" s="48">
        <f t="shared" si="11"/>
        <v>0.6208999158957107</v>
      </c>
      <c r="L76" s="24"/>
    </row>
    <row r="77" spans="1:12" s="25" customFormat="1" ht="18" customHeight="1" hidden="1">
      <c r="A77" s="103"/>
      <c r="B77" s="107"/>
      <c r="C77" s="22" t="s">
        <v>111</v>
      </c>
      <c r="D77" s="33">
        <v>136.5</v>
      </c>
      <c r="E77" s="33">
        <v>136.5</v>
      </c>
      <c r="F77" s="33">
        <v>136.5</v>
      </c>
      <c r="G77" s="31">
        <f t="shared" si="8"/>
        <v>100</v>
      </c>
      <c r="H77" s="31">
        <f t="shared" si="9"/>
        <v>100</v>
      </c>
      <c r="I77" s="23">
        <v>136.5</v>
      </c>
      <c r="J77" s="23">
        <f t="shared" si="10"/>
        <v>0</v>
      </c>
      <c r="K77" s="48">
        <f t="shared" si="11"/>
        <v>1</v>
      </c>
      <c r="L77" s="24"/>
    </row>
    <row r="78" spans="1:12" s="25" customFormat="1" ht="18" customHeight="1" hidden="1">
      <c r="A78" s="103"/>
      <c r="B78" s="107"/>
      <c r="C78" s="22" t="s">
        <v>112</v>
      </c>
      <c r="D78" s="33">
        <v>328.9</v>
      </c>
      <c r="E78" s="33">
        <v>328.9</v>
      </c>
      <c r="F78" s="33">
        <v>98.7</v>
      </c>
      <c r="G78" s="31">
        <f t="shared" si="8"/>
        <v>30.009121313469144</v>
      </c>
      <c r="H78" s="31">
        <f t="shared" si="9"/>
        <v>30.009121313469144</v>
      </c>
      <c r="I78" s="23">
        <v>328.9</v>
      </c>
      <c r="J78" s="23">
        <f t="shared" si="10"/>
        <v>0</v>
      </c>
      <c r="K78" s="48">
        <f t="shared" si="11"/>
        <v>1</v>
      </c>
      <c r="L78" s="24"/>
    </row>
    <row r="79" spans="1:12" s="25" customFormat="1" ht="18" customHeight="1" hidden="1">
      <c r="A79" s="103"/>
      <c r="B79" s="107"/>
      <c r="C79" s="22" t="s">
        <v>144</v>
      </c>
      <c r="D79" s="33">
        <v>292004.7</v>
      </c>
      <c r="E79" s="33">
        <v>196109.96</v>
      </c>
      <c r="F79" s="33">
        <v>170261.2</v>
      </c>
      <c r="G79" s="31">
        <f t="shared" si="8"/>
        <v>86.81925181158572</v>
      </c>
      <c r="H79" s="31">
        <f t="shared" si="9"/>
        <v>58.30769162277183</v>
      </c>
      <c r="I79" s="23">
        <f>275036.63+4300</f>
        <v>279336.63</v>
      </c>
      <c r="J79" s="23">
        <f t="shared" si="10"/>
        <v>-12668.070000000007</v>
      </c>
      <c r="K79" s="48">
        <f t="shared" si="11"/>
        <v>0.9566168969198098</v>
      </c>
      <c r="L79" s="24"/>
    </row>
    <row r="80" spans="1:12" s="4" customFormat="1" ht="18" customHeight="1">
      <c r="A80" s="103"/>
      <c r="B80" s="107"/>
      <c r="C80" s="76" t="s">
        <v>41</v>
      </c>
      <c r="D80" s="33">
        <v>5269.5</v>
      </c>
      <c r="E80" s="33">
        <v>3378.72</v>
      </c>
      <c r="F80" s="53">
        <v>3251.84</v>
      </c>
      <c r="G80" s="31">
        <f t="shared" si="8"/>
        <v>96.24473173272719</v>
      </c>
      <c r="H80" s="31">
        <f t="shared" si="9"/>
        <v>61.71059872853212</v>
      </c>
      <c r="I80" s="23"/>
      <c r="J80" s="23"/>
      <c r="K80" s="48"/>
      <c r="L80" s="24">
        <f>G80-95</f>
        <v>1.244731732727189</v>
      </c>
    </row>
    <row r="81" spans="1:12" s="4" customFormat="1" ht="28.5" customHeight="1">
      <c r="A81" s="1" t="s">
        <v>10</v>
      </c>
      <c r="B81" s="2" t="s">
        <v>11</v>
      </c>
      <c r="C81" s="76" t="s">
        <v>50</v>
      </c>
      <c r="D81" s="47">
        <f>D82+D91</f>
        <v>288885.08</v>
      </c>
      <c r="E81" s="47">
        <f>E82+E91</f>
        <v>179515.5</v>
      </c>
      <c r="F81" s="47">
        <f>F82+F91</f>
        <v>159929.77</v>
      </c>
      <c r="G81" s="31">
        <f t="shared" si="8"/>
        <v>89.08967192248024</v>
      </c>
      <c r="H81" s="31">
        <f t="shared" si="9"/>
        <v>55.36103491395262</v>
      </c>
      <c r="I81" s="31"/>
      <c r="J81" s="31"/>
      <c r="K81" s="48"/>
      <c r="L81" s="49" t="s">
        <v>81</v>
      </c>
    </row>
    <row r="82" spans="1:12" s="4" customFormat="1" ht="30" customHeight="1">
      <c r="A82" s="95"/>
      <c r="B82" s="96"/>
      <c r="C82" s="76" t="s">
        <v>40</v>
      </c>
      <c r="D82" s="33">
        <v>283613.28</v>
      </c>
      <c r="E82" s="33">
        <v>176023.32</v>
      </c>
      <c r="F82" s="33">
        <v>156735.87</v>
      </c>
      <c r="G82" s="31">
        <f t="shared" si="8"/>
        <v>89.04267343667873</v>
      </c>
      <c r="H82" s="31">
        <f t="shared" si="9"/>
        <v>55.26393898057241</v>
      </c>
      <c r="I82" s="23">
        <f>SUM(I83:I90)</f>
        <v>267596.78</v>
      </c>
      <c r="J82" s="23">
        <f aca="true" t="shared" si="12" ref="J82:J90">I82-D82</f>
        <v>-16016.5</v>
      </c>
      <c r="K82" s="48">
        <f aca="true" t="shared" si="13" ref="K82:K90">I82/D82</f>
        <v>0.9435269744773588</v>
      </c>
      <c r="L82" s="24">
        <f>G82-95</f>
        <v>-5.957326563321274</v>
      </c>
    </row>
    <row r="83" spans="1:12" s="25" customFormat="1" ht="16.5" customHeight="1" hidden="1">
      <c r="A83" s="103"/>
      <c r="B83" s="107"/>
      <c r="C83" s="79" t="s">
        <v>103</v>
      </c>
      <c r="D83" s="87">
        <v>49025.2</v>
      </c>
      <c r="E83" s="87">
        <v>32638.7</v>
      </c>
      <c r="F83" s="82">
        <v>28803.6</v>
      </c>
      <c r="G83" s="81">
        <f t="shared" si="8"/>
        <v>88.2498383820434</v>
      </c>
      <c r="H83" s="81">
        <f t="shared" si="9"/>
        <v>58.75264149865783</v>
      </c>
      <c r="I83" s="82">
        <v>42783.8</v>
      </c>
      <c r="J83" s="82">
        <f t="shared" si="12"/>
        <v>-6241.399999999994</v>
      </c>
      <c r="K83" s="83">
        <f t="shared" si="13"/>
        <v>0.8726899635289608</v>
      </c>
      <c r="L83" s="24"/>
    </row>
    <row r="84" spans="1:12" s="25" customFormat="1" ht="16.5" customHeight="1" hidden="1">
      <c r="A84" s="103"/>
      <c r="B84" s="107"/>
      <c r="C84" s="79" t="s">
        <v>107</v>
      </c>
      <c r="D84" s="87">
        <v>6487.9</v>
      </c>
      <c r="E84" s="87">
        <v>4021.5</v>
      </c>
      <c r="F84" s="87">
        <v>3478.5</v>
      </c>
      <c r="G84" s="81">
        <f t="shared" si="8"/>
        <v>86.4975755315181</v>
      </c>
      <c r="H84" s="81">
        <f t="shared" si="9"/>
        <v>53.61519135621696</v>
      </c>
      <c r="I84" s="82">
        <v>5669</v>
      </c>
      <c r="J84" s="82">
        <f t="shared" si="12"/>
        <v>-818.8999999999996</v>
      </c>
      <c r="K84" s="83">
        <f t="shared" si="13"/>
        <v>0.873780422016369</v>
      </c>
      <c r="L84" s="24"/>
    </row>
    <row r="85" spans="1:12" s="25" customFormat="1" ht="16.5" customHeight="1" hidden="1">
      <c r="A85" s="103"/>
      <c r="B85" s="107"/>
      <c r="C85" s="79" t="s">
        <v>108</v>
      </c>
      <c r="D85" s="87">
        <v>2529.2</v>
      </c>
      <c r="E85" s="87">
        <v>2499.2</v>
      </c>
      <c r="F85" s="87">
        <v>2427.02</v>
      </c>
      <c r="G85" s="81">
        <f t="shared" si="8"/>
        <v>97.11187580025609</v>
      </c>
      <c r="H85" s="81">
        <f t="shared" si="9"/>
        <v>95.95998734777797</v>
      </c>
      <c r="I85" s="82">
        <v>2448</v>
      </c>
      <c r="J85" s="82">
        <f t="shared" si="12"/>
        <v>-81.19999999999982</v>
      </c>
      <c r="K85" s="83">
        <f t="shared" si="13"/>
        <v>0.9678949865570141</v>
      </c>
      <c r="L85" s="24"/>
    </row>
    <row r="86" spans="1:12" s="25" customFormat="1" ht="16.5" customHeight="1" hidden="1">
      <c r="A86" s="103"/>
      <c r="B86" s="107"/>
      <c r="C86" s="79" t="s">
        <v>109</v>
      </c>
      <c r="D86" s="87">
        <v>3568</v>
      </c>
      <c r="E86" s="87">
        <v>2496</v>
      </c>
      <c r="F86" s="87">
        <v>1689.4</v>
      </c>
      <c r="G86" s="81">
        <f t="shared" si="8"/>
        <v>67.68429487179488</v>
      </c>
      <c r="H86" s="81">
        <f t="shared" si="9"/>
        <v>47.34865470852018</v>
      </c>
      <c r="I86" s="82">
        <v>3169.6</v>
      </c>
      <c r="J86" s="82">
        <f t="shared" si="12"/>
        <v>-398.4000000000001</v>
      </c>
      <c r="K86" s="83">
        <f t="shared" si="13"/>
        <v>0.8883408071748878</v>
      </c>
      <c r="L86" s="24"/>
    </row>
    <row r="87" spans="1:12" s="25" customFormat="1" ht="16.5" customHeight="1" hidden="1">
      <c r="A87" s="103"/>
      <c r="B87" s="107"/>
      <c r="C87" s="79" t="s">
        <v>110</v>
      </c>
      <c r="D87" s="87">
        <v>1056.4</v>
      </c>
      <c r="E87" s="87">
        <v>460</v>
      </c>
      <c r="F87" s="87">
        <v>279.6</v>
      </c>
      <c r="G87" s="81">
        <f t="shared" si="8"/>
        <v>60.78260869565217</v>
      </c>
      <c r="H87" s="81">
        <f t="shared" si="9"/>
        <v>26.46724725482772</v>
      </c>
      <c r="I87" s="82">
        <v>431.6</v>
      </c>
      <c r="J87" s="82">
        <f t="shared" si="12"/>
        <v>-624.8000000000001</v>
      </c>
      <c r="K87" s="83">
        <f t="shared" si="13"/>
        <v>0.40855736463460807</v>
      </c>
      <c r="L87" s="24"/>
    </row>
    <row r="88" spans="1:12" s="25" customFormat="1" ht="16.5" customHeight="1" hidden="1">
      <c r="A88" s="103"/>
      <c r="B88" s="107"/>
      <c r="C88" s="79" t="s">
        <v>111</v>
      </c>
      <c r="D88" s="87">
        <v>1138</v>
      </c>
      <c r="E88" s="87">
        <v>849.2</v>
      </c>
      <c r="F88" s="87">
        <v>347.8</v>
      </c>
      <c r="G88" s="81">
        <f t="shared" si="8"/>
        <v>40.95619406500236</v>
      </c>
      <c r="H88" s="81">
        <f t="shared" si="9"/>
        <v>30.56239015817223</v>
      </c>
      <c r="I88" s="82">
        <v>667.4</v>
      </c>
      <c r="J88" s="82">
        <f t="shared" si="12"/>
        <v>-470.6</v>
      </c>
      <c r="K88" s="83">
        <f t="shared" si="13"/>
        <v>0.5864674868189806</v>
      </c>
      <c r="L88" s="24"/>
    </row>
    <row r="89" spans="1:12" s="25" customFormat="1" ht="16.5" customHeight="1" hidden="1">
      <c r="A89" s="103"/>
      <c r="B89" s="107"/>
      <c r="C89" s="79" t="s">
        <v>112</v>
      </c>
      <c r="D89" s="87">
        <v>96.7</v>
      </c>
      <c r="E89" s="87">
        <v>96.7</v>
      </c>
      <c r="F89" s="87">
        <v>0</v>
      </c>
      <c r="G89" s="81">
        <f t="shared" si="8"/>
        <v>0</v>
      </c>
      <c r="H89" s="81">
        <f t="shared" si="9"/>
        <v>0</v>
      </c>
      <c r="I89" s="82">
        <v>0</v>
      </c>
      <c r="J89" s="82">
        <f t="shared" si="12"/>
        <v>-96.7</v>
      </c>
      <c r="K89" s="83">
        <f t="shared" si="13"/>
        <v>0</v>
      </c>
      <c r="L89" s="24"/>
    </row>
    <row r="90" spans="1:12" s="25" customFormat="1" ht="16.5" customHeight="1" hidden="1">
      <c r="A90" s="103"/>
      <c r="B90" s="107"/>
      <c r="C90" s="22" t="s">
        <v>144</v>
      </c>
      <c r="D90" s="87">
        <v>219711.8</v>
      </c>
      <c r="E90" s="87">
        <v>132961.6</v>
      </c>
      <c r="F90" s="87">
        <v>119709.94</v>
      </c>
      <c r="G90" s="81">
        <f t="shared" si="8"/>
        <v>90.03346830964729</v>
      </c>
      <c r="H90" s="81">
        <f t="shared" si="9"/>
        <v>54.48498442049995</v>
      </c>
      <c r="I90" s="82">
        <v>212427.38</v>
      </c>
      <c r="J90" s="82">
        <f t="shared" si="12"/>
        <v>-7284.419999999984</v>
      </c>
      <c r="K90" s="83">
        <f t="shared" si="13"/>
        <v>0.9668455676936788</v>
      </c>
      <c r="L90" s="24"/>
    </row>
    <row r="91" spans="1:12" s="4" customFormat="1" ht="16.5" customHeight="1">
      <c r="A91" s="103"/>
      <c r="B91" s="107"/>
      <c r="C91" s="76" t="s">
        <v>41</v>
      </c>
      <c r="D91" s="33">
        <v>5271.8</v>
      </c>
      <c r="E91" s="33">
        <v>3492.18</v>
      </c>
      <c r="F91" s="53">
        <v>3193.9</v>
      </c>
      <c r="G91" s="31">
        <f t="shared" si="8"/>
        <v>91.45863042569398</v>
      </c>
      <c r="H91" s="31">
        <f t="shared" si="9"/>
        <v>60.58462005387154</v>
      </c>
      <c r="I91" s="23"/>
      <c r="J91" s="23"/>
      <c r="K91" s="48"/>
      <c r="L91" s="24">
        <f>G91-95</f>
        <v>-3.5413695743060174</v>
      </c>
    </row>
    <row r="92" spans="1:12" s="4" customFormat="1" ht="28.5" customHeight="1">
      <c r="A92" s="1" t="s">
        <v>12</v>
      </c>
      <c r="B92" s="2" t="s">
        <v>13</v>
      </c>
      <c r="C92" s="76" t="s">
        <v>54</v>
      </c>
      <c r="D92" s="47">
        <f>D93+D102</f>
        <v>250000.6</v>
      </c>
      <c r="E92" s="47">
        <f>E93+E102</f>
        <v>165139.13</v>
      </c>
      <c r="F92" s="47">
        <f>F93+F102</f>
        <v>162991.35</v>
      </c>
      <c r="G92" s="31">
        <f t="shared" si="8"/>
        <v>98.6994118232305</v>
      </c>
      <c r="H92" s="31">
        <f t="shared" si="9"/>
        <v>65.19638352867953</v>
      </c>
      <c r="I92" s="31"/>
      <c r="J92" s="31"/>
      <c r="K92" s="48"/>
      <c r="L92" s="49" t="s">
        <v>81</v>
      </c>
    </row>
    <row r="93" spans="1:12" s="4" customFormat="1" ht="16.5" customHeight="1">
      <c r="A93" s="95"/>
      <c r="B93" s="96"/>
      <c r="C93" s="76" t="s">
        <v>40</v>
      </c>
      <c r="D93" s="33">
        <v>245793.4</v>
      </c>
      <c r="E93" s="87">
        <v>162403.24</v>
      </c>
      <c r="F93" s="33">
        <v>160351.41</v>
      </c>
      <c r="G93" s="31">
        <f t="shared" si="8"/>
        <v>98.73658308787437</v>
      </c>
      <c r="H93" s="31">
        <f t="shared" si="9"/>
        <v>65.23828955537456</v>
      </c>
      <c r="I93" s="23">
        <f>SUM(I94:I101)</f>
        <v>236157.29</v>
      </c>
      <c r="J93" s="23">
        <f aca="true" t="shared" si="14" ref="J93:J101">I93-D93</f>
        <v>-9636.109999999986</v>
      </c>
      <c r="K93" s="48">
        <f aca="true" t="shared" si="15" ref="K93:K101">I93/D93</f>
        <v>0.9607958960655576</v>
      </c>
      <c r="L93" s="24">
        <f>G93-95</f>
        <v>3.736583087874365</v>
      </c>
    </row>
    <row r="94" spans="1:12" s="25" customFormat="1" ht="16.5" customHeight="1" hidden="1">
      <c r="A94" s="103"/>
      <c r="B94" s="107"/>
      <c r="C94" s="79" t="s">
        <v>103</v>
      </c>
      <c r="D94" s="87">
        <v>43443.3</v>
      </c>
      <c r="E94" s="87">
        <v>27889.6</v>
      </c>
      <c r="F94" s="82">
        <v>27140.4</v>
      </c>
      <c r="G94" s="81">
        <f t="shared" si="8"/>
        <v>97.31369399345994</v>
      </c>
      <c r="H94" s="81">
        <f t="shared" si="9"/>
        <v>62.473154663665056</v>
      </c>
      <c r="I94" s="82">
        <v>39534.9</v>
      </c>
      <c r="J94" s="82">
        <f t="shared" si="14"/>
        <v>-3908.4000000000015</v>
      </c>
      <c r="K94" s="83">
        <f t="shared" si="15"/>
        <v>0.9100344587082473</v>
      </c>
      <c r="L94" s="88"/>
    </row>
    <row r="95" spans="1:12" s="25" customFormat="1" ht="16.5" customHeight="1" hidden="1">
      <c r="A95" s="103"/>
      <c r="B95" s="107"/>
      <c r="C95" s="79" t="s">
        <v>107</v>
      </c>
      <c r="D95" s="87">
        <v>10047</v>
      </c>
      <c r="E95" s="87">
        <v>5783.3</v>
      </c>
      <c r="F95" s="87">
        <v>5775.3</v>
      </c>
      <c r="G95" s="81">
        <f t="shared" si="8"/>
        <v>99.86167067245344</v>
      </c>
      <c r="H95" s="81">
        <f t="shared" si="9"/>
        <v>57.48283069573007</v>
      </c>
      <c r="I95" s="82">
        <v>9206.1</v>
      </c>
      <c r="J95" s="82">
        <f t="shared" si="14"/>
        <v>-840.8999999999996</v>
      </c>
      <c r="K95" s="83">
        <f t="shared" si="15"/>
        <v>0.9163033741415348</v>
      </c>
      <c r="L95" s="88"/>
    </row>
    <row r="96" spans="1:12" s="25" customFormat="1" ht="16.5" customHeight="1" hidden="1">
      <c r="A96" s="103"/>
      <c r="B96" s="107"/>
      <c r="C96" s="79" t="s">
        <v>108</v>
      </c>
      <c r="D96" s="87">
        <v>2082.7</v>
      </c>
      <c r="E96" s="87">
        <v>2072.7</v>
      </c>
      <c r="F96" s="87">
        <v>2062.64</v>
      </c>
      <c r="G96" s="81">
        <f t="shared" si="8"/>
        <v>99.51464273652724</v>
      </c>
      <c r="H96" s="81">
        <f t="shared" si="9"/>
        <v>99.03682719546742</v>
      </c>
      <c r="I96" s="82">
        <v>2072.6</v>
      </c>
      <c r="J96" s="82">
        <f t="shared" si="14"/>
        <v>-10.099999999999909</v>
      </c>
      <c r="K96" s="83">
        <f t="shared" si="15"/>
        <v>0.995150525759831</v>
      </c>
      <c r="L96" s="88"/>
    </row>
    <row r="97" spans="1:12" s="25" customFormat="1" ht="16.5" customHeight="1" hidden="1">
      <c r="A97" s="103"/>
      <c r="B97" s="107"/>
      <c r="C97" s="79" t="s">
        <v>109</v>
      </c>
      <c r="D97" s="87">
        <v>3042.8</v>
      </c>
      <c r="E97" s="87">
        <v>1996.1</v>
      </c>
      <c r="F97" s="87">
        <v>1885.6</v>
      </c>
      <c r="G97" s="81">
        <f t="shared" si="8"/>
        <v>94.46420520014027</v>
      </c>
      <c r="H97" s="81">
        <f t="shared" si="9"/>
        <v>61.969238858945694</v>
      </c>
      <c r="I97" s="82">
        <v>2800.3</v>
      </c>
      <c r="J97" s="82">
        <f t="shared" si="14"/>
        <v>-242.5</v>
      </c>
      <c r="K97" s="83">
        <f t="shared" si="15"/>
        <v>0.9203036676745103</v>
      </c>
      <c r="L97" s="88"/>
    </row>
    <row r="98" spans="1:12" s="25" customFormat="1" ht="16.5" customHeight="1" hidden="1">
      <c r="A98" s="103"/>
      <c r="B98" s="107"/>
      <c r="C98" s="79" t="s">
        <v>110</v>
      </c>
      <c r="D98" s="87">
        <v>1190.3</v>
      </c>
      <c r="E98" s="87">
        <v>1084.3</v>
      </c>
      <c r="F98" s="87">
        <v>1000.8</v>
      </c>
      <c r="G98" s="81">
        <f t="shared" si="8"/>
        <v>92.29917919395001</v>
      </c>
      <c r="H98" s="81">
        <f t="shared" si="9"/>
        <v>84.07964378728052</v>
      </c>
      <c r="I98" s="82">
        <v>100.8</v>
      </c>
      <c r="J98" s="82">
        <f t="shared" si="14"/>
        <v>-1089.5</v>
      </c>
      <c r="K98" s="83">
        <f t="shared" si="15"/>
        <v>0.08468453331093002</v>
      </c>
      <c r="L98" s="88"/>
    </row>
    <row r="99" spans="1:12" s="25" customFormat="1" ht="16.5" customHeight="1" hidden="1">
      <c r="A99" s="103"/>
      <c r="B99" s="107"/>
      <c r="C99" s="79" t="s">
        <v>111</v>
      </c>
      <c r="D99" s="87">
        <v>1546</v>
      </c>
      <c r="E99" s="87">
        <v>496.9</v>
      </c>
      <c r="F99" s="87">
        <v>0</v>
      </c>
      <c r="G99" s="81">
        <f t="shared" si="8"/>
        <v>0</v>
      </c>
      <c r="H99" s="81">
        <f t="shared" si="9"/>
        <v>0</v>
      </c>
      <c r="I99" s="82">
        <v>1545.2</v>
      </c>
      <c r="J99" s="82">
        <f t="shared" si="14"/>
        <v>-0.7999999999999545</v>
      </c>
      <c r="K99" s="83">
        <f t="shared" si="15"/>
        <v>0.9994825355756792</v>
      </c>
      <c r="L99" s="88"/>
    </row>
    <row r="100" spans="1:12" s="25" customFormat="1" ht="16.5" customHeight="1" hidden="1">
      <c r="A100" s="103"/>
      <c r="B100" s="107"/>
      <c r="C100" s="79" t="s">
        <v>112</v>
      </c>
      <c r="D100" s="87">
        <v>96.6</v>
      </c>
      <c r="E100" s="87">
        <v>96.6</v>
      </c>
      <c r="F100" s="87">
        <v>96.3</v>
      </c>
      <c r="G100" s="81">
        <f t="shared" si="8"/>
        <v>99.68944099378882</v>
      </c>
      <c r="H100" s="81">
        <f t="shared" si="9"/>
        <v>99.68944099378882</v>
      </c>
      <c r="I100" s="82">
        <v>96.3</v>
      </c>
      <c r="J100" s="82">
        <f t="shared" si="14"/>
        <v>-0.29999999999999716</v>
      </c>
      <c r="K100" s="83">
        <f t="shared" si="15"/>
        <v>0.9968944099378882</v>
      </c>
      <c r="L100" s="88"/>
    </row>
    <row r="101" spans="1:12" s="25" customFormat="1" ht="16.5" customHeight="1" hidden="1">
      <c r="A101" s="103"/>
      <c r="B101" s="107"/>
      <c r="C101" s="22" t="s">
        <v>144</v>
      </c>
      <c r="D101" s="33">
        <f>182645+1700</f>
        <v>184345</v>
      </c>
      <c r="E101" s="33">
        <v>122983.99</v>
      </c>
      <c r="F101" s="33">
        <v>122390.32</v>
      </c>
      <c r="G101" s="31">
        <f t="shared" si="8"/>
        <v>99.5172786311454</v>
      </c>
      <c r="H101" s="31">
        <f t="shared" si="9"/>
        <v>66.39199327348179</v>
      </c>
      <c r="I101" s="23">
        <f>179101.09+1700</f>
        <v>180801.09</v>
      </c>
      <c r="J101" s="23">
        <f t="shared" si="14"/>
        <v>-3543.9100000000035</v>
      </c>
      <c r="K101" s="48">
        <f t="shared" si="15"/>
        <v>0.9807756651929805</v>
      </c>
      <c r="L101" s="24"/>
    </row>
    <row r="102" spans="1:12" s="4" customFormat="1" ht="16.5" customHeight="1">
      <c r="A102" s="103"/>
      <c r="B102" s="107"/>
      <c r="C102" s="76" t="s">
        <v>41</v>
      </c>
      <c r="D102" s="33">
        <v>4207.2</v>
      </c>
      <c r="E102" s="33">
        <v>2735.89</v>
      </c>
      <c r="F102" s="53">
        <v>2639.94</v>
      </c>
      <c r="G102" s="31">
        <f t="shared" si="8"/>
        <v>96.49291455431323</v>
      </c>
      <c r="H102" s="31">
        <f t="shared" si="9"/>
        <v>62.748146035367945</v>
      </c>
      <c r="I102" s="23"/>
      <c r="J102" s="23"/>
      <c r="K102" s="48"/>
      <c r="L102" s="24">
        <f>G102-95</f>
        <v>1.4929145543132307</v>
      </c>
    </row>
    <row r="103" spans="1:12" s="4" customFormat="1" ht="28.5" customHeight="1">
      <c r="A103" s="1" t="s">
        <v>14</v>
      </c>
      <c r="B103" s="2" t="s">
        <v>15</v>
      </c>
      <c r="C103" s="76" t="s">
        <v>53</v>
      </c>
      <c r="D103" s="47">
        <f>D104+D113</f>
        <v>254613.34000000003</v>
      </c>
      <c r="E103" s="47">
        <f>E104+E113</f>
        <v>164347.61000000002</v>
      </c>
      <c r="F103" s="47">
        <f>F104+F113</f>
        <v>155357.98</v>
      </c>
      <c r="G103" s="31">
        <f t="shared" si="8"/>
        <v>94.53011212027968</v>
      </c>
      <c r="H103" s="31">
        <f t="shared" si="9"/>
        <v>61.01721928631076</v>
      </c>
      <c r="I103" s="31"/>
      <c r="J103" s="31"/>
      <c r="K103" s="48"/>
      <c r="L103" s="49" t="s">
        <v>81</v>
      </c>
    </row>
    <row r="104" spans="1:12" s="4" customFormat="1" ht="16.5" customHeight="1">
      <c r="A104" s="95"/>
      <c r="B104" s="96"/>
      <c r="C104" s="76" t="s">
        <v>40</v>
      </c>
      <c r="D104" s="33">
        <v>250450.14</v>
      </c>
      <c r="E104" s="33">
        <v>161587.35</v>
      </c>
      <c r="F104" s="33">
        <v>152900.41</v>
      </c>
      <c r="G104" s="31">
        <f t="shared" si="8"/>
        <v>94.62399748495164</v>
      </c>
      <c r="H104" s="31">
        <f t="shared" si="9"/>
        <v>61.05023938098017</v>
      </c>
      <c r="I104" s="23">
        <f>SUM(I105:I112)</f>
        <v>240449.28</v>
      </c>
      <c r="J104" s="23">
        <f aca="true" t="shared" si="16" ref="J104:J112">I104-D104</f>
        <v>-10000.860000000015</v>
      </c>
      <c r="K104" s="48">
        <f aca="true" t="shared" si="17" ref="K104:K112">I104/D104</f>
        <v>0.9600684591352194</v>
      </c>
      <c r="L104" s="24">
        <f>G104-95</f>
        <v>-0.3760025150483557</v>
      </c>
    </row>
    <row r="105" spans="1:12" s="25" customFormat="1" ht="16.5" customHeight="1" hidden="1">
      <c r="A105" s="103"/>
      <c r="B105" s="107"/>
      <c r="C105" s="79" t="s">
        <v>103</v>
      </c>
      <c r="D105" s="87">
        <v>45282.9</v>
      </c>
      <c r="E105" s="82">
        <v>30491.6</v>
      </c>
      <c r="F105" s="82">
        <v>29386.4</v>
      </c>
      <c r="G105" s="81">
        <f t="shared" si="8"/>
        <v>96.37539519080666</v>
      </c>
      <c r="H105" s="81">
        <f t="shared" si="9"/>
        <v>64.89513701640134</v>
      </c>
      <c r="I105" s="82">
        <v>41175.2</v>
      </c>
      <c r="J105" s="82">
        <f t="shared" si="16"/>
        <v>-4107.700000000004</v>
      </c>
      <c r="K105" s="83">
        <f t="shared" si="17"/>
        <v>0.9092880535478072</v>
      </c>
      <c r="L105" s="88"/>
    </row>
    <row r="106" spans="1:12" s="25" customFormat="1" ht="16.5" customHeight="1" hidden="1">
      <c r="A106" s="103"/>
      <c r="B106" s="107"/>
      <c r="C106" s="79" t="s">
        <v>107</v>
      </c>
      <c r="D106" s="87">
        <v>34617.8</v>
      </c>
      <c r="E106" s="87">
        <v>21326</v>
      </c>
      <c r="F106" s="87">
        <v>19265.2</v>
      </c>
      <c r="G106" s="81">
        <f t="shared" si="8"/>
        <v>90.33667823314264</v>
      </c>
      <c r="H106" s="81">
        <f t="shared" si="9"/>
        <v>55.651139009411345</v>
      </c>
      <c r="I106" s="82">
        <v>33433</v>
      </c>
      <c r="J106" s="82">
        <f t="shared" si="16"/>
        <v>-1184.800000000003</v>
      </c>
      <c r="K106" s="83">
        <f t="shared" si="17"/>
        <v>0.9657748326005696</v>
      </c>
      <c r="L106" s="88"/>
    </row>
    <row r="107" spans="1:12" s="25" customFormat="1" ht="16.5" customHeight="1" hidden="1">
      <c r="A107" s="103"/>
      <c r="B107" s="107"/>
      <c r="C107" s="79" t="s">
        <v>108</v>
      </c>
      <c r="D107" s="87">
        <v>2309.2</v>
      </c>
      <c r="E107" s="87">
        <v>2299.2</v>
      </c>
      <c r="F107" s="87">
        <v>2299.2</v>
      </c>
      <c r="G107" s="81">
        <f t="shared" si="8"/>
        <v>100</v>
      </c>
      <c r="H107" s="81">
        <f t="shared" si="9"/>
        <v>99.56694959293262</v>
      </c>
      <c r="I107" s="82">
        <v>2299.2</v>
      </c>
      <c r="J107" s="82">
        <f t="shared" si="16"/>
        <v>-10</v>
      </c>
      <c r="K107" s="83">
        <f t="shared" si="17"/>
        <v>0.9956694959293262</v>
      </c>
      <c r="L107" s="88"/>
    </row>
    <row r="108" spans="1:12" s="25" customFormat="1" ht="16.5" customHeight="1" hidden="1">
      <c r="A108" s="103"/>
      <c r="B108" s="107"/>
      <c r="C108" s="79" t="s">
        <v>109</v>
      </c>
      <c r="D108" s="87">
        <v>3100</v>
      </c>
      <c r="E108" s="87">
        <v>2213</v>
      </c>
      <c r="F108" s="87">
        <v>1853.7</v>
      </c>
      <c r="G108" s="81">
        <f t="shared" si="8"/>
        <v>83.7641211025757</v>
      </c>
      <c r="H108" s="81">
        <f t="shared" si="9"/>
        <v>59.79677419354839</v>
      </c>
      <c r="I108" s="82">
        <v>2949.8</v>
      </c>
      <c r="J108" s="82">
        <f t="shared" si="16"/>
        <v>-150.19999999999982</v>
      </c>
      <c r="K108" s="83">
        <f t="shared" si="17"/>
        <v>0.9515483870967743</v>
      </c>
      <c r="L108" s="88"/>
    </row>
    <row r="109" spans="1:12" s="25" customFormat="1" ht="16.5" customHeight="1" hidden="1">
      <c r="A109" s="103"/>
      <c r="B109" s="107"/>
      <c r="C109" s="79" t="s">
        <v>110</v>
      </c>
      <c r="D109" s="87">
        <v>530</v>
      </c>
      <c r="E109" s="87">
        <v>330</v>
      </c>
      <c r="F109" s="87">
        <v>230</v>
      </c>
      <c r="G109" s="81">
        <f t="shared" si="8"/>
        <v>69.6969696969697</v>
      </c>
      <c r="H109" s="81">
        <f t="shared" si="9"/>
        <v>43.39622641509434</v>
      </c>
      <c r="I109" s="82">
        <v>529.9</v>
      </c>
      <c r="J109" s="82">
        <f t="shared" si="16"/>
        <v>-0.10000000000002274</v>
      </c>
      <c r="K109" s="83">
        <f t="shared" si="17"/>
        <v>0.9998113207547169</v>
      </c>
      <c r="L109" s="88"/>
    </row>
    <row r="110" spans="1:12" s="25" customFormat="1" ht="16.5" customHeight="1" hidden="1">
      <c r="A110" s="103"/>
      <c r="B110" s="107"/>
      <c r="C110" s="79" t="s">
        <v>111</v>
      </c>
      <c r="D110" s="87">
        <v>534.1</v>
      </c>
      <c r="E110" s="87">
        <v>189.7</v>
      </c>
      <c r="F110" s="87">
        <v>189.7</v>
      </c>
      <c r="G110" s="81">
        <f t="shared" si="8"/>
        <v>100</v>
      </c>
      <c r="H110" s="81">
        <f t="shared" si="9"/>
        <v>35.51769331585845</v>
      </c>
      <c r="I110" s="82">
        <v>189.7</v>
      </c>
      <c r="J110" s="82">
        <f t="shared" si="16"/>
        <v>-344.40000000000003</v>
      </c>
      <c r="K110" s="83">
        <f t="shared" si="17"/>
        <v>0.3551769331585845</v>
      </c>
      <c r="L110" s="88"/>
    </row>
    <row r="111" spans="1:12" s="25" customFormat="1" ht="16.5" customHeight="1" hidden="1">
      <c r="A111" s="103"/>
      <c r="B111" s="107"/>
      <c r="C111" s="79" t="s">
        <v>112</v>
      </c>
      <c r="D111" s="87">
        <v>96.6</v>
      </c>
      <c r="E111" s="87">
        <v>90.6</v>
      </c>
      <c r="F111" s="87">
        <v>90.3</v>
      </c>
      <c r="G111" s="81">
        <f t="shared" si="8"/>
        <v>99.66887417218543</v>
      </c>
      <c r="H111" s="81">
        <f t="shared" si="9"/>
        <v>93.47826086956522</v>
      </c>
      <c r="I111" s="82">
        <v>96.6</v>
      </c>
      <c r="J111" s="82">
        <f t="shared" si="16"/>
        <v>0</v>
      </c>
      <c r="K111" s="83">
        <f t="shared" si="17"/>
        <v>1</v>
      </c>
      <c r="L111" s="88"/>
    </row>
    <row r="112" spans="1:12" s="25" customFormat="1" ht="16.5" customHeight="1" hidden="1">
      <c r="A112" s="103"/>
      <c r="B112" s="107"/>
      <c r="C112" s="79" t="s">
        <v>144</v>
      </c>
      <c r="D112" s="87">
        <v>163979.57</v>
      </c>
      <c r="E112" s="87">
        <v>104647.78</v>
      </c>
      <c r="F112" s="87">
        <v>99585.98</v>
      </c>
      <c r="G112" s="81">
        <f t="shared" si="8"/>
        <v>95.16301253595633</v>
      </c>
      <c r="H112" s="81">
        <f t="shared" si="9"/>
        <v>60.73072395542932</v>
      </c>
      <c r="I112" s="82">
        <v>159775.88</v>
      </c>
      <c r="J112" s="82">
        <f t="shared" si="16"/>
        <v>-4203.690000000002</v>
      </c>
      <c r="K112" s="83">
        <f t="shared" si="17"/>
        <v>0.9743645504132008</v>
      </c>
      <c r="L112" s="88"/>
    </row>
    <row r="113" spans="1:12" s="4" customFormat="1" ht="16.5" customHeight="1">
      <c r="A113" s="103"/>
      <c r="B113" s="107"/>
      <c r="C113" s="2" t="s">
        <v>41</v>
      </c>
      <c r="D113" s="87">
        <v>4163.2</v>
      </c>
      <c r="E113" s="87">
        <v>2760.26</v>
      </c>
      <c r="F113" s="87">
        <v>2457.57</v>
      </c>
      <c r="G113" s="81">
        <f t="shared" si="8"/>
        <v>89.0340040430974</v>
      </c>
      <c r="H113" s="81">
        <f t="shared" si="9"/>
        <v>59.03079362029209</v>
      </c>
      <c r="I113" s="82"/>
      <c r="J113" s="82"/>
      <c r="K113" s="83"/>
      <c r="L113" s="88">
        <f>G113-95</f>
        <v>-5.965995956902603</v>
      </c>
    </row>
    <row r="114" spans="1:12" s="4" customFormat="1" ht="28.5" customHeight="1">
      <c r="A114" s="1" t="s">
        <v>16</v>
      </c>
      <c r="B114" s="2" t="s">
        <v>17</v>
      </c>
      <c r="C114" s="76" t="s">
        <v>52</v>
      </c>
      <c r="D114" s="47">
        <f>D115+D124+D125</f>
        <v>254266.75999999998</v>
      </c>
      <c r="E114" s="47">
        <f>E115+E124+E125</f>
        <v>184369.15</v>
      </c>
      <c r="F114" s="47">
        <f>F115+F124+F125</f>
        <v>179253.43</v>
      </c>
      <c r="G114" s="31">
        <f t="shared" si="8"/>
        <v>97.22528416494842</v>
      </c>
      <c r="H114" s="31">
        <f t="shared" si="9"/>
        <v>70.49817679668394</v>
      </c>
      <c r="I114" s="31"/>
      <c r="J114" s="31"/>
      <c r="K114" s="48"/>
      <c r="L114" s="49" t="s">
        <v>81</v>
      </c>
    </row>
    <row r="115" spans="1:12" s="4" customFormat="1" ht="27.75" customHeight="1">
      <c r="A115" s="95"/>
      <c r="B115" s="96"/>
      <c r="C115" s="76" t="s">
        <v>40</v>
      </c>
      <c r="D115" s="33">
        <v>250046.96</v>
      </c>
      <c r="E115" s="33">
        <v>181431.85</v>
      </c>
      <c r="F115" s="33">
        <v>176448.57</v>
      </c>
      <c r="G115" s="31">
        <f t="shared" si="8"/>
        <v>97.25335987038659</v>
      </c>
      <c r="H115" s="31">
        <f t="shared" si="9"/>
        <v>70.56617285009185</v>
      </c>
      <c r="I115" s="23">
        <f>SUM(I116:I123)</f>
        <v>246337.87</v>
      </c>
      <c r="J115" s="23">
        <f aca="true" t="shared" si="18" ref="J115:J123">I115-D115</f>
        <v>-3709.0899999999965</v>
      </c>
      <c r="K115" s="48">
        <f aca="true" t="shared" si="19" ref="K115:K123">I115/D115</f>
        <v>0.9851664263384766</v>
      </c>
      <c r="L115" s="24">
        <f>G115-95</f>
        <v>2.253359870386589</v>
      </c>
    </row>
    <row r="116" spans="1:12" s="25" customFormat="1" ht="16.5" customHeight="1" hidden="1">
      <c r="A116" s="103"/>
      <c r="B116" s="107"/>
      <c r="C116" s="79" t="s">
        <v>103</v>
      </c>
      <c r="D116" s="87">
        <v>38720.2</v>
      </c>
      <c r="E116" s="87">
        <v>25167.3</v>
      </c>
      <c r="F116" s="82">
        <v>24394.8</v>
      </c>
      <c r="G116" s="81">
        <f t="shared" si="8"/>
        <v>96.93054082082703</v>
      </c>
      <c r="H116" s="81">
        <f t="shared" si="9"/>
        <v>63.002773746003385</v>
      </c>
      <c r="I116" s="82">
        <v>37650.1</v>
      </c>
      <c r="J116" s="82">
        <f t="shared" si="18"/>
        <v>-1070.0999999999985</v>
      </c>
      <c r="K116" s="83">
        <f t="shared" si="19"/>
        <v>0.9723632625864537</v>
      </c>
      <c r="L116" s="88"/>
    </row>
    <row r="117" spans="1:12" s="25" customFormat="1" ht="16.5" customHeight="1" hidden="1">
      <c r="A117" s="103"/>
      <c r="B117" s="107"/>
      <c r="C117" s="79" t="s">
        <v>107</v>
      </c>
      <c r="D117" s="87">
        <v>11433.3</v>
      </c>
      <c r="E117" s="87">
        <v>7816</v>
      </c>
      <c r="F117" s="87">
        <v>7696.1</v>
      </c>
      <c r="G117" s="81">
        <f t="shared" si="8"/>
        <v>98.46596724667349</v>
      </c>
      <c r="H117" s="81">
        <f t="shared" si="9"/>
        <v>67.31302423622228</v>
      </c>
      <c r="I117" s="82">
        <v>11062.4</v>
      </c>
      <c r="J117" s="82">
        <f t="shared" si="18"/>
        <v>-370.89999999999964</v>
      </c>
      <c r="K117" s="83">
        <f t="shared" si="19"/>
        <v>0.9675596721856332</v>
      </c>
      <c r="L117" s="88"/>
    </row>
    <row r="118" spans="1:12" s="25" customFormat="1" ht="16.5" customHeight="1" hidden="1">
      <c r="A118" s="103"/>
      <c r="B118" s="107"/>
      <c r="C118" s="79" t="s">
        <v>108</v>
      </c>
      <c r="D118" s="87">
        <v>1599.3</v>
      </c>
      <c r="E118" s="87">
        <v>1581.3</v>
      </c>
      <c r="F118" s="87">
        <v>1208.91</v>
      </c>
      <c r="G118" s="81">
        <f t="shared" si="8"/>
        <v>76.45038892050844</v>
      </c>
      <c r="H118" s="81">
        <f t="shared" si="9"/>
        <v>75.58994560120054</v>
      </c>
      <c r="I118" s="82">
        <v>1542.2</v>
      </c>
      <c r="J118" s="82">
        <f t="shared" si="18"/>
        <v>-57.09999999999991</v>
      </c>
      <c r="K118" s="83">
        <f t="shared" si="19"/>
        <v>0.9642968798849497</v>
      </c>
      <c r="L118" s="88"/>
    </row>
    <row r="119" spans="1:12" s="25" customFormat="1" ht="16.5" customHeight="1" hidden="1">
      <c r="A119" s="103"/>
      <c r="B119" s="107"/>
      <c r="C119" s="79" t="s">
        <v>109</v>
      </c>
      <c r="D119" s="87">
        <v>10724.3</v>
      </c>
      <c r="E119" s="87">
        <v>7844.7</v>
      </c>
      <c r="F119" s="87">
        <v>7045.5</v>
      </c>
      <c r="G119" s="81">
        <f t="shared" si="8"/>
        <v>89.8122299131898</v>
      </c>
      <c r="H119" s="81">
        <f t="shared" si="9"/>
        <v>65.69659558199604</v>
      </c>
      <c r="I119" s="82">
        <v>10302.2</v>
      </c>
      <c r="J119" s="82">
        <f t="shared" si="18"/>
        <v>-422.09999999999854</v>
      </c>
      <c r="K119" s="83">
        <f t="shared" si="19"/>
        <v>0.9606407877437223</v>
      </c>
      <c r="L119" s="88"/>
    </row>
    <row r="120" spans="1:12" s="25" customFormat="1" ht="16.5" customHeight="1" hidden="1">
      <c r="A120" s="103"/>
      <c r="B120" s="107"/>
      <c r="C120" s="79" t="s">
        <v>110</v>
      </c>
      <c r="D120" s="87">
        <v>1310</v>
      </c>
      <c r="E120" s="87">
        <v>560</v>
      </c>
      <c r="F120" s="87">
        <v>554.3</v>
      </c>
      <c r="G120" s="81">
        <f t="shared" si="8"/>
        <v>98.98214285714285</v>
      </c>
      <c r="H120" s="81">
        <f t="shared" si="9"/>
        <v>42.31297709923664</v>
      </c>
      <c r="I120" s="82">
        <v>1154.2</v>
      </c>
      <c r="J120" s="82">
        <f t="shared" si="18"/>
        <v>-155.79999999999995</v>
      </c>
      <c r="K120" s="83">
        <f t="shared" si="19"/>
        <v>0.8810687022900764</v>
      </c>
      <c r="L120" s="88"/>
    </row>
    <row r="121" spans="1:12" s="25" customFormat="1" ht="16.5" customHeight="1" hidden="1">
      <c r="A121" s="103"/>
      <c r="B121" s="107"/>
      <c r="C121" s="79" t="s">
        <v>111</v>
      </c>
      <c r="D121" s="87">
        <v>1284</v>
      </c>
      <c r="E121" s="87">
        <v>950</v>
      </c>
      <c r="F121" s="87">
        <v>874.3</v>
      </c>
      <c r="G121" s="81">
        <f t="shared" si="8"/>
        <v>92.03157894736842</v>
      </c>
      <c r="H121" s="81">
        <f t="shared" si="9"/>
        <v>68.09190031152647</v>
      </c>
      <c r="I121" s="82">
        <v>1245.5</v>
      </c>
      <c r="J121" s="82">
        <f t="shared" si="18"/>
        <v>-38.5</v>
      </c>
      <c r="K121" s="83">
        <f t="shared" si="19"/>
        <v>0.9700155763239875</v>
      </c>
      <c r="L121" s="88"/>
    </row>
    <row r="122" spans="1:12" s="25" customFormat="1" ht="16.5" customHeight="1" hidden="1">
      <c r="A122" s="103"/>
      <c r="B122" s="107"/>
      <c r="C122" s="79" t="s">
        <v>112</v>
      </c>
      <c r="D122" s="87">
        <v>328.7</v>
      </c>
      <c r="E122" s="87">
        <v>327.5</v>
      </c>
      <c r="F122" s="87">
        <v>300.5</v>
      </c>
      <c r="G122" s="81">
        <f t="shared" si="8"/>
        <v>91.7557251908397</v>
      </c>
      <c r="H122" s="81">
        <f t="shared" si="9"/>
        <v>91.4207484027989</v>
      </c>
      <c r="I122" s="82">
        <v>302.1</v>
      </c>
      <c r="J122" s="82">
        <f t="shared" si="18"/>
        <v>-26.599999999999966</v>
      </c>
      <c r="K122" s="83">
        <f t="shared" si="19"/>
        <v>0.9190751445086707</v>
      </c>
      <c r="L122" s="88"/>
    </row>
    <row r="123" spans="1:12" s="25" customFormat="1" ht="16.5" customHeight="1" hidden="1">
      <c r="A123" s="103"/>
      <c r="B123" s="107"/>
      <c r="C123" s="79" t="s">
        <v>144</v>
      </c>
      <c r="D123" s="87">
        <v>184647.26</v>
      </c>
      <c r="E123" s="87">
        <v>137185.31</v>
      </c>
      <c r="F123" s="87">
        <v>134373.94</v>
      </c>
      <c r="G123" s="81">
        <f t="shared" si="8"/>
        <v>97.95067708051248</v>
      </c>
      <c r="H123" s="81">
        <f t="shared" si="9"/>
        <v>72.7733192466544</v>
      </c>
      <c r="I123" s="82">
        <v>183079.17</v>
      </c>
      <c r="J123" s="82">
        <f t="shared" si="18"/>
        <v>-1568.0899999999965</v>
      </c>
      <c r="K123" s="83">
        <f t="shared" si="19"/>
        <v>0.9915076454424506</v>
      </c>
      <c r="L123" s="88"/>
    </row>
    <row r="124" spans="1:12" s="4" customFormat="1" ht="16.5" customHeight="1">
      <c r="A124" s="103"/>
      <c r="B124" s="107"/>
      <c r="C124" s="2" t="s">
        <v>41</v>
      </c>
      <c r="D124" s="87">
        <v>3604.8</v>
      </c>
      <c r="E124" s="87">
        <v>2322.3</v>
      </c>
      <c r="F124" s="89">
        <v>2189.86</v>
      </c>
      <c r="G124" s="81">
        <f t="shared" si="8"/>
        <v>94.29703311372346</v>
      </c>
      <c r="H124" s="81">
        <f t="shared" si="9"/>
        <v>60.74844651575677</v>
      </c>
      <c r="I124" s="82"/>
      <c r="J124" s="82"/>
      <c r="K124" s="83"/>
      <c r="L124" s="88">
        <f>G124-95</f>
        <v>-0.7029668862765419</v>
      </c>
    </row>
    <row r="125" spans="1:12" s="4" customFormat="1" ht="27" customHeight="1">
      <c r="A125" s="113"/>
      <c r="B125" s="114"/>
      <c r="C125" s="76" t="s">
        <v>90</v>
      </c>
      <c r="D125" s="33">
        <f>15+600</f>
        <v>615</v>
      </c>
      <c r="E125" s="33">
        <v>615</v>
      </c>
      <c r="F125" s="53">
        <v>615</v>
      </c>
      <c r="G125" s="31">
        <f t="shared" si="8"/>
        <v>100</v>
      </c>
      <c r="H125" s="31">
        <f t="shared" si="9"/>
        <v>100</v>
      </c>
      <c r="I125" s="23"/>
      <c r="J125" s="23"/>
      <c r="K125" s="48"/>
      <c r="L125" s="24">
        <f>G125-95</f>
        <v>5</v>
      </c>
    </row>
    <row r="126" spans="1:12" s="4" customFormat="1" ht="28.5" customHeight="1">
      <c r="A126" s="1" t="s">
        <v>18</v>
      </c>
      <c r="B126" s="2" t="s">
        <v>19</v>
      </c>
      <c r="C126" s="76" t="s">
        <v>82</v>
      </c>
      <c r="D126" s="47">
        <f>D127+D136</f>
        <v>274878.43</v>
      </c>
      <c r="E126" s="47">
        <f>E127+E136</f>
        <v>185035.13</v>
      </c>
      <c r="F126" s="47">
        <f>F127+F136</f>
        <v>176201.43</v>
      </c>
      <c r="G126" s="31">
        <f t="shared" si="8"/>
        <v>95.22593358353086</v>
      </c>
      <c r="H126" s="31">
        <f t="shared" si="9"/>
        <v>64.10158483515785</v>
      </c>
      <c r="I126" s="31"/>
      <c r="J126" s="31"/>
      <c r="K126" s="48"/>
      <c r="L126" s="49" t="s">
        <v>81</v>
      </c>
    </row>
    <row r="127" spans="1:12" s="4" customFormat="1" ht="16.5" customHeight="1">
      <c r="A127" s="95"/>
      <c r="B127" s="96"/>
      <c r="C127" s="76" t="s">
        <v>40</v>
      </c>
      <c r="D127" s="33">
        <v>270973.73</v>
      </c>
      <c r="E127" s="33">
        <v>182393.89</v>
      </c>
      <c r="F127" s="33">
        <v>173919.31</v>
      </c>
      <c r="G127" s="31">
        <f aca="true" t="shared" si="20" ref="G127:G188">F127/E127*100</f>
        <v>95.35369304311672</v>
      </c>
      <c r="H127" s="31">
        <f t="shared" si="9"/>
        <v>64.18308889204869</v>
      </c>
      <c r="I127" s="23">
        <f>SUM(I128:I135)</f>
        <v>265259.5</v>
      </c>
      <c r="J127" s="23">
        <f aca="true" t="shared" si="21" ref="J127:J135">I127-D127</f>
        <v>-5714.229999999981</v>
      </c>
      <c r="K127" s="48">
        <f aca="true" t="shared" si="22" ref="K127:K135">I127/D127</f>
        <v>0.9789122362525696</v>
      </c>
      <c r="L127" s="24">
        <f>G127-95</f>
        <v>0.3536930431167207</v>
      </c>
    </row>
    <row r="128" spans="1:13" s="25" customFormat="1" ht="16.5" customHeight="1" hidden="1">
      <c r="A128" s="103"/>
      <c r="B128" s="107"/>
      <c r="C128" s="79" t="s">
        <v>103</v>
      </c>
      <c r="D128" s="87">
        <v>38594.4</v>
      </c>
      <c r="E128" s="87">
        <v>24372.2</v>
      </c>
      <c r="F128" s="87">
        <v>22565.8</v>
      </c>
      <c r="G128" s="81">
        <f t="shared" si="20"/>
        <v>92.58827680718194</v>
      </c>
      <c r="H128" s="81">
        <f t="shared" si="9"/>
        <v>58.46910432601621</v>
      </c>
      <c r="I128" s="82">
        <v>36044.8</v>
      </c>
      <c r="J128" s="82">
        <f t="shared" si="21"/>
        <v>-2549.5999999999985</v>
      </c>
      <c r="K128" s="83">
        <f t="shared" si="22"/>
        <v>0.9339386024915532</v>
      </c>
      <c r="L128" s="88"/>
      <c r="M128" s="4"/>
    </row>
    <row r="129" spans="1:13" s="25" customFormat="1" ht="16.5" customHeight="1" hidden="1">
      <c r="A129" s="103"/>
      <c r="B129" s="107"/>
      <c r="C129" s="79" t="s">
        <v>107</v>
      </c>
      <c r="D129" s="87">
        <v>25118</v>
      </c>
      <c r="E129" s="87">
        <v>16939.4</v>
      </c>
      <c r="F129" s="87">
        <v>16144.4</v>
      </c>
      <c r="G129" s="81">
        <f t="shared" si="20"/>
        <v>95.30679953245095</v>
      </c>
      <c r="H129" s="81">
        <f t="shared" si="9"/>
        <v>64.27422565490883</v>
      </c>
      <c r="I129" s="82">
        <v>23943.5</v>
      </c>
      <c r="J129" s="82">
        <f t="shared" si="21"/>
        <v>-1174.5</v>
      </c>
      <c r="K129" s="83">
        <f t="shared" si="22"/>
        <v>0.9532407038776972</v>
      </c>
      <c r="L129" s="88"/>
      <c r="M129" s="4"/>
    </row>
    <row r="130" spans="1:13" s="25" customFormat="1" ht="16.5" customHeight="1" hidden="1">
      <c r="A130" s="103"/>
      <c r="B130" s="107"/>
      <c r="C130" s="79" t="s">
        <v>108</v>
      </c>
      <c r="D130" s="87">
        <v>1586.2</v>
      </c>
      <c r="E130" s="87">
        <v>1573.2</v>
      </c>
      <c r="F130" s="87">
        <v>1456.2</v>
      </c>
      <c r="G130" s="81">
        <f t="shared" si="20"/>
        <v>92.5629290617849</v>
      </c>
      <c r="H130" s="81">
        <f t="shared" si="9"/>
        <v>91.80431219266171</v>
      </c>
      <c r="I130" s="82">
        <v>1573.2</v>
      </c>
      <c r="J130" s="82">
        <f t="shared" si="21"/>
        <v>-13</v>
      </c>
      <c r="K130" s="83">
        <f t="shared" si="22"/>
        <v>0.9918043121926617</v>
      </c>
      <c r="L130" s="88"/>
      <c r="M130" s="4"/>
    </row>
    <row r="131" spans="1:13" s="25" customFormat="1" ht="16.5" customHeight="1" hidden="1">
      <c r="A131" s="103"/>
      <c r="B131" s="107"/>
      <c r="C131" s="79" t="s">
        <v>109</v>
      </c>
      <c r="D131" s="87">
        <v>2226</v>
      </c>
      <c r="E131" s="87">
        <v>1697.5</v>
      </c>
      <c r="F131" s="87">
        <v>1350</v>
      </c>
      <c r="G131" s="81">
        <f t="shared" si="20"/>
        <v>79.52871870397644</v>
      </c>
      <c r="H131" s="81">
        <f t="shared" si="9"/>
        <v>60.64690026954178</v>
      </c>
      <c r="I131" s="82">
        <v>2186.6</v>
      </c>
      <c r="J131" s="82">
        <f t="shared" si="21"/>
        <v>-39.40000000000009</v>
      </c>
      <c r="K131" s="83">
        <f t="shared" si="22"/>
        <v>0.9823000898472596</v>
      </c>
      <c r="L131" s="88"/>
      <c r="M131" s="4"/>
    </row>
    <row r="132" spans="1:13" s="25" customFormat="1" ht="16.5" customHeight="1" hidden="1">
      <c r="A132" s="103"/>
      <c r="B132" s="107"/>
      <c r="C132" s="79" t="s">
        <v>110</v>
      </c>
      <c r="D132" s="87">
        <v>2427.7</v>
      </c>
      <c r="E132" s="87">
        <v>997.7</v>
      </c>
      <c r="F132" s="87">
        <v>865.7</v>
      </c>
      <c r="G132" s="81">
        <f t="shared" si="20"/>
        <v>86.76957001102535</v>
      </c>
      <c r="H132" s="81">
        <f t="shared" si="9"/>
        <v>35.65926597190757</v>
      </c>
      <c r="I132" s="82">
        <v>1977.1</v>
      </c>
      <c r="J132" s="82">
        <f t="shared" si="21"/>
        <v>-450.5999999999999</v>
      </c>
      <c r="K132" s="83">
        <f t="shared" si="22"/>
        <v>0.8143922230918154</v>
      </c>
      <c r="L132" s="88"/>
      <c r="M132" s="4"/>
    </row>
    <row r="133" spans="1:13" s="25" customFormat="1" ht="16.5" customHeight="1" hidden="1">
      <c r="A133" s="103"/>
      <c r="B133" s="107"/>
      <c r="C133" s="79" t="s">
        <v>111</v>
      </c>
      <c r="D133" s="87">
        <v>782.6</v>
      </c>
      <c r="E133" s="87">
        <v>643.4</v>
      </c>
      <c r="F133" s="87">
        <v>558.8</v>
      </c>
      <c r="G133" s="81">
        <f t="shared" si="20"/>
        <v>86.85110351258936</v>
      </c>
      <c r="H133" s="81">
        <f t="shared" si="9"/>
        <v>71.4030155890621</v>
      </c>
      <c r="I133" s="82">
        <v>732.5</v>
      </c>
      <c r="J133" s="82">
        <f t="shared" si="21"/>
        <v>-50.10000000000002</v>
      </c>
      <c r="K133" s="83">
        <f t="shared" si="22"/>
        <v>0.9359826220291336</v>
      </c>
      <c r="L133" s="88"/>
      <c r="M133" s="4"/>
    </row>
    <row r="134" spans="1:13" s="25" customFormat="1" ht="16.5" customHeight="1" hidden="1">
      <c r="A134" s="103"/>
      <c r="B134" s="107"/>
      <c r="C134" s="79" t="s">
        <v>112</v>
      </c>
      <c r="D134" s="87">
        <v>96.6</v>
      </c>
      <c r="E134" s="87">
        <v>96.6</v>
      </c>
      <c r="F134" s="87">
        <v>96.6</v>
      </c>
      <c r="G134" s="81">
        <f t="shared" si="20"/>
        <v>100</v>
      </c>
      <c r="H134" s="81">
        <f aca="true" t="shared" si="23" ref="H134:H200">F134/D134*100</f>
        <v>100</v>
      </c>
      <c r="I134" s="82">
        <v>96.6</v>
      </c>
      <c r="J134" s="82">
        <f t="shared" si="21"/>
        <v>0</v>
      </c>
      <c r="K134" s="83">
        <f t="shared" si="22"/>
        <v>1</v>
      </c>
      <c r="L134" s="88"/>
      <c r="M134" s="4"/>
    </row>
    <row r="135" spans="1:13" s="25" customFormat="1" ht="16.5" customHeight="1" hidden="1">
      <c r="A135" s="103"/>
      <c r="B135" s="107"/>
      <c r="C135" s="79" t="s">
        <v>144</v>
      </c>
      <c r="D135" s="87">
        <v>200142.16</v>
      </c>
      <c r="E135" s="87">
        <v>136074.51</v>
      </c>
      <c r="F135" s="87">
        <v>130881.97</v>
      </c>
      <c r="G135" s="81">
        <f t="shared" si="20"/>
        <v>96.18404651980741</v>
      </c>
      <c r="H135" s="81">
        <f t="shared" si="23"/>
        <v>65.39450258756077</v>
      </c>
      <c r="I135" s="82">
        <v>198705.2</v>
      </c>
      <c r="J135" s="82">
        <f t="shared" si="21"/>
        <v>-1436.9599999999919</v>
      </c>
      <c r="K135" s="83">
        <f t="shared" si="22"/>
        <v>0.9928203033283942</v>
      </c>
      <c r="L135" s="88"/>
      <c r="M135" s="4"/>
    </row>
    <row r="136" spans="1:12" s="4" customFormat="1" ht="16.5" customHeight="1">
      <c r="A136" s="103"/>
      <c r="B136" s="107"/>
      <c r="C136" s="76" t="s">
        <v>41</v>
      </c>
      <c r="D136" s="33">
        <v>3904.7</v>
      </c>
      <c r="E136" s="33">
        <v>2641.24</v>
      </c>
      <c r="F136" s="53">
        <v>2282.12</v>
      </c>
      <c r="G136" s="31">
        <f t="shared" si="20"/>
        <v>86.4033559994548</v>
      </c>
      <c r="H136" s="31">
        <f t="shared" si="23"/>
        <v>58.445463159781795</v>
      </c>
      <c r="I136" s="23"/>
      <c r="J136" s="23"/>
      <c r="K136" s="48"/>
      <c r="L136" s="24">
        <f>G136-95</f>
        <v>-8.596644000545197</v>
      </c>
    </row>
    <row r="137" spans="1:12" s="4" customFormat="1" ht="28.5" customHeight="1">
      <c r="A137" s="1" t="s">
        <v>20</v>
      </c>
      <c r="B137" s="2" t="s">
        <v>21</v>
      </c>
      <c r="C137" s="76" t="s">
        <v>51</v>
      </c>
      <c r="D137" s="47">
        <f>D138+D146</f>
        <v>48140.6</v>
      </c>
      <c r="E137" s="47">
        <f>E138+E146</f>
        <v>29980.089999999997</v>
      </c>
      <c r="F137" s="47">
        <f>F138+F146</f>
        <v>27083.3</v>
      </c>
      <c r="G137" s="31">
        <f t="shared" si="20"/>
        <v>90.337620734294</v>
      </c>
      <c r="H137" s="31">
        <f t="shared" si="23"/>
        <v>56.25875041025662</v>
      </c>
      <c r="I137" s="31"/>
      <c r="J137" s="31"/>
      <c r="K137" s="48"/>
      <c r="L137" s="49" t="s">
        <v>81</v>
      </c>
    </row>
    <row r="138" spans="1:12" s="4" customFormat="1" ht="16.5" customHeight="1">
      <c r="A138" s="95"/>
      <c r="B138" s="96"/>
      <c r="C138" s="76" t="s">
        <v>40</v>
      </c>
      <c r="D138" s="33">
        <v>47290.6</v>
      </c>
      <c r="E138" s="33">
        <v>29319.67</v>
      </c>
      <c r="F138" s="33">
        <v>26714.36</v>
      </c>
      <c r="G138" s="31">
        <f t="shared" si="20"/>
        <v>91.11412236222304</v>
      </c>
      <c r="H138" s="31">
        <f t="shared" si="23"/>
        <v>56.48978866836115</v>
      </c>
      <c r="I138" s="23">
        <f>SUM(I139:I145)</f>
        <v>45082.79</v>
      </c>
      <c r="J138" s="23">
        <f aca="true" t="shared" si="24" ref="J138:J145">I138-D138</f>
        <v>-2207.8099999999977</v>
      </c>
      <c r="K138" s="48">
        <f aca="true" t="shared" si="25" ref="K138:K145">I138/D138</f>
        <v>0.9533139778306895</v>
      </c>
      <c r="L138" s="24">
        <f>G138-95</f>
        <v>-3.8858776377769573</v>
      </c>
    </row>
    <row r="139" spans="1:13" s="25" customFormat="1" ht="33.75" customHeight="1" hidden="1">
      <c r="A139" s="103"/>
      <c r="B139" s="107"/>
      <c r="C139" s="79" t="s">
        <v>103</v>
      </c>
      <c r="D139" s="87">
        <v>10588.7</v>
      </c>
      <c r="E139" s="87">
        <v>6694.7</v>
      </c>
      <c r="F139" s="87">
        <v>5486.46</v>
      </c>
      <c r="G139" s="81">
        <f t="shared" si="20"/>
        <v>81.95229061795152</v>
      </c>
      <c r="H139" s="81">
        <f t="shared" si="23"/>
        <v>51.814292594936106</v>
      </c>
      <c r="I139" s="82">
        <v>9441.2</v>
      </c>
      <c r="J139" s="82">
        <f t="shared" si="24"/>
        <v>-1147.5</v>
      </c>
      <c r="K139" s="83">
        <f t="shared" si="25"/>
        <v>0.8916297562495868</v>
      </c>
      <c r="L139" s="88"/>
      <c r="M139" s="4"/>
    </row>
    <row r="140" spans="1:13" s="25" customFormat="1" ht="16.5" customHeight="1" hidden="1">
      <c r="A140" s="103"/>
      <c r="B140" s="107"/>
      <c r="C140" s="79" t="s">
        <v>107</v>
      </c>
      <c r="D140" s="87">
        <v>3975.5</v>
      </c>
      <c r="E140" s="87">
        <v>2649.2</v>
      </c>
      <c r="F140" s="87">
        <v>2602.6</v>
      </c>
      <c r="G140" s="81">
        <f t="shared" si="20"/>
        <v>98.24097840857617</v>
      </c>
      <c r="H140" s="81">
        <f t="shared" si="23"/>
        <v>65.465979122123</v>
      </c>
      <c r="I140" s="82">
        <v>3713.8</v>
      </c>
      <c r="J140" s="82">
        <f t="shared" si="24"/>
        <v>-261.6999999999998</v>
      </c>
      <c r="K140" s="83">
        <f t="shared" si="25"/>
        <v>0.9341718022890203</v>
      </c>
      <c r="L140" s="88"/>
      <c r="M140" s="4"/>
    </row>
    <row r="141" spans="1:13" s="25" customFormat="1" ht="16.5" customHeight="1" hidden="1">
      <c r="A141" s="103"/>
      <c r="B141" s="107"/>
      <c r="C141" s="79" t="s">
        <v>108</v>
      </c>
      <c r="D141" s="87">
        <v>91.6</v>
      </c>
      <c r="E141" s="87">
        <v>87</v>
      </c>
      <c r="F141" s="87">
        <v>87</v>
      </c>
      <c r="G141" s="81">
        <f t="shared" si="20"/>
        <v>100</v>
      </c>
      <c r="H141" s="81">
        <f t="shared" si="23"/>
        <v>94.97816593886463</v>
      </c>
      <c r="I141" s="82">
        <v>87</v>
      </c>
      <c r="J141" s="82">
        <f t="shared" si="24"/>
        <v>-4.599999999999994</v>
      </c>
      <c r="K141" s="83">
        <f t="shared" si="25"/>
        <v>0.9497816593886463</v>
      </c>
      <c r="L141" s="88"/>
      <c r="M141" s="4"/>
    </row>
    <row r="142" spans="1:13" s="25" customFormat="1" ht="16.5" customHeight="1" hidden="1">
      <c r="A142" s="103"/>
      <c r="B142" s="107"/>
      <c r="C142" s="79" t="s">
        <v>109</v>
      </c>
      <c r="D142" s="87">
        <v>254</v>
      </c>
      <c r="E142" s="87">
        <v>212.5</v>
      </c>
      <c r="F142" s="87">
        <v>203.5</v>
      </c>
      <c r="G142" s="81">
        <f t="shared" si="20"/>
        <v>95.76470588235294</v>
      </c>
      <c r="H142" s="81">
        <f t="shared" si="23"/>
        <v>80.11811023622047</v>
      </c>
      <c r="I142" s="82">
        <v>243.2</v>
      </c>
      <c r="J142" s="82">
        <f t="shared" si="24"/>
        <v>-10.800000000000011</v>
      </c>
      <c r="K142" s="83">
        <f t="shared" si="25"/>
        <v>0.9574803149606299</v>
      </c>
      <c r="L142" s="88"/>
      <c r="M142" s="4"/>
    </row>
    <row r="143" spans="1:13" s="25" customFormat="1" ht="16.5" customHeight="1" hidden="1">
      <c r="A143" s="103"/>
      <c r="B143" s="107"/>
      <c r="C143" s="79" t="s">
        <v>110</v>
      </c>
      <c r="D143" s="87">
        <v>140</v>
      </c>
      <c r="E143" s="87">
        <v>124</v>
      </c>
      <c r="F143" s="87">
        <v>0</v>
      </c>
      <c r="G143" s="81">
        <f t="shared" si="20"/>
        <v>0</v>
      </c>
      <c r="H143" s="81">
        <f t="shared" si="23"/>
        <v>0</v>
      </c>
      <c r="I143" s="82">
        <v>138.7</v>
      </c>
      <c r="J143" s="82">
        <f t="shared" si="24"/>
        <v>-1.3000000000000114</v>
      </c>
      <c r="K143" s="83">
        <f t="shared" si="25"/>
        <v>0.9907142857142857</v>
      </c>
      <c r="L143" s="88"/>
      <c r="M143" s="4"/>
    </row>
    <row r="144" spans="1:13" s="25" customFormat="1" ht="16.5" customHeight="1" hidden="1">
      <c r="A144" s="103"/>
      <c r="B144" s="107"/>
      <c r="C144" s="79" t="s">
        <v>111</v>
      </c>
      <c r="D144" s="87">
        <v>933.7</v>
      </c>
      <c r="E144" s="87">
        <v>882.4</v>
      </c>
      <c r="F144" s="87">
        <v>857.4</v>
      </c>
      <c r="G144" s="81">
        <f t="shared" si="20"/>
        <v>97.16681776971895</v>
      </c>
      <c r="H144" s="81">
        <f t="shared" si="23"/>
        <v>91.82821034593552</v>
      </c>
      <c r="I144" s="82">
        <v>933.7</v>
      </c>
      <c r="J144" s="82">
        <f t="shared" si="24"/>
        <v>0</v>
      </c>
      <c r="K144" s="83">
        <f t="shared" si="25"/>
        <v>1</v>
      </c>
      <c r="L144" s="88"/>
      <c r="M144" s="4"/>
    </row>
    <row r="145" spans="1:13" s="25" customFormat="1" ht="16.5" customHeight="1" hidden="1">
      <c r="A145" s="103"/>
      <c r="B145" s="107"/>
      <c r="C145" s="79" t="s">
        <v>144</v>
      </c>
      <c r="D145" s="87">
        <v>31307.06</v>
      </c>
      <c r="E145" s="87">
        <v>18669.89</v>
      </c>
      <c r="F145" s="87">
        <v>17477.42</v>
      </c>
      <c r="G145" s="81">
        <f t="shared" si="20"/>
        <v>93.61287077749252</v>
      </c>
      <c r="H145" s="81">
        <f t="shared" si="23"/>
        <v>55.825810536026054</v>
      </c>
      <c r="I145" s="82">
        <v>30525.19</v>
      </c>
      <c r="J145" s="82">
        <f t="shared" si="24"/>
        <v>-781.8700000000026</v>
      </c>
      <c r="K145" s="83">
        <f t="shared" si="25"/>
        <v>0.9750257609625432</v>
      </c>
      <c r="L145" s="88"/>
      <c r="M145" s="4"/>
    </row>
    <row r="146" spans="1:12" s="4" customFormat="1" ht="16.5" customHeight="1">
      <c r="A146" s="103"/>
      <c r="B146" s="107"/>
      <c r="C146" s="76" t="s">
        <v>41</v>
      </c>
      <c r="D146" s="33">
        <v>850</v>
      </c>
      <c r="E146" s="33">
        <v>660.42</v>
      </c>
      <c r="F146" s="53">
        <v>368.94</v>
      </c>
      <c r="G146" s="31">
        <f t="shared" si="20"/>
        <v>55.86444989552104</v>
      </c>
      <c r="H146" s="31">
        <f t="shared" si="23"/>
        <v>43.40470588235294</v>
      </c>
      <c r="I146" s="23"/>
      <c r="J146" s="23"/>
      <c r="K146" s="48"/>
      <c r="L146" s="24">
        <f>G146-95</f>
        <v>-39.13555010447896</v>
      </c>
    </row>
    <row r="147" spans="1:12" s="4" customFormat="1" ht="46.5" customHeight="1">
      <c r="A147" s="1" t="s">
        <v>22</v>
      </c>
      <c r="B147" s="2" t="s">
        <v>132</v>
      </c>
      <c r="C147" s="76" t="s">
        <v>55</v>
      </c>
      <c r="D147" s="47">
        <f>D148+D151</f>
        <v>442387.2</v>
      </c>
      <c r="E147" s="47">
        <f>E148+E151</f>
        <v>216061.31</v>
      </c>
      <c r="F147" s="47">
        <f>F148+F151</f>
        <v>164497.87</v>
      </c>
      <c r="G147" s="31">
        <f t="shared" si="20"/>
        <v>76.13481099415716</v>
      </c>
      <c r="H147" s="31">
        <f t="shared" si="23"/>
        <v>37.1841386911737</v>
      </c>
      <c r="I147" s="31"/>
      <c r="J147" s="31"/>
      <c r="K147" s="48"/>
      <c r="L147" s="49" t="s">
        <v>81</v>
      </c>
    </row>
    <row r="148" spans="1:12" s="4" customFormat="1" ht="16.5" customHeight="1">
      <c r="A148" s="95"/>
      <c r="B148" s="96"/>
      <c r="C148" s="76" t="s">
        <v>40</v>
      </c>
      <c r="D148" s="33">
        <v>368797.5</v>
      </c>
      <c r="E148" s="33">
        <v>216061.31</v>
      </c>
      <c r="F148" s="33">
        <v>164497.87</v>
      </c>
      <c r="G148" s="31">
        <f t="shared" si="20"/>
        <v>76.13481099415716</v>
      </c>
      <c r="H148" s="31">
        <f t="shared" si="23"/>
        <v>44.60384628420746</v>
      </c>
      <c r="I148" s="23">
        <f>SUM(I149:I150)</f>
        <v>230200.6</v>
      </c>
      <c r="J148" s="23">
        <f>I148-D148</f>
        <v>-138596.9</v>
      </c>
      <c r="K148" s="48">
        <f>I148/D148</f>
        <v>0.6241924091134023</v>
      </c>
      <c r="L148" s="24">
        <f>G148-95</f>
        <v>-18.865189005842836</v>
      </c>
    </row>
    <row r="149" spans="1:12" s="25" customFormat="1" ht="31.5" customHeight="1" hidden="1">
      <c r="A149" s="103"/>
      <c r="B149" s="107"/>
      <c r="C149" s="79" t="s">
        <v>103</v>
      </c>
      <c r="D149" s="87">
        <v>20585.1</v>
      </c>
      <c r="E149" s="87">
        <v>13668.3</v>
      </c>
      <c r="F149" s="87">
        <v>12335.1</v>
      </c>
      <c r="G149" s="81">
        <f t="shared" si="20"/>
        <v>90.2460437655012</v>
      </c>
      <c r="H149" s="81">
        <f t="shared" si="23"/>
        <v>59.9224681930134</v>
      </c>
      <c r="I149" s="82">
        <v>19523.6</v>
      </c>
      <c r="J149" s="82">
        <f>I149-D149</f>
        <v>-1061.5</v>
      </c>
      <c r="K149" s="83">
        <f>I149/D149</f>
        <v>0.9484335757416772</v>
      </c>
      <c r="L149" s="88"/>
    </row>
    <row r="150" spans="1:12" s="25" customFormat="1" ht="16.5" customHeight="1" hidden="1">
      <c r="A150" s="103"/>
      <c r="B150" s="107"/>
      <c r="C150" s="79" t="s">
        <v>143</v>
      </c>
      <c r="D150" s="87">
        <v>348212.407</v>
      </c>
      <c r="E150" s="87">
        <v>202393.03</v>
      </c>
      <c r="F150" s="87">
        <v>152162.8</v>
      </c>
      <c r="G150" s="81">
        <f t="shared" si="20"/>
        <v>75.18183803068712</v>
      </c>
      <c r="H150" s="81">
        <f t="shared" si="23"/>
        <v>43.698270636290104</v>
      </c>
      <c r="I150" s="82">
        <v>210677</v>
      </c>
      <c r="J150" s="82">
        <f>I150-D150</f>
        <v>-137535.407</v>
      </c>
      <c r="K150" s="83">
        <f>I150/D150</f>
        <v>0.6050243924823735</v>
      </c>
      <c r="L150" s="88"/>
    </row>
    <row r="151" spans="1:12" s="4" customFormat="1" ht="27.75" customHeight="1">
      <c r="A151" s="113"/>
      <c r="B151" s="114"/>
      <c r="C151" s="76" t="s">
        <v>90</v>
      </c>
      <c r="D151" s="33">
        <v>73589.7</v>
      </c>
      <c r="E151" s="33">
        <v>0</v>
      </c>
      <c r="F151" s="33">
        <v>0</v>
      </c>
      <c r="G151" s="31">
        <v>0</v>
      </c>
      <c r="H151" s="31">
        <f t="shared" si="23"/>
        <v>0</v>
      </c>
      <c r="I151" s="23"/>
      <c r="J151" s="23"/>
      <c r="K151" s="48"/>
      <c r="L151" s="24">
        <f>G151-95</f>
        <v>-95</v>
      </c>
    </row>
    <row r="152" spans="1:12" s="4" customFormat="1" ht="52.5" customHeight="1">
      <c r="A152" s="1" t="s">
        <v>85</v>
      </c>
      <c r="B152" s="2" t="s">
        <v>133</v>
      </c>
      <c r="C152" s="76" t="s">
        <v>86</v>
      </c>
      <c r="D152" s="47">
        <f>D153+D158+D154</f>
        <v>629080.01</v>
      </c>
      <c r="E152" s="47">
        <f>E153+E158+E154</f>
        <v>393390.80000000005</v>
      </c>
      <c r="F152" s="47">
        <f>F153+F158+F154</f>
        <v>332951.04</v>
      </c>
      <c r="G152" s="31">
        <f t="shared" si="20"/>
        <v>84.63620399867001</v>
      </c>
      <c r="H152" s="31">
        <f t="shared" si="23"/>
        <v>52.92666031463946</v>
      </c>
      <c r="I152" s="31"/>
      <c r="J152" s="31"/>
      <c r="K152" s="48"/>
      <c r="L152" s="49" t="s">
        <v>81</v>
      </c>
    </row>
    <row r="153" spans="1:12" s="4" customFormat="1" ht="16.5" customHeight="1">
      <c r="A153" s="95"/>
      <c r="B153" s="96"/>
      <c r="C153" s="76" t="s">
        <v>40</v>
      </c>
      <c r="D153" s="33">
        <v>521253.31</v>
      </c>
      <c r="E153" s="33">
        <v>324864.14</v>
      </c>
      <c r="F153" s="33">
        <v>276899.62</v>
      </c>
      <c r="G153" s="31">
        <f t="shared" si="20"/>
        <v>85.23551414446666</v>
      </c>
      <c r="H153" s="31">
        <f t="shared" si="23"/>
        <v>53.12189192621146</v>
      </c>
      <c r="I153" s="23">
        <f>SUM(I155:I157)</f>
        <v>461451.41</v>
      </c>
      <c r="J153" s="23">
        <f>I153-D153</f>
        <v>-59801.90000000002</v>
      </c>
      <c r="K153" s="48">
        <f>I153/D153</f>
        <v>0.8852728628236433</v>
      </c>
      <c r="L153" s="24">
        <f>G153-95</f>
        <v>-9.764485855533337</v>
      </c>
    </row>
    <row r="154" spans="1:12" s="19" customFormat="1" ht="16.5" customHeight="1" hidden="1">
      <c r="A154" s="103"/>
      <c r="B154" s="107"/>
      <c r="C154" s="78" t="s">
        <v>41</v>
      </c>
      <c r="D154" s="33">
        <v>0</v>
      </c>
      <c r="E154" s="33">
        <v>0</v>
      </c>
      <c r="F154" s="33">
        <v>0</v>
      </c>
      <c r="G154" s="31">
        <v>0</v>
      </c>
      <c r="H154" s="31">
        <v>0</v>
      </c>
      <c r="I154" s="23"/>
      <c r="J154" s="23">
        <f>I154-D154</f>
        <v>0</v>
      </c>
      <c r="K154" s="48" t="e">
        <f>I154/D154</f>
        <v>#DIV/0!</v>
      </c>
      <c r="L154" s="24">
        <f>G154-95</f>
        <v>-95</v>
      </c>
    </row>
    <row r="155" spans="1:12" s="19" customFormat="1" ht="16.5" customHeight="1" hidden="1">
      <c r="A155" s="103"/>
      <c r="B155" s="107"/>
      <c r="C155" s="22" t="s">
        <v>103</v>
      </c>
      <c r="D155" s="33">
        <v>15981.1</v>
      </c>
      <c r="E155" s="33">
        <v>9819.9</v>
      </c>
      <c r="F155" s="33">
        <v>9189.6</v>
      </c>
      <c r="G155" s="31">
        <f t="shared" si="20"/>
        <v>93.58140103259707</v>
      </c>
      <c r="H155" s="31">
        <f t="shared" si="23"/>
        <v>57.5029253305467</v>
      </c>
      <c r="I155" s="23">
        <v>12460.2</v>
      </c>
      <c r="J155" s="23">
        <f>I155-D155</f>
        <v>-3520.8999999999996</v>
      </c>
      <c r="K155" s="48">
        <f>I155/D155</f>
        <v>0.7796835011357166</v>
      </c>
      <c r="L155" s="24"/>
    </row>
    <row r="156" spans="1:12" s="19" customFormat="1" ht="16.5" customHeight="1" hidden="1">
      <c r="A156" s="103"/>
      <c r="B156" s="107"/>
      <c r="C156" s="22" t="s">
        <v>118</v>
      </c>
      <c r="D156" s="33">
        <v>12830.6</v>
      </c>
      <c r="E156" s="33">
        <v>3869.1</v>
      </c>
      <c r="F156" s="33">
        <v>3869.1</v>
      </c>
      <c r="G156" s="31">
        <f t="shared" si="20"/>
        <v>100</v>
      </c>
      <c r="H156" s="31">
        <f t="shared" si="23"/>
        <v>30.155253846273748</v>
      </c>
      <c r="I156" s="23">
        <v>9219.4</v>
      </c>
      <c r="J156" s="23">
        <f>I156-D156</f>
        <v>-3611.2000000000007</v>
      </c>
      <c r="K156" s="48">
        <f>I156/D156</f>
        <v>0.718547846554331</v>
      </c>
      <c r="L156" s="24"/>
    </row>
    <row r="157" spans="1:12" s="19" customFormat="1" ht="16.5" customHeight="1" hidden="1">
      <c r="A157" s="103"/>
      <c r="B157" s="107"/>
      <c r="C157" s="22" t="s">
        <v>143</v>
      </c>
      <c r="D157" s="33">
        <v>492441.6</v>
      </c>
      <c r="E157" s="33">
        <v>311175.2</v>
      </c>
      <c r="F157" s="33">
        <v>263840.9</v>
      </c>
      <c r="G157" s="31">
        <f t="shared" si="20"/>
        <v>84.78853713277921</v>
      </c>
      <c r="H157" s="31">
        <f t="shared" si="23"/>
        <v>53.57810956669786</v>
      </c>
      <c r="I157" s="23">
        <v>439771.81</v>
      </c>
      <c r="J157" s="23">
        <f>I157-D157</f>
        <v>-52669.78999999998</v>
      </c>
      <c r="K157" s="48">
        <f>I157/D157</f>
        <v>0.8930435812084113</v>
      </c>
      <c r="L157" s="24"/>
    </row>
    <row r="158" spans="1:12" s="4" customFormat="1" ht="27.75" customHeight="1">
      <c r="A158" s="103"/>
      <c r="B158" s="107"/>
      <c r="C158" s="76" t="s">
        <v>90</v>
      </c>
      <c r="D158" s="33">
        <v>107826.7</v>
      </c>
      <c r="E158" s="33">
        <v>68526.66</v>
      </c>
      <c r="F158" s="33">
        <v>56051.42</v>
      </c>
      <c r="G158" s="31">
        <f t="shared" si="20"/>
        <v>81.79505611392705</v>
      </c>
      <c r="H158" s="31">
        <f t="shared" si="23"/>
        <v>51.982876226389195</v>
      </c>
      <c r="I158" s="23"/>
      <c r="J158" s="23"/>
      <c r="K158" s="48"/>
      <c r="L158" s="24">
        <f>G158-95</f>
        <v>-13.204943886072954</v>
      </c>
    </row>
    <row r="159" spans="1:12" s="4" customFormat="1" ht="40.5" customHeight="1">
      <c r="A159" s="1" t="s">
        <v>23</v>
      </c>
      <c r="B159" s="2" t="s">
        <v>134</v>
      </c>
      <c r="C159" s="76" t="s">
        <v>56</v>
      </c>
      <c r="D159" s="47">
        <f>D160+D163</f>
        <v>2706242.1</v>
      </c>
      <c r="E159" s="47">
        <f>E160+E163</f>
        <v>1103110.3199999998</v>
      </c>
      <c r="F159" s="47">
        <f>F160+F163</f>
        <v>415876.06</v>
      </c>
      <c r="G159" s="31">
        <f t="shared" si="20"/>
        <v>37.70031450707487</v>
      </c>
      <c r="H159" s="31">
        <f t="shared" si="23"/>
        <v>15.367289571025445</v>
      </c>
      <c r="I159" s="31"/>
      <c r="J159" s="31"/>
      <c r="K159" s="48"/>
      <c r="L159" s="49" t="s">
        <v>81</v>
      </c>
    </row>
    <row r="160" spans="1:12" s="4" customFormat="1" ht="16.5" customHeight="1">
      <c r="A160" s="97"/>
      <c r="B160" s="97"/>
      <c r="C160" s="76" t="s">
        <v>40</v>
      </c>
      <c r="D160" s="33">
        <v>1573123.3</v>
      </c>
      <c r="E160" s="33">
        <v>784424.71</v>
      </c>
      <c r="F160" s="33">
        <v>414206.46</v>
      </c>
      <c r="G160" s="31">
        <f t="shared" si="20"/>
        <v>52.803851627774456</v>
      </c>
      <c r="H160" s="31">
        <f t="shared" si="23"/>
        <v>26.330196749358425</v>
      </c>
      <c r="I160" s="23">
        <f>SUM(I161:I162)</f>
        <v>1060803.63</v>
      </c>
      <c r="J160" s="23">
        <f>I160-D160</f>
        <v>-512319.67000000016</v>
      </c>
      <c r="K160" s="48">
        <f>I160/D160</f>
        <v>0.6743296154853213</v>
      </c>
      <c r="L160" s="24">
        <f>G160-95</f>
        <v>-42.196148372225544</v>
      </c>
    </row>
    <row r="161" spans="1:12" s="25" customFormat="1" ht="16.5" customHeight="1" hidden="1">
      <c r="A161" s="97"/>
      <c r="B161" s="97"/>
      <c r="C161" s="79" t="s">
        <v>103</v>
      </c>
      <c r="D161" s="87">
        <v>15518.7</v>
      </c>
      <c r="E161" s="87">
        <v>8969.6</v>
      </c>
      <c r="F161" s="87">
        <v>8295.6</v>
      </c>
      <c r="G161" s="81">
        <f t="shared" si="20"/>
        <v>92.48572957545487</v>
      </c>
      <c r="H161" s="81">
        <f t="shared" si="23"/>
        <v>53.45550851553287</v>
      </c>
      <c r="I161" s="82">
        <v>14875</v>
      </c>
      <c r="J161" s="82">
        <f>I161-D161</f>
        <v>-643.7000000000007</v>
      </c>
      <c r="K161" s="83">
        <f>I161/D161</f>
        <v>0.9585210101361583</v>
      </c>
      <c r="L161" s="88"/>
    </row>
    <row r="162" spans="1:12" s="25" customFormat="1" ht="16.5" customHeight="1" hidden="1">
      <c r="A162" s="97"/>
      <c r="B162" s="97"/>
      <c r="C162" s="79" t="s">
        <v>143</v>
      </c>
      <c r="D162" s="87">
        <v>1557604.57</v>
      </c>
      <c r="E162" s="87">
        <v>775454.9</v>
      </c>
      <c r="F162" s="87">
        <v>405910.77</v>
      </c>
      <c r="G162" s="81">
        <f t="shared" si="20"/>
        <v>52.344858482421095</v>
      </c>
      <c r="H162" s="81">
        <f t="shared" si="23"/>
        <v>26.059937022398437</v>
      </c>
      <c r="I162" s="82">
        <v>1045928.63</v>
      </c>
      <c r="J162" s="82">
        <f>I162-D162</f>
        <v>-511675.94000000006</v>
      </c>
      <c r="K162" s="83">
        <f>I162/D162</f>
        <v>0.6714981774867288</v>
      </c>
      <c r="L162" s="88"/>
    </row>
    <row r="163" spans="1:12" s="4" customFormat="1" ht="27" customHeight="1">
      <c r="A163" s="97"/>
      <c r="B163" s="97"/>
      <c r="C163" s="76" t="s">
        <v>90</v>
      </c>
      <c r="D163" s="33">
        <v>1133118.8</v>
      </c>
      <c r="E163" s="33">
        <v>318685.61</v>
      </c>
      <c r="F163" s="33">
        <v>1669.6</v>
      </c>
      <c r="G163" s="31">
        <f t="shared" si="20"/>
        <v>0.5239019107263739</v>
      </c>
      <c r="H163" s="31">
        <f t="shared" si="23"/>
        <v>0.14734553870256145</v>
      </c>
      <c r="I163" s="23"/>
      <c r="J163" s="23"/>
      <c r="K163" s="48"/>
      <c r="L163" s="24">
        <f>G163-95</f>
        <v>-94.47609808927362</v>
      </c>
    </row>
    <row r="164" spans="1:12" s="4" customFormat="1" ht="35.25" customHeight="1">
      <c r="A164" s="1" t="s">
        <v>24</v>
      </c>
      <c r="B164" s="2" t="s">
        <v>135</v>
      </c>
      <c r="C164" s="76" t="s">
        <v>57</v>
      </c>
      <c r="D164" s="47">
        <f>D165+D168</f>
        <v>1137092.9000000001</v>
      </c>
      <c r="E164" s="47">
        <f>E165+E168</f>
        <v>717627.36</v>
      </c>
      <c r="F164" s="47">
        <f>F165+F168</f>
        <v>652435.04</v>
      </c>
      <c r="G164" s="31">
        <f t="shared" si="20"/>
        <v>90.91557490227241</v>
      </c>
      <c r="H164" s="31">
        <f t="shared" si="23"/>
        <v>57.37746141937918</v>
      </c>
      <c r="I164" s="31"/>
      <c r="J164" s="31"/>
      <c r="K164" s="48"/>
      <c r="L164" s="49" t="s">
        <v>81</v>
      </c>
    </row>
    <row r="165" spans="1:12" s="4" customFormat="1" ht="17.25" customHeight="1">
      <c r="A165" s="97"/>
      <c r="B165" s="97"/>
      <c r="C165" s="76" t="s">
        <v>40</v>
      </c>
      <c r="D165" s="33">
        <v>1127653.1</v>
      </c>
      <c r="E165" s="33">
        <v>708213.27</v>
      </c>
      <c r="F165" s="33">
        <v>652435.04</v>
      </c>
      <c r="G165" s="31">
        <f t="shared" si="20"/>
        <v>92.12409137716384</v>
      </c>
      <c r="H165" s="31">
        <f t="shared" si="23"/>
        <v>57.85777913438095</v>
      </c>
      <c r="I165" s="23">
        <f>SUM(I166:I167)</f>
        <v>756845.05</v>
      </c>
      <c r="J165" s="23">
        <f>I165-D165</f>
        <v>-370808.05000000005</v>
      </c>
      <c r="K165" s="48">
        <f>I165/D165</f>
        <v>0.6711683318211957</v>
      </c>
      <c r="L165" s="24">
        <f>G165-95</f>
        <v>-2.875908622836164</v>
      </c>
    </row>
    <row r="166" spans="1:12" s="25" customFormat="1" ht="17.25" customHeight="1" hidden="1">
      <c r="A166" s="97"/>
      <c r="B166" s="97"/>
      <c r="C166" s="22" t="s">
        <v>103</v>
      </c>
      <c r="D166" s="33">
        <v>14157.6</v>
      </c>
      <c r="E166" s="33">
        <v>9147.2</v>
      </c>
      <c r="F166" s="33">
        <v>7751.7</v>
      </c>
      <c r="G166" s="31">
        <f t="shared" si="20"/>
        <v>84.74396536645092</v>
      </c>
      <c r="H166" s="31">
        <f t="shared" si="23"/>
        <v>54.75292422444482</v>
      </c>
      <c r="I166" s="23">
        <v>12989.8</v>
      </c>
      <c r="J166" s="23">
        <f>I166-D166</f>
        <v>-1167.800000000001</v>
      </c>
      <c r="K166" s="48">
        <f>I166/D166</f>
        <v>0.9175142679550206</v>
      </c>
      <c r="L166" s="24"/>
    </row>
    <row r="167" spans="1:12" s="25" customFormat="1" ht="17.25" customHeight="1" hidden="1">
      <c r="A167" s="97"/>
      <c r="B167" s="97"/>
      <c r="C167" s="22" t="s">
        <v>143</v>
      </c>
      <c r="D167" s="33">
        <v>1113495.5</v>
      </c>
      <c r="E167" s="33">
        <v>699066</v>
      </c>
      <c r="F167" s="33">
        <v>644683.3</v>
      </c>
      <c r="G167" s="31">
        <f t="shared" si="20"/>
        <v>92.2206629989157</v>
      </c>
      <c r="H167" s="31">
        <f t="shared" si="23"/>
        <v>57.89725239123105</v>
      </c>
      <c r="I167" s="23">
        <v>743855.25</v>
      </c>
      <c r="J167" s="23">
        <f>I167-D167</f>
        <v>-369640.25</v>
      </c>
      <c r="K167" s="48">
        <f>I167/D167</f>
        <v>0.6680361528178606</v>
      </c>
      <c r="L167" s="24"/>
    </row>
    <row r="168" spans="1:12" s="4" customFormat="1" ht="16.5" customHeight="1">
      <c r="A168" s="97"/>
      <c r="B168" s="97"/>
      <c r="C168" s="76" t="s">
        <v>41</v>
      </c>
      <c r="D168" s="33">
        <v>9439.8</v>
      </c>
      <c r="E168" s="33">
        <v>9414.09</v>
      </c>
      <c r="F168" s="33">
        <v>0</v>
      </c>
      <c r="G168" s="31">
        <f t="shared" si="20"/>
        <v>0</v>
      </c>
      <c r="H168" s="31">
        <f t="shared" si="23"/>
        <v>0</v>
      </c>
      <c r="I168" s="23"/>
      <c r="J168" s="23"/>
      <c r="K168" s="48"/>
      <c r="L168" s="24">
        <f>G168-95</f>
        <v>-95</v>
      </c>
    </row>
    <row r="169" spans="1:12" s="4" customFormat="1" ht="66" customHeight="1">
      <c r="A169" s="1" t="s">
        <v>25</v>
      </c>
      <c r="B169" s="2" t="s">
        <v>136</v>
      </c>
      <c r="C169" s="76" t="s">
        <v>58</v>
      </c>
      <c r="D169" s="47">
        <f>D170+D171</f>
        <v>22597.8</v>
      </c>
      <c r="E169" s="47">
        <f>E170+E171</f>
        <v>15234.96</v>
      </c>
      <c r="F169" s="47">
        <f>F170+F171</f>
        <v>10935.33</v>
      </c>
      <c r="G169" s="31">
        <f t="shared" si="20"/>
        <v>71.7778714220451</v>
      </c>
      <c r="H169" s="31">
        <f t="shared" si="23"/>
        <v>48.39112656984309</v>
      </c>
      <c r="I169" s="31"/>
      <c r="J169" s="31"/>
      <c r="K169" s="48"/>
      <c r="L169" s="49" t="s">
        <v>81</v>
      </c>
    </row>
    <row r="170" spans="1:12" s="4" customFormat="1" ht="18" customHeight="1">
      <c r="A170" s="95"/>
      <c r="B170" s="96"/>
      <c r="C170" s="76" t="s">
        <v>40</v>
      </c>
      <c r="D170" s="33">
        <v>22597.8</v>
      </c>
      <c r="E170" s="33">
        <v>15234.96</v>
      </c>
      <c r="F170" s="33">
        <v>10935.33</v>
      </c>
      <c r="G170" s="31">
        <f t="shared" si="20"/>
        <v>71.7778714220451</v>
      </c>
      <c r="H170" s="31">
        <f t="shared" si="23"/>
        <v>48.39112656984309</v>
      </c>
      <c r="I170" s="23">
        <f>SUM(I172:I173)</f>
        <v>16558.1</v>
      </c>
      <c r="J170" s="23">
        <f aca="true" t="shared" si="26" ref="J170:J177">I170-D170</f>
        <v>-6039.700000000001</v>
      </c>
      <c r="K170" s="48">
        <f aca="true" t="shared" si="27" ref="K170:K177">I170/D170</f>
        <v>0.7327306197948472</v>
      </c>
      <c r="L170" s="24">
        <f>G170-95</f>
        <v>-23.222128577954905</v>
      </c>
    </row>
    <row r="171" spans="1:12" s="19" customFormat="1" ht="27" customHeight="1" hidden="1">
      <c r="A171" s="113"/>
      <c r="B171" s="114"/>
      <c r="C171" s="78" t="s">
        <v>90</v>
      </c>
      <c r="D171" s="33">
        <v>0</v>
      </c>
      <c r="E171" s="33">
        <v>0</v>
      </c>
      <c r="F171" s="33">
        <v>0</v>
      </c>
      <c r="G171" s="31">
        <v>0</v>
      </c>
      <c r="H171" s="31">
        <v>0</v>
      </c>
      <c r="I171" s="23"/>
      <c r="J171" s="23">
        <f t="shared" si="26"/>
        <v>0</v>
      </c>
      <c r="K171" s="48" t="e">
        <f t="shared" si="27"/>
        <v>#DIV/0!</v>
      </c>
      <c r="L171" s="24">
        <f>G171-95</f>
        <v>-95</v>
      </c>
    </row>
    <row r="172" spans="1:12" s="19" customFormat="1" ht="17.25" customHeight="1" hidden="1">
      <c r="A172" s="20"/>
      <c r="B172" s="21"/>
      <c r="C172" s="79" t="s">
        <v>103</v>
      </c>
      <c r="D172" s="87">
        <v>10551.6</v>
      </c>
      <c r="E172" s="87">
        <v>6415.1</v>
      </c>
      <c r="F172" s="87">
        <v>5833.1</v>
      </c>
      <c r="G172" s="81">
        <f t="shared" si="20"/>
        <v>90.92765506383377</v>
      </c>
      <c r="H172" s="81">
        <f t="shared" si="23"/>
        <v>55.28166344440654</v>
      </c>
      <c r="I172" s="82">
        <v>10137.5</v>
      </c>
      <c r="J172" s="82">
        <f t="shared" si="26"/>
        <v>-414.10000000000036</v>
      </c>
      <c r="K172" s="83">
        <f t="shared" si="27"/>
        <v>0.960754767049547</v>
      </c>
      <c r="L172" s="88"/>
    </row>
    <row r="173" spans="1:12" s="19" customFormat="1" ht="24" customHeight="1" hidden="1">
      <c r="A173" s="20"/>
      <c r="B173" s="21"/>
      <c r="C173" s="79" t="s">
        <v>143</v>
      </c>
      <c r="D173" s="87">
        <v>12046.2</v>
      </c>
      <c r="E173" s="87">
        <v>8820</v>
      </c>
      <c r="F173" s="87">
        <v>5102.3</v>
      </c>
      <c r="G173" s="81">
        <f t="shared" si="20"/>
        <v>57.84920634920635</v>
      </c>
      <c r="H173" s="81">
        <f t="shared" si="23"/>
        <v>42.356095698228486</v>
      </c>
      <c r="I173" s="82">
        <v>6420.6</v>
      </c>
      <c r="J173" s="82">
        <f t="shared" si="26"/>
        <v>-5625.6</v>
      </c>
      <c r="K173" s="83">
        <f t="shared" si="27"/>
        <v>0.5329979578622304</v>
      </c>
      <c r="L173" s="88"/>
    </row>
    <row r="174" spans="1:12" s="4" customFormat="1" ht="40.5" customHeight="1">
      <c r="A174" s="1" t="s">
        <v>26</v>
      </c>
      <c r="B174" s="2" t="s">
        <v>137</v>
      </c>
      <c r="C174" s="76" t="s">
        <v>59</v>
      </c>
      <c r="D174" s="47">
        <f>D175+D178</f>
        <v>1009181.2</v>
      </c>
      <c r="E174" s="47">
        <f>E175+E178</f>
        <v>723522.21</v>
      </c>
      <c r="F174" s="47">
        <f>F175+F178</f>
        <v>702509.8200000001</v>
      </c>
      <c r="G174" s="31">
        <f t="shared" si="20"/>
        <v>97.09581962936565</v>
      </c>
      <c r="H174" s="31">
        <f t="shared" si="23"/>
        <v>69.61186157649391</v>
      </c>
      <c r="I174" s="31"/>
      <c r="J174" s="31"/>
      <c r="K174" s="48"/>
      <c r="L174" s="49" t="s">
        <v>81</v>
      </c>
    </row>
    <row r="175" spans="1:12" s="4" customFormat="1" ht="17.25" customHeight="1">
      <c r="A175" s="95"/>
      <c r="B175" s="96"/>
      <c r="C175" s="76" t="s">
        <v>40</v>
      </c>
      <c r="D175" s="33">
        <v>911739.1</v>
      </c>
      <c r="E175" s="33">
        <v>668003.63</v>
      </c>
      <c r="F175" s="33">
        <v>651373.29</v>
      </c>
      <c r="G175" s="31">
        <f t="shared" si="20"/>
        <v>97.5104416723005</v>
      </c>
      <c r="H175" s="31">
        <f t="shared" si="23"/>
        <v>71.44294787840074</v>
      </c>
      <c r="I175" s="23">
        <f>SUM(I176:I177)</f>
        <v>831959.5</v>
      </c>
      <c r="J175" s="23">
        <f t="shared" si="26"/>
        <v>-79779.59999999998</v>
      </c>
      <c r="K175" s="48">
        <f t="shared" si="27"/>
        <v>0.9124973361348658</v>
      </c>
      <c r="L175" s="24">
        <f>G175-95</f>
        <v>2.5104416723005016</v>
      </c>
    </row>
    <row r="176" spans="1:13" s="25" customFormat="1" ht="17.25" customHeight="1" hidden="1">
      <c r="A176" s="103"/>
      <c r="B176" s="107"/>
      <c r="C176" s="79" t="s">
        <v>103</v>
      </c>
      <c r="D176" s="90">
        <v>49615.2</v>
      </c>
      <c r="E176" s="90">
        <v>31498.699999999997</v>
      </c>
      <c r="F176" s="90">
        <v>29724.5</v>
      </c>
      <c r="G176" s="81">
        <f t="shared" si="20"/>
        <v>94.36738659055771</v>
      </c>
      <c r="H176" s="81">
        <f t="shared" si="23"/>
        <v>59.910067882423135</v>
      </c>
      <c r="I176" s="90">
        <v>48802.00000000001</v>
      </c>
      <c r="J176" s="82">
        <f t="shared" si="26"/>
        <v>-813.1999999999898</v>
      </c>
      <c r="K176" s="83">
        <f t="shared" si="27"/>
        <v>0.9836098614940585</v>
      </c>
      <c r="L176" s="88"/>
      <c r="M176" s="4"/>
    </row>
    <row r="177" spans="1:13" s="25" customFormat="1" ht="17.25" customHeight="1" hidden="1">
      <c r="A177" s="103"/>
      <c r="B177" s="107"/>
      <c r="C177" s="79" t="s">
        <v>149</v>
      </c>
      <c r="D177" s="87">
        <v>862123.9</v>
      </c>
      <c r="E177" s="87">
        <f>E175-E176</f>
        <v>636504.93</v>
      </c>
      <c r="F177" s="87">
        <v>621648.6</v>
      </c>
      <c r="G177" s="81">
        <f t="shared" si="20"/>
        <v>97.66595209246847</v>
      </c>
      <c r="H177" s="81">
        <f t="shared" si="23"/>
        <v>72.10664267630209</v>
      </c>
      <c r="I177" s="82">
        <v>783157.5</v>
      </c>
      <c r="J177" s="82">
        <f t="shared" si="26"/>
        <v>-78966.40000000002</v>
      </c>
      <c r="K177" s="83">
        <f t="shared" si="27"/>
        <v>0.9084048128117084</v>
      </c>
      <c r="L177" s="88"/>
      <c r="M177" s="4"/>
    </row>
    <row r="178" spans="1:12" s="6" customFormat="1" ht="17.25" customHeight="1">
      <c r="A178" s="113"/>
      <c r="B178" s="114"/>
      <c r="C178" s="76" t="s">
        <v>41</v>
      </c>
      <c r="D178" s="33">
        <v>97442.1</v>
      </c>
      <c r="E178" s="33">
        <v>55518.58</v>
      </c>
      <c r="F178" s="33">
        <v>51136.53</v>
      </c>
      <c r="G178" s="31">
        <f t="shared" si="20"/>
        <v>92.10705677270565</v>
      </c>
      <c r="H178" s="31">
        <f t="shared" si="23"/>
        <v>52.47888746240075</v>
      </c>
      <c r="I178" s="23"/>
      <c r="J178" s="23"/>
      <c r="K178" s="48"/>
      <c r="L178" s="24">
        <f>G178-95</f>
        <v>-2.892943227294353</v>
      </c>
    </row>
    <row r="179" spans="1:12" s="4" customFormat="1" ht="40.5" customHeight="1">
      <c r="A179" s="1" t="s">
        <v>27</v>
      </c>
      <c r="B179" s="2" t="s">
        <v>138</v>
      </c>
      <c r="C179" s="76" t="s">
        <v>60</v>
      </c>
      <c r="D179" s="47">
        <f>D180+D184</f>
        <v>1336791.5</v>
      </c>
      <c r="E179" s="47">
        <f>E180+E184</f>
        <v>937533.72</v>
      </c>
      <c r="F179" s="47">
        <f>F180+F184</f>
        <v>791825.32</v>
      </c>
      <c r="G179" s="31">
        <f t="shared" si="20"/>
        <v>84.45832966946512</v>
      </c>
      <c r="H179" s="31">
        <f t="shared" si="23"/>
        <v>59.23327010981143</v>
      </c>
      <c r="I179" s="31"/>
      <c r="J179" s="31"/>
      <c r="K179" s="48"/>
      <c r="L179" s="49" t="s">
        <v>81</v>
      </c>
    </row>
    <row r="180" spans="1:12" s="4" customFormat="1" ht="16.5" customHeight="1">
      <c r="A180" s="97"/>
      <c r="B180" s="97"/>
      <c r="C180" s="76" t="s">
        <v>40</v>
      </c>
      <c r="D180" s="33">
        <v>1150929.1</v>
      </c>
      <c r="E180" s="33">
        <v>814229.16</v>
      </c>
      <c r="F180" s="33">
        <v>689366.49</v>
      </c>
      <c r="G180" s="31">
        <f t="shared" si="20"/>
        <v>84.66492283327214</v>
      </c>
      <c r="H180" s="31">
        <f t="shared" si="23"/>
        <v>59.89652099334355</v>
      </c>
      <c r="I180" s="23">
        <f>SUM(I181:I183)</f>
        <v>1006775.1</v>
      </c>
      <c r="J180" s="23">
        <f>I180-D180</f>
        <v>-144154.00000000012</v>
      </c>
      <c r="K180" s="48">
        <f>I180/D180</f>
        <v>0.8747498868522829</v>
      </c>
      <c r="L180" s="24">
        <f>G180-95</f>
        <v>-10.335077166727856</v>
      </c>
    </row>
    <row r="181" spans="1:12" s="25" customFormat="1" ht="16.5" customHeight="1" hidden="1">
      <c r="A181" s="97"/>
      <c r="B181" s="97"/>
      <c r="C181" s="22" t="s">
        <v>103</v>
      </c>
      <c r="D181" s="33">
        <v>8841.8</v>
      </c>
      <c r="E181" s="33">
        <v>5836.7</v>
      </c>
      <c r="F181" s="33">
        <v>5029.9</v>
      </c>
      <c r="G181" s="31">
        <f t="shared" si="20"/>
        <v>86.17712063323452</v>
      </c>
      <c r="H181" s="31">
        <f t="shared" si="23"/>
        <v>56.88773779094755</v>
      </c>
      <c r="I181" s="23">
        <v>8305.5</v>
      </c>
      <c r="J181" s="23">
        <f>I181-D181</f>
        <v>-536.2999999999993</v>
      </c>
      <c r="K181" s="48">
        <f>I181/D181</f>
        <v>0.9393449297654325</v>
      </c>
      <c r="L181" s="24"/>
    </row>
    <row r="182" spans="1:12" s="25" customFormat="1" ht="16.5" customHeight="1" hidden="1">
      <c r="A182" s="97"/>
      <c r="B182" s="97"/>
      <c r="C182" s="22" t="s">
        <v>119</v>
      </c>
      <c r="D182" s="33">
        <v>2801.2</v>
      </c>
      <c r="E182" s="33">
        <v>2445</v>
      </c>
      <c r="F182" s="33">
        <v>1542.6</v>
      </c>
      <c r="G182" s="31">
        <f t="shared" si="20"/>
        <v>63.0920245398773</v>
      </c>
      <c r="H182" s="31">
        <f t="shared" si="23"/>
        <v>55.06925603312865</v>
      </c>
      <c r="I182" s="23">
        <v>2801.2</v>
      </c>
      <c r="J182" s="23">
        <f>I182-D182</f>
        <v>0</v>
      </c>
      <c r="K182" s="48">
        <f>I182/D182</f>
        <v>1</v>
      </c>
      <c r="L182" s="24"/>
    </row>
    <row r="183" spans="1:12" s="36" customFormat="1" ht="16.5" customHeight="1" hidden="1">
      <c r="A183" s="97"/>
      <c r="B183" s="97"/>
      <c r="C183" s="22" t="s">
        <v>145</v>
      </c>
      <c r="D183" s="33">
        <f>1133142.3+6143.87</f>
        <v>1139286.1700000002</v>
      </c>
      <c r="E183" s="33">
        <f>799803.1+6143.87</f>
        <v>805946.97</v>
      </c>
      <c r="F183" s="33">
        <f>680170.3+2624</f>
        <v>682794.3</v>
      </c>
      <c r="G183" s="31">
        <f t="shared" si="20"/>
        <v>84.71950704151169</v>
      </c>
      <c r="H183" s="31">
        <f t="shared" si="23"/>
        <v>59.931764115068646</v>
      </c>
      <c r="I183" s="23">
        <f>993044.4+2624</f>
        <v>995668.4</v>
      </c>
      <c r="J183" s="23">
        <f>I183-D183</f>
        <v>-143617.77000000014</v>
      </c>
      <c r="K183" s="48">
        <f>I183/D183</f>
        <v>0.8739405657842751</v>
      </c>
      <c r="L183" s="24"/>
    </row>
    <row r="184" spans="1:12" s="4" customFormat="1" ht="16.5" customHeight="1">
      <c r="A184" s="97"/>
      <c r="B184" s="97"/>
      <c r="C184" s="76" t="s">
        <v>41</v>
      </c>
      <c r="D184" s="33">
        <v>185862.4</v>
      </c>
      <c r="E184" s="33">
        <v>123304.56</v>
      </c>
      <c r="F184" s="33">
        <v>102458.83</v>
      </c>
      <c r="G184" s="31">
        <f t="shared" si="20"/>
        <v>83.09411265893168</v>
      </c>
      <c r="H184" s="31">
        <f t="shared" si="23"/>
        <v>55.12617398677732</v>
      </c>
      <c r="I184" s="23"/>
      <c r="J184" s="23"/>
      <c r="K184" s="48"/>
      <c r="L184" s="24">
        <f>G184-95</f>
        <v>-11.905887341068322</v>
      </c>
    </row>
    <row r="185" spans="1:12" s="4" customFormat="1" ht="40.5" customHeight="1">
      <c r="A185" s="1" t="s">
        <v>28</v>
      </c>
      <c r="B185" s="2" t="s">
        <v>139</v>
      </c>
      <c r="C185" s="76" t="s">
        <v>61</v>
      </c>
      <c r="D185" s="47">
        <f>D186</f>
        <v>14418.8</v>
      </c>
      <c r="E185" s="47">
        <f>E186</f>
        <v>9439.12</v>
      </c>
      <c r="F185" s="47">
        <f>F186</f>
        <v>7639.73</v>
      </c>
      <c r="G185" s="31">
        <f t="shared" si="20"/>
        <v>80.93688818449176</v>
      </c>
      <c r="H185" s="31">
        <f t="shared" si="23"/>
        <v>52.98450633894638</v>
      </c>
      <c r="I185" s="31"/>
      <c r="J185" s="31"/>
      <c r="K185" s="48"/>
      <c r="L185" s="49" t="s">
        <v>81</v>
      </c>
    </row>
    <row r="186" spans="1:12" s="4" customFormat="1" ht="16.5" customHeight="1">
      <c r="A186" s="97"/>
      <c r="B186" s="97"/>
      <c r="C186" s="76" t="s">
        <v>100</v>
      </c>
      <c r="D186" s="33">
        <v>14418.8</v>
      </c>
      <c r="E186" s="33">
        <v>9439.12</v>
      </c>
      <c r="F186" s="33">
        <v>7639.73</v>
      </c>
      <c r="G186" s="31">
        <f t="shared" si="20"/>
        <v>80.93688818449176</v>
      </c>
      <c r="H186" s="31">
        <f t="shared" si="23"/>
        <v>52.98450633894638</v>
      </c>
      <c r="I186" s="23">
        <f>SUM(I187:I189)</f>
        <v>12361.9</v>
      </c>
      <c r="J186" s="23">
        <f aca="true" t="shared" si="28" ref="J186:J195">I186-D186</f>
        <v>-2056.8999999999996</v>
      </c>
      <c r="K186" s="48">
        <f aca="true" t="shared" si="29" ref="K186:K195">I186/D186</f>
        <v>0.8573459649901518</v>
      </c>
      <c r="L186" s="24">
        <f>G186-95</f>
        <v>-14.063111815508236</v>
      </c>
    </row>
    <row r="187" spans="1:12" s="25" customFormat="1" ht="16.5" customHeight="1" hidden="1">
      <c r="A187" s="28"/>
      <c r="B187" s="28"/>
      <c r="C187" s="79" t="s">
        <v>103</v>
      </c>
      <c r="D187" s="87">
        <v>10426.4</v>
      </c>
      <c r="E187" s="87">
        <v>6540.1</v>
      </c>
      <c r="F187" s="87">
        <v>6265</v>
      </c>
      <c r="G187" s="81">
        <f t="shared" si="20"/>
        <v>95.7936422990474</v>
      </c>
      <c r="H187" s="81">
        <f t="shared" si="23"/>
        <v>60.08785390930714</v>
      </c>
      <c r="I187" s="82">
        <v>10035.7</v>
      </c>
      <c r="J187" s="82">
        <f t="shared" si="28"/>
        <v>-390.6999999999989</v>
      </c>
      <c r="K187" s="83">
        <f t="shared" si="29"/>
        <v>0.9625278140105886</v>
      </c>
      <c r="L187" s="88"/>
    </row>
    <row r="188" spans="1:12" s="25" customFormat="1" ht="16.5" customHeight="1" hidden="1">
      <c r="A188" s="28"/>
      <c r="B188" s="28"/>
      <c r="C188" s="79" t="s">
        <v>118</v>
      </c>
      <c r="D188" s="87">
        <v>3081.4</v>
      </c>
      <c r="E188" s="87">
        <v>2066.1</v>
      </c>
      <c r="F188" s="87">
        <v>1110.3</v>
      </c>
      <c r="G188" s="81">
        <f t="shared" si="20"/>
        <v>53.73892841585596</v>
      </c>
      <c r="H188" s="81">
        <f t="shared" si="23"/>
        <v>36.03232297007853</v>
      </c>
      <c r="I188" s="82">
        <v>1958.9</v>
      </c>
      <c r="J188" s="82">
        <f t="shared" si="28"/>
        <v>-1122.5</v>
      </c>
      <c r="K188" s="83">
        <f t="shared" si="29"/>
        <v>0.635717530992406</v>
      </c>
      <c r="L188" s="88"/>
    </row>
    <row r="189" spans="1:12" s="25" customFormat="1" ht="16.5" customHeight="1" hidden="1">
      <c r="A189" s="28"/>
      <c r="B189" s="28"/>
      <c r="C189" s="79" t="s">
        <v>145</v>
      </c>
      <c r="D189" s="87">
        <v>911</v>
      </c>
      <c r="E189" s="87">
        <v>832.8</v>
      </c>
      <c r="F189" s="87">
        <v>264.4</v>
      </c>
      <c r="G189" s="81">
        <f aca="true" t="shared" si="30" ref="G189:G237">F189/E189*100</f>
        <v>31.74831892411143</v>
      </c>
      <c r="H189" s="81">
        <f t="shared" si="23"/>
        <v>29.023051591657516</v>
      </c>
      <c r="I189" s="82">
        <v>367.3</v>
      </c>
      <c r="J189" s="82">
        <f t="shared" si="28"/>
        <v>-543.7</v>
      </c>
      <c r="K189" s="83">
        <f t="shared" si="29"/>
        <v>0.4031833150384193</v>
      </c>
      <c r="L189" s="88"/>
    </row>
    <row r="190" spans="1:12" s="4" customFormat="1" ht="27" customHeight="1">
      <c r="A190" s="1" t="s">
        <v>29</v>
      </c>
      <c r="B190" s="2" t="s">
        <v>30</v>
      </c>
      <c r="C190" s="76" t="s">
        <v>62</v>
      </c>
      <c r="D190" s="47">
        <f>D191+D199+D200</f>
        <v>443475.2</v>
      </c>
      <c r="E190" s="47">
        <f>E191+E199+E200</f>
        <v>250165.31999999998</v>
      </c>
      <c r="F190" s="47">
        <f>F191+F199+F200</f>
        <v>210425.94999999998</v>
      </c>
      <c r="G190" s="31">
        <f t="shared" si="30"/>
        <v>84.11475659375968</v>
      </c>
      <c r="H190" s="31">
        <f t="shared" si="23"/>
        <v>47.449316218809976</v>
      </c>
      <c r="I190" s="31"/>
      <c r="J190" s="31"/>
      <c r="K190" s="48"/>
      <c r="L190" s="49" t="s">
        <v>81</v>
      </c>
    </row>
    <row r="191" spans="1:12" s="4" customFormat="1" ht="16.5" customHeight="1">
      <c r="A191" s="97"/>
      <c r="B191" s="97"/>
      <c r="C191" s="76" t="s">
        <v>40</v>
      </c>
      <c r="D191" s="33">
        <f>415338+6686.4</f>
        <v>422024.4</v>
      </c>
      <c r="E191" s="33">
        <v>249153.11</v>
      </c>
      <c r="F191" s="33">
        <v>209501.93</v>
      </c>
      <c r="G191" s="31">
        <f t="shared" si="30"/>
        <v>84.08561707297171</v>
      </c>
      <c r="H191" s="31">
        <f t="shared" si="23"/>
        <v>49.64213680536007</v>
      </c>
      <c r="I191" s="23">
        <f>SUM(I192:I195)</f>
        <v>367311.29999999993</v>
      </c>
      <c r="J191" s="23">
        <f t="shared" si="28"/>
        <v>-54713.10000000009</v>
      </c>
      <c r="K191" s="48">
        <f t="shared" si="29"/>
        <v>0.8703556002923052</v>
      </c>
      <c r="L191" s="24">
        <f>G191-95</f>
        <v>-10.914382927028285</v>
      </c>
    </row>
    <row r="192" spans="1:12" s="25" customFormat="1" ht="16.5" customHeight="1" hidden="1">
      <c r="A192" s="97"/>
      <c r="B192" s="97"/>
      <c r="C192" s="22" t="s">
        <v>103</v>
      </c>
      <c r="D192" s="91">
        <v>406867.76</v>
      </c>
      <c r="E192" s="91">
        <v>235728.34</v>
      </c>
      <c r="F192" s="84">
        <v>202683.63</v>
      </c>
      <c r="G192" s="31">
        <f t="shared" si="30"/>
        <v>85.9818679417163</v>
      </c>
      <c r="H192" s="31">
        <f t="shared" si="23"/>
        <v>49.815603477650825</v>
      </c>
      <c r="I192" s="91">
        <v>355800</v>
      </c>
      <c r="J192" s="23">
        <f t="shared" si="28"/>
        <v>-51067.76000000001</v>
      </c>
      <c r="K192" s="48">
        <f t="shared" si="29"/>
        <v>0.8744856068222264</v>
      </c>
      <c r="L192" s="24"/>
    </row>
    <row r="193" spans="1:12" s="25" customFormat="1" ht="16.5" customHeight="1" hidden="1">
      <c r="A193" s="97"/>
      <c r="B193" s="97"/>
      <c r="C193" s="22" t="s">
        <v>114</v>
      </c>
      <c r="D193" s="33">
        <v>2500</v>
      </c>
      <c r="E193" s="33">
        <v>1650</v>
      </c>
      <c r="F193" s="33">
        <v>452.4</v>
      </c>
      <c r="G193" s="31">
        <f t="shared" si="30"/>
        <v>27.418181818181818</v>
      </c>
      <c r="H193" s="31">
        <f t="shared" si="23"/>
        <v>18.095999999999997</v>
      </c>
      <c r="I193" s="23">
        <v>1690.6</v>
      </c>
      <c r="J193" s="23">
        <f t="shared" si="28"/>
        <v>-809.4000000000001</v>
      </c>
      <c r="K193" s="48">
        <f t="shared" si="29"/>
        <v>0.67624</v>
      </c>
      <c r="L193" s="24"/>
    </row>
    <row r="194" spans="1:12" s="25" customFormat="1" ht="16.5" customHeight="1" hidden="1">
      <c r="A194" s="97"/>
      <c r="B194" s="97"/>
      <c r="C194" s="22" t="s">
        <v>115</v>
      </c>
      <c r="D194" s="33">
        <v>818.47</v>
      </c>
      <c r="E194" s="33">
        <v>492</v>
      </c>
      <c r="F194" s="33">
        <v>379.17</v>
      </c>
      <c r="G194" s="31">
        <f t="shared" si="30"/>
        <v>77.06707317073172</v>
      </c>
      <c r="H194" s="31">
        <f t="shared" si="23"/>
        <v>46.32668271286669</v>
      </c>
      <c r="I194" s="23">
        <f>96.6+545</f>
        <v>641.6</v>
      </c>
      <c r="J194" s="23">
        <f t="shared" si="28"/>
        <v>-176.87</v>
      </c>
      <c r="K194" s="48">
        <f t="shared" si="29"/>
        <v>0.7839016701895</v>
      </c>
      <c r="L194" s="24"/>
    </row>
    <row r="195" spans="1:12" s="25" customFormat="1" ht="16.5" customHeight="1" hidden="1">
      <c r="A195" s="97"/>
      <c r="B195" s="97"/>
      <c r="C195" s="22" t="s">
        <v>116</v>
      </c>
      <c r="D195" s="33">
        <v>11838.2</v>
      </c>
      <c r="E195" s="33">
        <v>11238.2</v>
      </c>
      <c r="F195" s="33">
        <v>5986.8</v>
      </c>
      <c r="G195" s="31">
        <f t="shared" si="30"/>
        <v>53.27187627911943</v>
      </c>
      <c r="H195" s="31">
        <f t="shared" si="23"/>
        <v>50.57187748137386</v>
      </c>
      <c r="I195" s="23">
        <v>9179.1</v>
      </c>
      <c r="J195" s="23">
        <f t="shared" si="28"/>
        <v>-2659.1000000000004</v>
      </c>
      <c r="K195" s="48">
        <f t="shared" si="29"/>
        <v>0.7753797029953878</v>
      </c>
      <c r="L195" s="24"/>
    </row>
    <row r="196" spans="1:12" s="25" customFormat="1" ht="16.5" customHeight="1" hidden="1">
      <c r="A196" s="97"/>
      <c r="B196" s="97"/>
      <c r="C196" s="22" t="s">
        <v>146</v>
      </c>
      <c r="D196" s="33"/>
      <c r="E196" s="33"/>
      <c r="F196" s="33"/>
      <c r="G196" s="31" t="e">
        <f t="shared" si="30"/>
        <v>#DIV/0!</v>
      </c>
      <c r="H196" s="31" t="e">
        <f t="shared" si="23"/>
        <v>#DIV/0!</v>
      </c>
      <c r="I196" s="23"/>
      <c r="J196" s="23"/>
      <c r="K196" s="48"/>
      <c r="L196" s="24"/>
    </row>
    <row r="197" spans="1:12" s="25" customFormat="1" ht="16.5" customHeight="1" hidden="1">
      <c r="A197" s="97"/>
      <c r="B197" s="97"/>
      <c r="C197" s="22" t="s">
        <v>147</v>
      </c>
      <c r="D197" s="33"/>
      <c r="E197" s="33"/>
      <c r="F197" s="33"/>
      <c r="G197" s="31" t="e">
        <f t="shared" si="30"/>
        <v>#DIV/0!</v>
      </c>
      <c r="H197" s="31" t="e">
        <f t="shared" si="23"/>
        <v>#DIV/0!</v>
      </c>
      <c r="I197" s="23"/>
      <c r="J197" s="23"/>
      <c r="K197" s="48"/>
      <c r="L197" s="24"/>
    </row>
    <row r="198" spans="1:12" s="25" customFormat="1" ht="16.5" customHeight="1" hidden="1">
      <c r="A198" s="97"/>
      <c r="B198" s="97"/>
      <c r="C198" s="22" t="s">
        <v>148</v>
      </c>
      <c r="D198" s="33"/>
      <c r="E198" s="33"/>
      <c r="F198" s="33"/>
      <c r="G198" s="31" t="e">
        <f t="shared" si="30"/>
        <v>#DIV/0!</v>
      </c>
      <c r="H198" s="31" t="e">
        <f t="shared" si="23"/>
        <v>#DIV/0!</v>
      </c>
      <c r="I198" s="23"/>
      <c r="J198" s="23"/>
      <c r="K198" s="48"/>
      <c r="L198" s="24"/>
    </row>
    <row r="199" spans="1:12" s="4" customFormat="1" ht="16.5" customHeight="1">
      <c r="A199" s="97"/>
      <c r="B199" s="97"/>
      <c r="C199" s="76" t="s">
        <v>41</v>
      </c>
      <c r="D199" s="33">
        <v>20650.8</v>
      </c>
      <c r="E199" s="33">
        <v>1012.21</v>
      </c>
      <c r="F199" s="33">
        <v>924.02</v>
      </c>
      <c r="G199" s="31">
        <f t="shared" si="30"/>
        <v>91.28738107704922</v>
      </c>
      <c r="H199" s="31">
        <f t="shared" si="23"/>
        <v>4.474499777248339</v>
      </c>
      <c r="I199" s="23"/>
      <c r="J199" s="23"/>
      <c r="K199" s="48"/>
      <c r="L199" s="24">
        <f>G199-95</f>
        <v>-3.7126189229507816</v>
      </c>
    </row>
    <row r="200" spans="1:12" s="4" customFormat="1" ht="27.75" customHeight="1">
      <c r="A200" s="97"/>
      <c r="B200" s="97"/>
      <c r="C200" s="76" t="s">
        <v>90</v>
      </c>
      <c r="D200" s="33">
        <v>800</v>
      </c>
      <c r="E200" s="33">
        <v>0</v>
      </c>
      <c r="F200" s="33">
        <v>0</v>
      </c>
      <c r="G200" s="31">
        <v>0</v>
      </c>
      <c r="H200" s="31">
        <f t="shared" si="23"/>
        <v>0</v>
      </c>
      <c r="I200" s="23"/>
      <c r="J200" s="23"/>
      <c r="K200" s="48"/>
      <c r="L200" s="24">
        <f>G200-95</f>
        <v>-95</v>
      </c>
    </row>
    <row r="201" spans="1:12" s="4" customFormat="1" ht="40.5" customHeight="1">
      <c r="A201" s="1" t="s">
        <v>31</v>
      </c>
      <c r="B201" s="2" t="s">
        <v>140</v>
      </c>
      <c r="C201" s="76" t="s">
        <v>63</v>
      </c>
      <c r="D201" s="47">
        <f>D202+D206</f>
        <v>496794.2</v>
      </c>
      <c r="E201" s="47">
        <f>E202+E206</f>
        <v>372640.21</v>
      </c>
      <c r="F201" s="47">
        <f>F202+F206</f>
        <v>335259.43</v>
      </c>
      <c r="G201" s="31">
        <f t="shared" si="30"/>
        <v>89.96866709580267</v>
      </c>
      <c r="H201" s="31">
        <f aca="true" t="shared" si="31" ref="H201:H237">F201/D201*100</f>
        <v>67.48457006945733</v>
      </c>
      <c r="I201" s="31"/>
      <c r="J201" s="31"/>
      <c r="K201" s="48"/>
      <c r="L201" s="49" t="s">
        <v>81</v>
      </c>
    </row>
    <row r="202" spans="1:12" s="4" customFormat="1" ht="16.5" customHeight="1">
      <c r="A202" s="95"/>
      <c r="B202" s="96"/>
      <c r="C202" s="76" t="s">
        <v>40</v>
      </c>
      <c r="D202" s="33">
        <v>490914</v>
      </c>
      <c r="E202" s="33">
        <v>366760.01</v>
      </c>
      <c r="F202" s="33">
        <v>333573.76</v>
      </c>
      <c r="G202" s="31">
        <f t="shared" si="30"/>
        <v>90.9515080447293</v>
      </c>
      <c r="H202" s="31">
        <f t="shared" si="31"/>
        <v>67.94953087506163</v>
      </c>
      <c r="I202" s="23">
        <f>SUM(I203:I205)</f>
        <v>449407.89999999997</v>
      </c>
      <c r="J202" s="23">
        <f>I202-D202</f>
        <v>-41506.100000000035</v>
      </c>
      <c r="K202" s="48">
        <f>I202/D202</f>
        <v>0.9154513825232118</v>
      </c>
      <c r="L202" s="24">
        <f>G202-95</f>
        <v>-4.0484919552707055</v>
      </c>
    </row>
    <row r="203" spans="1:12" s="25" customFormat="1" ht="16.5" customHeight="1" hidden="1">
      <c r="A203" s="103"/>
      <c r="B203" s="107"/>
      <c r="C203" s="22" t="s">
        <v>103</v>
      </c>
      <c r="D203" s="23">
        <v>6652.7</v>
      </c>
      <c r="E203" s="23">
        <v>4509.599999999999</v>
      </c>
      <c r="F203" s="23">
        <v>3536.3</v>
      </c>
      <c r="G203" s="31">
        <f t="shared" si="30"/>
        <v>78.41715451481286</v>
      </c>
      <c r="H203" s="31">
        <f t="shared" si="31"/>
        <v>53.15586152990516</v>
      </c>
      <c r="I203" s="91">
        <v>6295.099999999999</v>
      </c>
      <c r="J203" s="23">
        <f>I203-D203</f>
        <v>-357.60000000000036</v>
      </c>
      <c r="K203" s="48">
        <f>I203/D203</f>
        <v>0.9462473882784432</v>
      </c>
      <c r="L203" s="24"/>
    </row>
    <row r="204" spans="1:12" s="25" customFormat="1" ht="16.5" customHeight="1" hidden="1">
      <c r="A204" s="103"/>
      <c r="B204" s="107"/>
      <c r="C204" s="22" t="s">
        <v>117</v>
      </c>
      <c r="D204" s="23">
        <v>70</v>
      </c>
      <c r="E204" s="23">
        <v>49</v>
      </c>
      <c r="F204" s="23"/>
      <c r="G204" s="31">
        <f t="shared" si="30"/>
        <v>0</v>
      </c>
      <c r="H204" s="31">
        <f t="shared" si="31"/>
        <v>0</v>
      </c>
      <c r="I204" s="23">
        <v>68</v>
      </c>
      <c r="J204" s="23">
        <f>I204-D204</f>
        <v>-2</v>
      </c>
      <c r="K204" s="48">
        <f>I204/D204</f>
        <v>0.9714285714285714</v>
      </c>
      <c r="L204" s="24"/>
    </row>
    <row r="205" spans="1:12" s="25" customFormat="1" ht="16.5" customHeight="1" hidden="1">
      <c r="A205" s="103"/>
      <c r="B205" s="107"/>
      <c r="C205" s="22" t="s">
        <v>143</v>
      </c>
      <c r="D205" s="23">
        <f>484261.3-70</f>
        <v>484191.3</v>
      </c>
      <c r="E205" s="23">
        <f>362251.3-E204</f>
        <v>362202.3</v>
      </c>
      <c r="F205" s="23">
        <v>330037.5</v>
      </c>
      <c r="G205" s="31">
        <f t="shared" si="30"/>
        <v>91.11965882049894</v>
      </c>
      <c r="H205" s="31">
        <f t="shared" si="31"/>
        <v>68.1626249790114</v>
      </c>
      <c r="I205" s="23">
        <f>443112.8-68</f>
        <v>443044.8</v>
      </c>
      <c r="J205" s="23">
        <f>I205-D205</f>
        <v>-41146.5</v>
      </c>
      <c r="K205" s="48">
        <f>I205/D205</f>
        <v>0.915020158354766</v>
      </c>
      <c r="L205" s="24"/>
    </row>
    <row r="206" spans="1:12" s="4" customFormat="1" ht="27.75" customHeight="1">
      <c r="A206" s="113"/>
      <c r="B206" s="114"/>
      <c r="C206" s="76" t="s">
        <v>90</v>
      </c>
      <c r="D206" s="33">
        <v>5880.2</v>
      </c>
      <c r="E206" s="33">
        <v>5880.2</v>
      </c>
      <c r="F206" s="33">
        <v>1685.67</v>
      </c>
      <c r="G206" s="31">
        <f t="shared" si="30"/>
        <v>28.666882078840857</v>
      </c>
      <c r="H206" s="31">
        <f t="shared" si="31"/>
        <v>28.666882078840857</v>
      </c>
      <c r="I206" s="23"/>
      <c r="J206" s="23"/>
      <c r="K206" s="48"/>
      <c r="L206" s="24">
        <f>G206-95</f>
        <v>-66.33311792115914</v>
      </c>
    </row>
    <row r="207" spans="1:12" s="4" customFormat="1" ht="28.5" customHeight="1">
      <c r="A207" s="1" t="s">
        <v>32</v>
      </c>
      <c r="B207" s="2" t="s">
        <v>33</v>
      </c>
      <c r="C207" s="76" t="s">
        <v>64</v>
      </c>
      <c r="D207" s="47">
        <f>D208</f>
        <v>23536.5</v>
      </c>
      <c r="E207" s="47">
        <f>E208</f>
        <v>15694.13</v>
      </c>
      <c r="F207" s="47">
        <f>F208</f>
        <v>14168.37</v>
      </c>
      <c r="G207" s="31">
        <f t="shared" si="30"/>
        <v>90.27814858166717</v>
      </c>
      <c r="H207" s="31">
        <f t="shared" si="31"/>
        <v>60.19743802179593</v>
      </c>
      <c r="I207" s="31"/>
      <c r="J207" s="31"/>
      <c r="K207" s="48"/>
      <c r="L207" s="49" t="s">
        <v>81</v>
      </c>
    </row>
    <row r="208" spans="1:12" s="4" customFormat="1" ht="18" customHeight="1">
      <c r="A208" s="97"/>
      <c r="B208" s="97"/>
      <c r="C208" s="76" t="s">
        <v>40</v>
      </c>
      <c r="D208" s="33">
        <v>23536.5</v>
      </c>
      <c r="E208" s="33">
        <v>15694.13</v>
      </c>
      <c r="F208" s="33">
        <v>14168.37</v>
      </c>
      <c r="G208" s="31">
        <f t="shared" si="30"/>
        <v>90.27814858166717</v>
      </c>
      <c r="H208" s="31">
        <f t="shared" si="31"/>
        <v>60.19743802179593</v>
      </c>
      <c r="I208" s="23">
        <v>21815.9</v>
      </c>
      <c r="J208" s="23">
        <f>I208-D208</f>
        <v>-1720.5999999999985</v>
      </c>
      <c r="K208" s="48">
        <f>I208/D208</f>
        <v>0.9268965224226202</v>
      </c>
      <c r="L208" s="24">
        <f>G208-95</f>
        <v>-4.721851418332832</v>
      </c>
    </row>
    <row r="209" spans="1:12" s="25" customFormat="1" ht="18" customHeight="1" hidden="1">
      <c r="A209" s="28"/>
      <c r="B209" s="28"/>
      <c r="C209" s="22" t="s">
        <v>103</v>
      </c>
      <c r="D209" s="33">
        <v>23536.5</v>
      </c>
      <c r="E209" s="33">
        <v>15694.7</v>
      </c>
      <c r="F209" s="33">
        <v>14168.4</v>
      </c>
      <c r="G209" s="31">
        <f t="shared" si="30"/>
        <v>90.27506100785615</v>
      </c>
      <c r="H209" s="31">
        <f t="shared" si="31"/>
        <v>60.19756548339813</v>
      </c>
      <c r="I209" s="23">
        <v>21815.9</v>
      </c>
      <c r="J209" s="23">
        <f>I209-D209</f>
        <v>-1720.5999999999985</v>
      </c>
      <c r="K209" s="48">
        <f>I209/D209</f>
        <v>0.9268965224226202</v>
      </c>
      <c r="L209" s="24"/>
    </row>
    <row r="210" spans="1:12" s="4" customFormat="1" ht="28.5" customHeight="1">
      <c r="A210" s="1" t="s">
        <v>34</v>
      </c>
      <c r="B210" s="2" t="s">
        <v>35</v>
      </c>
      <c r="C210" s="76" t="s">
        <v>65</v>
      </c>
      <c r="D210" s="47">
        <f>D211</f>
        <v>36231.5</v>
      </c>
      <c r="E210" s="47">
        <f>E211</f>
        <v>35378.92</v>
      </c>
      <c r="F210" s="47">
        <f>F211</f>
        <v>34075.33</v>
      </c>
      <c r="G210" s="31">
        <f t="shared" si="30"/>
        <v>96.31534823561601</v>
      </c>
      <c r="H210" s="31">
        <f t="shared" si="31"/>
        <v>94.04890771842182</v>
      </c>
      <c r="I210" s="31"/>
      <c r="J210" s="31"/>
      <c r="K210" s="48"/>
      <c r="L210" s="49" t="s">
        <v>81</v>
      </c>
    </row>
    <row r="211" spans="1:12" s="4" customFormat="1" ht="18" customHeight="1">
      <c r="A211" s="97"/>
      <c r="B211" s="97"/>
      <c r="C211" s="76" t="s">
        <v>40</v>
      </c>
      <c r="D211" s="33">
        <v>36231.5</v>
      </c>
      <c r="E211" s="33">
        <v>35378.92</v>
      </c>
      <c r="F211" s="33">
        <v>34075.33</v>
      </c>
      <c r="G211" s="31">
        <f t="shared" si="30"/>
        <v>96.31534823561601</v>
      </c>
      <c r="H211" s="31">
        <f t="shared" si="31"/>
        <v>94.04890771842182</v>
      </c>
      <c r="I211" s="23">
        <f>I212+I213</f>
        <v>36014.4</v>
      </c>
      <c r="J211" s="23">
        <f>I211-D211</f>
        <v>-217.09999999999854</v>
      </c>
      <c r="K211" s="48">
        <f>I211/D211</f>
        <v>0.9940079764845507</v>
      </c>
      <c r="L211" s="24">
        <f>G211-95</f>
        <v>1.315348235616014</v>
      </c>
    </row>
    <row r="212" spans="1:12" s="4" customFormat="1" ht="18" customHeight="1" hidden="1">
      <c r="A212" s="35"/>
      <c r="B212" s="35"/>
      <c r="C212" s="22" t="s">
        <v>113</v>
      </c>
      <c r="D212" s="33">
        <v>31330.4</v>
      </c>
      <c r="E212" s="33">
        <v>31330.4</v>
      </c>
      <c r="F212" s="33">
        <v>31330.4</v>
      </c>
      <c r="G212" s="31">
        <f t="shared" si="30"/>
        <v>100</v>
      </c>
      <c r="H212" s="31">
        <f t="shared" si="31"/>
        <v>100</v>
      </c>
      <c r="I212" s="23">
        <v>31330.4</v>
      </c>
      <c r="J212" s="23">
        <f>I212-D212</f>
        <v>0</v>
      </c>
      <c r="K212" s="48">
        <f>I212/D212</f>
        <v>1</v>
      </c>
      <c r="L212" s="24"/>
    </row>
    <row r="213" spans="1:12" s="25" customFormat="1" ht="18" customHeight="1" hidden="1">
      <c r="A213" s="28"/>
      <c r="B213" s="28"/>
      <c r="C213" s="22" t="s">
        <v>103</v>
      </c>
      <c r="D213" s="33">
        <v>4901.1</v>
      </c>
      <c r="E213" s="33">
        <v>4048.5</v>
      </c>
      <c r="F213" s="33">
        <v>2744.9</v>
      </c>
      <c r="G213" s="31">
        <f t="shared" si="30"/>
        <v>67.80041990860813</v>
      </c>
      <c r="H213" s="31">
        <f t="shared" si="31"/>
        <v>56.00579461753483</v>
      </c>
      <c r="I213" s="23">
        <v>4684</v>
      </c>
      <c r="J213" s="23">
        <f>I213-D213</f>
        <v>-217.10000000000036</v>
      </c>
      <c r="K213" s="48">
        <f>I213/D213</f>
        <v>0.9557038215910714</v>
      </c>
      <c r="L213" s="24"/>
    </row>
    <row r="214" spans="1:12" s="4" customFormat="1" ht="30" customHeight="1">
      <c r="A214" s="1" t="s">
        <v>36</v>
      </c>
      <c r="B214" s="2" t="s">
        <v>37</v>
      </c>
      <c r="C214" s="76" t="s">
        <v>66</v>
      </c>
      <c r="D214" s="47">
        <f>D215</f>
        <v>149923.1</v>
      </c>
      <c r="E214" s="47">
        <f>E215</f>
        <v>103105.5</v>
      </c>
      <c r="F214" s="47">
        <f>F215</f>
        <v>70410.74</v>
      </c>
      <c r="G214" s="31">
        <f t="shared" si="30"/>
        <v>68.28999422921184</v>
      </c>
      <c r="H214" s="31">
        <f t="shared" si="31"/>
        <v>46.964570503144614</v>
      </c>
      <c r="I214" s="31"/>
      <c r="J214" s="31"/>
      <c r="K214" s="48"/>
      <c r="L214" s="49" t="s">
        <v>81</v>
      </c>
    </row>
    <row r="215" spans="1:12" s="4" customFormat="1" ht="16.5" customHeight="1">
      <c r="A215" s="95"/>
      <c r="B215" s="96"/>
      <c r="C215" s="76" t="s">
        <v>40</v>
      </c>
      <c r="D215" s="33">
        <v>149923.1</v>
      </c>
      <c r="E215" s="33">
        <v>103105.5</v>
      </c>
      <c r="F215" s="33">
        <v>70410.74</v>
      </c>
      <c r="G215" s="31">
        <f t="shared" si="30"/>
        <v>68.28999422921184</v>
      </c>
      <c r="H215" s="31">
        <f t="shared" si="31"/>
        <v>46.964570503144614</v>
      </c>
      <c r="I215" s="23">
        <v>123472.8</v>
      </c>
      <c r="J215" s="23">
        <f>I215-D215</f>
        <v>-26450.300000000003</v>
      </c>
      <c r="K215" s="48">
        <f>I215/D215</f>
        <v>0.8235742190496328</v>
      </c>
      <c r="L215" s="24">
        <f>G215-95</f>
        <v>-26.710005770788158</v>
      </c>
    </row>
    <row r="216" spans="1:12" s="25" customFormat="1" ht="16.5" customHeight="1" hidden="1">
      <c r="A216" s="26"/>
      <c r="B216" s="27"/>
      <c r="C216" s="79" t="s">
        <v>103</v>
      </c>
      <c r="D216" s="87">
        <v>149923.1</v>
      </c>
      <c r="E216" s="87">
        <v>103105.3</v>
      </c>
      <c r="F216" s="87">
        <v>70410.7</v>
      </c>
      <c r="G216" s="81">
        <f t="shared" si="30"/>
        <v>68.290087900428</v>
      </c>
      <c r="H216" s="81">
        <f t="shared" si="31"/>
        <v>46.96454382279982</v>
      </c>
      <c r="I216" s="82">
        <v>123472.8</v>
      </c>
      <c r="J216" s="82">
        <f>I216-D216</f>
        <v>-26450.300000000003</v>
      </c>
      <c r="K216" s="83">
        <f>I216/D216</f>
        <v>0.8235742190496328</v>
      </c>
      <c r="L216" s="88"/>
    </row>
    <row r="217" spans="1:12" ht="40.5" customHeight="1">
      <c r="A217" s="1" t="s">
        <v>38</v>
      </c>
      <c r="B217" s="2" t="s">
        <v>141</v>
      </c>
      <c r="C217" s="76" t="s">
        <v>68</v>
      </c>
      <c r="D217" s="47">
        <f>D218+D221+D222</f>
        <v>817570.6100000001</v>
      </c>
      <c r="E217" s="47">
        <f>E218+E221+E222</f>
        <v>626455.24</v>
      </c>
      <c r="F217" s="47">
        <f>F218+F221+F222</f>
        <v>358525.11000000004</v>
      </c>
      <c r="G217" s="31">
        <f t="shared" si="30"/>
        <v>57.230762408500254</v>
      </c>
      <c r="H217" s="31">
        <f t="shared" si="31"/>
        <v>43.85249489337685</v>
      </c>
      <c r="I217" s="31"/>
      <c r="J217" s="31"/>
      <c r="K217" s="48"/>
      <c r="L217" s="49" t="s">
        <v>81</v>
      </c>
    </row>
    <row r="218" spans="1:12" s="4" customFormat="1" ht="16.5" customHeight="1">
      <c r="A218" s="97"/>
      <c r="B218" s="97"/>
      <c r="C218" s="76" t="s">
        <v>40</v>
      </c>
      <c r="D218" s="33">
        <v>411001.3</v>
      </c>
      <c r="E218" s="33">
        <v>295275.69</v>
      </c>
      <c r="F218" s="33">
        <v>200649.42</v>
      </c>
      <c r="G218" s="31">
        <f t="shared" si="30"/>
        <v>67.95324735334628</v>
      </c>
      <c r="H218" s="31">
        <f t="shared" si="31"/>
        <v>48.81965580157533</v>
      </c>
      <c r="I218" s="23">
        <f>SUM(I219:I220)</f>
        <v>350798.2</v>
      </c>
      <c r="J218" s="23">
        <f>I218-D218</f>
        <v>-60203.09999999998</v>
      </c>
      <c r="K218" s="48">
        <f>I218/D218</f>
        <v>0.8535209012720885</v>
      </c>
      <c r="L218" s="24">
        <f>G218-95</f>
        <v>-27.046752646653715</v>
      </c>
    </row>
    <row r="219" spans="1:12" s="25" customFormat="1" ht="16.5" customHeight="1" hidden="1">
      <c r="A219" s="97"/>
      <c r="B219" s="97"/>
      <c r="C219" s="22" t="s">
        <v>103</v>
      </c>
      <c r="D219" s="33">
        <v>21011.1</v>
      </c>
      <c r="E219" s="33">
        <v>13484.8</v>
      </c>
      <c r="F219" s="33">
        <v>12808.1</v>
      </c>
      <c r="G219" s="31">
        <f t="shared" si="30"/>
        <v>94.98175723777884</v>
      </c>
      <c r="H219" s="31">
        <f t="shared" si="31"/>
        <v>60.95873133724555</v>
      </c>
      <c r="I219" s="23">
        <v>18959.9</v>
      </c>
      <c r="J219" s="23">
        <f>I219-D219</f>
        <v>-2051.199999999997</v>
      </c>
      <c r="K219" s="48">
        <f>I219/D219</f>
        <v>0.9023754110922323</v>
      </c>
      <c r="L219" s="24"/>
    </row>
    <row r="220" spans="1:12" s="25" customFormat="1" ht="16.5" customHeight="1" hidden="1">
      <c r="A220" s="97"/>
      <c r="B220" s="97"/>
      <c r="C220" s="22" t="s">
        <v>145</v>
      </c>
      <c r="D220" s="33">
        <v>389990.17</v>
      </c>
      <c r="E220" s="33">
        <v>283297.6</v>
      </c>
      <c r="F220" s="33">
        <v>187841.4</v>
      </c>
      <c r="G220" s="31">
        <f t="shared" si="30"/>
        <v>66.30532697770825</v>
      </c>
      <c r="H220" s="31">
        <f t="shared" si="31"/>
        <v>48.16567556048913</v>
      </c>
      <c r="I220" s="23">
        <v>331838.3</v>
      </c>
      <c r="J220" s="23">
        <f>I220-D220</f>
        <v>-58151.869999999995</v>
      </c>
      <c r="K220" s="48">
        <f>I220/D220</f>
        <v>0.8508888826608116</v>
      </c>
      <c r="L220" s="24"/>
    </row>
    <row r="221" spans="1:12" s="4" customFormat="1" ht="16.5" customHeight="1">
      <c r="A221" s="97"/>
      <c r="B221" s="97"/>
      <c r="C221" s="76" t="s">
        <v>41</v>
      </c>
      <c r="D221" s="33">
        <f>275086.68-13024.8+358.9</f>
        <v>262420.78</v>
      </c>
      <c r="E221" s="33">
        <v>217651.06</v>
      </c>
      <c r="F221" s="33">
        <v>116645.73</v>
      </c>
      <c r="G221" s="31">
        <f t="shared" si="30"/>
        <v>53.59299881195157</v>
      </c>
      <c r="H221" s="31">
        <f t="shared" si="31"/>
        <v>44.44988312282281</v>
      </c>
      <c r="I221" s="23"/>
      <c r="J221" s="23"/>
      <c r="K221" s="48"/>
      <c r="L221" s="24">
        <f>G221-95</f>
        <v>-41.40700118804843</v>
      </c>
    </row>
    <row r="222" spans="1:12" s="4" customFormat="1" ht="27" customHeight="1">
      <c r="A222" s="97"/>
      <c r="B222" s="97"/>
      <c r="C222" s="76" t="s">
        <v>90</v>
      </c>
      <c r="D222" s="33">
        <f>113528.49+30620.04</f>
        <v>144148.53</v>
      </c>
      <c r="E222" s="33">
        <v>113528.49</v>
      </c>
      <c r="F222" s="33">
        <v>41229.96</v>
      </c>
      <c r="G222" s="31">
        <f t="shared" si="30"/>
        <v>36.3168399403533</v>
      </c>
      <c r="H222" s="31">
        <f t="shared" si="31"/>
        <v>28.602414467910286</v>
      </c>
      <c r="I222" s="23"/>
      <c r="J222" s="23"/>
      <c r="K222" s="48"/>
      <c r="L222" s="24">
        <f>G222-95</f>
        <v>-58.6831600596467</v>
      </c>
    </row>
    <row r="223" spans="1:12" s="4" customFormat="1" ht="40.5" customHeight="1">
      <c r="A223" s="1" t="s">
        <v>39</v>
      </c>
      <c r="B223" s="2" t="s">
        <v>142</v>
      </c>
      <c r="C223" s="76" t="s">
        <v>67</v>
      </c>
      <c r="D223" s="47">
        <f>D224</f>
        <v>55784.5</v>
      </c>
      <c r="E223" s="47">
        <f>E224</f>
        <v>32467.16</v>
      </c>
      <c r="F223" s="47">
        <f>F224</f>
        <v>31576.5</v>
      </c>
      <c r="G223" s="31">
        <f t="shared" si="30"/>
        <v>97.25673572927228</v>
      </c>
      <c r="H223" s="31">
        <f t="shared" si="31"/>
        <v>56.60443313106688</v>
      </c>
      <c r="I223" s="31"/>
      <c r="J223" s="31"/>
      <c r="K223" s="48"/>
      <c r="L223" s="49" t="s">
        <v>81</v>
      </c>
    </row>
    <row r="224" spans="1:12" s="4" customFormat="1" ht="17.25" customHeight="1">
      <c r="A224" s="95"/>
      <c r="B224" s="96"/>
      <c r="C224" s="2" t="s">
        <v>40</v>
      </c>
      <c r="D224" s="87">
        <v>55784.5</v>
      </c>
      <c r="E224" s="87">
        <v>32467.16</v>
      </c>
      <c r="F224" s="87">
        <v>31576.5</v>
      </c>
      <c r="G224" s="81">
        <f t="shared" si="30"/>
        <v>97.25673572927228</v>
      </c>
      <c r="H224" s="81">
        <f t="shared" si="31"/>
        <v>56.60443313106688</v>
      </c>
      <c r="I224" s="82">
        <f>SUM(I225:I226)</f>
        <v>48739.229999999996</v>
      </c>
      <c r="J224" s="82">
        <f>I224-D224</f>
        <v>-7045.270000000004</v>
      </c>
      <c r="K224" s="83">
        <f>I224/D224</f>
        <v>0.8737055992255912</v>
      </c>
      <c r="L224" s="88">
        <f>G224-95</f>
        <v>2.256735729272279</v>
      </c>
    </row>
    <row r="225" spans="1:12" s="4" customFormat="1" ht="12.75" hidden="1">
      <c r="A225" s="29"/>
      <c r="B225" s="30"/>
      <c r="C225" s="22" t="s">
        <v>103</v>
      </c>
      <c r="D225" s="33">
        <v>49261.6</v>
      </c>
      <c r="E225" s="33">
        <v>29219.1</v>
      </c>
      <c r="F225" s="33">
        <v>28526.5</v>
      </c>
      <c r="G225" s="31">
        <f t="shared" si="30"/>
        <v>97.62963267177976</v>
      </c>
      <c r="H225" s="31">
        <f t="shared" si="31"/>
        <v>57.908188122188484</v>
      </c>
      <c r="I225" s="23">
        <v>45251.7</v>
      </c>
      <c r="J225" s="23">
        <f>I225-D225</f>
        <v>-4009.9000000000015</v>
      </c>
      <c r="K225" s="48">
        <f>I225/D225</f>
        <v>0.9185998830732254</v>
      </c>
      <c r="L225" s="24"/>
    </row>
    <row r="226" spans="1:12" s="4" customFormat="1" ht="16.5" customHeight="1" hidden="1">
      <c r="A226" s="29"/>
      <c r="B226" s="30"/>
      <c r="C226" s="22" t="s">
        <v>145</v>
      </c>
      <c r="D226" s="33">
        <v>6522.84</v>
      </c>
      <c r="E226" s="33">
        <v>3248.09</v>
      </c>
      <c r="F226" s="33">
        <v>3049.97</v>
      </c>
      <c r="G226" s="31">
        <f t="shared" si="30"/>
        <v>93.90041532100403</v>
      </c>
      <c r="H226" s="31">
        <f t="shared" si="31"/>
        <v>46.75831386328654</v>
      </c>
      <c r="I226" s="23">
        <v>3487.53</v>
      </c>
      <c r="J226" s="23">
        <f>I226-D226</f>
        <v>-3035.31</v>
      </c>
      <c r="K226" s="48">
        <f>I226/D226</f>
        <v>0.5346643486579465</v>
      </c>
      <c r="L226" s="24"/>
    </row>
    <row r="227" spans="1:12" s="17" customFormat="1" ht="18" customHeight="1">
      <c r="A227" s="116" t="s">
        <v>97</v>
      </c>
      <c r="B227" s="117"/>
      <c r="C227" s="118"/>
      <c r="D227" s="47">
        <v>1197.2</v>
      </c>
      <c r="E227" s="43" t="s">
        <v>81</v>
      </c>
      <c r="F227" s="43" t="s">
        <v>81</v>
      </c>
      <c r="G227" s="31"/>
      <c r="H227" s="31"/>
      <c r="I227" s="43"/>
      <c r="J227" s="43"/>
      <c r="K227" s="45"/>
      <c r="L227" s="43" t="s">
        <v>81</v>
      </c>
    </row>
    <row r="228" spans="1:12" ht="29.25" customHeight="1">
      <c r="A228" s="110" t="s">
        <v>76</v>
      </c>
      <c r="B228" s="111"/>
      <c r="C228" s="112"/>
      <c r="D228" s="54">
        <f>D230+D231+D232</f>
        <v>23714900.930000003</v>
      </c>
      <c r="E228" s="54">
        <f>E230+E231+E232</f>
        <v>15219419.529999997</v>
      </c>
      <c r="F228" s="54">
        <f>F230+F231+F232</f>
        <v>12415037.790000001</v>
      </c>
      <c r="G228" s="31">
        <f t="shared" si="30"/>
        <v>81.57366163359848</v>
      </c>
      <c r="H228" s="31">
        <f t="shared" si="31"/>
        <v>52.351210855343</v>
      </c>
      <c r="I228" s="31"/>
      <c r="J228" s="31"/>
      <c r="K228" s="48"/>
      <c r="L228" s="49" t="s">
        <v>81</v>
      </c>
    </row>
    <row r="229" spans="1:12" ht="15.75" customHeight="1">
      <c r="A229" s="101"/>
      <c r="B229" s="101"/>
      <c r="C229" s="10" t="s">
        <v>74</v>
      </c>
      <c r="D229" s="55"/>
      <c r="E229" s="56"/>
      <c r="F229" s="56"/>
      <c r="G229" s="31"/>
      <c r="H229" s="31"/>
      <c r="I229" s="56"/>
      <c r="J229" s="56"/>
      <c r="K229" s="73"/>
      <c r="L229" s="57"/>
    </row>
    <row r="230" spans="1:12" ht="20.25" customHeight="1">
      <c r="A230" s="101"/>
      <c r="B230" s="101"/>
      <c r="C230" s="11" t="s">
        <v>40</v>
      </c>
      <c r="D230" s="54">
        <f>D7+D12+D21+D25+D29+D33+D40+D47+D53+D60+D71+D82+D93+D104+D115+D127+D138+D148+D153+D160+D165+D170+D175+D180+D186+D191+D202+D208+D211+D215+D218+D224</f>
        <v>18144026.670000006</v>
      </c>
      <c r="E230" s="54">
        <f>E7+E12+E21+E25+E29+E33+E40+E47+E53+E60+E71+E82+E93+E104+E115+E127+E138+E148+E153+E160+E165+E170+E175+E180+E186+E191+E202+E208+E211+E215+E218+E224</f>
        <v>12208053.37</v>
      </c>
      <c r="F230" s="54">
        <f>F7+F12+F21+F25+F29+F33+F40+F47+F53+F60+F71+F82+F93+F104+F115+F127+F138+F148+F153+F160+F165+F170+F175+F180+F186+F191+F202+F208+F211+F215+F218+F224</f>
        <v>10284254.850000001</v>
      </c>
      <c r="G230" s="31">
        <f t="shared" si="30"/>
        <v>84.24156201079911</v>
      </c>
      <c r="H230" s="31">
        <f t="shared" si="31"/>
        <v>56.68121546031655</v>
      </c>
      <c r="I230" s="54">
        <f>I7+I12+I21+I25+I29+I33+I40+I47+I53+I60+I71+I82+I93+I104+I115+I127+I138+I148+I153+I160+I165+I170+I175+I180+I186+I191+I202+I208+I211+I215+I218+I224</f>
        <v>15869854.79</v>
      </c>
      <c r="J230" s="23">
        <f>I230-D230</f>
        <v>-2274171.8800000064</v>
      </c>
      <c r="K230" s="48">
        <f>I230/D230</f>
        <v>0.8746600233034156</v>
      </c>
      <c r="L230" s="58">
        <f>G230-95</f>
        <v>-10.758437989200885</v>
      </c>
    </row>
    <row r="231" spans="1:12" ht="18.75" customHeight="1">
      <c r="A231" s="101"/>
      <c r="B231" s="101"/>
      <c r="C231" s="11" t="s">
        <v>41</v>
      </c>
      <c r="D231" s="54">
        <f>+D37+D44+D57+D69+D80+D91+D102+D113+D124+D136+D146+D154+D168+D178+D184+D199+D221</f>
        <v>3053518.63</v>
      </c>
      <c r="E231" s="54">
        <f>E37+E44+E57+E69+E80+E91+E102+E113+E124+E136+E146+E154+E168+E178+E184+E199+E221</f>
        <v>2195875.3</v>
      </c>
      <c r="F231" s="54">
        <f>F37+F44+F57+F69+F80+F91+F102+F113+F124+F136+F146+F154+F168+F178+F184+F199+F221</f>
        <v>1886623.2000000002</v>
      </c>
      <c r="G231" s="31">
        <f t="shared" si="30"/>
        <v>85.91668206295687</v>
      </c>
      <c r="H231" s="31">
        <f t="shared" si="31"/>
        <v>61.785219892370534</v>
      </c>
      <c r="I231" s="31"/>
      <c r="J231" s="31"/>
      <c r="K231" s="48"/>
      <c r="L231" s="58">
        <f>G231-95</f>
        <v>-9.083317937043134</v>
      </c>
    </row>
    <row r="232" spans="1:12" ht="30" customHeight="1">
      <c r="A232" s="101"/>
      <c r="B232" s="101"/>
      <c r="C232" s="12" t="s">
        <v>90</v>
      </c>
      <c r="D232" s="54">
        <f>D10+D38+D45+D51+D58+D125+D151+D158+D163+D171+D200+D206+D222+D227</f>
        <v>2517355.6300000004</v>
      </c>
      <c r="E232" s="54">
        <f>E10+E38+E45+E51+E58+E125+E151+E158+E163+E171+E200+E206+E222</f>
        <v>815490.86</v>
      </c>
      <c r="F232" s="54">
        <f>F10+F38+F45+F51+F58+F125+F151+F158+F163+F171+F200+F206+F222</f>
        <v>244159.74000000002</v>
      </c>
      <c r="G232" s="31">
        <f t="shared" si="30"/>
        <v>29.940217846218413</v>
      </c>
      <c r="H232" s="31">
        <f t="shared" si="31"/>
        <v>9.699056306954928</v>
      </c>
      <c r="I232" s="31"/>
      <c r="J232" s="31"/>
      <c r="K232" s="48"/>
      <c r="L232" s="58">
        <f>G232-95</f>
        <v>-65.05978215378158</v>
      </c>
    </row>
    <row r="233" spans="1:12" ht="26.25" customHeight="1">
      <c r="A233" s="98" t="s">
        <v>75</v>
      </c>
      <c r="B233" s="99"/>
      <c r="C233" s="100"/>
      <c r="D233" s="59">
        <f>D235+D236+D237</f>
        <v>23781172.820000004</v>
      </c>
      <c r="E233" s="59">
        <f>E235+E236+E237</f>
        <v>15251969.029999997</v>
      </c>
      <c r="F233" s="59">
        <f>F235+F236+F237</f>
        <v>12415037.790000001</v>
      </c>
      <c r="G233" s="31">
        <f t="shared" si="30"/>
        <v>81.39957382276434</v>
      </c>
      <c r="H233" s="31">
        <f t="shared" si="31"/>
        <v>52.20532176427789</v>
      </c>
      <c r="I233" s="60"/>
      <c r="J233" s="60"/>
      <c r="K233" s="61"/>
      <c r="L233" s="62" t="s">
        <v>81</v>
      </c>
    </row>
    <row r="234" spans="1:12" ht="14.25" customHeight="1">
      <c r="A234" s="94"/>
      <c r="B234" s="94"/>
      <c r="C234" s="13" t="s">
        <v>74</v>
      </c>
      <c r="D234" s="63"/>
      <c r="E234" s="64"/>
      <c r="F234" s="64"/>
      <c r="G234" s="31"/>
      <c r="H234" s="31"/>
      <c r="I234" s="64"/>
      <c r="J234" s="64"/>
      <c r="K234" s="74"/>
      <c r="L234" s="65"/>
    </row>
    <row r="235" spans="1:12" ht="27" customHeight="1">
      <c r="A235" s="94"/>
      <c r="B235" s="94"/>
      <c r="C235" s="14" t="s">
        <v>84</v>
      </c>
      <c r="D235" s="66">
        <f>D230+D18+D19+D16+D17</f>
        <v>18210298.560000006</v>
      </c>
      <c r="E235" s="66">
        <f>E230+E18+E19+E16+E17</f>
        <v>12240602.869999997</v>
      </c>
      <c r="F235" s="66">
        <f>F230+F18+F19+F16+F17</f>
        <v>10284254.850000001</v>
      </c>
      <c r="G235" s="31">
        <f t="shared" si="30"/>
        <v>84.01755174334811</v>
      </c>
      <c r="H235" s="31">
        <f t="shared" si="31"/>
        <v>56.47493815719184</v>
      </c>
      <c r="I235" s="66">
        <f>I230+I18+I19+I16+I17</f>
        <v>15869854.79</v>
      </c>
      <c r="J235" s="23">
        <f>I235-D235</f>
        <v>-2340443.770000007</v>
      </c>
      <c r="K235" s="48">
        <f>I235/D235</f>
        <v>0.8714769138853699</v>
      </c>
      <c r="L235" s="67">
        <f>G235-95</f>
        <v>-10.982448256651892</v>
      </c>
    </row>
    <row r="236" spans="1:12" ht="18.75" customHeight="1">
      <c r="A236" s="94"/>
      <c r="B236" s="94"/>
      <c r="C236" s="14" t="s">
        <v>41</v>
      </c>
      <c r="D236" s="66">
        <f aca="true" t="shared" si="32" ref="D236:F237">D231</f>
        <v>3053518.63</v>
      </c>
      <c r="E236" s="66">
        <f t="shared" si="32"/>
        <v>2195875.3</v>
      </c>
      <c r="F236" s="66">
        <f t="shared" si="32"/>
        <v>1886623.2000000002</v>
      </c>
      <c r="G236" s="31">
        <f t="shared" si="30"/>
        <v>85.91668206295687</v>
      </c>
      <c r="H236" s="31">
        <f t="shared" si="31"/>
        <v>61.785219892370534</v>
      </c>
      <c r="I236" s="60"/>
      <c r="J236" s="60"/>
      <c r="K236" s="61"/>
      <c r="L236" s="67">
        <f>G236-95</f>
        <v>-9.083317937043134</v>
      </c>
    </row>
    <row r="237" spans="1:12" ht="27" customHeight="1">
      <c r="A237" s="94"/>
      <c r="B237" s="94"/>
      <c r="C237" s="15" t="s">
        <v>90</v>
      </c>
      <c r="D237" s="66">
        <f>D232</f>
        <v>2517355.6300000004</v>
      </c>
      <c r="E237" s="66">
        <f t="shared" si="32"/>
        <v>815490.86</v>
      </c>
      <c r="F237" s="66">
        <f t="shared" si="32"/>
        <v>244159.74000000002</v>
      </c>
      <c r="G237" s="31">
        <f t="shared" si="30"/>
        <v>29.940217846218413</v>
      </c>
      <c r="H237" s="31">
        <f t="shared" si="31"/>
        <v>9.699056306954928</v>
      </c>
      <c r="I237" s="60"/>
      <c r="J237" s="60"/>
      <c r="K237" s="61"/>
      <c r="L237" s="67">
        <f>G237-95</f>
        <v>-65.05978215378158</v>
      </c>
    </row>
    <row r="238" spans="1:12" ht="10.5" customHeight="1">
      <c r="A238" s="9"/>
      <c r="B238" s="3"/>
      <c r="C238" s="3"/>
      <c r="D238" s="68"/>
      <c r="E238" s="69"/>
      <c r="F238" s="70"/>
      <c r="G238" s="69"/>
      <c r="H238" s="69"/>
      <c r="I238" s="69"/>
      <c r="J238" s="69"/>
      <c r="K238" s="75"/>
      <c r="L238" s="69"/>
    </row>
    <row r="239" spans="1:20" ht="17.25" customHeight="1">
      <c r="A239" s="92" t="s">
        <v>120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16"/>
      <c r="N239" s="16"/>
      <c r="O239" s="16"/>
      <c r="P239" s="16"/>
      <c r="Q239" s="16"/>
      <c r="R239" s="16"/>
      <c r="S239" s="16"/>
      <c r="T239" s="16"/>
    </row>
    <row r="240" spans="1:12" s="18" customFormat="1" ht="14.25" customHeight="1">
      <c r="A240" s="119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</sheetData>
  <sheetProtection/>
  <autoFilter ref="A5:L237"/>
  <mergeCells count="40">
    <mergeCell ref="A240:L240"/>
    <mergeCell ref="A93:B102"/>
    <mergeCell ref="A175:B178"/>
    <mergeCell ref="A165:B168"/>
    <mergeCell ref="A202:B206"/>
    <mergeCell ref="A224:B224"/>
    <mergeCell ref="A127:B136"/>
    <mergeCell ref="A115:B125"/>
    <mergeCell ref="A186:B186"/>
    <mergeCell ref="A191:B200"/>
    <mergeCell ref="A148:B151"/>
    <mergeCell ref="A227:C227"/>
    <mergeCell ref="A180:B184"/>
    <mergeCell ref="A53:B58"/>
    <mergeCell ref="A60:B69"/>
    <mergeCell ref="A104:B113"/>
    <mergeCell ref="A3:L3"/>
    <mergeCell ref="A29:B29"/>
    <mergeCell ref="A12:B19"/>
    <mergeCell ref="A40:B45"/>
    <mergeCell ref="A25:B25"/>
    <mergeCell ref="A33:B38"/>
    <mergeCell ref="A47:B51"/>
    <mergeCell ref="A82:B91"/>
    <mergeCell ref="A71:B80"/>
    <mergeCell ref="A7:B10"/>
    <mergeCell ref="A228:C228"/>
    <mergeCell ref="A138:B146"/>
    <mergeCell ref="A21:B21"/>
    <mergeCell ref="A170:B171"/>
    <mergeCell ref="A153:B158"/>
    <mergeCell ref="A160:B163"/>
    <mergeCell ref="A239:L239"/>
    <mergeCell ref="A234:B237"/>
    <mergeCell ref="A215:B215"/>
    <mergeCell ref="A218:B222"/>
    <mergeCell ref="A208:B208"/>
    <mergeCell ref="A233:C233"/>
    <mergeCell ref="A229:B232"/>
    <mergeCell ref="A211:B211"/>
  </mergeCells>
  <printOptions/>
  <pageMargins left="0.4330708661417323" right="0.15748031496062992" top="0.1968503937007874" bottom="0.2755905511811024" header="0.15748031496062992" footer="0.2755905511811024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334-2</cp:lastModifiedBy>
  <cp:lastPrinted>2011-09-14T06:07:39Z</cp:lastPrinted>
  <dcterms:created xsi:type="dcterms:W3CDTF">2002-03-11T10:22:12Z</dcterms:created>
  <dcterms:modified xsi:type="dcterms:W3CDTF">2011-09-14T09:13:38Z</dcterms:modified>
  <cp:category/>
  <cp:version/>
  <cp:contentType/>
  <cp:contentStatus/>
</cp:coreProperties>
</file>