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9.10.23" sheetId="1" r:id="rId1"/>
  </sheets>
  <definedNames>
    <definedName name="_xlfn.IFERROR" hidden="1">#NAME?</definedName>
    <definedName name="_xlnm._FilterDatabase" localSheetId="0" hidden="1">'на 09.10.23'!$A$4:$Q$84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09.10.23'!$3:$4</definedName>
    <definedName name="о">#REF!</definedName>
    <definedName name="_xlnm.Print_Area" localSheetId="0">'на 09.10.23'!$A$1:$Q$83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<sst xmlns="http://schemas.openxmlformats.org/spreadsheetml/2006/main" count="136" uniqueCount="110">
  <si>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</si>
  <si>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</si>
  <si>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</si>
  <si>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</si>
  <si>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</si>
  <si>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</si>
  <si>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</si>
  <si>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</si>
  <si>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</si>
  <si>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</si>
  <si>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</si>
  <si>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</si>
  <si>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</si>
  <si>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</si>
  <si>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</si>
  <si>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</si>
  <si>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</si>
  <si>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</si>
  <si>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</si>
  <si>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</si>
  <si>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</si>
  <si>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</si>
  <si>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</si>
  <si>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</si>
  <si>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</si>
  <si>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</si>
  <si>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</si>
  <si>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</si>
  <si>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</si>
  <si>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</si>
  <si>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</si>
  <si>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</si>
  <si>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</si>
  <si>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</si>
  <si>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</si>
  <si>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</si>
  <si>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</si>
  <si>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</si>
  <si>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</si>
  <si>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</si>
  <si>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</si>
  <si>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</si>
  <si>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</si>
  <si>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</si>
  <si>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</si>
  <si>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</si>
  <si>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</si>
  <si>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</si>
  <si>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</si>
  <si>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</si>
  <si>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</si>
  <si>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</si>
  <si>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</si>
  <si>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</si>
  <si>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</si>
  <si>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</si>
  <si>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</si>
  <si>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</si>
  <si>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</si>
  <si>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</si>
  <si>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</si>
  <si>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</si>
  <si>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</si>
  <si>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</si>
  <si>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</si>
  <si>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</si>
  <si>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</si>
  <si>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</si>
  <si>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</si>
  <si>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</si>
  <si>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</si>
  <si>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</si>
  <si>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</si>
  <si>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</si>
  <si>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</si>
  <si>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</si>
  <si>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</si>
  <si>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</si>
  <si>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</si>
  <si>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</si>
  <si>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</si>
  <si>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</si>
  <si>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</si>
  <si>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</si>
  <si>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</si>
  <si>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</si>
  <si>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</si>
  <si>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</si>
  <si>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</si>
  <si>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</si>
  <si>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</si>
  <si>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</si>
  <si>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</si>
  <si>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</si>
  <si>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</si>
  <si>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</si>
  <si>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</si>
  <si>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</si>
  <si>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</si>
  <si>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</si>
  <si>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</si>
  <si>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</si>
  <si>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</si>
  <si>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</si>
  <si>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январь-октябрь</t>
  </si>
  <si>
    <t>октябрь</t>
  </si>
  <si>
    <t>с нач. года на 09.10.2023 (по 06.10.2023 вкл.)</t>
  </si>
  <si>
    <t>Факт с нач. 2022 года      (по 06.10.22 вкл.)</t>
  </si>
  <si>
    <t>факта за октября от плана октября</t>
  </si>
  <si>
    <t>Доходы от продажи земельных участков, находящихся в собственности городских округов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</si>
</sst>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8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2" fillId="0" borderId="0" xfId="142">
      <alignment/>
      <protection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wrapText="1"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8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9" xfId="143"/>
    <cellStyle name="Плохой" xfId="144"/>
    <cellStyle name="Пояснение" xfId="145"/>
    <cellStyle name="Примечание" xfId="146"/>
    <cellStyle name="Percent" xfId="147"/>
    <cellStyle name="Процентный 2" xfId="148"/>
    <cellStyle name="Процентный 2 2" xfId="149"/>
    <cellStyle name="Связанная ячейка" xfId="150"/>
    <cellStyle name="Текст предупреждения" xfId="151"/>
    <cellStyle name="Comma" xfId="152"/>
    <cellStyle name="Comma [0]" xfId="153"/>
    <cellStyle name="Финансовый 2" xfId="154"/>
    <cellStyle name="Финансовый 3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="89" zoomScaleNormal="89" zoomScalePageLayoutView="0" workbookViewId="0" topLeftCell="A1">
      <pane xSplit="3" ySplit="4" topLeftCell="D7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77" sqref="H77"/>
    </sheetView>
  </sheetViews>
  <sheetFormatPr defaultColWidth="9.00390625" defaultRowHeight="12.75"/>
  <cols>
    <col min="1" max="2" width="9.125" style="40" customWidth="1"/>
    <col min="3" max="3" width="65.75390625" style="40" customWidth="1"/>
    <col min="4" max="4" width="17.75390625" style="53" customWidth="1"/>
    <col min="5" max="5" width="14.375" style="40" customWidth="1"/>
    <col min="6" max="6" width="14.75390625" style="47" customWidth="1"/>
    <col min="7" max="7" width="13.375" style="47" customWidth="1"/>
    <col min="8" max="8" width="16.25390625" style="60" customWidth="1"/>
    <col min="9" max="9" width="13.875" style="60" customWidth="1"/>
    <col min="10" max="10" width="15.125" style="40" customWidth="1"/>
    <col min="11" max="11" width="14.375" style="40" customWidth="1"/>
    <col min="12" max="12" width="15.125" style="40" customWidth="1"/>
    <col min="13" max="13" width="13.75390625" style="40" customWidth="1"/>
    <col min="14" max="14" width="11.75390625" style="40" customWidth="1"/>
    <col min="15" max="15" width="10.00390625" style="40" customWidth="1"/>
    <col min="16" max="16" width="10.25390625" style="40" customWidth="1"/>
    <col min="17" max="17" width="10.125" style="40" customWidth="1"/>
    <col min="18" max="16384" width="9.125" style="40" customWidth="1"/>
  </cols>
  <sheetData>
    <row r="1" spans="1:17" ht="20.25">
      <c r="A1" s="111" t="s">
        <v>88</v>
      </c>
      <c r="B1" s="111"/>
      <c r="C1" s="111"/>
      <c r="D1" s="111"/>
      <c r="E1" s="111"/>
      <c r="F1" s="112"/>
      <c r="G1" s="112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20.25" customHeight="1">
      <c r="A2" s="26"/>
      <c r="B2" s="27"/>
      <c r="C2" s="25"/>
      <c r="D2" s="51"/>
      <c r="E2" s="25"/>
      <c r="F2" s="43"/>
      <c r="G2" s="43"/>
      <c r="H2" s="61"/>
      <c r="I2" s="61"/>
      <c r="J2" s="25"/>
      <c r="K2" s="25"/>
      <c r="L2" s="25"/>
      <c r="M2" s="25"/>
      <c r="N2" s="25"/>
      <c r="O2" s="49"/>
      <c r="P2" s="24"/>
      <c r="Q2" s="24" t="s">
        <v>0</v>
      </c>
    </row>
    <row r="3" spans="1:17" ht="20.25" customHeight="1">
      <c r="A3" s="113" t="s">
        <v>1</v>
      </c>
      <c r="B3" s="108" t="s">
        <v>2</v>
      </c>
      <c r="C3" s="114" t="s">
        <v>3</v>
      </c>
      <c r="D3" s="116" t="s">
        <v>107</v>
      </c>
      <c r="E3" s="118" t="s">
        <v>87</v>
      </c>
      <c r="F3" s="119"/>
      <c r="G3" s="120"/>
      <c r="H3" s="136" t="s">
        <v>89</v>
      </c>
      <c r="I3" s="137"/>
      <c r="J3" s="118" t="s">
        <v>4</v>
      </c>
      <c r="K3" s="119"/>
      <c r="L3" s="119"/>
      <c r="M3" s="120"/>
      <c r="N3" s="122" t="s">
        <v>99</v>
      </c>
      <c r="O3" s="121" t="s">
        <v>101</v>
      </c>
      <c r="P3" s="121" t="s">
        <v>97</v>
      </c>
      <c r="Q3" s="122" t="s">
        <v>98</v>
      </c>
    </row>
    <row r="4" spans="1:17" ht="66" customHeight="1">
      <c r="A4" s="113"/>
      <c r="B4" s="108"/>
      <c r="C4" s="115"/>
      <c r="D4" s="117"/>
      <c r="E4" s="1" t="s">
        <v>84</v>
      </c>
      <c r="F4" s="1" t="s">
        <v>104</v>
      </c>
      <c r="G4" s="1" t="s">
        <v>105</v>
      </c>
      <c r="H4" s="58" t="s">
        <v>106</v>
      </c>
      <c r="I4" s="59" t="s">
        <v>105</v>
      </c>
      <c r="J4" s="1" t="s">
        <v>102</v>
      </c>
      <c r="K4" s="1" t="s">
        <v>5</v>
      </c>
      <c r="L4" s="1" t="s">
        <v>103</v>
      </c>
      <c r="M4" s="1" t="s">
        <v>108</v>
      </c>
      <c r="N4" s="122"/>
      <c r="O4" s="121"/>
      <c r="P4" s="121"/>
      <c r="Q4" s="122"/>
    </row>
    <row r="5" spans="1:17" ht="25.5" customHeight="1">
      <c r="A5" s="75"/>
      <c r="B5" s="76"/>
      <c r="C5" s="77" t="s">
        <v>6</v>
      </c>
      <c r="D5" s="36">
        <f>D17+D19+D21+D18+D20</f>
        <v>11705708.98</v>
      </c>
      <c r="E5" s="36">
        <f>E17+E19+E21+E18+E20</f>
        <v>20002935.000000004</v>
      </c>
      <c r="F5" s="36">
        <f>F17+F19+F21+F18+F20</f>
        <v>14444666.8</v>
      </c>
      <c r="G5" s="36">
        <f>G17+G19+G21+G18+G20</f>
        <v>1988709.8</v>
      </c>
      <c r="H5" s="36">
        <f>H17+H19+H21+H18+H20</f>
        <v>12607834.370000001</v>
      </c>
      <c r="I5" s="36">
        <f>I17+I19+I21+I18+I20</f>
        <v>129508.46</v>
      </c>
      <c r="J5" s="78">
        <f>H5-D5</f>
        <v>902125.3900000006</v>
      </c>
      <c r="K5" s="78">
        <f>H5-F5</f>
        <v>-1836832.4299999997</v>
      </c>
      <c r="L5" s="78">
        <f>H5-E5</f>
        <v>-7395100.630000003</v>
      </c>
      <c r="M5" s="78">
        <f>I5-G5</f>
        <v>-1859201.34</v>
      </c>
      <c r="N5" s="44">
        <f aca="true" t="shared" si="0" ref="N5:N36">_xlfn.IFERROR(H5/D5,"")</f>
        <v>1.0770671295127312</v>
      </c>
      <c r="O5" s="44">
        <f>_xlfn.IFERROR(I5/G5,"")</f>
        <v>0.06512184935177572</v>
      </c>
      <c r="P5" s="44">
        <f aca="true" t="shared" si="1" ref="P5:P36">_xlfn.IFERROR(H5/F5,"")</f>
        <v>0.8728366354563472</v>
      </c>
      <c r="Q5" s="44">
        <f aca="true" t="shared" si="2" ref="Q5:Q36">_xlfn.IFERROR(H5/E5,"")</f>
        <v>0.6302992220891583</v>
      </c>
    </row>
    <row r="6" spans="1:18" ht="18" customHeight="1">
      <c r="A6" s="142" t="s">
        <v>10</v>
      </c>
      <c r="B6" s="54" t="s">
        <v>11</v>
      </c>
      <c r="C6" s="4" t="s">
        <v>12</v>
      </c>
      <c r="D6" s="65">
        <v>8908960.349999998</v>
      </c>
      <c r="E6" s="5">
        <v>14848766.500000002</v>
      </c>
      <c r="F6" s="5">
        <v>10855682</v>
      </c>
      <c r="G6" s="5">
        <v>1290126.8</v>
      </c>
      <c r="H6" s="5">
        <v>9908517.48</v>
      </c>
      <c r="I6" s="5">
        <v>44508.46</v>
      </c>
      <c r="J6" s="5">
        <f aca="true" t="shared" si="3" ref="J6:J60">H6-D6</f>
        <v>999557.1300000027</v>
      </c>
      <c r="K6" s="5">
        <f aca="true" t="shared" si="4" ref="K6:K67">H6-F6</f>
        <v>-947164.5199999996</v>
      </c>
      <c r="L6" s="5">
        <f aca="true" t="shared" si="5" ref="L6:L67">H6-E6</f>
        <v>-4940249.020000001</v>
      </c>
      <c r="M6" s="5">
        <f>I6-G6</f>
        <v>-1245618.34</v>
      </c>
      <c r="N6" s="31">
        <f t="shared" si="0"/>
        <v>1.1121968322600069</v>
      </c>
      <c r="O6" s="31">
        <f aca="true" t="shared" si="6" ref="O6:O57">_xlfn.IFERROR(I6/G6,"")</f>
        <v>0.03449929107743518</v>
      </c>
      <c r="P6" s="31">
        <f t="shared" si="1"/>
        <v>0.9127494228368149</v>
      </c>
      <c r="Q6" s="31">
        <f t="shared" si="2"/>
        <v>0.6672956625723759</v>
      </c>
      <c r="R6" s="41"/>
    </row>
    <row r="7" spans="1:18" ht="18" customHeight="1">
      <c r="A7" s="134"/>
      <c r="B7" s="54" t="s">
        <v>7</v>
      </c>
      <c r="C7" s="2" t="s">
        <v>8</v>
      </c>
      <c r="D7" s="66">
        <v>56119.09</v>
      </c>
      <c r="E7" s="3">
        <v>80057.5</v>
      </c>
      <c r="F7" s="3">
        <v>66395</v>
      </c>
      <c r="G7" s="3">
        <v>7225</v>
      </c>
      <c r="H7" s="5">
        <v>58217.87</v>
      </c>
      <c r="I7" s="5">
        <v>494.29</v>
      </c>
      <c r="J7" s="3">
        <f>H7-D7</f>
        <v>2098.780000000006</v>
      </c>
      <c r="K7" s="3">
        <f>H7-F7</f>
        <v>-8177.129999999997</v>
      </c>
      <c r="L7" s="3">
        <f>H7-E7</f>
        <v>-21839.629999999997</v>
      </c>
      <c r="M7" s="3">
        <f>I7-G7</f>
        <v>-6730.71</v>
      </c>
      <c r="N7" s="31">
        <f t="shared" si="0"/>
        <v>1.037398681981479</v>
      </c>
      <c r="O7" s="31">
        <f t="shared" si="6"/>
        <v>0.06841384083044982</v>
      </c>
      <c r="P7" s="31">
        <f t="shared" si="1"/>
        <v>0.8768411777995332</v>
      </c>
      <c r="Q7" s="31">
        <f t="shared" si="2"/>
        <v>0.7272006994972364</v>
      </c>
      <c r="R7" s="41"/>
    </row>
    <row r="8" spans="1:18" ht="18" customHeight="1">
      <c r="A8" s="134"/>
      <c r="B8" s="54" t="s">
        <v>11</v>
      </c>
      <c r="C8" s="29" t="s">
        <v>90</v>
      </c>
      <c r="D8" s="65"/>
      <c r="E8" s="65">
        <v>1204375.9</v>
      </c>
      <c r="F8" s="65">
        <v>1124375.9</v>
      </c>
      <c r="G8" s="65">
        <v>200000</v>
      </c>
      <c r="H8" s="5">
        <v>790798.2399999998</v>
      </c>
      <c r="I8" s="5">
        <v>3063.3100000000004</v>
      </c>
      <c r="J8" s="5">
        <f>H8-D8</f>
        <v>790798.2399999998</v>
      </c>
      <c r="K8" s="5">
        <f>H8-F8</f>
        <v>-333577.66000000015</v>
      </c>
      <c r="L8" s="5">
        <f>H8-E8</f>
        <v>-413577.66000000015</v>
      </c>
      <c r="M8" s="5">
        <f aca="true" t="shared" si="7" ref="M8:M67">I8-G8</f>
        <v>-196936.69</v>
      </c>
      <c r="N8" s="31">
        <f>_xlfn.IFERROR(H8/D8,"")</f>
      </c>
      <c r="O8" s="31">
        <f t="shared" si="6"/>
        <v>0.015316550000000002</v>
      </c>
      <c r="P8" s="31">
        <f t="shared" si="1"/>
        <v>0.7033219406428044</v>
      </c>
      <c r="Q8" s="31">
        <f t="shared" si="2"/>
        <v>0.6566041715049262</v>
      </c>
      <c r="R8" s="41"/>
    </row>
    <row r="9" spans="1:18" ht="18" customHeight="1">
      <c r="A9" s="134"/>
      <c r="B9" s="54" t="s">
        <v>11</v>
      </c>
      <c r="C9" s="4" t="s">
        <v>13</v>
      </c>
      <c r="D9" s="65">
        <v>17.830000000000084</v>
      </c>
      <c r="E9" s="5">
        <v>0</v>
      </c>
      <c r="F9" s="5">
        <v>0</v>
      </c>
      <c r="G9" s="5">
        <v>0</v>
      </c>
      <c r="H9" s="5">
        <v>-1667.0200000000002</v>
      </c>
      <c r="I9" s="5">
        <v>15.08</v>
      </c>
      <c r="J9" s="5">
        <f>H9-D9</f>
        <v>-1684.8500000000004</v>
      </c>
      <c r="K9" s="5">
        <f>H9-F9</f>
        <v>-1667.0200000000002</v>
      </c>
      <c r="L9" s="5">
        <f t="shared" si="5"/>
        <v>-1667.0200000000002</v>
      </c>
      <c r="M9" s="5">
        <f t="shared" si="7"/>
        <v>15.08</v>
      </c>
      <c r="N9" s="31">
        <f>_xlfn.IFERROR(H9/D9,"")</f>
        <v>-93.49523275378533</v>
      </c>
      <c r="O9" s="31">
        <f t="shared" si="6"/>
      </c>
      <c r="P9" s="31">
        <f t="shared" si="1"/>
      </c>
      <c r="Q9" s="31">
        <f t="shared" si="2"/>
      </c>
      <c r="R9" s="41"/>
    </row>
    <row r="10" spans="1:18" ht="18" customHeight="1">
      <c r="A10" s="134"/>
      <c r="B10" s="54" t="s">
        <v>11</v>
      </c>
      <c r="C10" s="4" t="s">
        <v>14</v>
      </c>
      <c r="D10" s="65">
        <v>4095.88</v>
      </c>
      <c r="E10" s="5">
        <v>4690.3</v>
      </c>
      <c r="F10" s="5">
        <v>4690.3</v>
      </c>
      <c r="G10" s="5">
        <v>0</v>
      </c>
      <c r="H10" s="5">
        <v>-1426</v>
      </c>
      <c r="I10" s="5">
        <v>3.22</v>
      </c>
      <c r="J10" s="5">
        <f t="shared" si="3"/>
        <v>-5521.88</v>
      </c>
      <c r="K10" s="5">
        <f t="shared" si="4"/>
        <v>-6116.3</v>
      </c>
      <c r="L10" s="5">
        <f t="shared" si="5"/>
        <v>-6116.3</v>
      </c>
      <c r="M10" s="5">
        <f t="shared" si="7"/>
        <v>3.22</v>
      </c>
      <c r="N10" s="31">
        <f t="shared" si="0"/>
        <v>-0.34815473109563755</v>
      </c>
      <c r="O10" s="31">
        <f t="shared" si="6"/>
      </c>
      <c r="P10" s="31">
        <f t="shared" si="1"/>
        <v>-0.3040317250495704</v>
      </c>
      <c r="Q10" s="31">
        <f t="shared" si="2"/>
        <v>-0.3040317250495704</v>
      </c>
      <c r="R10" s="41"/>
    </row>
    <row r="11" spans="1:18" ht="18" customHeight="1">
      <c r="A11" s="134"/>
      <c r="B11" s="54" t="s">
        <v>11</v>
      </c>
      <c r="C11" s="4" t="s">
        <v>92</v>
      </c>
      <c r="D11" s="65">
        <v>146954.22</v>
      </c>
      <c r="E11" s="5">
        <v>314766.5</v>
      </c>
      <c r="F11" s="5">
        <v>158829</v>
      </c>
      <c r="G11" s="5">
        <v>936</v>
      </c>
      <c r="H11" s="5">
        <v>145989.28</v>
      </c>
      <c r="I11" s="5">
        <v>12006.93</v>
      </c>
      <c r="J11" s="5">
        <f t="shared" si="3"/>
        <v>-964.9400000000023</v>
      </c>
      <c r="K11" s="5">
        <f t="shared" si="4"/>
        <v>-12839.720000000001</v>
      </c>
      <c r="L11" s="5">
        <f t="shared" si="5"/>
        <v>-168777.22</v>
      </c>
      <c r="M11" s="5">
        <f t="shared" si="7"/>
        <v>11070.93</v>
      </c>
      <c r="N11" s="31">
        <f t="shared" si="0"/>
        <v>0.9934337373911413</v>
      </c>
      <c r="O11" s="31">
        <f t="shared" si="6"/>
        <v>12.827916666666667</v>
      </c>
      <c r="P11" s="31">
        <f t="shared" si="1"/>
        <v>0.9191601030038595</v>
      </c>
      <c r="Q11" s="31">
        <f t="shared" si="2"/>
        <v>0.46380183405794456</v>
      </c>
      <c r="R11" s="41"/>
    </row>
    <row r="12" spans="1:18" ht="18" customHeight="1">
      <c r="A12" s="134"/>
      <c r="B12" s="54" t="s">
        <v>15</v>
      </c>
      <c r="C12" s="4" t="s">
        <v>16</v>
      </c>
      <c r="D12" s="65">
        <v>166358.98</v>
      </c>
      <c r="E12" s="5">
        <v>1083466.2</v>
      </c>
      <c r="F12" s="5">
        <v>102800</v>
      </c>
      <c r="G12" s="5">
        <v>7400</v>
      </c>
      <c r="H12" s="5">
        <v>167278.38</v>
      </c>
      <c r="I12" s="5">
        <v>47924.49</v>
      </c>
      <c r="J12" s="5">
        <f t="shared" si="3"/>
        <v>919.3999999999942</v>
      </c>
      <c r="K12" s="5">
        <f t="shared" si="4"/>
        <v>64478.380000000005</v>
      </c>
      <c r="L12" s="5">
        <f t="shared" si="5"/>
        <v>-916187.82</v>
      </c>
      <c r="M12" s="5">
        <f t="shared" si="7"/>
        <v>40524.49</v>
      </c>
      <c r="N12" s="31">
        <f t="shared" si="0"/>
        <v>1.0055266027719092</v>
      </c>
      <c r="O12" s="31">
        <f t="shared" si="6"/>
        <v>6.476282432432432</v>
      </c>
      <c r="P12" s="31">
        <f t="shared" si="1"/>
        <v>1.6272215953307394</v>
      </c>
      <c r="Q12" s="31">
        <f t="shared" si="2"/>
        <v>0.15439187673782534</v>
      </c>
      <c r="R12" s="41"/>
    </row>
    <row r="13" spans="1:18" ht="18" customHeight="1">
      <c r="A13" s="134"/>
      <c r="B13" s="54" t="s">
        <v>76</v>
      </c>
      <c r="C13" s="4" t="s">
        <v>95</v>
      </c>
      <c r="D13" s="65">
        <v>676559.1099999999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3"/>
        <v>-676559.1099999999</v>
      </c>
      <c r="K13" s="5">
        <f t="shared" si="4"/>
        <v>0</v>
      </c>
      <c r="L13" s="5">
        <f t="shared" si="5"/>
        <v>0</v>
      </c>
      <c r="M13" s="5">
        <f t="shared" si="7"/>
        <v>0</v>
      </c>
      <c r="N13" s="31">
        <f t="shared" si="0"/>
        <v>0</v>
      </c>
      <c r="O13" s="31">
        <f t="shared" si="6"/>
      </c>
      <c r="P13" s="31">
        <f t="shared" si="1"/>
      </c>
      <c r="Q13" s="31">
        <f t="shared" si="2"/>
      </c>
      <c r="R13" s="41"/>
    </row>
    <row r="14" spans="1:18" ht="18" customHeight="1">
      <c r="A14" s="134"/>
      <c r="B14" s="54" t="s">
        <v>15</v>
      </c>
      <c r="C14" s="4" t="s">
        <v>17</v>
      </c>
      <c r="D14" s="65">
        <v>1576091.9000000001</v>
      </c>
      <c r="E14" s="5">
        <v>2237196.9</v>
      </c>
      <c r="F14" s="5">
        <v>1944900</v>
      </c>
      <c r="G14" s="5">
        <v>463200</v>
      </c>
      <c r="H14" s="5">
        <v>1387495.07</v>
      </c>
      <c r="I14" s="5">
        <v>17625.050000000003</v>
      </c>
      <c r="J14" s="5">
        <f t="shared" si="3"/>
        <v>-188596.83000000007</v>
      </c>
      <c r="K14" s="5">
        <f t="shared" si="4"/>
        <v>-557404.9299999999</v>
      </c>
      <c r="L14" s="5">
        <f t="shared" si="5"/>
        <v>-849701.8299999998</v>
      </c>
      <c r="M14" s="5">
        <f t="shared" si="7"/>
        <v>-445574.95</v>
      </c>
      <c r="N14" s="31">
        <f t="shared" si="0"/>
        <v>0.8803389383575919</v>
      </c>
      <c r="O14" s="31">
        <f t="shared" si="6"/>
        <v>0.03805062607944733</v>
      </c>
      <c r="P14" s="31">
        <f t="shared" si="1"/>
        <v>0.7134017533035117</v>
      </c>
      <c r="Q14" s="31">
        <f t="shared" si="2"/>
        <v>0.6201935421955931</v>
      </c>
      <c r="R14" s="41"/>
    </row>
    <row r="15" spans="1:18" ht="18" customHeight="1">
      <c r="A15" s="134"/>
      <c r="B15" s="54" t="s">
        <v>18</v>
      </c>
      <c r="C15" s="4" t="s">
        <v>19</v>
      </c>
      <c r="D15" s="65">
        <v>169596.16</v>
      </c>
      <c r="E15" s="5">
        <v>228385.6</v>
      </c>
      <c r="F15" s="5">
        <v>185990.6</v>
      </c>
      <c r="G15" s="5">
        <v>19720</v>
      </c>
      <c r="H15" s="5">
        <v>152367.93</v>
      </c>
      <c r="I15" s="5">
        <v>3862.83</v>
      </c>
      <c r="J15" s="5">
        <f t="shared" si="3"/>
        <v>-17228.23000000001</v>
      </c>
      <c r="K15" s="5">
        <f t="shared" si="4"/>
        <v>-33622.67000000001</v>
      </c>
      <c r="L15" s="5">
        <f t="shared" si="5"/>
        <v>-76017.67000000001</v>
      </c>
      <c r="M15" s="5">
        <f t="shared" si="7"/>
        <v>-15857.17</v>
      </c>
      <c r="N15" s="31">
        <f t="shared" si="0"/>
        <v>0.8984161551770983</v>
      </c>
      <c r="O15" s="31">
        <f t="shared" si="6"/>
        <v>0.1958838742393509</v>
      </c>
      <c r="P15" s="31">
        <f t="shared" si="1"/>
        <v>0.8192238209888026</v>
      </c>
      <c r="Q15" s="31">
        <f t="shared" si="2"/>
        <v>0.6671520883978674</v>
      </c>
      <c r="R15" s="41"/>
    </row>
    <row r="16" spans="1:18" ht="18" customHeight="1">
      <c r="A16" s="134"/>
      <c r="B16" s="54" t="s">
        <v>15</v>
      </c>
      <c r="C16" s="4" t="s">
        <v>20</v>
      </c>
      <c r="D16" s="65">
        <v>18.06</v>
      </c>
      <c r="E16" s="5">
        <v>0</v>
      </c>
      <c r="F16" s="5">
        <v>0</v>
      </c>
      <c r="G16" s="5">
        <v>0</v>
      </c>
      <c r="H16" s="5">
        <v>-2.58</v>
      </c>
      <c r="I16" s="5">
        <v>0</v>
      </c>
      <c r="J16" s="5">
        <f t="shared" si="3"/>
        <v>-20.64</v>
      </c>
      <c r="K16" s="5">
        <f t="shared" si="4"/>
        <v>-2.58</v>
      </c>
      <c r="L16" s="5">
        <f t="shared" si="5"/>
        <v>-2.58</v>
      </c>
      <c r="M16" s="5">
        <f t="shared" si="7"/>
        <v>0</v>
      </c>
      <c r="N16" s="31">
        <f t="shared" si="0"/>
        <v>-0.14285714285714288</v>
      </c>
      <c r="O16" s="31">
        <f t="shared" si="6"/>
      </c>
      <c r="P16" s="31">
        <f t="shared" si="1"/>
      </c>
      <c r="Q16" s="31">
        <f t="shared" si="2"/>
      </c>
      <c r="R16" s="41"/>
    </row>
    <row r="17" spans="1:18" ht="18" customHeight="1">
      <c r="A17" s="139"/>
      <c r="B17" s="79"/>
      <c r="C17" s="80" t="s">
        <v>9</v>
      </c>
      <c r="D17" s="69">
        <f>SUM(D6:D16)</f>
        <v>11704771.58</v>
      </c>
      <c r="E17" s="69">
        <f>SUM(E6:E16)</f>
        <v>20001705.400000002</v>
      </c>
      <c r="F17" s="69">
        <f>SUM(F6:F16)</f>
        <v>14443662.8</v>
      </c>
      <c r="G17" s="69">
        <f>SUM(G6:G16)</f>
        <v>1988607.8</v>
      </c>
      <c r="H17" s="69">
        <f>SUM(H6:H16)</f>
        <v>12607568.65</v>
      </c>
      <c r="I17" s="69">
        <f>SUM(I6:I16)</f>
        <v>129503.66</v>
      </c>
      <c r="J17" s="69">
        <f t="shared" si="3"/>
        <v>902797.0700000003</v>
      </c>
      <c r="K17" s="69">
        <f t="shared" si="4"/>
        <v>-1836094.1500000004</v>
      </c>
      <c r="L17" s="69">
        <f t="shared" si="5"/>
        <v>-7394136.750000002</v>
      </c>
      <c r="M17" s="69">
        <f>I17-G17</f>
        <v>-1859104.1400000001</v>
      </c>
      <c r="N17" s="81">
        <f t="shared" si="0"/>
        <v>1.0771306867314365</v>
      </c>
      <c r="O17" s="81">
        <f t="shared" si="6"/>
        <v>0.06512277584348206</v>
      </c>
      <c r="P17" s="81">
        <f t="shared" si="1"/>
        <v>0.8728789106043101</v>
      </c>
      <c r="Q17" s="81">
        <f t="shared" si="2"/>
        <v>0.6303246847141344</v>
      </c>
      <c r="R17" s="41"/>
    </row>
    <row r="18" spans="1:18" ht="18" customHeight="1">
      <c r="A18" s="57" t="s">
        <v>73</v>
      </c>
      <c r="B18" s="54" t="s">
        <v>22</v>
      </c>
      <c r="C18" s="4" t="s">
        <v>23</v>
      </c>
      <c r="D18" s="65">
        <v>60</v>
      </c>
      <c r="E18" s="5">
        <v>140</v>
      </c>
      <c r="F18" s="5">
        <v>115</v>
      </c>
      <c r="G18" s="5">
        <v>10</v>
      </c>
      <c r="H18" s="5">
        <v>44.8</v>
      </c>
      <c r="I18" s="5">
        <v>0.8</v>
      </c>
      <c r="J18" s="5">
        <f t="shared" si="3"/>
        <v>-15.200000000000003</v>
      </c>
      <c r="K18" s="5">
        <f t="shared" si="4"/>
        <v>-70.2</v>
      </c>
      <c r="L18" s="5">
        <f t="shared" si="5"/>
        <v>-95.2</v>
      </c>
      <c r="M18" s="5">
        <f t="shared" si="7"/>
        <v>-9.2</v>
      </c>
      <c r="N18" s="31">
        <f t="shared" si="0"/>
        <v>0.7466666666666666</v>
      </c>
      <c r="O18" s="31">
        <f t="shared" si="6"/>
        <v>0.08</v>
      </c>
      <c r="P18" s="31">
        <f t="shared" si="1"/>
        <v>0.38956521739130434</v>
      </c>
      <c r="Q18" s="31">
        <f t="shared" si="2"/>
        <v>0.32</v>
      </c>
      <c r="R18" s="41"/>
    </row>
    <row r="19" spans="1:18" ht="29.25" customHeight="1">
      <c r="A19" s="57" t="s">
        <v>21</v>
      </c>
      <c r="B19" s="54" t="s">
        <v>22</v>
      </c>
      <c r="C19" s="95" t="s">
        <v>91</v>
      </c>
      <c r="D19" s="65">
        <v>151</v>
      </c>
      <c r="E19" s="5">
        <v>0</v>
      </c>
      <c r="F19" s="5">
        <v>0</v>
      </c>
      <c r="G19" s="5">
        <v>0</v>
      </c>
      <c r="H19" s="5">
        <v>113.4</v>
      </c>
      <c r="I19" s="5">
        <v>4</v>
      </c>
      <c r="J19" s="5">
        <f t="shared" si="3"/>
        <v>-37.599999999999994</v>
      </c>
      <c r="K19" s="5">
        <f t="shared" si="4"/>
        <v>113.4</v>
      </c>
      <c r="L19" s="5">
        <f t="shared" si="5"/>
        <v>113.4</v>
      </c>
      <c r="M19" s="5">
        <f t="shared" si="7"/>
        <v>4</v>
      </c>
      <c r="N19" s="31">
        <f t="shared" si="0"/>
        <v>0.7509933774834437</v>
      </c>
      <c r="O19" s="31">
        <f t="shared" si="6"/>
      </c>
      <c r="P19" s="31">
        <f t="shared" si="1"/>
      </c>
      <c r="Q19" s="31">
        <f t="shared" si="2"/>
      </c>
      <c r="R19" s="41"/>
    </row>
    <row r="20" spans="1:18" ht="31.5">
      <c r="A20" s="55" t="s">
        <v>25</v>
      </c>
      <c r="B20" s="56" t="s">
        <v>75</v>
      </c>
      <c r="C20" s="4" t="s">
        <v>26</v>
      </c>
      <c r="D20" s="65">
        <v>686.4</v>
      </c>
      <c r="E20" s="5">
        <v>969.6</v>
      </c>
      <c r="F20" s="5">
        <v>794</v>
      </c>
      <c r="G20" s="5">
        <v>82</v>
      </c>
      <c r="H20" s="5">
        <v>-2.48</v>
      </c>
      <c r="I20" s="5">
        <v>0</v>
      </c>
      <c r="J20" s="5">
        <f t="shared" si="3"/>
        <v>-688.88</v>
      </c>
      <c r="K20" s="5">
        <f t="shared" si="4"/>
        <v>-796.48</v>
      </c>
      <c r="L20" s="5">
        <f t="shared" si="5"/>
        <v>-972.08</v>
      </c>
      <c r="M20" s="5">
        <f t="shared" si="7"/>
        <v>-82</v>
      </c>
      <c r="N20" s="31">
        <f t="shared" si="0"/>
        <v>-0.0036130536130536133</v>
      </c>
      <c r="O20" s="31">
        <f t="shared" si="6"/>
        <v>0</v>
      </c>
      <c r="P20" s="31">
        <f t="shared" si="1"/>
        <v>-0.003123425692695214</v>
      </c>
      <c r="Q20" s="31">
        <f t="shared" si="2"/>
        <v>-0.0025577557755775576</v>
      </c>
      <c r="R20" s="41"/>
    </row>
    <row r="21" spans="1:18" ht="18" customHeight="1">
      <c r="A21" s="57" t="s">
        <v>24</v>
      </c>
      <c r="B21" s="54" t="s">
        <v>11</v>
      </c>
      <c r="C21" s="4" t="s">
        <v>77</v>
      </c>
      <c r="D21" s="65">
        <v>40</v>
      </c>
      <c r="E21" s="5">
        <v>120</v>
      </c>
      <c r="F21" s="5">
        <v>95</v>
      </c>
      <c r="G21" s="5">
        <v>10</v>
      </c>
      <c r="H21" s="5">
        <v>110</v>
      </c>
      <c r="I21" s="5">
        <v>0</v>
      </c>
      <c r="J21" s="5">
        <f t="shared" si="3"/>
        <v>70</v>
      </c>
      <c r="K21" s="5">
        <f t="shared" si="4"/>
        <v>15</v>
      </c>
      <c r="L21" s="5">
        <f t="shared" si="5"/>
        <v>-10</v>
      </c>
      <c r="M21" s="5">
        <f t="shared" si="7"/>
        <v>-10</v>
      </c>
      <c r="N21" s="31">
        <f t="shared" si="0"/>
        <v>2.75</v>
      </c>
      <c r="O21" s="31">
        <f t="shared" si="6"/>
        <v>0</v>
      </c>
      <c r="P21" s="31">
        <f t="shared" si="1"/>
        <v>1.1578947368421053</v>
      </c>
      <c r="Q21" s="31">
        <f t="shared" si="2"/>
        <v>0.9166666666666666</v>
      </c>
      <c r="R21" s="41"/>
    </row>
    <row r="22" spans="1:18" ht="28.5" customHeight="1">
      <c r="A22" s="143"/>
      <c r="B22" s="143"/>
      <c r="C22" s="37" t="s">
        <v>27</v>
      </c>
      <c r="D22" s="36">
        <f>D26+D29+D37+D48+D50+D55+D59+D61+D70</f>
        <v>4671323.5600000005</v>
      </c>
      <c r="E22" s="78">
        <f aca="true" t="shared" si="8" ref="E22:J22">E26+E29+E37+E48+E50+E55+E59+E61+E70</f>
        <v>6578599.119999999</v>
      </c>
      <c r="F22" s="78">
        <f t="shared" si="8"/>
        <v>5351933.22</v>
      </c>
      <c r="G22" s="78">
        <f t="shared" si="8"/>
        <v>600636.1000000001</v>
      </c>
      <c r="H22" s="78">
        <f t="shared" si="8"/>
        <v>5276390.250000001</v>
      </c>
      <c r="I22" s="78">
        <f t="shared" si="8"/>
        <v>108882.88</v>
      </c>
      <c r="J22" s="78">
        <f t="shared" si="8"/>
        <v>605066.6899999997</v>
      </c>
      <c r="K22" s="78">
        <f t="shared" si="4"/>
        <v>-75542.96999999881</v>
      </c>
      <c r="L22" s="78">
        <f t="shared" si="5"/>
        <v>-1302208.8699999982</v>
      </c>
      <c r="M22" s="78">
        <f t="shared" si="7"/>
        <v>-491753.2200000001</v>
      </c>
      <c r="N22" s="44">
        <f t="shared" si="0"/>
        <v>1.1295278912343207</v>
      </c>
      <c r="O22" s="44">
        <f t="shared" si="6"/>
        <v>0.18127928041621205</v>
      </c>
      <c r="P22" s="44">
        <f t="shared" si="1"/>
        <v>0.9858849191694513</v>
      </c>
      <c r="Q22" s="44">
        <f t="shared" si="2"/>
        <v>0.8020537737219655</v>
      </c>
      <c r="R22" s="41"/>
    </row>
    <row r="23" spans="1:17" ht="18" customHeight="1">
      <c r="A23" s="138" t="s">
        <v>25</v>
      </c>
      <c r="B23" s="140" t="s">
        <v>75</v>
      </c>
      <c r="C23" s="6" t="s">
        <v>93</v>
      </c>
      <c r="D23" s="67">
        <v>89229.88</v>
      </c>
      <c r="E23" s="5">
        <v>160701.1</v>
      </c>
      <c r="F23" s="5">
        <v>131150</v>
      </c>
      <c r="G23" s="5">
        <v>14500</v>
      </c>
      <c r="H23" s="5">
        <v>127104.88</v>
      </c>
      <c r="I23" s="5">
        <v>3664.46</v>
      </c>
      <c r="J23" s="7">
        <f t="shared" si="3"/>
        <v>37875</v>
      </c>
      <c r="K23" s="7">
        <f t="shared" si="4"/>
        <v>-4045.1199999999953</v>
      </c>
      <c r="L23" s="7">
        <f t="shared" si="5"/>
        <v>-33596.22</v>
      </c>
      <c r="M23" s="7">
        <f t="shared" si="7"/>
        <v>-10835.54</v>
      </c>
      <c r="N23" s="32">
        <f t="shared" si="0"/>
        <v>1.4244654369141816</v>
      </c>
      <c r="O23" s="32">
        <f t="shared" si="6"/>
        <v>0.25272137931034483</v>
      </c>
      <c r="P23" s="32">
        <f t="shared" si="1"/>
        <v>0.9691565383149067</v>
      </c>
      <c r="Q23" s="32">
        <f t="shared" si="2"/>
        <v>0.7909397010972544</v>
      </c>
    </row>
    <row r="24" spans="1:17" ht="18" customHeight="1">
      <c r="A24" s="134"/>
      <c r="B24" s="131"/>
      <c r="C24" s="6" t="s">
        <v>28</v>
      </c>
      <c r="D24" s="30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3"/>
        <v>46284.14</v>
      </c>
      <c r="K24" s="7">
        <f t="shared" si="4"/>
        <v>0</v>
      </c>
      <c r="L24" s="7">
        <f t="shared" si="5"/>
        <v>0</v>
      </c>
      <c r="M24" s="7">
        <f t="shared" si="7"/>
        <v>0</v>
      </c>
      <c r="N24" s="32">
        <f t="shared" si="0"/>
        <v>12.654862599245071</v>
      </c>
      <c r="O24" s="32">
        <f t="shared" si="6"/>
      </c>
      <c r="P24" s="32">
        <f t="shared" si="1"/>
        <v>1.0000000000000002</v>
      </c>
      <c r="Q24" s="32">
        <f t="shared" si="2"/>
        <v>1.0000000000000002</v>
      </c>
    </row>
    <row r="25" spans="1:17" ht="18" customHeight="1">
      <c r="A25" s="134"/>
      <c r="B25" s="131"/>
      <c r="C25" s="6" t="s">
        <v>50</v>
      </c>
      <c r="D25" s="30">
        <v>68812.29000000001</v>
      </c>
      <c r="E25" s="5">
        <v>116540.4</v>
      </c>
      <c r="F25" s="5">
        <v>90700</v>
      </c>
      <c r="G25" s="5">
        <v>12550</v>
      </c>
      <c r="H25" s="5">
        <v>87812.83000000002</v>
      </c>
      <c r="I25" s="5">
        <v>2139.76</v>
      </c>
      <c r="J25" s="7">
        <f t="shared" si="3"/>
        <v>19000.540000000008</v>
      </c>
      <c r="K25" s="7">
        <f t="shared" si="4"/>
        <v>-2887.1699999999837</v>
      </c>
      <c r="L25" s="7">
        <f t="shared" si="5"/>
        <v>-28727.569999999978</v>
      </c>
      <c r="M25" s="7">
        <f t="shared" si="7"/>
        <v>-10410.24</v>
      </c>
      <c r="N25" s="32">
        <f t="shared" si="0"/>
        <v>1.2761213149569648</v>
      </c>
      <c r="O25" s="32">
        <f t="shared" si="6"/>
        <v>0.1704988047808765</v>
      </c>
      <c r="P25" s="32">
        <f t="shared" si="1"/>
        <v>0.9681679162072769</v>
      </c>
      <c r="Q25" s="32">
        <f t="shared" si="2"/>
        <v>0.7534968989294701</v>
      </c>
    </row>
    <row r="26" spans="1:17" ht="18" customHeight="1">
      <c r="A26" s="139"/>
      <c r="B26" s="141"/>
      <c r="C26" s="80" t="s">
        <v>9</v>
      </c>
      <c r="D26" s="69">
        <f>SUM(D23:D25)</f>
        <v>162013.40000000002</v>
      </c>
      <c r="E26" s="69">
        <f>SUM(E23:E25)</f>
        <v>327496.87</v>
      </c>
      <c r="F26" s="69">
        <f>SUM(F23:F25)</f>
        <v>272105.37</v>
      </c>
      <c r="G26" s="69">
        <f>SUM(G23:G25)</f>
        <v>27050</v>
      </c>
      <c r="H26" s="69">
        <f>SUM(H23:H25)</f>
        <v>265173.08</v>
      </c>
      <c r="I26" s="69">
        <f>SUM(I23:I25)</f>
        <v>5804.22</v>
      </c>
      <c r="J26" s="69">
        <f t="shared" si="3"/>
        <v>103159.68</v>
      </c>
      <c r="K26" s="69">
        <f t="shared" si="4"/>
        <v>-6932.289999999979</v>
      </c>
      <c r="L26" s="69">
        <f t="shared" si="5"/>
        <v>-62323.78999999998</v>
      </c>
      <c r="M26" s="69">
        <f t="shared" si="7"/>
        <v>-21245.78</v>
      </c>
      <c r="N26" s="45">
        <f t="shared" si="0"/>
        <v>1.6367354799047484</v>
      </c>
      <c r="O26" s="45">
        <f t="shared" si="6"/>
        <v>0.21457375231053605</v>
      </c>
      <c r="P26" s="45">
        <f t="shared" si="1"/>
        <v>0.9745235090362238</v>
      </c>
      <c r="Q26" s="45">
        <f t="shared" si="2"/>
        <v>0.809696532366859</v>
      </c>
    </row>
    <row r="27" spans="1:17" ht="23.25" customHeight="1">
      <c r="A27" s="101">
        <v>951</v>
      </c>
      <c r="B27" s="101" t="s">
        <v>11</v>
      </c>
      <c r="C27" s="91" t="s">
        <v>29</v>
      </c>
      <c r="D27" s="67">
        <v>63357.26</v>
      </c>
      <c r="E27" s="5">
        <v>91712.1</v>
      </c>
      <c r="F27" s="5">
        <v>70643</v>
      </c>
      <c r="G27" s="5">
        <v>5900</v>
      </c>
      <c r="H27" s="96">
        <v>85917.87</v>
      </c>
      <c r="I27" s="96">
        <v>6200.5599999999995</v>
      </c>
      <c r="J27" s="5">
        <f t="shared" si="3"/>
        <v>22560.609999999993</v>
      </c>
      <c r="K27" s="5">
        <f t="shared" si="4"/>
        <v>15274.869999999995</v>
      </c>
      <c r="L27" s="5">
        <f t="shared" si="5"/>
        <v>-5794.2300000000105</v>
      </c>
      <c r="M27" s="5">
        <f t="shared" si="7"/>
        <v>300.5599999999995</v>
      </c>
      <c r="N27" s="32">
        <f t="shared" si="0"/>
        <v>1.3560856324910515</v>
      </c>
      <c r="O27" s="32">
        <f t="shared" si="6"/>
        <v>1.0509423728813558</v>
      </c>
      <c r="P27" s="32">
        <f t="shared" si="1"/>
        <v>1.216226236145124</v>
      </c>
      <c r="Q27" s="32">
        <f t="shared" si="2"/>
        <v>0.9368215317280925</v>
      </c>
    </row>
    <row r="28" spans="1:17" ht="23.25" customHeight="1">
      <c r="A28" s="101"/>
      <c r="B28" s="101"/>
      <c r="C28" s="92" t="s">
        <v>30</v>
      </c>
      <c r="D28" s="67">
        <v>11406.42</v>
      </c>
      <c r="E28" s="5">
        <v>14224.899999999998</v>
      </c>
      <c r="F28" s="5">
        <v>9958</v>
      </c>
      <c r="G28" s="5">
        <v>1401.9</v>
      </c>
      <c r="H28" s="5">
        <v>9651.550000000001</v>
      </c>
      <c r="I28" s="5">
        <v>48.260000000000005</v>
      </c>
      <c r="J28" s="5">
        <f t="shared" si="3"/>
        <v>-1754.869999999999</v>
      </c>
      <c r="K28" s="5">
        <f t="shared" si="4"/>
        <v>-306.4499999999989</v>
      </c>
      <c r="L28" s="5">
        <f t="shared" si="5"/>
        <v>-4573.349999999997</v>
      </c>
      <c r="M28" s="5">
        <f t="shared" si="7"/>
        <v>-1353.64</v>
      </c>
      <c r="N28" s="32">
        <f t="shared" si="0"/>
        <v>0.8461506765488208</v>
      </c>
      <c r="O28" s="32">
        <f t="shared" si="6"/>
        <v>0.03442470932306156</v>
      </c>
      <c r="P28" s="32">
        <f t="shared" si="1"/>
        <v>0.9692257481421973</v>
      </c>
      <c r="Q28" s="32">
        <f t="shared" si="2"/>
        <v>0.6784968611378641</v>
      </c>
    </row>
    <row r="29" spans="1:17" ht="15.75">
      <c r="A29" s="101"/>
      <c r="B29" s="101"/>
      <c r="C29" s="82" t="s">
        <v>9</v>
      </c>
      <c r="D29" s="69">
        <f>D27+D28</f>
        <v>74763.68000000001</v>
      </c>
      <c r="E29" s="69">
        <f>E27+E28</f>
        <v>105937</v>
      </c>
      <c r="F29" s="69">
        <f>F27+F28</f>
        <v>80601</v>
      </c>
      <c r="G29" s="69">
        <f>G27+G28</f>
        <v>7301.9</v>
      </c>
      <c r="H29" s="69">
        <f>H27+H28</f>
        <v>95569.42</v>
      </c>
      <c r="I29" s="69">
        <f>I27+I28</f>
        <v>6248.82</v>
      </c>
      <c r="J29" s="69">
        <f t="shared" si="3"/>
        <v>20805.73999999999</v>
      </c>
      <c r="K29" s="69">
        <f t="shared" si="4"/>
        <v>14968.419999999998</v>
      </c>
      <c r="L29" s="69">
        <f t="shared" si="5"/>
        <v>-10367.580000000002</v>
      </c>
      <c r="M29" s="69">
        <f t="shared" si="7"/>
        <v>-1053.08</v>
      </c>
      <c r="N29" s="45">
        <f t="shared" si="0"/>
        <v>1.2782867295991849</v>
      </c>
      <c r="O29" s="45">
        <f t="shared" si="6"/>
        <v>0.8557800024651119</v>
      </c>
      <c r="P29" s="45">
        <f t="shared" si="1"/>
        <v>1.1857101028523218</v>
      </c>
      <c r="Q29" s="45">
        <f t="shared" si="2"/>
        <v>0.9021344761509199</v>
      </c>
    </row>
    <row r="30" spans="1:17" ht="18.75" customHeight="1">
      <c r="A30" s="123" t="s">
        <v>31</v>
      </c>
      <c r="B30" s="101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3"/>
        <v>2230.51</v>
      </c>
      <c r="K30" s="3">
        <f t="shared" si="4"/>
        <v>3070.51</v>
      </c>
      <c r="L30" s="3">
        <f t="shared" si="5"/>
        <v>3070.51</v>
      </c>
      <c r="M30" s="3">
        <f t="shared" si="7"/>
        <v>0</v>
      </c>
      <c r="N30" s="32">
        <f t="shared" si="0"/>
        <v>2.669543413173653</v>
      </c>
      <c r="O30" s="32">
        <f t="shared" si="6"/>
      </c>
      <c r="P30" s="32">
        <f t="shared" si="1"/>
        <v>7.1905443548387105</v>
      </c>
      <c r="Q30" s="32">
        <f t="shared" si="2"/>
        <v>7.1905443548387105</v>
      </c>
    </row>
    <row r="31" spans="1:17" ht="17.25" customHeight="1">
      <c r="A31" s="123"/>
      <c r="B31" s="101"/>
      <c r="C31" s="9" t="s">
        <v>34</v>
      </c>
      <c r="D31" s="30">
        <v>53515.490000000005</v>
      </c>
      <c r="E31" s="3">
        <v>100081.7</v>
      </c>
      <c r="F31" s="3">
        <v>80500</v>
      </c>
      <c r="G31" s="3">
        <v>9000</v>
      </c>
      <c r="H31" s="5">
        <v>62504.88</v>
      </c>
      <c r="I31" s="5">
        <v>716.84</v>
      </c>
      <c r="J31" s="3">
        <f t="shared" si="3"/>
        <v>8989.389999999992</v>
      </c>
      <c r="K31" s="3">
        <f t="shared" si="4"/>
        <v>-17995.120000000003</v>
      </c>
      <c r="L31" s="3">
        <f t="shared" si="5"/>
        <v>-37576.82</v>
      </c>
      <c r="M31" s="3">
        <f t="shared" si="7"/>
        <v>-8283.16</v>
      </c>
      <c r="N31" s="32">
        <f t="shared" si="0"/>
        <v>1.1679773463720502</v>
      </c>
      <c r="O31" s="32">
        <f t="shared" si="6"/>
        <v>0.0796488888888889</v>
      </c>
      <c r="P31" s="32">
        <f t="shared" si="1"/>
        <v>0.7764581366459627</v>
      </c>
      <c r="Q31" s="32">
        <f t="shared" si="2"/>
        <v>0.6245385520030136</v>
      </c>
    </row>
    <row r="32" spans="1:17" ht="15.75">
      <c r="A32" s="123"/>
      <c r="B32" s="101"/>
      <c r="C32" s="8" t="s">
        <v>35</v>
      </c>
      <c r="D32" s="30">
        <v>4168.41</v>
      </c>
      <c r="E32" s="3">
        <v>556.9999999999999</v>
      </c>
      <c r="F32" s="3">
        <v>464.09999999999997</v>
      </c>
      <c r="G32" s="3">
        <v>46.4</v>
      </c>
      <c r="H32" s="5">
        <v>7038.33</v>
      </c>
      <c r="I32" s="5">
        <v>40.39</v>
      </c>
      <c r="J32" s="3">
        <f t="shared" si="3"/>
        <v>2869.92</v>
      </c>
      <c r="K32" s="3">
        <f t="shared" si="4"/>
        <v>6574.23</v>
      </c>
      <c r="L32" s="3">
        <f t="shared" si="5"/>
        <v>6481.33</v>
      </c>
      <c r="M32" s="3">
        <f t="shared" si="7"/>
        <v>-6.009999999999998</v>
      </c>
      <c r="N32" s="32">
        <f t="shared" si="0"/>
        <v>1.6884927346398266</v>
      </c>
      <c r="O32" s="32">
        <f t="shared" si="6"/>
        <v>0.8704741379310346</v>
      </c>
      <c r="P32" s="32">
        <f t="shared" si="1"/>
        <v>15.165546218487396</v>
      </c>
      <c r="Q32" s="32">
        <f t="shared" si="2"/>
        <v>12.636140035906646</v>
      </c>
    </row>
    <row r="33" spans="1:17" ht="15.75">
      <c r="A33" s="123"/>
      <c r="B33" s="101"/>
      <c r="C33" s="8" t="s">
        <v>36</v>
      </c>
      <c r="D33" s="5">
        <f>D34+D36+D35</f>
        <v>47742.16</v>
      </c>
      <c r="E33" s="5">
        <f>E34+E36+E35</f>
        <v>200264</v>
      </c>
      <c r="F33" s="5">
        <f>F34+F36+F35</f>
        <v>186637.69999999998</v>
      </c>
      <c r="G33" s="5">
        <f>G34+G36+G35</f>
        <v>12131.6</v>
      </c>
      <c r="H33" s="5">
        <v>216549.02000000002</v>
      </c>
      <c r="I33" s="5">
        <v>880.34</v>
      </c>
      <c r="J33" s="10">
        <f t="shared" si="3"/>
        <v>168806.86000000002</v>
      </c>
      <c r="K33" s="10">
        <f t="shared" si="4"/>
        <v>29911.320000000036</v>
      </c>
      <c r="L33" s="10">
        <f t="shared" si="5"/>
        <v>16285.020000000019</v>
      </c>
      <c r="M33" s="10">
        <f t="shared" si="7"/>
        <v>-11251.26</v>
      </c>
      <c r="N33" s="32">
        <f t="shared" si="0"/>
        <v>4.535802737035778</v>
      </c>
      <c r="O33" s="32">
        <f t="shared" si="6"/>
        <v>0.07256586105707409</v>
      </c>
      <c r="P33" s="32">
        <f t="shared" si="1"/>
        <v>1.1602640838372957</v>
      </c>
      <c r="Q33" s="32">
        <f t="shared" si="2"/>
        <v>1.081317760556066</v>
      </c>
    </row>
    <row r="34" spans="1:17" ht="15.75">
      <c r="A34" s="123"/>
      <c r="B34" s="101"/>
      <c r="C34" s="11" t="s">
        <v>37</v>
      </c>
      <c r="D34" s="68">
        <v>22470.11</v>
      </c>
      <c r="E34" s="12">
        <v>163317.80000000002</v>
      </c>
      <c r="F34" s="12">
        <v>155734.8</v>
      </c>
      <c r="G34" s="12">
        <v>8124.7</v>
      </c>
      <c r="H34" s="12">
        <v>185112.94</v>
      </c>
      <c r="I34" s="12">
        <v>0</v>
      </c>
      <c r="J34" s="12">
        <f t="shared" si="3"/>
        <v>162642.83000000002</v>
      </c>
      <c r="K34" s="12">
        <f t="shared" si="4"/>
        <v>29378.140000000014</v>
      </c>
      <c r="L34" s="12">
        <f t="shared" si="5"/>
        <v>21795.139999999985</v>
      </c>
      <c r="M34" s="12">
        <f t="shared" si="7"/>
        <v>-8124.7</v>
      </c>
      <c r="N34" s="32">
        <f t="shared" si="0"/>
        <v>8.238185749869492</v>
      </c>
      <c r="O34" s="32">
        <f t="shared" si="6"/>
        <v>0</v>
      </c>
      <c r="P34" s="32">
        <f t="shared" si="1"/>
        <v>1.1886421018295206</v>
      </c>
      <c r="Q34" s="32">
        <f t="shared" si="2"/>
        <v>1.1334523242414483</v>
      </c>
    </row>
    <row r="35" spans="1:17" ht="15.75">
      <c r="A35" s="123"/>
      <c r="B35" s="101"/>
      <c r="C35" s="11" t="s">
        <v>38</v>
      </c>
      <c r="D35" s="68">
        <v>1682.61</v>
      </c>
      <c r="E35" s="12">
        <v>1867.8000000000002</v>
      </c>
      <c r="F35" s="12">
        <v>1867.8</v>
      </c>
      <c r="G35" s="12">
        <v>1631.4</v>
      </c>
      <c r="H35" s="62">
        <v>1024.17</v>
      </c>
      <c r="I35" s="62">
        <v>0</v>
      </c>
      <c r="J35" s="12">
        <f t="shared" si="3"/>
        <v>-658.4399999999998</v>
      </c>
      <c r="K35" s="12">
        <f t="shared" si="4"/>
        <v>-843.6299999999999</v>
      </c>
      <c r="L35" s="12">
        <f t="shared" si="5"/>
        <v>-843.6300000000001</v>
      </c>
      <c r="M35" s="12">
        <f t="shared" si="7"/>
        <v>-1631.4</v>
      </c>
      <c r="N35" s="32">
        <f t="shared" si="0"/>
        <v>0.6086793731167651</v>
      </c>
      <c r="O35" s="32">
        <f t="shared" si="6"/>
        <v>0</v>
      </c>
      <c r="P35" s="32">
        <f t="shared" si="1"/>
        <v>0.5483295856087376</v>
      </c>
      <c r="Q35" s="32">
        <f t="shared" si="2"/>
        <v>0.5483295856087376</v>
      </c>
    </row>
    <row r="36" spans="1:17" ht="15.75">
      <c r="A36" s="123"/>
      <c r="B36" s="101"/>
      <c r="C36" s="11" t="s">
        <v>39</v>
      </c>
      <c r="D36" s="69">
        <v>23589.44</v>
      </c>
      <c r="E36" s="12">
        <v>35078.40000000001</v>
      </c>
      <c r="F36" s="12">
        <v>29035.100000000002</v>
      </c>
      <c r="G36" s="12">
        <v>2375.5</v>
      </c>
      <c r="H36" s="62">
        <v>30411.91</v>
      </c>
      <c r="I36" s="62">
        <v>880.34</v>
      </c>
      <c r="J36" s="12">
        <f t="shared" si="3"/>
        <v>6822.470000000001</v>
      </c>
      <c r="K36" s="12">
        <f t="shared" si="4"/>
        <v>1376.8099999999977</v>
      </c>
      <c r="L36" s="12">
        <f t="shared" si="5"/>
        <v>-4666.490000000009</v>
      </c>
      <c r="M36" s="12">
        <f t="shared" si="7"/>
        <v>-1495.1599999999999</v>
      </c>
      <c r="N36" s="32">
        <f t="shared" si="0"/>
        <v>1.2892171242725559</v>
      </c>
      <c r="O36" s="32">
        <f t="shared" si="6"/>
        <v>0.37059145443064617</v>
      </c>
      <c r="P36" s="32">
        <f t="shared" si="1"/>
        <v>1.047418813780562</v>
      </c>
      <c r="Q36" s="32">
        <f t="shared" si="2"/>
        <v>0.8669697021528916</v>
      </c>
    </row>
    <row r="37" spans="1:17" ht="15.75">
      <c r="A37" s="123"/>
      <c r="B37" s="123"/>
      <c r="C37" s="82" t="s">
        <v>9</v>
      </c>
      <c r="D37" s="69">
        <f>SUM(D30:D33)</f>
        <v>106762.06000000001</v>
      </c>
      <c r="E37" s="69">
        <f>SUM(E30:E33)</f>
        <v>301398.7</v>
      </c>
      <c r="F37" s="69">
        <f>SUM(F30:F33)</f>
        <v>268097.8</v>
      </c>
      <c r="G37" s="69">
        <f>SUM(G30:G33)</f>
        <v>21178</v>
      </c>
      <c r="H37" s="69">
        <f>SUM(H30:H33)</f>
        <v>289658.74</v>
      </c>
      <c r="I37" s="69">
        <f>SUM(I30:I33)</f>
        <v>1637.5700000000002</v>
      </c>
      <c r="J37" s="69">
        <f t="shared" si="3"/>
        <v>182896.68</v>
      </c>
      <c r="K37" s="69">
        <f t="shared" si="4"/>
        <v>21560.940000000002</v>
      </c>
      <c r="L37" s="69">
        <f t="shared" si="5"/>
        <v>-11739.960000000021</v>
      </c>
      <c r="M37" s="69">
        <f t="shared" si="7"/>
        <v>-19540.43</v>
      </c>
      <c r="N37" s="45">
        <f aca="true" t="shared" si="9" ref="N37:N69">_xlfn.IFERROR(H37/D37,"")</f>
        <v>2.713124306518626</v>
      </c>
      <c r="O37" s="45">
        <f t="shared" si="6"/>
        <v>0.07732410992539429</v>
      </c>
      <c r="P37" s="45">
        <f aca="true" t="shared" si="10" ref="P37:P69">_xlfn.IFERROR(H37/F37,"")</f>
        <v>1.0804219206573125</v>
      </c>
      <c r="Q37" s="45">
        <f aca="true" t="shared" si="11" ref="Q37:Q69">_xlfn.IFERROR(H37/E37,"")</f>
        <v>0.9610484053182711</v>
      </c>
    </row>
    <row r="38" spans="1:17" ht="31.5">
      <c r="A38" s="123" t="s">
        <v>74</v>
      </c>
      <c r="B38" s="101" t="s">
        <v>15</v>
      </c>
      <c r="C38" s="91" t="s">
        <v>41</v>
      </c>
      <c r="D38" s="67">
        <v>246436.09</v>
      </c>
      <c r="E38" s="5">
        <v>326627.4</v>
      </c>
      <c r="F38" s="5">
        <v>288600.5</v>
      </c>
      <c r="G38" s="5">
        <v>40900</v>
      </c>
      <c r="H38" s="5">
        <v>243944.7</v>
      </c>
      <c r="I38" s="5">
        <v>2098.75</v>
      </c>
      <c r="J38" s="10">
        <f t="shared" si="3"/>
        <v>-2491.389999999985</v>
      </c>
      <c r="K38" s="10">
        <f t="shared" si="4"/>
        <v>-44655.79999999999</v>
      </c>
      <c r="L38" s="10">
        <f t="shared" si="5"/>
        <v>-82682.70000000001</v>
      </c>
      <c r="M38" s="10">
        <f t="shared" si="7"/>
        <v>-38801.25</v>
      </c>
      <c r="N38" s="32">
        <f t="shared" si="9"/>
        <v>0.9898903200420036</v>
      </c>
      <c r="O38" s="32">
        <f t="shared" si="6"/>
        <v>0.05131418092909536</v>
      </c>
      <c r="P38" s="32">
        <f t="shared" si="10"/>
        <v>0.8452677663413612</v>
      </c>
      <c r="Q38" s="32">
        <f t="shared" si="11"/>
        <v>0.7468592653280159</v>
      </c>
    </row>
    <row r="39" spans="1:17" ht="34.5" customHeight="1">
      <c r="A39" s="123"/>
      <c r="B39" s="101"/>
      <c r="C39" s="91" t="s">
        <v>42</v>
      </c>
      <c r="D39" s="67">
        <v>57152.619999999995</v>
      </c>
      <c r="E39" s="5">
        <v>254266</v>
      </c>
      <c r="F39" s="5">
        <v>190804.6</v>
      </c>
      <c r="G39" s="5">
        <v>4100</v>
      </c>
      <c r="H39" s="5">
        <v>201483.4</v>
      </c>
      <c r="I39" s="5">
        <v>-9524.64</v>
      </c>
      <c r="J39" s="10">
        <f t="shared" si="3"/>
        <v>144330.78</v>
      </c>
      <c r="K39" s="10">
        <f t="shared" si="4"/>
        <v>10678.799999999988</v>
      </c>
      <c r="L39" s="10">
        <f t="shared" si="5"/>
        <v>-52782.600000000006</v>
      </c>
      <c r="M39" s="10">
        <f t="shared" si="7"/>
        <v>-13624.64</v>
      </c>
      <c r="N39" s="32">
        <f t="shared" si="9"/>
        <v>3.5253571927236234</v>
      </c>
      <c r="O39" s="32">
        <f t="shared" si="6"/>
        <v>-2.3230829268292683</v>
      </c>
      <c r="P39" s="32">
        <f t="shared" si="10"/>
        <v>1.0559672041449735</v>
      </c>
      <c r="Q39" s="32">
        <f t="shared" si="11"/>
        <v>0.7924118836179433</v>
      </c>
    </row>
    <row r="40" spans="1:17" ht="31.5">
      <c r="A40" s="123"/>
      <c r="B40" s="101"/>
      <c r="C40" s="92" t="s">
        <v>43</v>
      </c>
      <c r="D40" s="67">
        <v>43856.92</v>
      </c>
      <c r="E40" s="5">
        <v>43031.42</v>
      </c>
      <c r="F40" s="5">
        <v>36542</v>
      </c>
      <c r="G40" s="5">
        <v>4100</v>
      </c>
      <c r="H40" s="5">
        <v>35089.52</v>
      </c>
      <c r="I40" s="5">
        <v>67.72</v>
      </c>
      <c r="J40" s="5">
        <f t="shared" si="3"/>
        <v>-8767.400000000001</v>
      </c>
      <c r="K40" s="5">
        <f t="shared" si="4"/>
        <v>-1452.4800000000032</v>
      </c>
      <c r="L40" s="5">
        <f t="shared" si="5"/>
        <v>-7941.9000000000015</v>
      </c>
      <c r="M40" s="5">
        <f t="shared" si="7"/>
        <v>-4032.28</v>
      </c>
      <c r="N40" s="32">
        <f t="shared" si="9"/>
        <v>0.8000908408524812</v>
      </c>
      <c r="O40" s="32">
        <f t="shared" si="6"/>
        <v>0.016517073170731707</v>
      </c>
      <c r="P40" s="32">
        <f t="shared" si="10"/>
        <v>0.9602517650922225</v>
      </c>
      <c r="Q40" s="32">
        <f t="shared" si="11"/>
        <v>0.8154395090842923</v>
      </c>
    </row>
    <row r="41" spans="1:17" ht="31.5">
      <c r="A41" s="124"/>
      <c r="B41" s="102"/>
      <c r="C41" s="93" t="s">
        <v>78</v>
      </c>
      <c r="D41" s="67">
        <v>3807.76</v>
      </c>
      <c r="E41" s="5">
        <v>2948.3</v>
      </c>
      <c r="F41" s="5">
        <v>2448.6</v>
      </c>
      <c r="G41" s="5">
        <v>0</v>
      </c>
      <c r="H41" s="96">
        <v>6796.88</v>
      </c>
      <c r="I41" s="96">
        <v>4111.13</v>
      </c>
      <c r="J41" s="5">
        <f t="shared" si="3"/>
        <v>2989.12</v>
      </c>
      <c r="K41" s="5">
        <f t="shared" si="4"/>
        <v>4348.280000000001</v>
      </c>
      <c r="L41" s="5">
        <f t="shared" si="5"/>
        <v>3848.58</v>
      </c>
      <c r="M41" s="5">
        <f t="shared" si="7"/>
        <v>4111.13</v>
      </c>
      <c r="N41" s="32">
        <f t="shared" si="9"/>
        <v>1.7850074584532638</v>
      </c>
      <c r="O41" s="32">
        <f t="shared" si="6"/>
      </c>
      <c r="P41" s="32">
        <f t="shared" si="10"/>
        <v>2.775822919219146</v>
      </c>
      <c r="Q41" s="32">
        <f t="shared" si="11"/>
        <v>2.3053556286673675</v>
      </c>
    </row>
    <row r="42" spans="1:17" ht="18" customHeight="1">
      <c r="A42" s="125"/>
      <c r="B42" s="127"/>
      <c r="C42" s="94" t="s">
        <v>82</v>
      </c>
      <c r="D42" s="67">
        <v>66.08</v>
      </c>
      <c r="E42" s="5">
        <v>0</v>
      </c>
      <c r="F42" s="5">
        <v>0</v>
      </c>
      <c r="G42" s="5">
        <v>0</v>
      </c>
      <c r="H42" s="5">
        <v>219.04000000000002</v>
      </c>
      <c r="I42" s="5">
        <v>0.33</v>
      </c>
      <c r="J42" s="5">
        <f t="shared" si="3"/>
        <v>152.96000000000004</v>
      </c>
      <c r="K42" s="5">
        <f t="shared" si="4"/>
        <v>219.04000000000002</v>
      </c>
      <c r="L42" s="5">
        <f t="shared" si="5"/>
        <v>219.04000000000002</v>
      </c>
      <c r="M42" s="5">
        <f t="shared" si="7"/>
        <v>0.33</v>
      </c>
      <c r="N42" s="32">
        <f t="shared" si="9"/>
        <v>3.314769975786925</v>
      </c>
      <c r="O42" s="32">
        <f t="shared" si="6"/>
      </c>
      <c r="P42" s="32">
        <f t="shared" si="10"/>
      </c>
      <c r="Q42" s="32">
        <f t="shared" si="11"/>
      </c>
    </row>
    <row r="43" spans="1:17" ht="31.5">
      <c r="A43" s="123"/>
      <c r="B43" s="101"/>
      <c r="C43" s="91" t="s">
        <v>44</v>
      </c>
      <c r="D43" s="67">
        <v>434271.66</v>
      </c>
      <c r="E43" s="3">
        <v>104142</v>
      </c>
      <c r="F43" s="3">
        <v>83440</v>
      </c>
      <c r="G43" s="3">
        <v>10100</v>
      </c>
      <c r="H43" s="5">
        <v>161692.04</v>
      </c>
      <c r="I43" s="5">
        <v>-11416.18</v>
      </c>
      <c r="J43" s="3">
        <f t="shared" si="3"/>
        <v>-272579.62</v>
      </c>
      <c r="K43" s="3">
        <f t="shared" si="4"/>
        <v>78252.04000000001</v>
      </c>
      <c r="L43" s="3">
        <f t="shared" si="5"/>
        <v>57550.04000000001</v>
      </c>
      <c r="M43" s="3">
        <f t="shared" si="7"/>
        <v>-21516.18</v>
      </c>
      <c r="N43" s="32">
        <f t="shared" si="9"/>
        <v>0.37232924662871164</v>
      </c>
      <c r="O43" s="32">
        <f t="shared" si="6"/>
        <v>-1.1303148514851487</v>
      </c>
      <c r="P43" s="32">
        <f t="shared" si="10"/>
        <v>1.9378240651965486</v>
      </c>
      <c r="Q43" s="32">
        <f t="shared" si="11"/>
        <v>1.5526112423421867</v>
      </c>
    </row>
    <row r="44" spans="1:17" ht="30" customHeight="1">
      <c r="A44" s="126"/>
      <c r="B44" s="128"/>
      <c r="C44" s="97" t="s">
        <v>109</v>
      </c>
      <c r="D44" s="98">
        <v>0</v>
      </c>
      <c r="E44" s="99">
        <v>0</v>
      </c>
      <c r="F44" s="99">
        <v>0</v>
      </c>
      <c r="G44" s="99">
        <v>0</v>
      </c>
      <c r="H44" s="98">
        <v>11940</v>
      </c>
      <c r="I44" s="98">
        <v>11940</v>
      </c>
      <c r="J44" s="42">
        <f t="shared" si="3"/>
        <v>11940</v>
      </c>
      <c r="K44" s="3">
        <f>H44-F44</f>
        <v>11940</v>
      </c>
      <c r="L44" s="3">
        <f>H44-E44</f>
        <v>11940</v>
      </c>
      <c r="M44" s="3">
        <f>I44-G44</f>
        <v>11940</v>
      </c>
      <c r="N44" s="32">
        <f>_xlfn.IFERROR(H44/D44,"")</f>
      </c>
      <c r="O44" s="32">
        <f>_xlfn.IFERROR(I44/G44,"")</f>
      </c>
      <c r="P44" s="32">
        <f>_xlfn.IFERROR(H44/F44,"")</f>
      </c>
      <c r="Q44" s="32">
        <f>_xlfn.IFERROR(H44/E44,"")</f>
      </c>
    </row>
    <row r="45" spans="1:17" ht="31.5">
      <c r="A45" s="123"/>
      <c r="B45" s="101"/>
      <c r="C45" s="91" t="s">
        <v>45</v>
      </c>
      <c r="D45" s="67">
        <v>88361.46</v>
      </c>
      <c r="E45" s="3">
        <v>45272.2</v>
      </c>
      <c r="F45" s="3">
        <v>34950</v>
      </c>
      <c r="G45" s="3">
        <v>5000</v>
      </c>
      <c r="H45" s="5">
        <v>61108.81</v>
      </c>
      <c r="I45" s="5">
        <v>-3543.4</v>
      </c>
      <c r="J45" s="30">
        <v>5230.72</v>
      </c>
      <c r="K45" s="3">
        <f t="shared" si="4"/>
        <v>26158.809999999998</v>
      </c>
      <c r="L45" s="3">
        <f t="shared" si="5"/>
        <v>15836.61</v>
      </c>
      <c r="M45" s="3">
        <f t="shared" si="7"/>
        <v>-8543.4</v>
      </c>
      <c r="N45" s="32">
        <f t="shared" si="9"/>
        <v>0.6915776402970254</v>
      </c>
      <c r="O45" s="32">
        <f t="shared" si="6"/>
        <v>-0.70868</v>
      </c>
      <c r="P45" s="32">
        <f t="shared" si="10"/>
        <v>1.7484638054363375</v>
      </c>
      <c r="Q45" s="32">
        <f t="shared" si="11"/>
        <v>1.349808712631593</v>
      </c>
    </row>
    <row r="46" spans="1:17" ht="18" customHeight="1">
      <c r="A46" s="126"/>
      <c r="B46" s="128"/>
      <c r="C46" s="92" t="s">
        <v>50</v>
      </c>
      <c r="D46" s="70">
        <v>9953.669999999998</v>
      </c>
      <c r="E46" s="42">
        <v>14007.9</v>
      </c>
      <c r="F46" s="42">
        <v>10204.7</v>
      </c>
      <c r="G46" s="42">
        <v>1859</v>
      </c>
      <c r="H46" s="5">
        <v>7858.99</v>
      </c>
      <c r="I46" s="90">
        <v>260.39</v>
      </c>
      <c r="J46" s="30">
        <v>5230.72</v>
      </c>
      <c r="K46" s="42">
        <f t="shared" si="4"/>
        <v>-2345.710000000001</v>
      </c>
      <c r="L46" s="42">
        <f t="shared" si="5"/>
        <v>-6148.91</v>
      </c>
      <c r="M46" s="42">
        <f t="shared" si="7"/>
        <v>-1598.6100000000001</v>
      </c>
      <c r="N46" s="32">
        <f t="shared" si="9"/>
        <v>0.789557017662832</v>
      </c>
      <c r="O46" s="32">
        <f t="shared" si="6"/>
        <v>0.14006993006993007</v>
      </c>
      <c r="P46" s="32">
        <f t="shared" si="10"/>
        <v>0.7701343498583985</v>
      </c>
      <c r="Q46" s="32">
        <f t="shared" si="11"/>
        <v>0.5610398418035537</v>
      </c>
    </row>
    <row r="47" spans="1:17" ht="27" customHeight="1">
      <c r="A47" s="126"/>
      <c r="B47" s="128"/>
      <c r="C47" s="92" t="s">
        <v>100</v>
      </c>
      <c r="D47" s="70">
        <v>625.31</v>
      </c>
      <c r="E47" s="42">
        <v>0</v>
      </c>
      <c r="F47" s="42">
        <v>0</v>
      </c>
      <c r="G47" s="42">
        <v>0</v>
      </c>
      <c r="H47" s="5">
        <v>29349.239999999998</v>
      </c>
      <c r="I47" s="90">
        <v>568.4</v>
      </c>
      <c r="J47" s="30">
        <v>5230.72</v>
      </c>
      <c r="K47" s="42">
        <f t="shared" si="4"/>
        <v>29349.239999999998</v>
      </c>
      <c r="L47" s="42">
        <f t="shared" si="5"/>
        <v>29349.239999999998</v>
      </c>
      <c r="M47" s="42">
        <f t="shared" si="7"/>
        <v>568.4</v>
      </c>
      <c r="N47" s="32">
        <f t="shared" si="9"/>
        <v>46.93550399002095</v>
      </c>
      <c r="O47" s="32">
        <f t="shared" si="6"/>
      </c>
      <c r="P47" s="32">
        <f t="shared" si="10"/>
      </c>
      <c r="Q47" s="32">
        <f t="shared" si="11"/>
      </c>
    </row>
    <row r="48" spans="1:17" ht="18" customHeight="1">
      <c r="A48" s="123"/>
      <c r="B48" s="123"/>
      <c r="C48" s="82" t="s">
        <v>9</v>
      </c>
      <c r="D48" s="69">
        <f>SUM(D38:D47)</f>
        <v>884531.57</v>
      </c>
      <c r="E48" s="69">
        <f>SUM(E38:E47)</f>
        <v>790295.2200000001</v>
      </c>
      <c r="F48" s="69">
        <f>SUM(F38:F47)</f>
        <v>646990.3999999999</v>
      </c>
      <c r="G48" s="69">
        <f>SUM(G38:G47)</f>
        <v>66059</v>
      </c>
      <c r="H48" s="69">
        <f>SUM(H38:H47)</f>
        <v>759482.6199999999</v>
      </c>
      <c r="I48" s="69">
        <f>SUM(I38:I47)</f>
        <v>-5437.499999999999</v>
      </c>
      <c r="J48" s="69">
        <f t="shared" si="3"/>
        <v>-125048.95000000007</v>
      </c>
      <c r="K48" s="69">
        <f t="shared" si="4"/>
        <v>112492.21999999997</v>
      </c>
      <c r="L48" s="69">
        <f t="shared" si="5"/>
        <v>-30812.60000000021</v>
      </c>
      <c r="M48" s="69">
        <f t="shared" si="7"/>
        <v>-71496.5</v>
      </c>
      <c r="N48" s="32">
        <f t="shared" si="9"/>
        <v>0.8586269227224981</v>
      </c>
      <c r="O48" s="32">
        <f t="shared" si="6"/>
        <v>-0.08231278099880408</v>
      </c>
      <c r="P48" s="32">
        <f t="shared" si="10"/>
        <v>1.173869998689316</v>
      </c>
      <c r="Q48" s="32">
        <f t="shared" si="11"/>
        <v>0.961011278797814</v>
      </c>
    </row>
    <row r="49" spans="1:17" ht="18" customHeight="1">
      <c r="A49" s="123" t="s">
        <v>46</v>
      </c>
      <c r="B49" s="101" t="s">
        <v>47</v>
      </c>
      <c r="C49" s="6" t="s">
        <v>28</v>
      </c>
      <c r="D49" s="30">
        <v>8187.13</v>
      </c>
      <c r="E49" s="3">
        <v>2731.1400000000003</v>
      </c>
      <c r="F49" s="3">
        <v>2731.1400000000003</v>
      </c>
      <c r="G49" s="3">
        <v>0</v>
      </c>
      <c r="H49" s="5">
        <v>2731.14</v>
      </c>
      <c r="I49" s="5">
        <v>0</v>
      </c>
      <c r="J49" s="7">
        <f t="shared" si="3"/>
        <v>-5455.99</v>
      </c>
      <c r="K49" s="7">
        <f t="shared" si="4"/>
        <v>0</v>
      </c>
      <c r="L49" s="7">
        <f t="shared" si="5"/>
        <v>0</v>
      </c>
      <c r="M49" s="7">
        <f t="shared" si="7"/>
        <v>0</v>
      </c>
      <c r="N49" s="32">
        <f t="shared" si="9"/>
        <v>0.3335894263313273</v>
      </c>
      <c r="O49" s="32">
        <f t="shared" si="6"/>
      </c>
      <c r="P49" s="32">
        <f t="shared" si="10"/>
        <v>0.9999999999999999</v>
      </c>
      <c r="Q49" s="32">
        <f t="shared" si="11"/>
        <v>0.9999999999999999</v>
      </c>
    </row>
    <row r="50" spans="1:17" ht="18" customHeight="1">
      <c r="A50" s="123"/>
      <c r="B50" s="101"/>
      <c r="C50" s="83" t="s">
        <v>9</v>
      </c>
      <c r="D50" s="69">
        <f>D49</f>
        <v>8187.13</v>
      </c>
      <c r="E50" s="84">
        <f>SUM(E49:E49)</f>
        <v>2731.1400000000003</v>
      </c>
      <c r="F50" s="84">
        <f>SUM(F49:F49)</f>
        <v>2731.1400000000003</v>
      </c>
      <c r="G50" s="84">
        <f>SUM(G49:G49)</f>
        <v>0</v>
      </c>
      <c r="H50" s="84">
        <f>SUM(H49:H49)</f>
        <v>2731.14</v>
      </c>
      <c r="I50" s="84">
        <f>SUM(I49:I49)</f>
        <v>0</v>
      </c>
      <c r="J50" s="85">
        <f t="shared" si="3"/>
        <v>-5455.99</v>
      </c>
      <c r="K50" s="85">
        <f t="shared" si="4"/>
        <v>0</v>
      </c>
      <c r="L50" s="85">
        <f t="shared" si="5"/>
        <v>0</v>
      </c>
      <c r="M50" s="85">
        <f t="shared" si="7"/>
        <v>0</v>
      </c>
      <c r="N50" s="32">
        <f t="shared" si="9"/>
        <v>0.3335894263313273</v>
      </c>
      <c r="O50" s="32">
        <f t="shared" si="6"/>
      </c>
      <c r="P50" s="32">
        <f t="shared" si="10"/>
        <v>0.9999999999999999</v>
      </c>
      <c r="Q50" s="32">
        <f t="shared" si="11"/>
        <v>0.9999999999999999</v>
      </c>
    </row>
    <row r="51" spans="1:17" ht="18" customHeight="1">
      <c r="A51" s="133" t="s">
        <v>49</v>
      </c>
      <c r="B51" s="130" t="s">
        <v>76</v>
      </c>
      <c r="C51" s="13" t="s">
        <v>85</v>
      </c>
      <c r="D51" s="30">
        <v>283624.77</v>
      </c>
      <c r="E51" s="3">
        <v>636054.3800000001</v>
      </c>
      <c r="F51" s="3">
        <v>494847.26</v>
      </c>
      <c r="G51" s="3">
        <v>73542.1</v>
      </c>
      <c r="H51" s="5">
        <v>383314.54</v>
      </c>
      <c r="I51" s="5">
        <v>11527.21</v>
      </c>
      <c r="J51" s="7">
        <f t="shared" si="3"/>
        <v>99689.76999999996</v>
      </c>
      <c r="K51" s="7">
        <f t="shared" si="4"/>
        <v>-111532.72000000003</v>
      </c>
      <c r="L51" s="7">
        <f t="shared" si="5"/>
        <v>-252739.84000000014</v>
      </c>
      <c r="M51" s="7">
        <f t="shared" si="7"/>
        <v>-62014.89000000001</v>
      </c>
      <c r="N51" s="32">
        <f t="shared" si="9"/>
        <v>1.3514847098862344</v>
      </c>
      <c r="O51" s="32">
        <f t="shared" si="6"/>
        <v>0.1567430084264659</v>
      </c>
      <c r="P51" s="32">
        <f t="shared" si="10"/>
        <v>0.7746118266876935</v>
      </c>
      <c r="Q51" s="32">
        <f t="shared" si="11"/>
        <v>0.6026442896281917</v>
      </c>
    </row>
    <row r="52" spans="1:17" ht="18" customHeight="1">
      <c r="A52" s="134"/>
      <c r="B52" s="131"/>
      <c r="C52" s="13" t="s">
        <v>79</v>
      </c>
      <c r="D52" s="30">
        <v>192233.13</v>
      </c>
      <c r="E52" s="30">
        <v>415818.14</v>
      </c>
      <c r="F52" s="30">
        <v>328293.9</v>
      </c>
      <c r="G52" s="30">
        <v>39762</v>
      </c>
      <c r="H52" s="5">
        <v>253317.88</v>
      </c>
      <c r="I52" s="5">
        <v>6658.51</v>
      </c>
      <c r="J52" s="14">
        <f t="shared" si="3"/>
        <v>61084.75</v>
      </c>
      <c r="K52" s="14">
        <f t="shared" si="4"/>
        <v>-74976.02000000002</v>
      </c>
      <c r="L52" s="14">
        <f t="shared" si="5"/>
        <v>-162500.26</v>
      </c>
      <c r="M52" s="14">
        <f t="shared" si="7"/>
        <v>-33103.49</v>
      </c>
      <c r="N52" s="32">
        <f t="shared" si="9"/>
        <v>1.317763904692183</v>
      </c>
      <c r="O52" s="32">
        <f t="shared" si="6"/>
        <v>0.16745913183441477</v>
      </c>
      <c r="P52" s="32">
        <f t="shared" si="10"/>
        <v>0.7716192107133273</v>
      </c>
      <c r="Q52" s="32">
        <f t="shared" si="11"/>
        <v>0.6092035330637572</v>
      </c>
    </row>
    <row r="53" spans="1:17" ht="18" customHeight="1">
      <c r="A53" s="134"/>
      <c r="B53" s="131"/>
      <c r="C53" s="13" t="s">
        <v>80</v>
      </c>
      <c r="D53" s="30">
        <v>2768457.94</v>
      </c>
      <c r="E53" s="5">
        <v>3830717.67</v>
      </c>
      <c r="F53" s="5">
        <v>3122255.8499999996</v>
      </c>
      <c r="G53" s="5">
        <v>349933.3</v>
      </c>
      <c r="H53" s="5">
        <v>2958020.0300000003</v>
      </c>
      <c r="I53" s="5">
        <v>75755.12</v>
      </c>
      <c r="J53" s="7">
        <f t="shared" si="3"/>
        <v>189562.09000000032</v>
      </c>
      <c r="K53" s="7">
        <f t="shared" si="4"/>
        <v>-164235.81999999937</v>
      </c>
      <c r="L53" s="7">
        <f t="shared" si="5"/>
        <v>-872697.6399999997</v>
      </c>
      <c r="M53" s="7">
        <f t="shared" si="7"/>
        <v>-274178.18</v>
      </c>
      <c r="N53" s="32">
        <f t="shared" si="9"/>
        <v>1.0684720859439896</v>
      </c>
      <c r="O53" s="32">
        <f t="shared" si="6"/>
        <v>0.21648445575199615</v>
      </c>
      <c r="P53" s="32">
        <f t="shared" si="10"/>
        <v>0.9473983466153169</v>
      </c>
      <c r="Q53" s="32">
        <f t="shared" si="11"/>
        <v>0.772184296735186</v>
      </c>
    </row>
    <row r="54" spans="1:17" ht="18" customHeight="1">
      <c r="A54" s="134"/>
      <c r="B54" s="131"/>
      <c r="C54" s="13" t="s">
        <v>81</v>
      </c>
      <c r="D54" s="30">
        <v>1491.43</v>
      </c>
      <c r="E54" s="3">
        <v>0</v>
      </c>
      <c r="F54" s="3">
        <v>0</v>
      </c>
      <c r="G54" s="3">
        <v>0</v>
      </c>
      <c r="H54" s="5">
        <v>959.73</v>
      </c>
      <c r="I54" s="5">
        <v>78.65</v>
      </c>
      <c r="J54" s="7">
        <f t="shared" si="3"/>
        <v>-531.7</v>
      </c>
      <c r="K54" s="7">
        <f t="shared" si="4"/>
        <v>959.73</v>
      </c>
      <c r="L54" s="7">
        <f t="shared" si="5"/>
        <v>959.73</v>
      </c>
      <c r="M54" s="7">
        <f t="shared" si="7"/>
        <v>78.65</v>
      </c>
      <c r="N54" s="32">
        <f t="shared" si="9"/>
        <v>0.6434965100608141</v>
      </c>
      <c r="O54" s="32">
        <f t="shared" si="6"/>
      </c>
      <c r="P54" s="32">
        <f t="shared" si="10"/>
      </c>
      <c r="Q54" s="32">
        <f t="shared" si="11"/>
      </c>
    </row>
    <row r="55" spans="1:17" ht="18" customHeight="1">
      <c r="A55" s="135"/>
      <c r="B55" s="132"/>
      <c r="C55" s="86" t="s">
        <v>9</v>
      </c>
      <c r="D55" s="87">
        <f>SUM(D51:D54)</f>
        <v>3245807.27</v>
      </c>
      <c r="E55" s="87">
        <f>SUM(E51:E54)</f>
        <v>4882590.1899999995</v>
      </c>
      <c r="F55" s="87">
        <f>SUM(F51:F54)</f>
        <v>3945397.01</v>
      </c>
      <c r="G55" s="87">
        <f>SUM(G51:G54)</f>
        <v>463237.4</v>
      </c>
      <c r="H55" s="87">
        <f>SUM(H51:H54)</f>
        <v>3595612.18</v>
      </c>
      <c r="I55" s="87">
        <f>SUM(I51:I54)</f>
        <v>94019.48999999999</v>
      </c>
      <c r="J55" s="87">
        <f t="shared" si="3"/>
        <v>349804.91000000015</v>
      </c>
      <c r="K55" s="87">
        <f t="shared" si="4"/>
        <v>-349784.8299999996</v>
      </c>
      <c r="L55" s="87">
        <f t="shared" si="5"/>
        <v>-1286978.0099999993</v>
      </c>
      <c r="M55" s="87">
        <f t="shared" si="7"/>
        <v>-369217.91000000003</v>
      </c>
      <c r="N55" s="32">
        <f t="shared" si="9"/>
        <v>1.107771312620173</v>
      </c>
      <c r="O55" s="32">
        <f t="shared" si="6"/>
        <v>0.2029617859007066</v>
      </c>
      <c r="P55" s="32">
        <f t="shared" si="10"/>
        <v>0.9113435659039039</v>
      </c>
      <c r="Q55" s="32">
        <f t="shared" si="11"/>
        <v>0.7364149027629125</v>
      </c>
    </row>
    <row r="56" spans="1:17" ht="18" customHeight="1">
      <c r="A56" s="129">
        <v>991</v>
      </c>
      <c r="B56" s="129" t="s">
        <v>51</v>
      </c>
      <c r="C56" s="8" t="s">
        <v>52</v>
      </c>
      <c r="D56" s="67">
        <v>42168.74</v>
      </c>
      <c r="E56" s="5">
        <v>54298.2</v>
      </c>
      <c r="F56" s="5">
        <v>44000</v>
      </c>
      <c r="G56" s="5">
        <v>4800</v>
      </c>
      <c r="H56" s="5">
        <v>41207.52</v>
      </c>
      <c r="I56" s="5">
        <v>1001.9499999999999</v>
      </c>
      <c r="J56" s="5">
        <f t="shared" si="3"/>
        <v>-961.2200000000012</v>
      </c>
      <c r="K56" s="5">
        <f t="shared" si="4"/>
        <v>-2792.480000000003</v>
      </c>
      <c r="L56" s="5">
        <f t="shared" si="5"/>
        <v>-13090.68</v>
      </c>
      <c r="M56" s="5">
        <f t="shared" si="7"/>
        <v>-3798.05</v>
      </c>
      <c r="N56" s="32">
        <f t="shared" si="9"/>
        <v>0.9772053895847966</v>
      </c>
      <c r="O56" s="32">
        <f t="shared" si="6"/>
        <v>0.2087395833333333</v>
      </c>
      <c r="P56" s="32">
        <f t="shared" si="10"/>
        <v>0.9365345454545454</v>
      </c>
      <c r="Q56" s="32">
        <f t="shared" si="11"/>
        <v>0.7589113451274627</v>
      </c>
    </row>
    <row r="57" spans="1:17" ht="26.25" customHeight="1">
      <c r="A57" s="129"/>
      <c r="B57" s="129"/>
      <c r="C57" s="6" t="s">
        <v>53</v>
      </c>
      <c r="D57" s="67">
        <v>3553.5</v>
      </c>
      <c r="E57" s="5">
        <v>0</v>
      </c>
      <c r="F57" s="5">
        <v>0</v>
      </c>
      <c r="G57" s="5">
        <v>0</v>
      </c>
      <c r="H57" s="5">
        <v>6353.67</v>
      </c>
      <c r="I57" s="5">
        <v>0</v>
      </c>
      <c r="J57" s="5">
        <f t="shared" si="3"/>
        <v>2800.17</v>
      </c>
      <c r="K57" s="5">
        <f t="shared" si="4"/>
        <v>6353.67</v>
      </c>
      <c r="L57" s="5">
        <f t="shared" si="5"/>
        <v>6353.67</v>
      </c>
      <c r="M57" s="5">
        <f t="shared" si="7"/>
        <v>0</v>
      </c>
      <c r="N57" s="35">
        <f t="shared" si="9"/>
        <v>1.7880033769523005</v>
      </c>
      <c r="O57" s="32">
        <f t="shared" si="6"/>
      </c>
      <c r="P57" s="32">
        <f t="shared" si="10"/>
      </c>
      <c r="Q57" s="32">
        <f t="shared" si="11"/>
      </c>
    </row>
    <row r="58" spans="1:17" ht="18.75" customHeight="1">
      <c r="A58" s="129"/>
      <c r="B58" s="129"/>
      <c r="C58" s="6" t="s">
        <v>54</v>
      </c>
      <c r="D58" s="67">
        <v>0</v>
      </c>
      <c r="E58" s="3">
        <v>0</v>
      </c>
      <c r="F58" s="3">
        <v>0</v>
      </c>
      <c r="G58" s="3">
        <v>0</v>
      </c>
      <c r="H58" s="5">
        <v>0</v>
      </c>
      <c r="I58" s="5">
        <v>0</v>
      </c>
      <c r="J58" s="3"/>
      <c r="K58" s="3"/>
      <c r="L58" s="3"/>
      <c r="M58" s="3"/>
      <c r="N58" s="35">
        <f t="shared" si="9"/>
      </c>
      <c r="O58" s="32"/>
      <c r="P58" s="32">
        <f t="shared" si="10"/>
      </c>
      <c r="Q58" s="32">
        <f t="shared" si="11"/>
      </c>
    </row>
    <row r="59" spans="1:17" ht="15.75" customHeight="1">
      <c r="A59" s="129"/>
      <c r="B59" s="129"/>
      <c r="C59" s="82" t="s">
        <v>9</v>
      </c>
      <c r="D59" s="69">
        <f>SUM(D56:D58)</f>
        <v>45722.24</v>
      </c>
      <c r="E59" s="69">
        <f>SUM(E56:E58)</f>
        <v>54298.2</v>
      </c>
      <c r="F59" s="69">
        <f>SUM(F56:F58)</f>
        <v>44000</v>
      </c>
      <c r="G59" s="69">
        <f>SUM(G56:G58)</f>
        <v>4800</v>
      </c>
      <c r="H59" s="69">
        <v>47561.189999999995</v>
      </c>
      <c r="I59" s="69">
        <v>1001.9499999999999</v>
      </c>
      <c r="J59" s="69">
        <f t="shared" si="3"/>
        <v>1838.949999999997</v>
      </c>
      <c r="K59" s="69">
        <f t="shared" si="4"/>
        <v>3561.189999999995</v>
      </c>
      <c r="L59" s="69">
        <f t="shared" si="5"/>
        <v>-6737.010000000002</v>
      </c>
      <c r="M59" s="69">
        <f t="shared" si="7"/>
        <v>-3798.05</v>
      </c>
      <c r="N59" s="45">
        <f t="shared" si="9"/>
        <v>1.0402200329642641</v>
      </c>
      <c r="O59" s="32">
        <f aca="true" t="shared" si="12" ref="O59:O71">_xlfn.IFERROR(I59/G59,"")</f>
        <v>0.2087395833333333</v>
      </c>
      <c r="P59" s="32">
        <f t="shared" si="10"/>
        <v>1.0809361363636363</v>
      </c>
      <c r="Q59" s="45">
        <f t="shared" si="11"/>
        <v>0.8759257212946285</v>
      </c>
    </row>
    <row r="60" spans="1:17" ht="18" customHeight="1">
      <c r="A60" s="123" t="s">
        <v>55</v>
      </c>
      <c r="B60" s="101" t="s">
        <v>56</v>
      </c>
      <c r="C60" s="6" t="s">
        <v>57</v>
      </c>
      <c r="D60" s="67">
        <v>2596.9700000000003</v>
      </c>
      <c r="E60" s="5">
        <v>7767.5</v>
      </c>
      <c r="F60" s="5">
        <v>7481.1</v>
      </c>
      <c r="G60" s="5">
        <v>1738.3</v>
      </c>
      <c r="H60" s="5">
        <v>9089.78</v>
      </c>
      <c r="I60" s="5">
        <v>14.24</v>
      </c>
      <c r="J60" s="5">
        <f t="shared" si="3"/>
        <v>6492.81</v>
      </c>
      <c r="K60" s="5">
        <f t="shared" si="4"/>
        <v>1608.6800000000003</v>
      </c>
      <c r="L60" s="5">
        <f t="shared" si="5"/>
        <v>1322.2800000000007</v>
      </c>
      <c r="M60" s="5">
        <f t="shared" si="7"/>
        <v>-1724.06</v>
      </c>
      <c r="N60" s="32">
        <f t="shared" si="9"/>
        <v>3.500148249690986</v>
      </c>
      <c r="O60" s="45">
        <f t="shared" si="12"/>
        <v>0.008191911637807053</v>
      </c>
      <c r="P60" s="32">
        <f t="shared" si="10"/>
        <v>1.2150325486893638</v>
      </c>
      <c r="Q60" s="32">
        <f t="shared" si="11"/>
        <v>1.170232378500161</v>
      </c>
    </row>
    <row r="61" spans="1:17" ht="18" customHeight="1">
      <c r="A61" s="123"/>
      <c r="B61" s="101"/>
      <c r="C61" s="82" t="s">
        <v>9</v>
      </c>
      <c r="D61" s="69">
        <f>D60</f>
        <v>2596.9700000000003</v>
      </c>
      <c r="E61" s="69">
        <f aca="true" t="shared" si="13" ref="E61:J61">E60</f>
        <v>7767.5</v>
      </c>
      <c r="F61" s="69">
        <f t="shared" si="13"/>
        <v>7481.1</v>
      </c>
      <c r="G61" s="69">
        <f t="shared" si="13"/>
        <v>1738.3</v>
      </c>
      <c r="H61" s="69">
        <f t="shared" si="13"/>
        <v>9089.78</v>
      </c>
      <c r="I61" s="69">
        <f t="shared" si="13"/>
        <v>14.24</v>
      </c>
      <c r="J61" s="88">
        <f t="shared" si="13"/>
        <v>6492.81</v>
      </c>
      <c r="K61" s="88">
        <f t="shared" si="4"/>
        <v>1608.6800000000003</v>
      </c>
      <c r="L61" s="88">
        <f t="shared" si="5"/>
        <v>1322.2800000000007</v>
      </c>
      <c r="M61" s="88">
        <f t="shared" si="7"/>
        <v>-1724.06</v>
      </c>
      <c r="N61" s="45">
        <f t="shared" si="9"/>
        <v>3.500148249690986</v>
      </c>
      <c r="O61" s="32">
        <f t="shared" si="12"/>
        <v>0.008191911637807053</v>
      </c>
      <c r="P61" s="45">
        <f t="shared" si="10"/>
        <v>1.2150325486893638</v>
      </c>
      <c r="Q61" s="45">
        <f t="shared" si="11"/>
        <v>1.170232378500161</v>
      </c>
    </row>
    <row r="62" spans="1:17" ht="18" customHeight="1">
      <c r="A62" s="101"/>
      <c r="B62" s="101" t="s">
        <v>58</v>
      </c>
      <c r="C62" s="9" t="s">
        <v>59</v>
      </c>
      <c r="D62" s="67">
        <v>1058.03</v>
      </c>
      <c r="E62" s="5">
        <v>41.2</v>
      </c>
      <c r="F62" s="5">
        <v>41.2</v>
      </c>
      <c r="G62" s="5">
        <v>0</v>
      </c>
      <c r="H62" s="71">
        <v>324.89</v>
      </c>
      <c r="I62" s="71">
        <v>34.61</v>
      </c>
      <c r="J62" s="5">
        <f aca="true" t="shared" si="14" ref="J62:J81">H62-D62</f>
        <v>-733.14</v>
      </c>
      <c r="K62" s="5">
        <f t="shared" si="4"/>
        <v>283.69</v>
      </c>
      <c r="L62" s="5">
        <f t="shared" si="5"/>
        <v>283.69</v>
      </c>
      <c r="M62" s="5">
        <f t="shared" si="7"/>
        <v>34.61</v>
      </c>
      <c r="N62" s="32">
        <f t="shared" si="9"/>
        <v>0.30707068797671144</v>
      </c>
      <c r="O62" s="32">
        <f t="shared" si="12"/>
      </c>
      <c r="P62" s="32">
        <f t="shared" si="10"/>
        <v>7.885679611650485</v>
      </c>
      <c r="Q62" s="32">
        <f t="shared" si="11"/>
        <v>7.885679611650485</v>
      </c>
    </row>
    <row r="63" spans="1:17" ht="18" customHeight="1">
      <c r="A63" s="102"/>
      <c r="B63" s="102"/>
      <c r="C63" s="6" t="s">
        <v>94</v>
      </c>
      <c r="D63" s="67">
        <v>128.69</v>
      </c>
      <c r="E63" s="15">
        <v>47.1</v>
      </c>
      <c r="F63" s="15">
        <v>47.1</v>
      </c>
      <c r="G63" s="15">
        <v>0</v>
      </c>
      <c r="H63" s="5">
        <v>282.83000000000004</v>
      </c>
      <c r="I63" s="5">
        <v>3.75</v>
      </c>
      <c r="J63" s="15">
        <f t="shared" si="14"/>
        <v>154.14000000000004</v>
      </c>
      <c r="K63" s="15">
        <f t="shared" si="4"/>
        <v>235.73000000000005</v>
      </c>
      <c r="L63" s="15">
        <f t="shared" si="5"/>
        <v>235.73000000000005</v>
      </c>
      <c r="M63" s="15">
        <f t="shared" si="7"/>
        <v>3.75</v>
      </c>
      <c r="N63" s="32">
        <f t="shared" si="9"/>
        <v>2.197762063874427</v>
      </c>
      <c r="O63" s="32">
        <f t="shared" si="12"/>
      </c>
      <c r="P63" s="32">
        <f t="shared" si="10"/>
        <v>6.004883227176221</v>
      </c>
      <c r="Q63" s="32">
        <f t="shared" si="11"/>
        <v>6.004883227176221</v>
      </c>
    </row>
    <row r="64" spans="1:17" ht="18" customHeight="1">
      <c r="A64" s="101"/>
      <c r="B64" s="101"/>
      <c r="C64" s="6" t="s">
        <v>28</v>
      </c>
      <c r="D64" s="67">
        <v>9531</v>
      </c>
      <c r="E64" s="5">
        <v>7387.5</v>
      </c>
      <c r="F64" s="5">
        <v>7387.5</v>
      </c>
      <c r="G64" s="5">
        <v>0</v>
      </c>
      <c r="H64" s="5">
        <v>7387.5</v>
      </c>
      <c r="I64" s="5">
        <v>0</v>
      </c>
      <c r="J64" s="5">
        <f t="shared" si="14"/>
        <v>-2143.5</v>
      </c>
      <c r="K64" s="5">
        <f t="shared" si="4"/>
        <v>0</v>
      </c>
      <c r="L64" s="5">
        <f t="shared" si="5"/>
        <v>0</v>
      </c>
      <c r="M64" s="5">
        <f t="shared" si="7"/>
        <v>0</v>
      </c>
      <c r="N64" s="32">
        <f t="shared" si="9"/>
        <v>0.7751022977651872</v>
      </c>
      <c r="O64" s="32">
        <f t="shared" si="12"/>
      </c>
      <c r="P64" s="32">
        <f t="shared" si="10"/>
        <v>1</v>
      </c>
      <c r="Q64" s="32">
        <f t="shared" si="11"/>
        <v>1</v>
      </c>
    </row>
    <row r="65" spans="1:17" ht="17.25" customHeight="1">
      <c r="A65" s="101"/>
      <c r="B65" s="101"/>
      <c r="C65" s="48" t="s">
        <v>48</v>
      </c>
      <c r="D65" s="67">
        <v>38955.03000000078</v>
      </c>
      <c r="E65" s="3">
        <v>680.5</v>
      </c>
      <c r="F65" s="3">
        <v>565</v>
      </c>
      <c r="G65" s="3">
        <v>45</v>
      </c>
      <c r="H65" s="5">
        <v>77066.21000000033</v>
      </c>
      <c r="I65" s="5">
        <v>231.88000000001483</v>
      </c>
      <c r="J65" s="3">
        <f t="shared" si="14"/>
        <v>38111.17999999955</v>
      </c>
      <c r="K65" s="3">
        <f t="shared" si="4"/>
        <v>76501.21000000033</v>
      </c>
      <c r="L65" s="3">
        <f t="shared" si="5"/>
        <v>76385.71000000033</v>
      </c>
      <c r="M65" s="3">
        <f t="shared" si="7"/>
        <v>186.88000000001483</v>
      </c>
      <c r="N65" s="32">
        <f t="shared" si="9"/>
        <v>1.9783378423787323</v>
      </c>
      <c r="O65" s="50">
        <f t="shared" si="12"/>
        <v>5.152888888889218</v>
      </c>
      <c r="P65" s="50">
        <f t="shared" si="10"/>
        <v>136.40037168141652</v>
      </c>
      <c r="Q65" s="50">
        <f t="shared" si="11"/>
        <v>113.2493901542988</v>
      </c>
    </row>
    <row r="66" spans="1:17" ht="18" customHeight="1">
      <c r="A66" s="101"/>
      <c r="B66" s="101"/>
      <c r="C66" s="6" t="s">
        <v>50</v>
      </c>
      <c r="D66" s="30">
        <v>67436.17</v>
      </c>
      <c r="E66" s="3">
        <v>81594.89999999997</v>
      </c>
      <c r="F66" s="3">
        <v>64238.6</v>
      </c>
      <c r="G66" s="3">
        <v>7126.5</v>
      </c>
      <c r="H66" s="5">
        <v>78670.24000000006</v>
      </c>
      <c r="I66" s="5">
        <v>4001.610000000001</v>
      </c>
      <c r="J66" s="3">
        <f t="shared" si="14"/>
        <v>11234.070000000065</v>
      </c>
      <c r="K66" s="3">
        <f t="shared" si="4"/>
        <v>14431.640000000065</v>
      </c>
      <c r="L66" s="3">
        <f t="shared" si="5"/>
        <v>-2924.6599999999016</v>
      </c>
      <c r="M66" s="3">
        <f t="shared" si="7"/>
        <v>-3124.889999999999</v>
      </c>
      <c r="N66" s="32">
        <f t="shared" si="9"/>
        <v>1.1665881974020775</v>
      </c>
      <c r="O66" s="32">
        <f t="shared" si="12"/>
        <v>0.5615112607872028</v>
      </c>
      <c r="P66" s="32">
        <f t="shared" si="10"/>
        <v>1.2246568262695647</v>
      </c>
      <c r="Q66" s="32">
        <f t="shared" si="11"/>
        <v>0.9641563382025113</v>
      </c>
    </row>
    <row r="67" spans="1:17" ht="18" customHeight="1">
      <c r="A67" s="101"/>
      <c r="B67" s="101"/>
      <c r="C67" s="6" t="s">
        <v>60</v>
      </c>
      <c r="D67" s="30">
        <v>479.93999999999994</v>
      </c>
      <c r="E67" s="3">
        <v>0</v>
      </c>
      <c r="F67" s="3">
        <v>0</v>
      </c>
      <c r="G67" s="3">
        <v>0</v>
      </c>
      <c r="H67" s="5">
        <v>-5452.68</v>
      </c>
      <c r="I67" s="5">
        <v>477.91999999999996</v>
      </c>
      <c r="J67" s="3">
        <f t="shared" si="14"/>
        <v>-5932.62</v>
      </c>
      <c r="K67" s="3">
        <f t="shared" si="4"/>
        <v>-5452.68</v>
      </c>
      <c r="L67" s="3">
        <f t="shared" si="5"/>
        <v>-5452.68</v>
      </c>
      <c r="M67" s="3">
        <f t="shared" si="7"/>
        <v>477.91999999999996</v>
      </c>
      <c r="N67" s="32">
        <f t="shared" si="9"/>
        <v>-11.361170146268286</v>
      </c>
      <c r="O67" s="32">
        <f t="shared" si="12"/>
      </c>
      <c r="P67" s="32">
        <f t="shared" si="10"/>
      </c>
      <c r="Q67" s="32">
        <f t="shared" si="11"/>
      </c>
    </row>
    <row r="68" spans="1:17" ht="18" customHeight="1">
      <c r="A68" s="101"/>
      <c r="B68" s="101"/>
      <c r="C68" s="6" t="s">
        <v>40</v>
      </c>
      <c r="D68" s="30">
        <f>20014.85+529-2.9</f>
        <v>20540.949999999997</v>
      </c>
      <c r="E68" s="3">
        <v>16333.1</v>
      </c>
      <c r="F68" s="3">
        <v>12250</v>
      </c>
      <c r="G68" s="3">
        <v>2100</v>
      </c>
      <c r="H68" s="96">
        <f>52349.24+87.94</f>
        <v>52437.18</v>
      </c>
      <c r="I68" s="96">
        <f>756.400000000001+87.92</f>
        <v>844.320000000001</v>
      </c>
      <c r="J68" s="3">
        <f t="shared" si="14"/>
        <v>31896.230000000003</v>
      </c>
      <c r="K68" s="3">
        <f aca="true" t="shared" si="15" ref="K68:K81">H68-F68</f>
        <v>40187.18</v>
      </c>
      <c r="L68" s="3">
        <f aca="true" t="shared" si="16" ref="L68:L82">H68-E68</f>
        <v>36104.08</v>
      </c>
      <c r="M68" s="3">
        <f aca="true" t="shared" si="17" ref="M68:M82">I68-G68</f>
        <v>-1255.679999999999</v>
      </c>
      <c r="N68" s="32">
        <f t="shared" si="9"/>
        <v>2.5528118222380174</v>
      </c>
      <c r="O68" s="32">
        <f t="shared" si="12"/>
        <v>0.40205714285714333</v>
      </c>
      <c r="P68" s="32">
        <f t="shared" si="10"/>
        <v>4.280586122448979</v>
      </c>
      <c r="Q68" s="32">
        <f t="shared" si="11"/>
        <v>3.2104854559146765</v>
      </c>
    </row>
    <row r="69" spans="1:17" ht="18" customHeight="1">
      <c r="A69" s="103"/>
      <c r="B69" s="103"/>
      <c r="C69" s="6" t="s">
        <v>96</v>
      </c>
      <c r="D69" s="30">
        <v>2809.43</v>
      </c>
      <c r="E69" s="3">
        <v>0</v>
      </c>
      <c r="F69" s="3">
        <f>G69</f>
        <v>0</v>
      </c>
      <c r="G69" s="3">
        <v>0</v>
      </c>
      <c r="H69" s="96">
        <v>795.93</v>
      </c>
      <c r="I69" s="96">
        <v>0</v>
      </c>
      <c r="J69" s="3">
        <f t="shared" si="14"/>
        <v>-2013.5</v>
      </c>
      <c r="K69" s="3">
        <f t="shared" si="15"/>
        <v>795.93</v>
      </c>
      <c r="L69" s="3">
        <f t="shared" si="16"/>
        <v>795.93</v>
      </c>
      <c r="M69" s="3">
        <f t="shared" si="17"/>
        <v>0</v>
      </c>
      <c r="N69" s="32">
        <f t="shared" si="9"/>
        <v>0.28330657820269595</v>
      </c>
      <c r="O69" s="45">
        <f t="shared" si="12"/>
      </c>
      <c r="P69" s="32">
        <f t="shared" si="10"/>
      </c>
      <c r="Q69" s="32">
        <f t="shared" si="11"/>
      </c>
    </row>
    <row r="70" spans="1:17" ht="15.75">
      <c r="A70" s="101"/>
      <c r="B70" s="101"/>
      <c r="C70" s="82" t="s">
        <v>61</v>
      </c>
      <c r="D70" s="69">
        <f>SUM(D62:D69)</f>
        <v>140939.24000000075</v>
      </c>
      <c r="E70" s="69">
        <f>SUM(E62:E69)</f>
        <v>106084.29999999997</v>
      </c>
      <c r="F70" s="69">
        <f>SUM(F62:F69)</f>
        <v>84529.4</v>
      </c>
      <c r="G70" s="69">
        <f>SUM(G62:G69)</f>
        <v>9271.5</v>
      </c>
      <c r="H70" s="69">
        <f>SUM(H62:H69)</f>
        <v>211512.10000000038</v>
      </c>
      <c r="I70" s="69">
        <f>SUM(I62:I69)</f>
        <v>5594.0900000000165</v>
      </c>
      <c r="J70" s="88">
        <f t="shared" si="14"/>
        <v>70572.85999999964</v>
      </c>
      <c r="K70" s="88">
        <f t="shared" si="15"/>
        <v>126982.70000000039</v>
      </c>
      <c r="L70" s="88">
        <f t="shared" si="16"/>
        <v>105427.80000000041</v>
      </c>
      <c r="M70" s="88">
        <f t="shared" si="17"/>
        <v>-3677.4099999999835</v>
      </c>
      <c r="N70" s="45">
        <f aca="true" t="shared" si="18" ref="N70:N82">_xlfn.IFERROR(H70/D70,"")</f>
        <v>1.5007325142380452</v>
      </c>
      <c r="O70" s="39">
        <f t="shared" si="12"/>
        <v>0.6033640726958978</v>
      </c>
      <c r="P70" s="45">
        <f aca="true" t="shared" si="19" ref="P70:P81">_xlfn.IFERROR(H70/F70,"")</f>
        <v>2.502231176371776</v>
      </c>
      <c r="Q70" s="45">
        <f aca="true" t="shared" si="20" ref="Q70:Q82">_xlfn.IFERROR(H70/E70,"")</f>
        <v>1.993811525362381</v>
      </c>
    </row>
    <row r="71" spans="1:17" s="46" customFormat="1" ht="23.25" customHeight="1">
      <c r="A71" s="104" t="s">
        <v>62</v>
      </c>
      <c r="B71" s="104"/>
      <c r="C71" s="104"/>
      <c r="D71" s="72">
        <f>D5+D22</f>
        <v>16377032.540000001</v>
      </c>
      <c r="E71" s="72">
        <f>E5+E22</f>
        <v>26581534.120000005</v>
      </c>
      <c r="F71" s="72">
        <f>F5+F22</f>
        <v>19796600.02</v>
      </c>
      <c r="G71" s="72">
        <f>G5+G22</f>
        <v>2589345.9000000004</v>
      </c>
      <c r="H71" s="72">
        <f>H5+H22</f>
        <v>17884224.62</v>
      </c>
      <c r="I71" s="72">
        <f>I5+I22</f>
        <v>238391.34000000003</v>
      </c>
      <c r="J71" s="38">
        <f t="shared" si="14"/>
        <v>1507192.08</v>
      </c>
      <c r="K71" s="38">
        <f t="shared" si="15"/>
        <v>-1912375.3999999985</v>
      </c>
      <c r="L71" s="38">
        <f t="shared" si="16"/>
        <v>-8697309.500000004</v>
      </c>
      <c r="M71" s="38">
        <f t="shared" si="17"/>
        <v>-2350954.5600000005</v>
      </c>
      <c r="N71" s="39">
        <f t="shared" si="18"/>
        <v>1.0920308411379636</v>
      </c>
      <c r="O71" s="39">
        <f t="shared" si="12"/>
        <v>0.09206623958583517</v>
      </c>
      <c r="P71" s="39">
        <f t="shared" si="19"/>
        <v>0.9033987958503998</v>
      </c>
      <c r="Q71" s="39">
        <f t="shared" si="20"/>
        <v>0.6728063376351131</v>
      </c>
    </row>
    <row r="72" spans="1:17" ht="28.5" customHeight="1">
      <c r="A72" s="105"/>
      <c r="B72" s="108"/>
      <c r="C72" s="37" t="s">
        <v>63</v>
      </c>
      <c r="D72" s="36">
        <f>SUM(D73:D81)</f>
        <v>16331261.610000001</v>
      </c>
      <c r="E72" s="36">
        <f>SUM(E73:E81)</f>
        <v>28419756.46</v>
      </c>
      <c r="F72" s="36">
        <f>SUM(F73:F81)</f>
        <v>20089905.990000006</v>
      </c>
      <c r="G72" s="36">
        <f>SUM(G73:G81)</f>
        <v>1489910.1799999997</v>
      </c>
      <c r="H72" s="36">
        <f>SUM(H73:H81)</f>
        <v>19940242.560000002</v>
      </c>
      <c r="I72" s="36">
        <f>SUM(I73:I81)</f>
        <v>1488610.1799999997</v>
      </c>
      <c r="J72" s="36">
        <f>SUM(J73:J81)</f>
        <v>3608980.950000006</v>
      </c>
      <c r="K72" s="38">
        <f t="shared" si="15"/>
        <v>-149663.43000000343</v>
      </c>
      <c r="L72" s="38">
        <f t="shared" si="16"/>
        <v>-8479513.899999999</v>
      </c>
      <c r="M72" s="38">
        <f t="shared" si="17"/>
        <v>-1300</v>
      </c>
      <c r="N72" s="39">
        <f t="shared" si="18"/>
        <v>1.2209860472622727</v>
      </c>
      <c r="O72" s="33">
        <f aca="true" t="shared" si="21" ref="O72:O78">_xlfn.IFERROR(I72/G72,"")</f>
        <v>0.9991274641804246</v>
      </c>
      <c r="P72" s="39">
        <f t="shared" si="19"/>
        <v>0.992550317056013</v>
      </c>
      <c r="Q72" s="39">
        <f t="shared" si="20"/>
        <v>0.7016331258174336</v>
      </c>
    </row>
    <row r="73" spans="1:17" ht="31.5">
      <c r="A73" s="105"/>
      <c r="B73" s="108"/>
      <c r="C73" s="16" t="s">
        <v>64</v>
      </c>
      <c r="D73" s="30">
        <v>539943.4</v>
      </c>
      <c r="E73" s="3">
        <v>384548</v>
      </c>
      <c r="F73" s="3">
        <v>351689.9</v>
      </c>
      <c r="G73" s="3">
        <v>0</v>
      </c>
      <c r="H73" s="3">
        <v>369367.6</v>
      </c>
      <c r="I73" s="3">
        <v>0</v>
      </c>
      <c r="J73" s="3">
        <f>H73-D73</f>
        <v>-170575.80000000005</v>
      </c>
      <c r="K73" s="3">
        <f>H73-F73</f>
        <v>17677.699999999953</v>
      </c>
      <c r="L73" s="3">
        <f>H73-E73</f>
        <v>-15180.400000000023</v>
      </c>
      <c r="M73" s="3">
        <f>I73-G73</f>
        <v>0</v>
      </c>
      <c r="N73" s="33">
        <f t="shared" si="18"/>
        <v>0.6840857763980446</v>
      </c>
      <c r="O73" s="33">
        <f t="shared" si="21"/>
      </c>
      <c r="P73" s="33">
        <f t="shared" si="19"/>
        <v>1.0502650204057606</v>
      </c>
      <c r="Q73" s="33">
        <f t="shared" si="20"/>
        <v>0.9605240438124759</v>
      </c>
    </row>
    <row r="74" spans="1:17" ht="18" customHeight="1">
      <c r="A74" s="105"/>
      <c r="B74" s="108"/>
      <c r="C74" s="17" t="s">
        <v>65</v>
      </c>
      <c r="D74" s="30">
        <v>3470830.5300000003</v>
      </c>
      <c r="E74" s="3">
        <v>9783235.25</v>
      </c>
      <c r="F74" s="3">
        <v>5690074.47</v>
      </c>
      <c r="G74" s="30">
        <v>271816.94</v>
      </c>
      <c r="H74" s="30">
        <v>5690074.47</v>
      </c>
      <c r="I74" s="30">
        <v>271816.94</v>
      </c>
      <c r="J74" s="3">
        <f aca="true" t="shared" si="22" ref="J74:J79">H74-D74</f>
        <v>2219243.9399999995</v>
      </c>
      <c r="K74" s="3">
        <f>H74-F74</f>
        <v>0</v>
      </c>
      <c r="L74" s="3">
        <f>H74-E74</f>
        <v>-4093160.7800000003</v>
      </c>
      <c r="M74" s="3">
        <f>I74-G74</f>
        <v>0</v>
      </c>
      <c r="N74" s="33">
        <f t="shared" si="18"/>
        <v>1.63939853035694</v>
      </c>
      <c r="O74" s="33">
        <f t="shared" si="21"/>
        <v>1</v>
      </c>
      <c r="P74" s="33">
        <f t="shared" si="19"/>
        <v>1</v>
      </c>
      <c r="Q74" s="33">
        <f t="shared" si="20"/>
        <v>0.5816148057974994</v>
      </c>
    </row>
    <row r="75" spans="1:17" ht="18" customHeight="1">
      <c r="A75" s="105"/>
      <c r="B75" s="108"/>
      <c r="C75" s="17" t="s">
        <v>66</v>
      </c>
      <c r="D75" s="30">
        <v>9128408.25</v>
      </c>
      <c r="E75" s="3">
        <v>12310368.53</v>
      </c>
      <c r="F75" s="3">
        <v>9889443.120000007</v>
      </c>
      <c r="G75" s="30">
        <v>1218093.2399999998</v>
      </c>
      <c r="H75" s="30">
        <v>9889443.120000007</v>
      </c>
      <c r="I75" s="30">
        <v>1218093.2399999998</v>
      </c>
      <c r="J75" s="3">
        <f t="shared" si="22"/>
        <v>761034.8700000066</v>
      </c>
      <c r="K75" s="3">
        <f>H75-F75</f>
        <v>0</v>
      </c>
      <c r="L75" s="3">
        <f>H75-E75</f>
        <v>-2420925.4099999927</v>
      </c>
      <c r="M75" s="3">
        <f>I75-G75</f>
        <v>0</v>
      </c>
      <c r="N75" s="33">
        <f t="shared" si="18"/>
        <v>1.0833699423993233</v>
      </c>
      <c r="O75" s="33">
        <f t="shared" si="21"/>
        <v>1</v>
      </c>
      <c r="P75" s="33">
        <f t="shared" si="19"/>
        <v>1</v>
      </c>
      <c r="Q75" s="33">
        <f t="shared" si="20"/>
        <v>0.803342572230858</v>
      </c>
    </row>
    <row r="76" spans="1:17" ht="18" customHeight="1">
      <c r="A76" s="105"/>
      <c r="B76" s="108"/>
      <c r="C76" s="8" t="s">
        <v>67</v>
      </c>
      <c r="D76" s="30">
        <v>3147073.1500000004</v>
      </c>
      <c r="E76" s="3">
        <v>5438749.75</v>
      </c>
      <c r="F76" s="3">
        <v>3655843.5700000003</v>
      </c>
      <c r="G76" s="3">
        <v>0</v>
      </c>
      <c r="H76" s="3">
        <v>3655843.5700000003</v>
      </c>
      <c r="I76" s="3">
        <v>0</v>
      </c>
      <c r="J76" s="3">
        <f t="shared" si="22"/>
        <v>508770.4199999999</v>
      </c>
      <c r="K76" s="3">
        <f>H76-F76</f>
        <v>0</v>
      </c>
      <c r="L76" s="3">
        <f t="shared" si="16"/>
        <v>-1782906.1799999997</v>
      </c>
      <c r="M76" s="3">
        <f t="shared" si="17"/>
        <v>0</v>
      </c>
      <c r="N76" s="33">
        <f t="shared" si="18"/>
        <v>1.1616646311510108</v>
      </c>
      <c r="O76" s="33">
        <f t="shared" si="21"/>
      </c>
      <c r="P76" s="33">
        <f t="shared" si="19"/>
        <v>1</v>
      </c>
      <c r="Q76" s="33">
        <f t="shared" si="20"/>
        <v>0.6721845530767435</v>
      </c>
    </row>
    <row r="77" spans="1:17" ht="31.5">
      <c r="A77" s="106"/>
      <c r="B77" s="109"/>
      <c r="C77" s="8" t="s">
        <v>83</v>
      </c>
      <c r="D77" s="30">
        <v>4.06</v>
      </c>
      <c r="E77" s="3"/>
      <c r="F77" s="3">
        <v>0</v>
      </c>
      <c r="G77" s="3"/>
      <c r="H77" s="3">
        <v>941.4</v>
      </c>
      <c r="I77" s="3">
        <v>0</v>
      </c>
      <c r="J77" s="3">
        <f t="shared" si="22"/>
        <v>937.34</v>
      </c>
      <c r="K77" s="3">
        <f>H77-F77</f>
        <v>941.4</v>
      </c>
      <c r="L77" s="3">
        <f>H77-E77</f>
        <v>941.4</v>
      </c>
      <c r="M77" s="3">
        <f t="shared" si="17"/>
        <v>0</v>
      </c>
      <c r="N77" s="34">
        <f t="shared" si="18"/>
        <v>231.87192118226602</v>
      </c>
      <c r="O77" s="33">
        <f t="shared" si="21"/>
      </c>
      <c r="P77" s="33">
        <f t="shared" si="19"/>
      </c>
      <c r="Q77" s="34">
        <f t="shared" si="20"/>
      </c>
    </row>
    <row r="78" spans="1:17" ht="21" customHeight="1">
      <c r="A78" s="105"/>
      <c r="B78" s="108"/>
      <c r="C78" s="28" t="s">
        <v>68</v>
      </c>
      <c r="D78" s="30">
        <v>62010.44</v>
      </c>
      <c r="E78" s="3">
        <v>494848.05999999994</v>
      </c>
      <c r="F78" s="3">
        <v>494848.05999999994</v>
      </c>
      <c r="G78" s="3">
        <v>0</v>
      </c>
      <c r="H78" s="3">
        <v>494848.06</v>
      </c>
      <c r="I78" s="3">
        <v>0</v>
      </c>
      <c r="J78" s="3">
        <f t="shared" si="22"/>
        <v>432837.62</v>
      </c>
      <c r="K78" s="3">
        <f>H78-F78</f>
        <v>0</v>
      </c>
      <c r="L78" s="3">
        <f>H78-E78</f>
        <v>0</v>
      </c>
      <c r="M78" s="3">
        <f>I78-G78</f>
        <v>0</v>
      </c>
      <c r="N78" s="33">
        <f t="shared" si="18"/>
        <v>7.980076580653193</v>
      </c>
      <c r="O78" s="33">
        <f t="shared" si="21"/>
      </c>
      <c r="P78" s="33">
        <f t="shared" si="19"/>
        <v>1.0000000000000002</v>
      </c>
      <c r="Q78" s="33">
        <f t="shared" si="20"/>
        <v>1.0000000000000002</v>
      </c>
    </row>
    <row r="79" spans="1:17" ht="19.5" customHeight="1">
      <c r="A79" s="107"/>
      <c r="B79" s="110"/>
      <c r="C79" s="28" t="s">
        <v>86</v>
      </c>
      <c r="D79" s="30">
        <v>-46.53</v>
      </c>
      <c r="E79" s="63"/>
      <c r="F79" s="63"/>
      <c r="G79" s="63"/>
      <c r="H79" s="63"/>
      <c r="I79" s="63">
        <v>0</v>
      </c>
      <c r="J79" s="3">
        <f t="shared" si="22"/>
        <v>46.53</v>
      </c>
      <c r="K79" s="3">
        <f>H79-F79</f>
        <v>0</v>
      </c>
      <c r="L79" s="3">
        <f>H79-E79</f>
        <v>0</v>
      </c>
      <c r="M79" s="3">
        <f t="shared" si="17"/>
        <v>0</v>
      </c>
      <c r="N79" s="34">
        <f t="shared" si="18"/>
        <v>0</v>
      </c>
      <c r="O79" s="74"/>
      <c r="P79" s="33">
        <f t="shared" si="19"/>
      </c>
      <c r="Q79" s="34">
        <f t="shared" si="20"/>
      </c>
    </row>
    <row r="80" spans="1:17" ht="31.5">
      <c r="A80" s="105"/>
      <c r="B80" s="108"/>
      <c r="C80" s="6" t="s">
        <v>69</v>
      </c>
      <c r="D80" s="30">
        <v>323507.8900000001</v>
      </c>
      <c r="E80" s="5">
        <v>8006.87</v>
      </c>
      <c r="F80" s="5">
        <v>8006.87</v>
      </c>
      <c r="G80" s="5">
        <v>0</v>
      </c>
      <c r="H80" s="5">
        <v>159944.06</v>
      </c>
      <c r="I80" s="5">
        <v>0</v>
      </c>
      <c r="J80" s="3">
        <f t="shared" si="14"/>
        <v>-163563.83000000007</v>
      </c>
      <c r="K80" s="3">
        <f>H80-F80</f>
        <v>151937.19</v>
      </c>
      <c r="L80" s="3">
        <f>H80-E80</f>
        <v>151937.19</v>
      </c>
      <c r="M80" s="3">
        <f t="shared" si="17"/>
        <v>0</v>
      </c>
      <c r="N80" s="33">
        <f t="shared" si="18"/>
        <v>0.49440543783955304</v>
      </c>
      <c r="O80" s="44">
        <f>_xlfn.IFERROR(I80/G80,"")</f>
      </c>
      <c r="P80" s="33">
        <f t="shared" si="19"/>
        <v>19.975853236033558</v>
      </c>
      <c r="Q80" s="33">
        <f t="shared" si="20"/>
        <v>19.975853236033558</v>
      </c>
    </row>
    <row r="81" spans="1:17" ht="18" customHeight="1">
      <c r="A81" s="105"/>
      <c r="B81" s="108"/>
      <c r="C81" s="6" t="s">
        <v>70</v>
      </c>
      <c r="D81" s="30">
        <v>-340469.57999999996</v>
      </c>
      <c r="E81" s="3">
        <v>0</v>
      </c>
      <c r="F81" s="3">
        <v>0</v>
      </c>
      <c r="G81" s="3">
        <v>0</v>
      </c>
      <c r="H81" s="3">
        <v>-320219.72000000003</v>
      </c>
      <c r="I81" s="3">
        <v>-1300</v>
      </c>
      <c r="J81" s="3">
        <f t="shared" si="14"/>
        <v>20249.859999999928</v>
      </c>
      <c r="K81" s="3">
        <f t="shared" si="15"/>
        <v>-320219.72000000003</v>
      </c>
      <c r="L81" s="3">
        <f t="shared" si="16"/>
        <v>-320219.72000000003</v>
      </c>
      <c r="M81" s="3">
        <f t="shared" si="17"/>
        <v>-1300</v>
      </c>
      <c r="N81" s="33">
        <f t="shared" si="18"/>
        <v>0.9405237319586675</v>
      </c>
      <c r="O81" s="44">
        <f>_xlfn.IFERROR(I81/G81,"")</f>
      </c>
      <c r="P81" s="33">
        <f t="shared" si="19"/>
      </c>
      <c r="Q81" s="33">
        <f t="shared" si="20"/>
      </c>
    </row>
    <row r="82" spans="1:17" ht="30" customHeight="1">
      <c r="A82" s="100" t="s">
        <v>71</v>
      </c>
      <c r="B82" s="100"/>
      <c r="C82" s="100"/>
      <c r="D82" s="89">
        <f>D71+D72</f>
        <v>32708294.150000002</v>
      </c>
      <c r="E82" s="89">
        <f>E71+E72</f>
        <v>55001290.580000006</v>
      </c>
      <c r="F82" s="89">
        <f>F71+F72</f>
        <v>39886506.010000005</v>
      </c>
      <c r="G82" s="89">
        <f>G71+G72</f>
        <v>4079256.08</v>
      </c>
      <c r="H82" s="89">
        <f>H71+H72</f>
        <v>37824467.18000001</v>
      </c>
      <c r="I82" s="89">
        <f>I71+I72</f>
        <v>1727001.5199999998</v>
      </c>
      <c r="J82" s="89">
        <f>J71+J72</f>
        <v>5116173.030000006</v>
      </c>
      <c r="K82" s="89">
        <f>K71+K72</f>
        <v>-2062038.830000002</v>
      </c>
      <c r="L82" s="73">
        <f t="shared" si="16"/>
        <v>-17176823.4</v>
      </c>
      <c r="M82" s="73">
        <f t="shared" si="17"/>
        <v>-2352254.5600000005</v>
      </c>
      <c r="N82" s="74">
        <f t="shared" si="18"/>
        <v>1.1564182163257206</v>
      </c>
      <c r="O82" s="74">
        <f>_xlfn.IFERROR(I82/G82,"")</f>
        <v>0.42336187925716096</v>
      </c>
      <c r="P82" s="74">
        <f>_xlfn.IFERROR(H82/F82,"")</f>
        <v>0.9483023449212868</v>
      </c>
      <c r="Q82" s="74">
        <f t="shared" si="20"/>
        <v>0.6877014481139109</v>
      </c>
    </row>
    <row r="83" spans="1:17" ht="15.75">
      <c r="A83" s="18" t="s">
        <v>72</v>
      </c>
      <c r="B83" s="19"/>
      <c r="C83" s="20"/>
      <c r="D83" s="52"/>
      <c r="E83" s="21"/>
      <c r="F83" s="21"/>
      <c r="G83" s="21"/>
      <c r="H83" s="64"/>
      <c r="I83" s="64"/>
      <c r="J83" s="21"/>
      <c r="K83" s="21"/>
      <c r="L83" s="21"/>
      <c r="M83" s="21"/>
      <c r="N83" s="22"/>
      <c r="O83" s="22"/>
      <c r="P83" s="23"/>
      <c r="Q83" s="22"/>
    </row>
  </sheetData>
  <sheetProtection/>
  <autoFilter ref="A4:Q84"/>
  <mergeCells count="36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60:A61"/>
    <mergeCell ref="B60:B61"/>
    <mergeCell ref="A30:A37"/>
    <mergeCell ref="B30:B37"/>
    <mergeCell ref="A38:A48"/>
    <mergeCell ref="B38:B48"/>
    <mergeCell ref="A49:A50"/>
    <mergeCell ref="B49:B50"/>
    <mergeCell ref="A56:A59"/>
    <mergeCell ref="B56:B59"/>
    <mergeCell ref="B51:B55"/>
    <mergeCell ref="A51:A55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82:C82"/>
    <mergeCell ref="A62:A70"/>
    <mergeCell ref="B62:B70"/>
    <mergeCell ref="A71:C71"/>
    <mergeCell ref="A72:A81"/>
    <mergeCell ref="B72:B81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2023-10-09T07:47:04Z</cp:lastPrinted>
  <dcterms:created xsi:type="dcterms:W3CDTF">2015-02-26T11:08:47Z</dcterms:created>
  <dcterms:modified xsi:type="dcterms:W3CDTF">2023-10-09T09:59:24Z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