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27.11.2023" sheetId="1" r:id="rId1"/>
  </sheets>
  <definedNames>
    <definedName name="_xlfn.IFERROR" hidden="1">#NAME?</definedName>
    <definedName name="_xlnm._FilterDatabase" localSheetId="0" hidden="1">'27.11.2023'!$A$4:$Q$86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'27.11.2023'!$3:$4</definedName>
    <definedName name="о">#REF!</definedName>
    <definedName name="_xlnm.Print_Area" localSheetId="0">'27.11.2023'!$A$1:$Q$85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<sst xmlns="http://schemas.openxmlformats.org/spreadsheetml/2006/main" count="138" uniqueCount="112">
  <si>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</si>
  <si>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</si>
  <si>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</si>
  <si>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</si>
  <si>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</si>
  <si>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</si>
  <si>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</si>
  <si>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</si>
  <si>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</si>
  <si>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</si>
  <si>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</si>
  <si>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</si>
  <si>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</si>
  <si>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</si>
  <si>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</si>
  <si>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</si>
  <si>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</si>
  <si>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</si>
  <si>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</si>
  <si>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</si>
  <si>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</si>
  <si>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</si>
  <si>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</si>
  <si>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</si>
  <si>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</si>
  <si>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</si>
  <si>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</si>
  <si>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</si>
  <si>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</si>
  <si>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</si>
  <si>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</si>
  <si>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</si>
  <si>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</si>
  <si>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</si>
  <si>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</si>
  <si>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</si>
  <si>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</si>
  <si>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</si>
  <si>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</si>
  <si>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</si>
  <si>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</si>
  <si>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</si>
  <si>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</si>
  <si>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</si>
  <si>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</si>
  <si>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</si>
  <si>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</si>
  <si>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</si>
  <si>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</si>
  <si>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</si>
  <si>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</si>
  <si>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</si>
  <si>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</si>
  <si>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</si>
  <si>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</si>
  <si>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</si>
  <si>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</si>
  <si>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</si>
  <si>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</si>
  <si>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</si>
  <si>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</si>
  <si>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</si>
  <si>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</si>
  <si>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</si>
  <si>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</si>
  <si>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</si>
  <si>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</si>
  <si>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</si>
  <si>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</si>
  <si>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</si>
  <si>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</si>
  <si>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</si>
  <si>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</si>
  <si>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</si>
  <si>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</si>
  <si>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</si>
  <si>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</si>
  <si>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</si>
  <si>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</si>
  <si>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</si>
  <si>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</si>
  <si>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</si>
  <si>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</si>
  <si>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</si>
  <si>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</si>
  <si>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</si>
  <si>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</si>
  <si>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</si>
  <si>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</si>
  <si>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</si>
  <si>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</si>
  <si>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</si>
  <si>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</si>
  <si>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</si>
  <si>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</si>
  <si>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</si>
  <si>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</si>
  <si>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</si>
  <si>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</si>
  <si>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</si>
  <si>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</si>
  <si>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Исполн. плана месяца</t>
  </si>
  <si>
    <t>факта 2023г. от факта 2022г.</t>
  </si>
  <si>
    <t>факта 2023г. от плана 2023г.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</si>
  <si>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</si>
  <si>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</si>
  <si>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январь-ноябрь</t>
  </si>
  <si>
    <t>ноябрь</t>
  </si>
  <si>
    <t>факта за ноября от плана ноября</t>
  </si>
  <si>
    <t>Восстановительная стоимость зеленых насаждений</t>
  </si>
  <si>
    <t>Факт с нач. 2022 года                 (по 24.11.22 вкл.)</t>
  </si>
  <si>
    <t>с нач. года на 27.11.2023 (по 24.11.2023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</si>
</sst>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55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67" fontId="4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/>
    </xf>
    <xf numFmtId="167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6" fontId="3" fillId="33" borderId="11" xfId="0" applyNumberFormat="1" applyFont="1" applyFill="1" applyBorder="1" applyAlignment="1">
      <alignment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66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vertical="center" wrapText="1"/>
    </xf>
    <xf numFmtId="164" fontId="3" fillId="33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33" borderId="11" xfId="0" applyNumberFormat="1" applyFont="1" applyFill="1" applyBorder="1" applyAlignment="1">
      <alignment horizontal="right" wrapText="1"/>
    </xf>
    <xf numFmtId="165" fontId="6" fillId="33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9" fontId="4" fillId="0" borderId="11" xfId="155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67" fontId="4" fillId="0" borderId="15" xfId="0" applyNumberFormat="1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Плохой" xfId="151"/>
    <cellStyle name="Пояснение" xfId="152"/>
    <cellStyle name="Примечание" xfId="153"/>
    <cellStyle name="Percent" xfId="154"/>
    <cellStyle name="Процентный 2" xfId="155"/>
    <cellStyle name="Процентный 2 2" xfId="156"/>
    <cellStyle name="Связанная ячейка" xfId="157"/>
    <cellStyle name="Текст предупреждения" xfId="158"/>
    <cellStyle name="Comma" xfId="159"/>
    <cellStyle name="Comma [0]" xfId="160"/>
    <cellStyle name="Финансовый 2" xfId="161"/>
    <cellStyle name="Финансовый 3" xfId="162"/>
    <cellStyle name="Хороший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89" zoomScaleNormal="89" zoomScalePageLayoutView="0" workbookViewId="0" topLeftCell="A1">
      <pane xSplit="3" ySplit="4" topLeftCell="D8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87" sqref="G87"/>
    </sheetView>
  </sheetViews>
  <sheetFormatPr defaultColWidth="9.00390625" defaultRowHeight="12.75"/>
  <cols>
    <col min="1" max="2" width="9.125" style="34" customWidth="1"/>
    <col min="3" max="3" width="65.75390625" style="34" customWidth="1"/>
    <col min="4" max="4" width="14.125" style="43" customWidth="1"/>
    <col min="5" max="5" width="14.375" style="34" customWidth="1"/>
    <col min="6" max="6" width="14.75390625" style="38" customWidth="1"/>
    <col min="7" max="7" width="13.375" style="38" customWidth="1"/>
    <col min="8" max="8" width="16.25390625" style="48" customWidth="1"/>
    <col min="9" max="9" width="13.875" style="48" customWidth="1"/>
    <col min="10" max="10" width="15.125" style="34" customWidth="1"/>
    <col min="11" max="11" width="14.375" style="34" customWidth="1"/>
    <col min="12" max="12" width="15.125" style="34" customWidth="1"/>
    <col min="13" max="13" width="13.75390625" style="34" customWidth="1"/>
    <col min="14" max="14" width="11.75390625" style="34" customWidth="1"/>
    <col min="15" max="15" width="10.00390625" style="34" customWidth="1"/>
    <col min="16" max="16" width="10.25390625" style="34" customWidth="1"/>
    <col min="17" max="17" width="11.625" style="34" customWidth="1"/>
    <col min="18" max="16384" width="9.125" style="34" customWidth="1"/>
  </cols>
  <sheetData>
    <row r="1" spans="1:17" ht="20.25">
      <c r="A1" s="127" t="s">
        <v>88</v>
      </c>
      <c r="B1" s="127"/>
      <c r="C1" s="127"/>
      <c r="D1" s="127"/>
      <c r="E1" s="127"/>
      <c r="F1" s="128"/>
      <c r="G1" s="128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20.25" customHeight="1">
      <c r="A2" s="24"/>
      <c r="B2" s="25"/>
      <c r="C2" s="23"/>
      <c r="D2" s="41"/>
      <c r="E2" s="23"/>
      <c r="F2" s="36"/>
      <c r="G2" s="36"/>
      <c r="H2" s="49"/>
      <c r="I2" s="49"/>
      <c r="J2" s="23"/>
      <c r="K2" s="23"/>
      <c r="L2" s="23"/>
      <c r="M2" s="23"/>
      <c r="N2" s="23"/>
      <c r="O2" s="40"/>
      <c r="P2" s="22"/>
      <c r="Q2" s="22" t="s">
        <v>0</v>
      </c>
    </row>
    <row r="3" spans="1:17" ht="20.25" customHeight="1">
      <c r="A3" s="129" t="s">
        <v>1</v>
      </c>
      <c r="B3" s="130" t="s">
        <v>2</v>
      </c>
      <c r="C3" s="131" t="s">
        <v>3</v>
      </c>
      <c r="D3" s="133" t="s">
        <v>110</v>
      </c>
      <c r="E3" s="135" t="s">
        <v>87</v>
      </c>
      <c r="F3" s="136"/>
      <c r="G3" s="137"/>
      <c r="H3" s="157" t="s">
        <v>89</v>
      </c>
      <c r="I3" s="158"/>
      <c r="J3" s="135" t="s">
        <v>4</v>
      </c>
      <c r="K3" s="136"/>
      <c r="L3" s="136"/>
      <c r="M3" s="137"/>
      <c r="N3" s="139" t="s">
        <v>99</v>
      </c>
      <c r="O3" s="138" t="s">
        <v>101</v>
      </c>
      <c r="P3" s="138" t="s">
        <v>97</v>
      </c>
      <c r="Q3" s="139" t="s">
        <v>98</v>
      </c>
    </row>
    <row r="4" spans="1:17" ht="66" customHeight="1">
      <c r="A4" s="129"/>
      <c r="B4" s="130"/>
      <c r="C4" s="132"/>
      <c r="D4" s="134"/>
      <c r="E4" s="1" t="s">
        <v>84</v>
      </c>
      <c r="F4" s="1" t="s">
        <v>106</v>
      </c>
      <c r="G4" s="1" t="s">
        <v>107</v>
      </c>
      <c r="H4" s="44" t="s">
        <v>111</v>
      </c>
      <c r="I4" s="47" t="s">
        <v>107</v>
      </c>
      <c r="J4" s="1" t="s">
        <v>102</v>
      </c>
      <c r="K4" s="1" t="s">
        <v>5</v>
      </c>
      <c r="L4" s="1" t="s">
        <v>103</v>
      </c>
      <c r="M4" s="1" t="s">
        <v>108</v>
      </c>
      <c r="N4" s="139"/>
      <c r="O4" s="138"/>
      <c r="P4" s="138"/>
      <c r="Q4" s="139"/>
    </row>
    <row r="5" spans="1:17" ht="25.5" customHeight="1">
      <c r="A5" s="74"/>
      <c r="B5" s="75"/>
      <c r="C5" s="76" t="s">
        <v>6</v>
      </c>
      <c r="D5" s="95">
        <f>D17+D19+D21+D18+D20</f>
        <v>15282632.91000001</v>
      </c>
      <c r="E5" s="95">
        <f>E17+E19+E21+E18+E20</f>
        <v>20002935.000000004</v>
      </c>
      <c r="F5" s="95">
        <f>F17+F19+F21+F18+F20</f>
        <v>15913020.400000002</v>
      </c>
      <c r="G5" s="95">
        <f>G17+G19+G21+G18+G20</f>
        <v>1468353.6</v>
      </c>
      <c r="H5" s="95">
        <f>H17+H19+H21+H18+H20</f>
        <v>15332404.649999993</v>
      </c>
      <c r="I5" s="95">
        <f>I17+I19+I21+I18+I20</f>
        <v>508854.88000000006</v>
      </c>
      <c r="J5" s="90">
        <f>H5-D5</f>
        <v>49771.73999998346</v>
      </c>
      <c r="K5" s="90">
        <f>H5-F5</f>
        <v>-580615.7500000093</v>
      </c>
      <c r="L5" s="90">
        <f>H5-E5</f>
        <v>-4670530.350000011</v>
      </c>
      <c r="M5" s="90">
        <f>I5-G5</f>
        <v>-959498.72</v>
      </c>
      <c r="N5" s="89">
        <f aca="true" t="shared" si="0" ref="N5:N36">_xlfn.IFERROR(H5/D5,"")</f>
        <v>1.0032567516535331</v>
      </c>
      <c r="O5" s="89">
        <f aca="true" t="shared" si="1" ref="O5:O36">_xlfn.IFERROR(I5/G5,"")</f>
        <v>0.34654791597882145</v>
      </c>
      <c r="P5" s="89">
        <f aca="true" t="shared" si="2" ref="P5:P36">_xlfn.IFERROR(H5/F5,"")</f>
        <v>0.9635131649802944</v>
      </c>
      <c r="Q5" s="89">
        <f aca="true" t="shared" si="3" ref="Q5:Q45">_xlfn.IFERROR(H5/E5,"")</f>
        <v>0.7665077474880556</v>
      </c>
    </row>
    <row r="6" spans="1:18" ht="18" customHeight="1">
      <c r="A6" s="163" t="s">
        <v>10</v>
      </c>
      <c r="B6" s="70" t="s">
        <v>11</v>
      </c>
      <c r="C6" s="4" t="s">
        <v>12</v>
      </c>
      <c r="D6" s="106">
        <v>10871678.970000006</v>
      </c>
      <c r="E6" s="107">
        <v>14848766.500000002</v>
      </c>
      <c r="F6" s="107">
        <v>12237245.600000001</v>
      </c>
      <c r="G6" s="107">
        <v>1381563.6</v>
      </c>
      <c r="H6" s="107">
        <v>11248334.749999996</v>
      </c>
      <c r="I6" s="107">
        <v>119049.59000000004</v>
      </c>
      <c r="J6" s="107">
        <f aca="true" t="shared" si="4" ref="J6:J60">H6-D6</f>
        <v>376655.77999999</v>
      </c>
      <c r="K6" s="107">
        <f aca="true" t="shared" si="5" ref="K6:K69">H6-F6</f>
        <v>-988910.8500000052</v>
      </c>
      <c r="L6" s="107">
        <f aca="true" t="shared" si="6" ref="L6:L69">H6-E6</f>
        <v>-3600431.7500000056</v>
      </c>
      <c r="M6" s="107">
        <f>I6-G6</f>
        <v>-1262514.01</v>
      </c>
      <c r="N6" s="108">
        <f t="shared" si="0"/>
        <v>1.0346455943961699</v>
      </c>
      <c r="O6" s="108">
        <f t="shared" si="1"/>
        <v>0.08617018427526611</v>
      </c>
      <c r="P6" s="108">
        <f t="shared" si="2"/>
        <v>0.9191884446611086</v>
      </c>
      <c r="Q6" s="108">
        <f t="shared" si="3"/>
        <v>0.7575265426929567</v>
      </c>
      <c r="R6" s="35"/>
    </row>
    <row r="7" spans="1:18" ht="18" customHeight="1">
      <c r="A7" s="155"/>
      <c r="B7" s="70" t="s">
        <v>7</v>
      </c>
      <c r="C7" s="2" t="s">
        <v>8</v>
      </c>
      <c r="D7" s="109">
        <v>62784.70999999999</v>
      </c>
      <c r="E7" s="110">
        <v>80057.5</v>
      </c>
      <c r="F7" s="110">
        <v>73120</v>
      </c>
      <c r="G7" s="110">
        <v>6725</v>
      </c>
      <c r="H7" s="107">
        <v>65486.68</v>
      </c>
      <c r="I7" s="107">
        <v>60.46000000000001</v>
      </c>
      <c r="J7" s="110">
        <f>H7-D7</f>
        <v>2701.9700000000084</v>
      </c>
      <c r="K7" s="110">
        <f>H7-F7</f>
        <v>-7633.32</v>
      </c>
      <c r="L7" s="110">
        <f>H7-E7</f>
        <v>-14570.82</v>
      </c>
      <c r="M7" s="110">
        <f>I7-G7</f>
        <v>-6664.54</v>
      </c>
      <c r="N7" s="108">
        <f t="shared" si="0"/>
        <v>1.0430354779053692</v>
      </c>
      <c r="O7" s="108">
        <f t="shared" si="1"/>
        <v>0.008990334572490707</v>
      </c>
      <c r="P7" s="108">
        <f t="shared" si="2"/>
        <v>0.8956055798687089</v>
      </c>
      <c r="Q7" s="108">
        <f t="shared" si="3"/>
        <v>0.8179955656871624</v>
      </c>
      <c r="R7" s="35"/>
    </row>
    <row r="8" spans="1:18" ht="18" customHeight="1">
      <c r="A8" s="155"/>
      <c r="B8" s="70" t="s">
        <v>11</v>
      </c>
      <c r="C8" s="27" t="s">
        <v>90</v>
      </c>
      <c r="D8" s="106"/>
      <c r="E8" s="106">
        <v>1204375.9</v>
      </c>
      <c r="F8" s="106">
        <v>1174375.9</v>
      </c>
      <c r="G8" s="106">
        <v>50000</v>
      </c>
      <c r="H8" s="107">
        <v>1023137.9999999999</v>
      </c>
      <c r="I8" s="107">
        <v>25896.909999999996</v>
      </c>
      <c r="J8" s="107">
        <f>H8-D8</f>
        <v>1023137.9999999999</v>
      </c>
      <c r="K8" s="107">
        <f>H8-F8</f>
        <v>-151237.90000000002</v>
      </c>
      <c r="L8" s="107">
        <f>H8-E8</f>
        <v>-181237.90000000002</v>
      </c>
      <c r="M8" s="107">
        <f aca="true" t="shared" si="7" ref="M8:M69">I8-G8</f>
        <v>-24103.090000000004</v>
      </c>
      <c r="N8" s="108">
        <f t="shared" si="0"/>
      </c>
      <c r="O8" s="108">
        <f t="shared" si="1"/>
        <v>0.5179381999999999</v>
      </c>
      <c r="P8" s="108">
        <f t="shared" si="2"/>
        <v>0.8712184914557596</v>
      </c>
      <c r="Q8" s="108">
        <f t="shared" si="3"/>
        <v>0.8495171648652219</v>
      </c>
      <c r="R8" s="35"/>
    </row>
    <row r="9" spans="1:18" ht="18" customHeight="1">
      <c r="A9" s="155"/>
      <c r="B9" s="70" t="s">
        <v>11</v>
      </c>
      <c r="C9" s="4" t="s">
        <v>13</v>
      </c>
      <c r="D9" s="106">
        <v>399.6</v>
      </c>
      <c r="E9" s="107">
        <v>0</v>
      </c>
      <c r="F9" s="107">
        <v>0</v>
      </c>
      <c r="G9" s="107">
        <v>0</v>
      </c>
      <c r="H9" s="107">
        <v>-1511.8999999999999</v>
      </c>
      <c r="I9" s="107">
        <v>60.21</v>
      </c>
      <c r="J9" s="107">
        <f>H9-D9</f>
        <v>-1911.5</v>
      </c>
      <c r="K9" s="107">
        <f>H9-F9</f>
        <v>-1511.8999999999999</v>
      </c>
      <c r="L9" s="107">
        <f t="shared" si="6"/>
        <v>-1511.8999999999999</v>
      </c>
      <c r="M9" s="107">
        <f t="shared" si="7"/>
        <v>60.21</v>
      </c>
      <c r="N9" s="108">
        <f t="shared" si="0"/>
        <v>-3.783533533533533</v>
      </c>
      <c r="O9" s="108">
        <f t="shared" si="1"/>
      </c>
      <c r="P9" s="108">
        <f t="shared" si="2"/>
      </c>
      <c r="Q9" s="108">
        <f t="shared" si="3"/>
      </c>
      <c r="R9" s="35"/>
    </row>
    <row r="10" spans="1:18" ht="18" customHeight="1">
      <c r="A10" s="155"/>
      <c r="B10" s="70" t="s">
        <v>11</v>
      </c>
      <c r="C10" s="4" t="s">
        <v>14</v>
      </c>
      <c r="D10" s="106">
        <v>4125.06</v>
      </c>
      <c r="E10" s="107">
        <v>4690.3</v>
      </c>
      <c r="F10" s="107">
        <v>4690.3</v>
      </c>
      <c r="G10" s="107">
        <v>0</v>
      </c>
      <c r="H10" s="107">
        <v>-1485.78</v>
      </c>
      <c r="I10" s="107">
        <v>0.66</v>
      </c>
      <c r="J10" s="107">
        <f t="shared" si="4"/>
        <v>-5610.84</v>
      </c>
      <c r="K10" s="107">
        <f t="shared" si="5"/>
        <v>-6176.08</v>
      </c>
      <c r="L10" s="107">
        <f t="shared" si="6"/>
        <v>-6176.08</v>
      </c>
      <c r="M10" s="107">
        <f t="shared" si="7"/>
        <v>0.66</v>
      </c>
      <c r="N10" s="108">
        <f t="shared" si="0"/>
        <v>-0.36018385187124546</v>
      </c>
      <c r="O10" s="108">
        <f t="shared" si="1"/>
      </c>
      <c r="P10" s="108">
        <f t="shared" si="2"/>
        <v>-0.3167771784320832</v>
      </c>
      <c r="Q10" s="108">
        <f t="shared" si="3"/>
        <v>-0.3167771784320832</v>
      </c>
      <c r="R10" s="35"/>
    </row>
    <row r="11" spans="1:18" ht="18" customHeight="1">
      <c r="A11" s="155"/>
      <c r="B11" s="70" t="s">
        <v>11</v>
      </c>
      <c r="C11" s="4" t="s">
        <v>92</v>
      </c>
      <c r="D11" s="106">
        <v>162413.74</v>
      </c>
      <c r="E11" s="107">
        <v>314766.5</v>
      </c>
      <c r="F11" s="107">
        <v>158829</v>
      </c>
      <c r="G11" s="107">
        <v>0</v>
      </c>
      <c r="H11" s="107">
        <v>133955.48</v>
      </c>
      <c r="I11" s="107">
        <v>-4613.6</v>
      </c>
      <c r="J11" s="107">
        <f t="shared" si="4"/>
        <v>-28458.25999999998</v>
      </c>
      <c r="K11" s="107">
        <f t="shared" si="5"/>
        <v>-24873.51999999999</v>
      </c>
      <c r="L11" s="107">
        <f t="shared" si="6"/>
        <v>-180811.02</v>
      </c>
      <c r="M11" s="107">
        <f t="shared" si="7"/>
        <v>-4613.6</v>
      </c>
      <c r="N11" s="108">
        <f t="shared" si="0"/>
        <v>0.8247792335796221</v>
      </c>
      <c r="O11" s="108">
        <f t="shared" si="1"/>
      </c>
      <c r="P11" s="108">
        <f t="shared" si="2"/>
        <v>0.843394342343023</v>
      </c>
      <c r="Q11" s="108">
        <f t="shared" si="3"/>
        <v>0.4255709549777375</v>
      </c>
      <c r="R11" s="35"/>
    </row>
    <row r="12" spans="1:18" ht="18" customHeight="1">
      <c r="A12" s="155"/>
      <c r="B12" s="70" t="s">
        <v>15</v>
      </c>
      <c r="C12" s="4" t="s">
        <v>16</v>
      </c>
      <c r="D12" s="106">
        <v>592354.4700000002</v>
      </c>
      <c r="E12" s="107">
        <v>1083466.2</v>
      </c>
      <c r="F12" s="107">
        <v>108100</v>
      </c>
      <c r="G12" s="107">
        <v>5300</v>
      </c>
      <c r="H12" s="107">
        <v>723202.03</v>
      </c>
      <c r="I12" s="107">
        <v>250598.87</v>
      </c>
      <c r="J12" s="107">
        <f t="shared" si="4"/>
        <v>130847.55999999982</v>
      </c>
      <c r="K12" s="107">
        <f t="shared" si="5"/>
        <v>615102.03</v>
      </c>
      <c r="L12" s="107">
        <f t="shared" si="6"/>
        <v>-360264.1699999999</v>
      </c>
      <c r="M12" s="107">
        <f t="shared" si="7"/>
        <v>245298.87</v>
      </c>
      <c r="N12" s="108">
        <f t="shared" si="0"/>
        <v>1.2208940197581353</v>
      </c>
      <c r="O12" s="108">
        <f t="shared" si="1"/>
        <v>47.282805660377356</v>
      </c>
      <c r="P12" s="108">
        <f t="shared" si="2"/>
        <v>6.690120536540241</v>
      </c>
      <c r="Q12" s="108">
        <f t="shared" si="3"/>
        <v>0.6674892396274107</v>
      </c>
      <c r="R12" s="35"/>
    </row>
    <row r="13" spans="1:18" ht="18" customHeight="1">
      <c r="A13" s="155"/>
      <c r="B13" s="70" t="s">
        <v>76</v>
      </c>
      <c r="C13" s="4" t="s">
        <v>95</v>
      </c>
      <c r="D13" s="106">
        <v>1243899.9800000002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f t="shared" si="4"/>
        <v>-1243899.9800000002</v>
      </c>
      <c r="K13" s="107">
        <f t="shared" si="5"/>
        <v>0</v>
      </c>
      <c r="L13" s="107">
        <f t="shared" si="6"/>
        <v>0</v>
      </c>
      <c r="M13" s="107">
        <f t="shared" si="7"/>
        <v>0</v>
      </c>
      <c r="N13" s="108">
        <f t="shared" si="0"/>
        <v>0</v>
      </c>
      <c r="O13" s="108">
        <f t="shared" si="1"/>
      </c>
      <c r="P13" s="108">
        <f t="shared" si="2"/>
      </c>
      <c r="Q13" s="108">
        <f t="shared" si="3"/>
      </c>
      <c r="R13" s="35"/>
    </row>
    <row r="14" spans="1:18" ht="18" customHeight="1">
      <c r="A14" s="155"/>
      <c r="B14" s="70" t="s">
        <v>15</v>
      </c>
      <c r="C14" s="4" t="s">
        <v>17</v>
      </c>
      <c r="D14" s="106">
        <v>2142830.48</v>
      </c>
      <c r="E14" s="107">
        <v>2237196.9</v>
      </c>
      <c r="F14" s="107">
        <v>1949700</v>
      </c>
      <c r="G14" s="107">
        <v>4800</v>
      </c>
      <c r="H14" s="107">
        <v>1957668.09</v>
      </c>
      <c r="I14" s="107">
        <v>102352.20999999999</v>
      </c>
      <c r="J14" s="107">
        <f t="shared" si="4"/>
        <v>-185162.3899999999</v>
      </c>
      <c r="K14" s="107">
        <f t="shared" si="5"/>
        <v>7968.090000000084</v>
      </c>
      <c r="L14" s="107">
        <f t="shared" si="6"/>
        <v>-279528.8099999998</v>
      </c>
      <c r="M14" s="107">
        <f t="shared" si="7"/>
        <v>97552.20999999999</v>
      </c>
      <c r="N14" s="108">
        <f t="shared" si="0"/>
        <v>0.9135898094934697</v>
      </c>
      <c r="O14" s="108">
        <f t="shared" si="1"/>
        <v>21.32337708333333</v>
      </c>
      <c r="P14" s="108">
        <f t="shared" si="2"/>
        <v>1.0040868287428835</v>
      </c>
      <c r="Q14" s="108">
        <f t="shared" si="3"/>
        <v>0.875053997258802</v>
      </c>
      <c r="R14" s="35"/>
    </row>
    <row r="15" spans="1:18" ht="18" customHeight="1">
      <c r="A15" s="155"/>
      <c r="B15" s="70" t="s">
        <v>18</v>
      </c>
      <c r="C15" s="4" t="s">
        <v>19</v>
      </c>
      <c r="D15" s="106">
        <v>201099.63999999998</v>
      </c>
      <c r="E15" s="107">
        <v>228385.6</v>
      </c>
      <c r="F15" s="107">
        <v>205860.6</v>
      </c>
      <c r="G15" s="107">
        <v>19870</v>
      </c>
      <c r="H15" s="107">
        <v>183063.19</v>
      </c>
      <c r="I15" s="107">
        <v>15188.08</v>
      </c>
      <c r="J15" s="107">
        <f t="shared" si="4"/>
        <v>-18036.449999999983</v>
      </c>
      <c r="K15" s="107">
        <f t="shared" si="5"/>
        <v>-22797.410000000003</v>
      </c>
      <c r="L15" s="107">
        <f t="shared" si="6"/>
        <v>-45322.41</v>
      </c>
      <c r="M15" s="107">
        <f t="shared" si="7"/>
        <v>-4681.92</v>
      </c>
      <c r="N15" s="108">
        <f t="shared" si="0"/>
        <v>0.9103108787265856</v>
      </c>
      <c r="O15" s="108">
        <f t="shared" si="1"/>
        <v>0.7643724207347761</v>
      </c>
      <c r="P15" s="108">
        <f t="shared" si="2"/>
        <v>0.8892580221761717</v>
      </c>
      <c r="Q15" s="108">
        <f t="shared" si="3"/>
        <v>0.8015531189356947</v>
      </c>
      <c r="R15" s="35"/>
    </row>
    <row r="16" spans="1:18" ht="18" customHeight="1">
      <c r="A16" s="155"/>
      <c r="B16" s="70" t="s">
        <v>15</v>
      </c>
      <c r="C16" s="4" t="s">
        <v>20</v>
      </c>
      <c r="D16" s="106">
        <v>18.06</v>
      </c>
      <c r="E16" s="107">
        <v>0</v>
      </c>
      <c r="F16" s="107">
        <v>0</v>
      </c>
      <c r="G16" s="107">
        <v>0</v>
      </c>
      <c r="H16" s="107">
        <v>270.29</v>
      </c>
      <c r="I16" s="107">
        <v>270.39</v>
      </c>
      <c r="J16" s="107">
        <f t="shared" si="4"/>
        <v>252.23000000000002</v>
      </c>
      <c r="K16" s="107">
        <f t="shared" si="5"/>
        <v>270.29</v>
      </c>
      <c r="L16" s="107">
        <f t="shared" si="6"/>
        <v>270.29</v>
      </c>
      <c r="M16" s="107">
        <f t="shared" si="7"/>
        <v>270.39</v>
      </c>
      <c r="N16" s="108">
        <f t="shared" si="0"/>
        <v>14.96622369878184</v>
      </c>
      <c r="O16" s="108">
        <f t="shared" si="1"/>
      </c>
      <c r="P16" s="108">
        <f t="shared" si="2"/>
      </c>
      <c r="Q16" s="108">
        <f t="shared" si="3"/>
      </c>
      <c r="R16" s="35"/>
    </row>
    <row r="17" spans="1:18" ht="18" customHeight="1">
      <c r="A17" s="160"/>
      <c r="B17" s="56"/>
      <c r="C17" s="57" t="s">
        <v>9</v>
      </c>
      <c r="D17" s="111">
        <f>SUM(D6:D16)</f>
        <v>15281604.71000001</v>
      </c>
      <c r="E17" s="111">
        <f>SUM(E6:E16)</f>
        <v>20001705.400000002</v>
      </c>
      <c r="F17" s="111">
        <f>SUM(F6:F16)</f>
        <v>15911921.400000002</v>
      </c>
      <c r="G17" s="111">
        <f>SUM(G6:G16)</f>
        <v>1468258.6</v>
      </c>
      <c r="H17" s="111">
        <f>SUM(H6:H16)</f>
        <v>15332120.829999994</v>
      </c>
      <c r="I17" s="111">
        <f>SUM(I6:I16)</f>
        <v>508863.7800000001</v>
      </c>
      <c r="J17" s="111">
        <f t="shared" si="4"/>
        <v>50516.11999998428</v>
      </c>
      <c r="K17" s="111">
        <f t="shared" si="5"/>
        <v>-579800.5700000077</v>
      </c>
      <c r="L17" s="111">
        <f t="shared" si="6"/>
        <v>-4669584.570000008</v>
      </c>
      <c r="M17" s="111">
        <f>I17-G17</f>
        <v>-959394.8200000001</v>
      </c>
      <c r="N17" s="112">
        <f t="shared" si="0"/>
        <v>1.0033056816321735</v>
      </c>
      <c r="O17" s="112">
        <f t="shared" si="1"/>
        <v>0.34657640009736707</v>
      </c>
      <c r="P17" s="112">
        <f t="shared" si="2"/>
        <v>0.9635618756890033</v>
      </c>
      <c r="Q17" s="112">
        <f t="shared" si="3"/>
        <v>0.7665406785763375</v>
      </c>
      <c r="R17" s="35"/>
    </row>
    <row r="18" spans="1:18" ht="18" customHeight="1">
      <c r="A18" s="71" t="s">
        <v>73</v>
      </c>
      <c r="B18" s="70" t="s">
        <v>22</v>
      </c>
      <c r="C18" s="4" t="s">
        <v>23</v>
      </c>
      <c r="D18" s="106">
        <v>60</v>
      </c>
      <c r="E18" s="107">
        <v>140</v>
      </c>
      <c r="F18" s="107">
        <v>125</v>
      </c>
      <c r="G18" s="107">
        <v>10</v>
      </c>
      <c r="H18" s="107">
        <v>45.6</v>
      </c>
      <c r="I18" s="107">
        <v>0</v>
      </c>
      <c r="J18" s="107">
        <f t="shared" si="4"/>
        <v>-14.399999999999999</v>
      </c>
      <c r="K18" s="107">
        <f t="shared" si="5"/>
        <v>-79.4</v>
      </c>
      <c r="L18" s="107">
        <f t="shared" si="6"/>
        <v>-94.4</v>
      </c>
      <c r="M18" s="107">
        <f t="shared" si="7"/>
        <v>-10</v>
      </c>
      <c r="N18" s="108">
        <f t="shared" si="0"/>
        <v>0.76</v>
      </c>
      <c r="O18" s="108">
        <f t="shared" si="1"/>
        <v>0</v>
      </c>
      <c r="P18" s="108">
        <f t="shared" si="2"/>
        <v>0.3648</v>
      </c>
      <c r="Q18" s="108">
        <f t="shared" si="3"/>
        <v>0.32571428571428573</v>
      </c>
      <c r="R18" s="35"/>
    </row>
    <row r="19" spans="1:18" ht="29.25" customHeight="1">
      <c r="A19" s="71" t="s">
        <v>21</v>
      </c>
      <c r="B19" s="70" t="s">
        <v>22</v>
      </c>
      <c r="C19" s="66" t="s">
        <v>91</v>
      </c>
      <c r="D19" s="106">
        <v>168.6</v>
      </c>
      <c r="E19" s="107">
        <v>0</v>
      </c>
      <c r="F19" s="107">
        <v>0</v>
      </c>
      <c r="G19" s="107">
        <v>0</v>
      </c>
      <c r="H19" s="107">
        <v>125.7</v>
      </c>
      <c r="I19" s="107">
        <v>1.1</v>
      </c>
      <c r="J19" s="107">
        <f t="shared" si="4"/>
        <v>-42.89999999999999</v>
      </c>
      <c r="K19" s="107">
        <f t="shared" si="5"/>
        <v>125.7</v>
      </c>
      <c r="L19" s="107">
        <f t="shared" si="6"/>
        <v>125.7</v>
      </c>
      <c r="M19" s="107">
        <f t="shared" si="7"/>
        <v>1.1</v>
      </c>
      <c r="N19" s="108">
        <f t="shared" si="0"/>
        <v>0.7455516014234875</v>
      </c>
      <c r="O19" s="108">
        <f t="shared" si="1"/>
      </c>
      <c r="P19" s="108">
        <f t="shared" si="2"/>
      </c>
      <c r="Q19" s="108">
        <f t="shared" si="3"/>
      </c>
      <c r="R19" s="35"/>
    </row>
    <row r="20" spans="1:18" ht="31.5">
      <c r="A20" s="72" t="s">
        <v>25</v>
      </c>
      <c r="B20" s="73" t="s">
        <v>75</v>
      </c>
      <c r="C20" s="4" t="s">
        <v>26</v>
      </c>
      <c r="D20" s="106">
        <v>809.6</v>
      </c>
      <c r="E20" s="107">
        <v>969.6</v>
      </c>
      <c r="F20" s="107">
        <v>869</v>
      </c>
      <c r="G20" s="107">
        <v>75</v>
      </c>
      <c r="H20" s="107">
        <v>-2.48</v>
      </c>
      <c r="I20" s="107">
        <v>0</v>
      </c>
      <c r="J20" s="107">
        <f t="shared" si="4"/>
        <v>-812.08</v>
      </c>
      <c r="K20" s="107">
        <f t="shared" si="5"/>
        <v>-871.48</v>
      </c>
      <c r="L20" s="107">
        <f t="shared" si="6"/>
        <v>-972.08</v>
      </c>
      <c r="M20" s="107">
        <f t="shared" si="7"/>
        <v>-75</v>
      </c>
      <c r="N20" s="108">
        <f t="shared" si="0"/>
        <v>-0.0030632411067193677</v>
      </c>
      <c r="O20" s="108">
        <f t="shared" si="1"/>
        <v>0</v>
      </c>
      <c r="P20" s="108">
        <f t="shared" si="2"/>
        <v>-0.00285385500575374</v>
      </c>
      <c r="Q20" s="108">
        <f t="shared" si="3"/>
        <v>-0.0025577557755775576</v>
      </c>
      <c r="R20" s="35"/>
    </row>
    <row r="21" spans="1:18" ht="18" customHeight="1">
      <c r="A21" s="71" t="s">
        <v>24</v>
      </c>
      <c r="B21" s="70" t="s">
        <v>11</v>
      </c>
      <c r="C21" s="4" t="s">
        <v>77</v>
      </c>
      <c r="D21" s="106">
        <v>-10</v>
      </c>
      <c r="E21" s="107">
        <v>120</v>
      </c>
      <c r="F21" s="107">
        <v>105</v>
      </c>
      <c r="G21" s="107">
        <v>10</v>
      </c>
      <c r="H21" s="107">
        <v>115</v>
      </c>
      <c r="I21" s="107">
        <v>-10</v>
      </c>
      <c r="J21" s="107">
        <f t="shared" si="4"/>
        <v>125</v>
      </c>
      <c r="K21" s="107">
        <f t="shared" si="5"/>
        <v>10</v>
      </c>
      <c r="L21" s="107">
        <f t="shared" si="6"/>
        <v>-5</v>
      </c>
      <c r="M21" s="107">
        <f t="shared" si="7"/>
        <v>-20</v>
      </c>
      <c r="N21" s="108">
        <f t="shared" si="0"/>
        <v>-11.5</v>
      </c>
      <c r="O21" s="108">
        <f t="shared" si="1"/>
        <v>-1</v>
      </c>
      <c r="P21" s="108">
        <f t="shared" si="2"/>
        <v>1.0952380952380953</v>
      </c>
      <c r="Q21" s="108">
        <f t="shared" si="3"/>
        <v>0.9583333333333334</v>
      </c>
      <c r="R21" s="35"/>
    </row>
    <row r="22" spans="1:18" ht="28.5" customHeight="1">
      <c r="A22" s="164"/>
      <c r="B22" s="164"/>
      <c r="C22" s="77" t="s">
        <v>27</v>
      </c>
      <c r="D22" s="95">
        <f aca="true" t="shared" si="8" ref="D22:J22">D26+D29+D37+D49+D51+D56+D60+D63+D72</f>
        <v>5552951.4399999995</v>
      </c>
      <c r="E22" s="90">
        <f t="shared" si="8"/>
        <v>6580734.609999999</v>
      </c>
      <c r="F22" s="90">
        <f t="shared" si="8"/>
        <v>5949008.039999999</v>
      </c>
      <c r="G22" s="90">
        <f t="shared" si="8"/>
        <v>596439.3200000001</v>
      </c>
      <c r="H22" s="90">
        <f t="shared" si="8"/>
        <v>6136326.890000001</v>
      </c>
      <c r="I22" s="90">
        <f t="shared" si="8"/>
        <v>433016.1</v>
      </c>
      <c r="J22" s="90">
        <f t="shared" si="8"/>
        <v>583375.4499999996</v>
      </c>
      <c r="K22" s="90">
        <f t="shared" si="5"/>
        <v>187318.8500000015</v>
      </c>
      <c r="L22" s="90">
        <f t="shared" si="6"/>
        <v>-444407.7199999988</v>
      </c>
      <c r="M22" s="90">
        <f t="shared" si="7"/>
        <v>-163423.2200000001</v>
      </c>
      <c r="N22" s="89">
        <f t="shared" si="0"/>
        <v>1.1050568254203932</v>
      </c>
      <c r="O22" s="89">
        <f t="shared" si="1"/>
        <v>0.7260019342789136</v>
      </c>
      <c r="P22" s="89">
        <f t="shared" si="2"/>
        <v>1.031487409117706</v>
      </c>
      <c r="Q22" s="89">
        <f t="shared" si="3"/>
        <v>0.9324683722506173</v>
      </c>
      <c r="R22" s="35"/>
    </row>
    <row r="23" spans="1:17" ht="18" customHeight="1">
      <c r="A23" s="159" t="s">
        <v>25</v>
      </c>
      <c r="B23" s="161" t="s">
        <v>75</v>
      </c>
      <c r="C23" s="6" t="s">
        <v>93</v>
      </c>
      <c r="D23" s="52">
        <v>107456.71</v>
      </c>
      <c r="E23" s="5">
        <v>162836.6</v>
      </c>
      <c r="F23" s="5">
        <v>147211</v>
      </c>
      <c r="G23" s="5">
        <f>14675.5+750</f>
        <v>15425.5</v>
      </c>
      <c r="H23" s="113">
        <v>151846.15</v>
      </c>
      <c r="I23" s="113">
        <v>12508.16</v>
      </c>
      <c r="J23" s="9">
        <f t="shared" si="4"/>
        <v>44389.43999999999</v>
      </c>
      <c r="K23" s="9">
        <f t="shared" si="5"/>
        <v>4635.149999999994</v>
      </c>
      <c r="L23" s="9">
        <f t="shared" si="6"/>
        <v>-10990.450000000012</v>
      </c>
      <c r="M23" s="9">
        <f t="shared" si="7"/>
        <v>-2917.34</v>
      </c>
      <c r="N23" s="29">
        <f t="shared" si="0"/>
        <v>1.4130913741915232</v>
      </c>
      <c r="O23" s="29">
        <f t="shared" si="1"/>
        <v>0.8108754983631</v>
      </c>
      <c r="P23" s="29">
        <f t="shared" si="2"/>
        <v>1.0314864378341293</v>
      </c>
      <c r="Q23" s="29">
        <f t="shared" si="3"/>
        <v>0.9325062670185941</v>
      </c>
    </row>
    <row r="24" spans="1:17" ht="18" customHeight="1">
      <c r="A24" s="155"/>
      <c r="B24" s="152"/>
      <c r="C24" s="6" t="s">
        <v>28</v>
      </c>
      <c r="D24" s="52">
        <v>3971.23</v>
      </c>
      <c r="E24" s="5">
        <v>50255.369999999995</v>
      </c>
      <c r="F24" s="5">
        <v>50255.37</v>
      </c>
      <c r="G24" s="5">
        <v>0</v>
      </c>
      <c r="H24" s="113">
        <v>50255.37</v>
      </c>
      <c r="I24" s="113">
        <v>0</v>
      </c>
      <c r="J24" s="5">
        <f t="shared" si="4"/>
        <v>46284.14</v>
      </c>
      <c r="K24" s="9">
        <f t="shared" si="5"/>
        <v>0</v>
      </c>
      <c r="L24" s="9">
        <f t="shared" si="6"/>
        <v>0</v>
      </c>
      <c r="M24" s="9">
        <f t="shared" si="7"/>
        <v>0</v>
      </c>
      <c r="N24" s="29">
        <f t="shared" si="0"/>
        <v>12.654862599245071</v>
      </c>
      <c r="O24" s="29">
        <f t="shared" si="1"/>
      </c>
      <c r="P24" s="29">
        <f t="shared" si="2"/>
        <v>1</v>
      </c>
      <c r="Q24" s="29">
        <f t="shared" si="3"/>
        <v>1.0000000000000002</v>
      </c>
    </row>
    <row r="25" spans="1:17" ht="18" customHeight="1">
      <c r="A25" s="155"/>
      <c r="B25" s="152"/>
      <c r="C25" s="6" t="s">
        <v>50</v>
      </c>
      <c r="D25" s="52">
        <v>105081.79</v>
      </c>
      <c r="E25" s="5">
        <v>116540.4</v>
      </c>
      <c r="F25" s="5">
        <v>103720</v>
      </c>
      <c r="G25" s="5">
        <v>13020</v>
      </c>
      <c r="H25" s="113">
        <v>108459.37000000002</v>
      </c>
      <c r="I25" s="113">
        <v>12617.04</v>
      </c>
      <c r="J25" s="9">
        <f t="shared" si="4"/>
        <v>3377.580000000031</v>
      </c>
      <c r="K25" s="9">
        <f t="shared" si="5"/>
        <v>4739.370000000024</v>
      </c>
      <c r="L25" s="9">
        <f t="shared" si="6"/>
        <v>-8081.02999999997</v>
      </c>
      <c r="M25" s="9">
        <f t="shared" si="7"/>
        <v>-402.9599999999991</v>
      </c>
      <c r="N25" s="29">
        <f t="shared" si="0"/>
        <v>1.0321423911792902</v>
      </c>
      <c r="O25" s="29">
        <f t="shared" si="1"/>
        <v>0.9690506912442397</v>
      </c>
      <c r="P25" s="29">
        <f t="shared" si="2"/>
        <v>1.0456938873891248</v>
      </c>
      <c r="Q25" s="29">
        <f t="shared" si="3"/>
        <v>0.9306589817779931</v>
      </c>
    </row>
    <row r="26" spans="1:17" ht="18" customHeight="1">
      <c r="A26" s="160"/>
      <c r="B26" s="162"/>
      <c r="C26" s="57" t="s">
        <v>9</v>
      </c>
      <c r="D26" s="53">
        <f>SUM(D23:D25)</f>
        <v>216509.72999999998</v>
      </c>
      <c r="E26" s="53">
        <f>SUM(E23:E25)</f>
        <v>329632.37</v>
      </c>
      <c r="F26" s="53">
        <f>SUM(F23:F25)</f>
        <v>301186.37</v>
      </c>
      <c r="G26" s="53">
        <f>SUM(G23:G25)</f>
        <v>28445.5</v>
      </c>
      <c r="H26" s="53">
        <f>SUM(H23:H25)</f>
        <v>310560.89</v>
      </c>
      <c r="I26" s="53">
        <f>SUM(I23:I25)</f>
        <v>25125.2</v>
      </c>
      <c r="J26" s="53">
        <f t="shared" si="4"/>
        <v>94051.16000000003</v>
      </c>
      <c r="K26" s="53">
        <f t="shared" si="5"/>
        <v>9374.520000000019</v>
      </c>
      <c r="L26" s="53">
        <f t="shared" si="6"/>
        <v>-19071.47999999998</v>
      </c>
      <c r="M26" s="53">
        <f t="shared" si="7"/>
        <v>-3320.2999999999993</v>
      </c>
      <c r="N26" s="58">
        <f t="shared" si="0"/>
        <v>1.434396920637239</v>
      </c>
      <c r="O26" s="58">
        <f t="shared" si="1"/>
        <v>0.8832750347155086</v>
      </c>
      <c r="P26" s="58">
        <f t="shared" si="2"/>
        <v>1.0311253128752143</v>
      </c>
      <c r="Q26" s="58">
        <f t="shared" si="3"/>
        <v>0.9421431821152759</v>
      </c>
    </row>
    <row r="27" spans="1:17" ht="15.75">
      <c r="A27" s="116">
        <v>951</v>
      </c>
      <c r="B27" s="116" t="s">
        <v>11</v>
      </c>
      <c r="C27" s="62" t="s">
        <v>29</v>
      </c>
      <c r="D27" s="52">
        <v>71262.89</v>
      </c>
      <c r="E27" s="5">
        <v>91712.1</v>
      </c>
      <c r="F27" s="5">
        <v>76543</v>
      </c>
      <c r="G27" s="5">
        <v>5900</v>
      </c>
      <c r="H27" s="113">
        <v>95202.08</v>
      </c>
      <c r="I27" s="113">
        <v>7456.81</v>
      </c>
      <c r="J27" s="5">
        <f t="shared" si="4"/>
        <v>23939.190000000002</v>
      </c>
      <c r="K27" s="5">
        <f t="shared" si="5"/>
        <v>18659.08</v>
      </c>
      <c r="L27" s="5">
        <f t="shared" si="6"/>
        <v>3489.979999999996</v>
      </c>
      <c r="M27" s="5">
        <f t="shared" si="7"/>
        <v>1556.8100000000004</v>
      </c>
      <c r="N27" s="29">
        <f t="shared" si="0"/>
        <v>1.3359278581039866</v>
      </c>
      <c r="O27" s="29">
        <f t="shared" si="1"/>
        <v>1.2638661016949153</v>
      </c>
      <c r="P27" s="29">
        <f t="shared" si="2"/>
        <v>1.2437725200214258</v>
      </c>
      <c r="Q27" s="29">
        <f t="shared" si="3"/>
        <v>1.038053648319033</v>
      </c>
    </row>
    <row r="28" spans="1:17" ht="15.75">
      <c r="A28" s="116"/>
      <c r="B28" s="116"/>
      <c r="C28" s="63" t="s">
        <v>30</v>
      </c>
      <c r="D28" s="52">
        <v>18332.83</v>
      </c>
      <c r="E28" s="5">
        <v>14224.9</v>
      </c>
      <c r="F28" s="5">
        <v>12516.1</v>
      </c>
      <c r="G28" s="5">
        <v>2558.1</v>
      </c>
      <c r="H28" s="113">
        <v>11535.02</v>
      </c>
      <c r="I28" s="113">
        <v>587.9100000000001</v>
      </c>
      <c r="J28" s="5">
        <f t="shared" si="4"/>
        <v>-6797.810000000001</v>
      </c>
      <c r="K28" s="5">
        <f t="shared" si="5"/>
        <v>-981.0799999999999</v>
      </c>
      <c r="L28" s="5">
        <f t="shared" si="6"/>
        <v>-2689.879999999999</v>
      </c>
      <c r="M28" s="5">
        <f t="shared" si="7"/>
        <v>-1970.1899999999998</v>
      </c>
      <c r="N28" s="29">
        <f t="shared" si="0"/>
        <v>0.6292001834959469</v>
      </c>
      <c r="O28" s="29">
        <f t="shared" si="1"/>
        <v>0.22982291544505692</v>
      </c>
      <c r="P28" s="29">
        <f t="shared" si="2"/>
        <v>0.9216145604461454</v>
      </c>
      <c r="Q28" s="29">
        <f t="shared" si="3"/>
        <v>0.8109034158412362</v>
      </c>
    </row>
    <row r="29" spans="1:17" ht="15.75">
      <c r="A29" s="116"/>
      <c r="B29" s="116"/>
      <c r="C29" s="59" t="s">
        <v>9</v>
      </c>
      <c r="D29" s="53">
        <f>D27+D28</f>
        <v>89595.72</v>
      </c>
      <c r="E29" s="53">
        <f>E27+E28</f>
        <v>105937</v>
      </c>
      <c r="F29" s="53">
        <f>F27+F28</f>
        <v>89059.1</v>
      </c>
      <c r="G29" s="53">
        <f>G27+G28</f>
        <v>8458.1</v>
      </c>
      <c r="H29" s="53">
        <f>H27+H28</f>
        <v>106737.1</v>
      </c>
      <c r="I29" s="53">
        <f>I27+I28</f>
        <v>8044.72</v>
      </c>
      <c r="J29" s="53">
        <f t="shared" si="4"/>
        <v>17141.380000000005</v>
      </c>
      <c r="K29" s="53">
        <f t="shared" si="5"/>
        <v>17678</v>
      </c>
      <c r="L29" s="53">
        <f t="shared" si="6"/>
        <v>800.1000000000058</v>
      </c>
      <c r="M29" s="53">
        <f t="shared" si="7"/>
        <v>-413.3800000000001</v>
      </c>
      <c r="N29" s="58">
        <f t="shared" si="0"/>
        <v>1.1913191835502857</v>
      </c>
      <c r="O29" s="58">
        <f t="shared" si="1"/>
        <v>0.9511261394402998</v>
      </c>
      <c r="P29" s="58">
        <f t="shared" si="2"/>
        <v>1.198497402286796</v>
      </c>
      <c r="Q29" s="58">
        <f t="shared" si="3"/>
        <v>1.0075526020181806</v>
      </c>
    </row>
    <row r="30" spans="1:17" ht="18.75" customHeight="1">
      <c r="A30" s="140" t="s">
        <v>31</v>
      </c>
      <c r="B30" s="116" t="s">
        <v>32</v>
      </c>
      <c r="C30" s="6" t="s">
        <v>33</v>
      </c>
      <c r="D30" s="52">
        <v>1336</v>
      </c>
      <c r="E30" s="5">
        <v>496</v>
      </c>
      <c r="F30" s="5">
        <v>496</v>
      </c>
      <c r="G30" s="5">
        <v>0</v>
      </c>
      <c r="H30" s="113">
        <v>3566.51</v>
      </c>
      <c r="I30" s="113">
        <v>0</v>
      </c>
      <c r="J30" s="5">
        <f t="shared" si="4"/>
        <v>2230.51</v>
      </c>
      <c r="K30" s="5">
        <f t="shared" si="5"/>
        <v>3070.51</v>
      </c>
      <c r="L30" s="5">
        <f t="shared" si="6"/>
        <v>3070.51</v>
      </c>
      <c r="M30" s="5">
        <f t="shared" si="7"/>
        <v>0</v>
      </c>
      <c r="N30" s="29">
        <f t="shared" si="0"/>
        <v>2.669543413173653</v>
      </c>
      <c r="O30" s="29">
        <f t="shared" si="1"/>
      </c>
      <c r="P30" s="29">
        <f t="shared" si="2"/>
        <v>7.1905443548387105</v>
      </c>
      <c r="Q30" s="29">
        <f t="shared" si="3"/>
        <v>7.1905443548387105</v>
      </c>
    </row>
    <row r="31" spans="1:17" ht="17.25" customHeight="1">
      <c r="A31" s="140"/>
      <c r="B31" s="116"/>
      <c r="C31" s="8" t="s">
        <v>34</v>
      </c>
      <c r="D31" s="52">
        <v>60180.759999999995</v>
      </c>
      <c r="E31" s="5">
        <v>100081.7</v>
      </c>
      <c r="F31" s="5">
        <v>89800</v>
      </c>
      <c r="G31" s="5">
        <v>9300</v>
      </c>
      <c r="H31" s="113">
        <v>73423.85</v>
      </c>
      <c r="I31" s="113">
        <v>4944.469999999999</v>
      </c>
      <c r="J31" s="5">
        <f t="shared" si="4"/>
        <v>13243.090000000011</v>
      </c>
      <c r="K31" s="5">
        <f t="shared" si="5"/>
        <v>-16376.149999999994</v>
      </c>
      <c r="L31" s="5">
        <f t="shared" si="6"/>
        <v>-26657.84999999999</v>
      </c>
      <c r="M31" s="5">
        <f t="shared" si="7"/>
        <v>-4355.530000000001</v>
      </c>
      <c r="N31" s="29">
        <f t="shared" si="0"/>
        <v>1.2200552136596483</v>
      </c>
      <c r="O31" s="29">
        <f t="shared" si="1"/>
        <v>0.531663440860215</v>
      </c>
      <c r="P31" s="29">
        <f t="shared" si="2"/>
        <v>0.8176375278396437</v>
      </c>
      <c r="Q31" s="29">
        <f t="shared" si="3"/>
        <v>0.7336391168415406</v>
      </c>
    </row>
    <row r="32" spans="1:17" ht="15.75">
      <c r="A32" s="140"/>
      <c r="B32" s="116"/>
      <c r="C32" s="7" t="s">
        <v>35</v>
      </c>
      <c r="D32" s="52">
        <v>4957.66</v>
      </c>
      <c r="E32" s="5">
        <v>557</v>
      </c>
      <c r="F32" s="5">
        <v>510.49999999999994</v>
      </c>
      <c r="G32" s="5">
        <v>46.4</v>
      </c>
      <c r="H32" s="113">
        <v>7956.79</v>
      </c>
      <c r="I32" s="113">
        <v>514.54</v>
      </c>
      <c r="J32" s="5">
        <f t="shared" si="4"/>
        <v>2999.13</v>
      </c>
      <c r="K32" s="5">
        <f t="shared" si="5"/>
        <v>7446.29</v>
      </c>
      <c r="L32" s="5">
        <f t="shared" si="6"/>
        <v>7399.79</v>
      </c>
      <c r="M32" s="5">
        <f t="shared" si="7"/>
        <v>468.14</v>
      </c>
      <c r="N32" s="29">
        <f t="shared" si="0"/>
        <v>1.604948705639354</v>
      </c>
      <c r="O32" s="29">
        <f t="shared" si="1"/>
        <v>11.089224137931033</v>
      </c>
      <c r="P32" s="29">
        <f t="shared" si="2"/>
        <v>15.58626836434868</v>
      </c>
      <c r="Q32" s="29">
        <f t="shared" si="3"/>
        <v>14.28508078994614</v>
      </c>
    </row>
    <row r="33" spans="1:17" ht="15.75">
      <c r="A33" s="140"/>
      <c r="B33" s="116"/>
      <c r="C33" s="7" t="s">
        <v>36</v>
      </c>
      <c r="D33" s="5">
        <f>D34+D36+D35</f>
        <v>67661.33</v>
      </c>
      <c r="E33" s="5">
        <f>E34+E36+E35</f>
        <v>200263.99999999997</v>
      </c>
      <c r="F33" s="5">
        <f>F34+F36+F35</f>
        <v>193302</v>
      </c>
      <c r="G33" s="5">
        <f>G34+G36+G35</f>
        <v>6664.3</v>
      </c>
      <c r="H33" s="5">
        <v>220793.34000000003</v>
      </c>
      <c r="I33" s="5">
        <v>2376.35</v>
      </c>
      <c r="J33" s="9">
        <f t="shared" si="4"/>
        <v>153132.01</v>
      </c>
      <c r="K33" s="9">
        <f t="shared" si="5"/>
        <v>27491.340000000026</v>
      </c>
      <c r="L33" s="9">
        <f t="shared" si="6"/>
        <v>20529.340000000055</v>
      </c>
      <c r="M33" s="9">
        <f t="shared" si="7"/>
        <v>-4287.950000000001</v>
      </c>
      <c r="N33" s="29">
        <f t="shared" si="0"/>
        <v>3.2632131233601234</v>
      </c>
      <c r="O33" s="29">
        <f t="shared" si="1"/>
        <v>0.35657908557537926</v>
      </c>
      <c r="P33" s="29">
        <f t="shared" si="2"/>
        <v>1.142219635596114</v>
      </c>
      <c r="Q33" s="29">
        <f t="shared" si="3"/>
        <v>1.1025113849718375</v>
      </c>
    </row>
    <row r="34" spans="1:17" ht="15.75">
      <c r="A34" s="140"/>
      <c r="B34" s="116"/>
      <c r="C34" s="10" t="s">
        <v>37</v>
      </c>
      <c r="D34" s="53">
        <v>37751.91</v>
      </c>
      <c r="E34" s="11">
        <v>163317.8</v>
      </c>
      <c r="F34" s="11">
        <v>160666.9</v>
      </c>
      <c r="G34" s="11">
        <v>4932.1</v>
      </c>
      <c r="H34" s="113">
        <v>185375.44</v>
      </c>
      <c r="I34" s="113">
        <v>262.5</v>
      </c>
      <c r="J34" s="11">
        <f t="shared" si="4"/>
        <v>147623.53</v>
      </c>
      <c r="K34" s="11">
        <f t="shared" si="5"/>
        <v>24708.540000000008</v>
      </c>
      <c r="L34" s="11">
        <f t="shared" si="6"/>
        <v>22057.640000000014</v>
      </c>
      <c r="M34" s="11">
        <f t="shared" si="7"/>
        <v>-4669.6</v>
      </c>
      <c r="N34" s="29">
        <f t="shared" si="0"/>
        <v>4.910359237453151</v>
      </c>
      <c r="O34" s="29">
        <f t="shared" si="1"/>
        <v>0.05322276515074714</v>
      </c>
      <c r="P34" s="29">
        <f t="shared" si="2"/>
        <v>1.1537873700183423</v>
      </c>
      <c r="Q34" s="29">
        <f t="shared" si="3"/>
        <v>1.135059619955694</v>
      </c>
    </row>
    <row r="35" spans="1:17" ht="15.75">
      <c r="A35" s="140"/>
      <c r="B35" s="116"/>
      <c r="C35" s="10" t="s">
        <v>38</v>
      </c>
      <c r="D35" s="53">
        <v>1682.61</v>
      </c>
      <c r="E35" s="11">
        <v>1867.8</v>
      </c>
      <c r="F35" s="11">
        <v>1867.8</v>
      </c>
      <c r="G35" s="11">
        <v>0</v>
      </c>
      <c r="H35" s="113">
        <v>1024.17</v>
      </c>
      <c r="I35" s="113">
        <v>0</v>
      </c>
      <c r="J35" s="11">
        <f t="shared" si="4"/>
        <v>-658.4399999999998</v>
      </c>
      <c r="K35" s="11">
        <f t="shared" si="5"/>
        <v>-843.6299999999999</v>
      </c>
      <c r="L35" s="11">
        <f t="shared" si="6"/>
        <v>-843.6299999999999</v>
      </c>
      <c r="M35" s="11">
        <f t="shared" si="7"/>
        <v>0</v>
      </c>
      <c r="N35" s="29">
        <f t="shared" si="0"/>
        <v>0.6086793731167651</v>
      </c>
      <c r="O35" s="29">
        <f t="shared" si="1"/>
      </c>
      <c r="P35" s="29">
        <f t="shared" si="2"/>
        <v>0.5483295856087376</v>
      </c>
      <c r="Q35" s="29">
        <f t="shared" si="3"/>
        <v>0.5483295856087376</v>
      </c>
    </row>
    <row r="36" spans="1:17" ht="15.75">
      <c r="A36" s="140"/>
      <c r="B36" s="116"/>
      <c r="C36" s="10" t="s">
        <v>39</v>
      </c>
      <c r="D36" s="53">
        <v>28226.81</v>
      </c>
      <c r="E36" s="11">
        <v>35078.4</v>
      </c>
      <c r="F36" s="11">
        <v>30767.300000000003</v>
      </c>
      <c r="G36" s="11">
        <v>1732.2</v>
      </c>
      <c r="H36" s="113">
        <v>34393.729999999996</v>
      </c>
      <c r="I36" s="113">
        <v>2113.85</v>
      </c>
      <c r="J36" s="11">
        <f t="shared" si="4"/>
        <v>6166.919999999995</v>
      </c>
      <c r="K36" s="11">
        <f t="shared" si="5"/>
        <v>3626.429999999993</v>
      </c>
      <c r="L36" s="11">
        <f t="shared" si="6"/>
        <v>-684.6700000000055</v>
      </c>
      <c r="M36" s="11">
        <f t="shared" si="7"/>
        <v>381.64999999999986</v>
      </c>
      <c r="N36" s="29">
        <f t="shared" si="0"/>
        <v>1.2184773979064583</v>
      </c>
      <c r="O36" s="29">
        <f t="shared" si="1"/>
        <v>1.2203267521071468</v>
      </c>
      <c r="P36" s="29">
        <f t="shared" si="2"/>
        <v>1.1178663711147871</v>
      </c>
      <c r="Q36" s="29">
        <f t="shared" si="3"/>
        <v>0.9804817209450829</v>
      </c>
    </row>
    <row r="37" spans="1:17" ht="15.75">
      <c r="A37" s="140"/>
      <c r="B37" s="140"/>
      <c r="C37" s="59" t="s">
        <v>9</v>
      </c>
      <c r="D37" s="53">
        <f>SUM(D30:D33)</f>
        <v>134135.75</v>
      </c>
      <c r="E37" s="53">
        <f>SUM(E30:E33)</f>
        <v>301398.69999999995</v>
      </c>
      <c r="F37" s="53">
        <f>SUM(F30:F33)</f>
        <v>284108.5</v>
      </c>
      <c r="G37" s="53">
        <f>SUM(G30:G33)</f>
        <v>16010.7</v>
      </c>
      <c r="H37" s="53">
        <f>SUM(H30:H33)</f>
        <v>305740.49</v>
      </c>
      <c r="I37" s="53">
        <f>SUM(I30:I33)</f>
        <v>7835.359999999999</v>
      </c>
      <c r="J37" s="53">
        <f t="shared" si="4"/>
        <v>171604.74</v>
      </c>
      <c r="K37" s="53">
        <f t="shared" si="5"/>
        <v>21631.98999999999</v>
      </c>
      <c r="L37" s="53">
        <f t="shared" si="6"/>
        <v>4341.790000000037</v>
      </c>
      <c r="M37" s="53">
        <f t="shared" si="7"/>
        <v>-8175.340000000002</v>
      </c>
      <c r="N37" s="58">
        <f aca="true" t="shared" si="9" ref="N37:N69">_xlfn.IFERROR(H37/D37,"")</f>
        <v>2.279336343964976</v>
      </c>
      <c r="O37" s="58">
        <f aca="true" t="shared" si="10" ref="O37:O58">_xlfn.IFERROR(I37/G37,"")</f>
        <v>0.48938272530245386</v>
      </c>
      <c r="P37" s="58">
        <f aca="true" t="shared" si="11" ref="P37:P71">_xlfn.IFERROR(H37/F37,"")</f>
        <v>1.0761398902179977</v>
      </c>
      <c r="Q37" s="58">
        <f t="shared" si="3"/>
        <v>1.014405470229301</v>
      </c>
    </row>
    <row r="38" spans="1:17" ht="31.5">
      <c r="A38" s="140" t="s">
        <v>74</v>
      </c>
      <c r="B38" s="116" t="s">
        <v>15</v>
      </c>
      <c r="C38" s="62" t="s">
        <v>41</v>
      </c>
      <c r="D38" s="52">
        <v>276167.81</v>
      </c>
      <c r="E38" s="5">
        <v>326627.4</v>
      </c>
      <c r="F38" s="5">
        <v>308800.5</v>
      </c>
      <c r="G38" s="5">
        <v>20200</v>
      </c>
      <c r="H38" s="113">
        <v>275029.54</v>
      </c>
      <c r="I38" s="113">
        <v>19782.24</v>
      </c>
      <c r="J38" s="9">
        <f t="shared" si="4"/>
        <v>-1138.2700000000186</v>
      </c>
      <c r="K38" s="9">
        <f t="shared" si="5"/>
        <v>-33770.96000000002</v>
      </c>
      <c r="L38" s="9">
        <f t="shared" si="6"/>
        <v>-51597.860000000044</v>
      </c>
      <c r="M38" s="9">
        <f t="shared" si="7"/>
        <v>-417.7599999999984</v>
      </c>
      <c r="N38" s="29">
        <f t="shared" si="9"/>
        <v>0.9958783393328859</v>
      </c>
      <c r="O38" s="29">
        <f t="shared" si="10"/>
        <v>0.9793188118811882</v>
      </c>
      <c r="P38" s="29">
        <f t="shared" si="11"/>
        <v>0.8906382599769106</v>
      </c>
      <c r="Q38" s="29">
        <f t="shared" si="3"/>
        <v>0.8420283785132539</v>
      </c>
    </row>
    <row r="39" spans="1:17" ht="34.5" customHeight="1">
      <c r="A39" s="140"/>
      <c r="B39" s="116"/>
      <c r="C39" s="62" t="s">
        <v>42</v>
      </c>
      <c r="D39" s="52">
        <v>67602.37000000001</v>
      </c>
      <c r="E39" s="5">
        <v>254266</v>
      </c>
      <c r="F39" s="5">
        <v>210904.6</v>
      </c>
      <c r="G39" s="5">
        <v>20100</v>
      </c>
      <c r="H39" s="113">
        <v>220030.07</v>
      </c>
      <c r="I39" s="113">
        <v>14561.52</v>
      </c>
      <c r="J39" s="9">
        <f t="shared" si="4"/>
        <v>152427.7</v>
      </c>
      <c r="K39" s="9">
        <f t="shared" si="5"/>
        <v>9125.470000000001</v>
      </c>
      <c r="L39" s="9">
        <f t="shared" si="6"/>
        <v>-34235.92999999999</v>
      </c>
      <c r="M39" s="9">
        <f t="shared" si="7"/>
        <v>-5538.48</v>
      </c>
      <c r="N39" s="29">
        <f t="shared" si="9"/>
        <v>3.2547685828174364</v>
      </c>
      <c r="O39" s="29">
        <f t="shared" si="10"/>
        <v>0.7244537313432836</v>
      </c>
      <c r="P39" s="29">
        <f t="shared" si="11"/>
        <v>1.043268235970197</v>
      </c>
      <c r="Q39" s="29">
        <f t="shared" si="3"/>
        <v>0.8653538813683308</v>
      </c>
    </row>
    <row r="40" spans="1:17" ht="31.5">
      <c r="A40" s="140"/>
      <c r="B40" s="116"/>
      <c r="C40" s="63" t="s">
        <v>43</v>
      </c>
      <c r="D40" s="52">
        <v>49387.72</v>
      </c>
      <c r="E40" s="5">
        <v>43031.42</v>
      </c>
      <c r="F40" s="5">
        <v>40635.22</v>
      </c>
      <c r="G40" s="5">
        <v>4093.22</v>
      </c>
      <c r="H40" s="113">
        <v>41515.44</v>
      </c>
      <c r="I40" s="113">
        <v>5637.71</v>
      </c>
      <c r="J40" s="5">
        <f t="shared" si="4"/>
        <v>-7872.279999999999</v>
      </c>
      <c r="K40" s="5">
        <f t="shared" si="5"/>
        <v>880.2200000000012</v>
      </c>
      <c r="L40" s="5">
        <f t="shared" si="6"/>
        <v>-1515.979999999996</v>
      </c>
      <c r="M40" s="5">
        <f t="shared" si="7"/>
        <v>1544.4900000000002</v>
      </c>
      <c r="N40" s="29">
        <f t="shared" si="9"/>
        <v>0.8406024817505242</v>
      </c>
      <c r="O40" s="29">
        <f t="shared" si="10"/>
        <v>1.3773288511245425</v>
      </c>
      <c r="P40" s="29">
        <f t="shared" si="11"/>
        <v>1.021661504478135</v>
      </c>
      <c r="Q40" s="29">
        <f t="shared" si="3"/>
        <v>0.9647703933544374</v>
      </c>
    </row>
    <row r="41" spans="1:17" ht="31.5">
      <c r="A41" s="143"/>
      <c r="B41" s="117"/>
      <c r="C41" s="64" t="s">
        <v>78</v>
      </c>
      <c r="D41" s="52">
        <v>4314.47</v>
      </c>
      <c r="E41" s="5">
        <v>2948.3</v>
      </c>
      <c r="F41" s="5">
        <v>2448.6</v>
      </c>
      <c r="G41" s="5">
        <v>0</v>
      </c>
      <c r="H41" s="113">
        <v>2943.86</v>
      </c>
      <c r="I41" s="113">
        <v>111.44</v>
      </c>
      <c r="J41" s="5">
        <f t="shared" si="4"/>
        <v>-1370.6100000000001</v>
      </c>
      <c r="K41" s="5">
        <f t="shared" si="5"/>
        <v>495.2600000000002</v>
      </c>
      <c r="L41" s="5">
        <f t="shared" si="6"/>
        <v>-4.440000000000055</v>
      </c>
      <c r="M41" s="5">
        <f t="shared" si="7"/>
        <v>111.44</v>
      </c>
      <c r="N41" s="29">
        <f t="shared" si="9"/>
        <v>0.6823225100649674</v>
      </c>
      <c r="O41" s="29">
        <f t="shared" si="10"/>
      </c>
      <c r="P41" s="29">
        <f t="shared" si="11"/>
        <v>1.202262517356857</v>
      </c>
      <c r="Q41" s="29">
        <f t="shared" si="3"/>
        <v>0.9984940474171556</v>
      </c>
    </row>
    <row r="42" spans="1:17" ht="18" customHeight="1">
      <c r="A42" s="144"/>
      <c r="B42" s="147"/>
      <c r="C42" s="65" t="s">
        <v>82</v>
      </c>
      <c r="D42" s="52">
        <v>64.83</v>
      </c>
      <c r="E42" s="5">
        <v>0</v>
      </c>
      <c r="F42" s="5">
        <v>0</v>
      </c>
      <c r="G42" s="5">
        <v>0</v>
      </c>
      <c r="H42" s="113">
        <v>281.63</v>
      </c>
      <c r="I42" s="113">
        <v>30.12</v>
      </c>
      <c r="J42" s="5">
        <f t="shared" si="4"/>
        <v>216.8</v>
      </c>
      <c r="K42" s="5">
        <f t="shared" si="5"/>
        <v>281.63</v>
      </c>
      <c r="L42" s="5">
        <f t="shared" si="6"/>
        <v>281.63</v>
      </c>
      <c r="M42" s="5">
        <f t="shared" si="7"/>
        <v>30.12</v>
      </c>
      <c r="N42" s="29">
        <f t="shared" si="9"/>
        <v>4.34413080364029</v>
      </c>
      <c r="O42" s="29">
        <f t="shared" si="10"/>
      </c>
      <c r="P42" s="29">
        <f t="shared" si="11"/>
      </c>
      <c r="Q42" s="29">
        <f t="shared" si="3"/>
      </c>
    </row>
    <row r="43" spans="1:17" ht="31.5">
      <c r="A43" s="140"/>
      <c r="B43" s="116"/>
      <c r="C43" s="62" t="s">
        <v>44</v>
      </c>
      <c r="D43" s="52">
        <v>435399.51</v>
      </c>
      <c r="E43" s="5">
        <v>104142</v>
      </c>
      <c r="F43" s="5">
        <v>93840</v>
      </c>
      <c r="G43" s="5">
        <v>10400</v>
      </c>
      <c r="H43" s="113">
        <v>183920.81</v>
      </c>
      <c r="I43" s="113">
        <v>12257.14</v>
      </c>
      <c r="J43" s="5">
        <f t="shared" si="4"/>
        <v>-251478.7</v>
      </c>
      <c r="K43" s="5">
        <f t="shared" si="5"/>
        <v>90080.81</v>
      </c>
      <c r="L43" s="5">
        <f t="shared" si="6"/>
        <v>79778.81</v>
      </c>
      <c r="M43" s="5">
        <f t="shared" si="7"/>
        <v>1857.1399999999994</v>
      </c>
      <c r="N43" s="29">
        <f t="shared" si="9"/>
        <v>0.42241850478885473</v>
      </c>
      <c r="O43" s="29">
        <f t="shared" si="10"/>
        <v>1.1785711538461539</v>
      </c>
      <c r="P43" s="29">
        <f t="shared" si="11"/>
        <v>1.959940430520034</v>
      </c>
      <c r="Q43" s="29">
        <f t="shared" si="3"/>
        <v>1.7660579785293158</v>
      </c>
    </row>
    <row r="44" spans="1:17" ht="30" customHeight="1">
      <c r="A44" s="145"/>
      <c r="B44" s="148"/>
      <c r="C44" s="69" t="s">
        <v>104</v>
      </c>
      <c r="D44" s="54">
        <v>0</v>
      </c>
      <c r="E44" s="54">
        <v>0</v>
      </c>
      <c r="F44" s="54">
        <v>0</v>
      </c>
      <c r="G44" s="54">
        <v>0</v>
      </c>
      <c r="H44" s="113">
        <v>11940</v>
      </c>
      <c r="I44" s="113">
        <v>0</v>
      </c>
      <c r="J44" s="54">
        <f t="shared" si="4"/>
        <v>11940</v>
      </c>
      <c r="K44" s="5">
        <f>H44-F44</f>
        <v>11940</v>
      </c>
      <c r="L44" s="5">
        <f>H44-E44</f>
        <v>11940</v>
      </c>
      <c r="M44" s="5">
        <f>I44-G44</f>
        <v>0</v>
      </c>
      <c r="N44" s="29">
        <f t="shared" si="9"/>
      </c>
      <c r="O44" s="29">
        <f t="shared" si="10"/>
      </c>
      <c r="P44" s="29">
        <f t="shared" si="11"/>
      </c>
      <c r="Q44" s="29">
        <f t="shared" si="3"/>
      </c>
    </row>
    <row r="45" spans="1:17" ht="31.5">
      <c r="A45" s="140"/>
      <c r="B45" s="116"/>
      <c r="C45" s="62" t="s">
        <v>45</v>
      </c>
      <c r="D45" s="52">
        <v>109088.21</v>
      </c>
      <c r="E45" s="5">
        <v>45272.2</v>
      </c>
      <c r="F45" s="5">
        <v>40150</v>
      </c>
      <c r="G45" s="5">
        <v>5200</v>
      </c>
      <c r="H45" s="113">
        <v>81054.23999999999</v>
      </c>
      <c r="I45" s="113">
        <v>16364.1</v>
      </c>
      <c r="J45" s="54">
        <f t="shared" si="4"/>
        <v>-28033.970000000016</v>
      </c>
      <c r="K45" s="5">
        <f>H45-F45</f>
        <v>40904.23999999999</v>
      </c>
      <c r="L45" s="5">
        <f>H45-E45</f>
        <v>35782.03999999999</v>
      </c>
      <c r="M45" s="5">
        <f>I45-G45</f>
        <v>11164.1</v>
      </c>
      <c r="N45" s="29">
        <f t="shared" si="9"/>
        <v>0.7430155834438936</v>
      </c>
      <c r="O45" s="29">
        <f t="shared" si="10"/>
        <v>3.1469423076923078</v>
      </c>
      <c r="P45" s="29">
        <f t="shared" si="11"/>
        <v>2.0187855541718553</v>
      </c>
      <c r="Q45" s="29">
        <f t="shared" si="3"/>
        <v>1.790375550558621</v>
      </c>
    </row>
    <row r="46" spans="1:17" ht="47.25">
      <c r="A46" s="146"/>
      <c r="B46" s="149"/>
      <c r="C46" s="62" t="s">
        <v>105</v>
      </c>
      <c r="D46" s="67">
        <v>0</v>
      </c>
      <c r="E46" s="67">
        <v>0</v>
      </c>
      <c r="F46" s="67">
        <v>0</v>
      </c>
      <c r="G46" s="67">
        <v>0</v>
      </c>
      <c r="H46" s="113">
        <v>4046.11</v>
      </c>
      <c r="I46" s="113">
        <v>0</v>
      </c>
      <c r="J46" s="54">
        <f t="shared" si="4"/>
        <v>4046.11</v>
      </c>
      <c r="K46" s="5">
        <f>H46-F46</f>
        <v>4046.11</v>
      </c>
      <c r="L46" s="5">
        <f>H46-E46</f>
        <v>4046.11</v>
      </c>
      <c r="M46" s="5">
        <f>I46-G46</f>
        <v>0</v>
      </c>
      <c r="N46" s="29">
        <f t="shared" si="9"/>
      </c>
      <c r="O46" s="29">
        <f t="shared" si="10"/>
      </c>
      <c r="P46" s="29">
        <f t="shared" si="11"/>
      </c>
      <c r="Q46" s="96">
        <v>0.07</v>
      </c>
    </row>
    <row r="47" spans="1:17" ht="18" customHeight="1">
      <c r="A47" s="145"/>
      <c r="B47" s="148"/>
      <c r="C47" s="63" t="s">
        <v>50</v>
      </c>
      <c r="D47" s="54">
        <v>10956.029999999999</v>
      </c>
      <c r="E47" s="54">
        <v>14007.9</v>
      </c>
      <c r="F47" s="54">
        <v>12063.7</v>
      </c>
      <c r="G47" s="54">
        <v>1859</v>
      </c>
      <c r="H47" s="113">
        <v>11244.23</v>
      </c>
      <c r="I47" s="113">
        <v>2620.9000000000005</v>
      </c>
      <c r="J47" s="54">
        <f t="shared" si="4"/>
        <v>288.2000000000007</v>
      </c>
      <c r="K47" s="5">
        <f>H47-F47</f>
        <v>-819.4700000000012</v>
      </c>
      <c r="L47" s="5">
        <f>H47-E47</f>
        <v>-2763.67</v>
      </c>
      <c r="M47" s="5">
        <f>I47-G47</f>
        <v>761.9000000000005</v>
      </c>
      <c r="N47" s="29">
        <f t="shared" si="9"/>
        <v>1.0263051488541015</v>
      </c>
      <c r="O47" s="29">
        <f t="shared" si="10"/>
        <v>1.4098440021516947</v>
      </c>
      <c r="P47" s="29">
        <f t="shared" si="11"/>
        <v>0.9320714208741927</v>
      </c>
      <c r="Q47" s="29">
        <f aca="true" t="shared" si="12" ref="Q47:Q84">_xlfn.IFERROR(H47/E47,"")</f>
        <v>0.8027063299995003</v>
      </c>
    </row>
    <row r="48" spans="1:17" ht="27" customHeight="1">
      <c r="A48" s="145"/>
      <c r="B48" s="148"/>
      <c r="C48" s="63" t="s">
        <v>100</v>
      </c>
      <c r="D48" s="54">
        <v>625.31</v>
      </c>
      <c r="E48" s="54">
        <v>0</v>
      </c>
      <c r="F48" s="54">
        <v>0</v>
      </c>
      <c r="G48" s="54">
        <v>0</v>
      </c>
      <c r="H48" s="113">
        <v>38968.479999999996</v>
      </c>
      <c r="I48" s="113">
        <v>5524.990000000001</v>
      </c>
      <c r="J48" s="54">
        <f t="shared" si="4"/>
        <v>38343.17</v>
      </c>
      <c r="K48" s="5">
        <f>H48-F48</f>
        <v>38968.479999999996</v>
      </c>
      <c r="L48" s="5">
        <f>H48-E48</f>
        <v>38968.479999999996</v>
      </c>
      <c r="M48" s="5">
        <f>I48-G48</f>
        <v>5524.990000000001</v>
      </c>
      <c r="N48" s="29">
        <f t="shared" si="9"/>
        <v>62.318657945658956</v>
      </c>
      <c r="O48" s="29">
        <f t="shared" si="10"/>
      </c>
      <c r="P48" s="29">
        <f t="shared" si="11"/>
      </c>
      <c r="Q48" s="29">
        <f t="shared" si="12"/>
      </c>
    </row>
    <row r="49" spans="1:17" ht="18" customHeight="1">
      <c r="A49" s="140"/>
      <c r="B49" s="140"/>
      <c r="C49" s="59" t="s">
        <v>9</v>
      </c>
      <c r="D49" s="53">
        <f>SUM(D38:D48)</f>
        <v>953606.26</v>
      </c>
      <c r="E49" s="53">
        <f>SUM(E38:E48)</f>
        <v>790295.2200000001</v>
      </c>
      <c r="F49" s="53">
        <f>SUM(F38:F48)</f>
        <v>708842.6199999999</v>
      </c>
      <c r="G49" s="53">
        <f>SUM(G38:G48)</f>
        <v>61852.22</v>
      </c>
      <c r="H49" s="53">
        <f>SUM(H38:H48)</f>
        <v>870974.41</v>
      </c>
      <c r="I49" s="53">
        <f>SUM(I38:I48)</f>
        <v>76890.16</v>
      </c>
      <c r="J49" s="53">
        <f t="shared" si="4"/>
        <v>-82631.84999999998</v>
      </c>
      <c r="K49" s="53">
        <f t="shared" si="5"/>
        <v>162131.79000000015</v>
      </c>
      <c r="L49" s="53">
        <f t="shared" si="6"/>
        <v>80679.18999999994</v>
      </c>
      <c r="M49" s="53">
        <f t="shared" si="7"/>
        <v>15037.940000000002</v>
      </c>
      <c r="N49" s="29">
        <f t="shared" si="9"/>
        <v>0.9133480415701131</v>
      </c>
      <c r="O49" s="29">
        <f t="shared" si="10"/>
        <v>1.243126924142739</v>
      </c>
      <c r="P49" s="29">
        <f t="shared" si="11"/>
        <v>1.2287274853760912</v>
      </c>
      <c r="Q49" s="29">
        <f t="shared" si="12"/>
        <v>1.1020874072855964</v>
      </c>
    </row>
    <row r="50" spans="1:17" ht="18" customHeight="1">
      <c r="A50" s="140" t="s">
        <v>46</v>
      </c>
      <c r="B50" s="116" t="s">
        <v>47</v>
      </c>
      <c r="C50" s="6" t="s">
        <v>28</v>
      </c>
      <c r="D50" s="52">
        <v>8187.13</v>
      </c>
      <c r="E50" s="5">
        <v>2731.14</v>
      </c>
      <c r="F50" s="5">
        <v>2731.14</v>
      </c>
      <c r="G50" s="5">
        <v>0</v>
      </c>
      <c r="H50" s="45">
        <v>2731.14</v>
      </c>
      <c r="I50" s="45">
        <v>0</v>
      </c>
      <c r="J50" s="9">
        <f t="shared" si="4"/>
        <v>-5455.99</v>
      </c>
      <c r="K50" s="9">
        <f t="shared" si="5"/>
        <v>0</v>
      </c>
      <c r="L50" s="9">
        <f t="shared" si="6"/>
        <v>0</v>
      </c>
      <c r="M50" s="9">
        <f t="shared" si="7"/>
        <v>0</v>
      </c>
      <c r="N50" s="29">
        <f t="shared" si="9"/>
        <v>0.3335894263313273</v>
      </c>
      <c r="O50" s="29">
        <f t="shared" si="10"/>
      </c>
      <c r="P50" s="29">
        <f t="shared" si="11"/>
        <v>1</v>
      </c>
      <c r="Q50" s="29">
        <f t="shared" si="12"/>
        <v>1</v>
      </c>
    </row>
    <row r="51" spans="1:17" ht="18" customHeight="1">
      <c r="A51" s="140"/>
      <c r="B51" s="116"/>
      <c r="C51" s="60" t="s">
        <v>9</v>
      </c>
      <c r="D51" s="53">
        <f>D50</f>
        <v>8187.13</v>
      </c>
      <c r="E51" s="97">
        <f>SUM(E50:E50)</f>
        <v>2731.14</v>
      </c>
      <c r="F51" s="97">
        <f>SUM(F50:F50)</f>
        <v>2731.14</v>
      </c>
      <c r="G51" s="97">
        <f>SUM(G50:G50)</f>
        <v>0</v>
      </c>
      <c r="H51" s="97">
        <f>SUM(H50:H50)</f>
        <v>2731.14</v>
      </c>
      <c r="I51" s="97">
        <f>SUM(I50:I50)</f>
        <v>0</v>
      </c>
      <c r="J51" s="98">
        <f t="shared" si="4"/>
        <v>-5455.99</v>
      </c>
      <c r="K51" s="98">
        <f t="shared" si="5"/>
        <v>0</v>
      </c>
      <c r="L51" s="98">
        <f t="shared" si="6"/>
        <v>0</v>
      </c>
      <c r="M51" s="98">
        <f t="shared" si="7"/>
        <v>0</v>
      </c>
      <c r="N51" s="29">
        <f t="shared" si="9"/>
        <v>0.3335894263313273</v>
      </c>
      <c r="O51" s="29">
        <f t="shared" si="10"/>
      </c>
      <c r="P51" s="29">
        <f t="shared" si="11"/>
        <v>1</v>
      </c>
      <c r="Q51" s="29">
        <f t="shared" si="12"/>
        <v>1</v>
      </c>
    </row>
    <row r="52" spans="1:17" ht="18" customHeight="1">
      <c r="A52" s="154" t="s">
        <v>49</v>
      </c>
      <c r="B52" s="151" t="s">
        <v>76</v>
      </c>
      <c r="C52" s="12" t="s">
        <v>85</v>
      </c>
      <c r="D52" s="52">
        <v>361443.62</v>
      </c>
      <c r="E52" s="5">
        <v>636054.38</v>
      </c>
      <c r="F52" s="5">
        <v>564388.06</v>
      </c>
      <c r="G52" s="5">
        <v>69540.8</v>
      </c>
      <c r="H52" s="45">
        <v>467376.93</v>
      </c>
      <c r="I52" s="45">
        <v>44093.72</v>
      </c>
      <c r="J52" s="9">
        <f t="shared" si="4"/>
        <v>105933.31</v>
      </c>
      <c r="K52" s="9">
        <f t="shared" si="5"/>
        <v>-97011.13000000006</v>
      </c>
      <c r="L52" s="9">
        <f t="shared" si="6"/>
        <v>-168677.45</v>
      </c>
      <c r="M52" s="9">
        <f t="shared" si="7"/>
        <v>-25447.08</v>
      </c>
      <c r="N52" s="29">
        <f t="shared" si="9"/>
        <v>1.2930839116761834</v>
      </c>
      <c r="O52" s="29">
        <f t="shared" si="10"/>
        <v>0.6340697834940063</v>
      </c>
      <c r="P52" s="29">
        <f t="shared" si="11"/>
        <v>0.8281127173384921</v>
      </c>
      <c r="Q52" s="29">
        <f t="shared" si="12"/>
        <v>0.7348065585209869</v>
      </c>
    </row>
    <row r="53" spans="1:17" ht="18" customHeight="1">
      <c r="A53" s="155"/>
      <c r="B53" s="152"/>
      <c r="C53" s="12" t="s">
        <v>79</v>
      </c>
      <c r="D53" s="52">
        <v>230806.44</v>
      </c>
      <c r="E53" s="52">
        <v>415818.14</v>
      </c>
      <c r="F53" s="52">
        <v>369024.7</v>
      </c>
      <c r="G53" s="52">
        <v>40730.8</v>
      </c>
      <c r="H53" s="45">
        <v>296563.63</v>
      </c>
      <c r="I53" s="45">
        <v>20319.46</v>
      </c>
      <c r="J53" s="99">
        <f t="shared" si="4"/>
        <v>65757.19</v>
      </c>
      <c r="K53" s="99">
        <f t="shared" si="5"/>
        <v>-72461.07</v>
      </c>
      <c r="L53" s="99">
        <f t="shared" si="6"/>
        <v>-119254.51000000001</v>
      </c>
      <c r="M53" s="99">
        <f t="shared" si="7"/>
        <v>-20411.340000000004</v>
      </c>
      <c r="N53" s="29">
        <f t="shared" si="9"/>
        <v>1.2849018857532746</v>
      </c>
      <c r="O53" s="29">
        <f t="shared" si="10"/>
        <v>0.4988721066121951</v>
      </c>
      <c r="P53" s="29">
        <f t="shared" si="11"/>
        <v>0.8036416803536457</v>
      </c>
      <c r="Q53" s="29">
        <f t="shared" si="12"/>
        <v>0.713205128568946</v>
      </c>
    </row>
    <row r="54" spans="1:17" ht="18" customHeight="1">
      <c r="A54" s="155"/>
      <c r="B54" s="152"/>
      <c r="C54" s="12" t="s">
        <v>80</v>
      </c>
      <c r="D54" s="52">
        <v>3309704.99</v>
      </c>
      <c r="E54" s="5">
        <v>3830717.66</v>
      </c>
      <c r="F54" s="5">
        <v>3478817.55</v>
      </c>
      <c r="G54" s="5">
        <v>356561.7</v>
      </c>
      <c r="H54" s="45">
        <v>3493763.07</v>
      </c>
      <c r="I54" s="45">
        <v>254733.28999999998</v>
      </c>
      <c r="J54" s="9">
        <f t="shared" si="4"/>
        <v>184058.0799999996</v>
      </c>
      <c r="K54" s="9">
        <f t="shared" si="5"/>
        <v>14945.520000000019</v>
      </c>
      <c r="L54" s="9">
        <f t="shared" si="6"/>
        <v>-336954.5900000003</v>
      </c>
      <c r="M54" s="9">
        <f t="shared" si="7"/>
        <v>-101828.41000000003</v>
      </c>
      <c r="N54" s="29">
        <f t="shared" si="9"/>
        <v>1.0556116271861438</v>
      </c>
      <c r="O54" s="29">
        <f t="shared" si="10"/>
        <v>0.7144157378652838</v>
      </c>
      <c r="P54" s="29">
        <f t="shared" si="11"/>
        <v>1.004296149420081</v>
      </c>
      <c r="Q54" s="29">
        <f t="shared" si="12"/>
        <v>0.9120387823100489</v>
      </c>
    </row>
    <row r="55" spans="1:17" ht="18" customHeight="1">
      <c r="A55" s="155"/>
      <c r="B55" s="152"/>
      <c r="C55" s="12" t="s">
        <v>81</v>
      </c>
      <c r="D55" s="52">
        <v>1649.53</v>
      </c>
      <c r="E55" s="5">
        <v>0</v>
      </c>
      <c r="F55" s="5">
        <v>0</v>
      </c>
      <c r="G55" s="5">
        <v>0</v>
      </c>
      <c r="H55" s="45">
        <v>1044.68</v>
      </c>
      <c r="I55" s="45">
        <v>84.95</v>
      </c>
      <c r="J55" s="9">
        <f t="shared" si="4"/>
        <v>-604.8499999999999</v>
      </c>
      <c r="K55" s="9">
        <f t="shared" si="5"/>
        <v>1044.68</v>
      </c>
      <c r="L55" s="9">
        <f t="shared" si="6"/>
        <v>1044.68</v>
      </c>
      <c r="M55" s="9">
        <f t="shared" si="7"/>
        <v>84.95</v>
      </c>
      <c r="N55" s="29">
        <f t="shared" si="9"/>
        <v>0.6333197941231745</v>
      </c>
      <c r="O55" s="29">
        <f t="shared" si="10"/>
      </c>
      <c r="P55" s="29">
        <f t="shared" si="11"/>
      </c>
      <c r="Q55" s="29">
        <f t="shared" si="12"/>
      </c>
    </row>
    <row r="56" spans="1:17" ht="18" customHeight="1">
      <c r="A56" s="156"/>
      <c r="B56" s="153"/>
      <c r="C56" s="61" t="s">
        <v>9</v>
      </c>
      <c r="D56" s="11">
        <f>SUM(D52:D55)</f>
        <v>3903604.58</v>
      </c>
      <c r="E56" s="11">
        <f>SUM(E52:E55)</f>
        <v>4882590.18</v>
      </c>
      <c r="F56" s="11">
        <f>SUM(F52:F55)</f>
        <v>4412230.31</v>
      </c>
      <c r="G56" s="11">
        <f>SUM(G52:G55)</f>
        <v>466833.30000000005</v>
      </c>
      <c r="H56" s="11">
        <f>SUM(H52:H55)</f>
        <v>4258748.31</v>
      </c>
      <c r="I56" s="11">
        <f>SUM(I52:I55)</f>
        <v>319231.42</v>
      </c>
      <c r="J56" s="11">
        <f t="shared" si="4"/>
        <v>355143.7299999995</v>
      </c>
      <c r="K56" s="11">
        <f t="shared" si="5"/>
        <v>-153482</v>
      </c>
      <c r="L56" s="11">
        <f t="shared" si="6"/>
        <v>-623841.8700000001</v>
      </c>
      <c r="M56" s="11">
        <f t="shared" si="7"/>
        <v>-147601.88000000006</v>
      </c>
      <c r="N56" s="29">
        <f t="shared" si="9"/>
        <v>1.0909784079615972</v>
      </c>
      <c r="O56" s="29">
        <f t="shared" si="10"/>
        <v>0.6838231548606322</v>
      </c>
      <c r="P56" s="29">
        <f t="shared" si="11"/>
        <v>0.965214417830333</v>
      </c>
      <c r="Q56" s="29">
        <f t="shared" si="12"/>
        <v>0.8722313675730204</v>
      </c>
    </row>
    <row r="57" spans="1:17" ht="18" customHeight="1">
      <c r="A57" s="150">
        <v>991</v>
      </c>
      <c r="B57" s="150" t="s">
        <v>51</v>
      </c>
      <c r="C57" s="7" t="s">
        <v>52</v>
      </c>
      <c r="D57" s="52">
        <v>50450.81</v>
      </c>
      <c r="E57" s="5">
        <v>54298.2</v>
      </c>
      <c r="F57" s="5">
        <v>49000</v>
      </c>
      <c r="G57" s="5">
        <v>5000</v>
      </c>
      <c r="H57" s="45">
        <v>49428.91</v>
      </c>
      <c r="I57" s="45">
        <v>4194.45</v>
      </c>
      <c r="J57" s="5">
        <f t="shared" si="4"/>
        <v>-1021.8999999999942</v>
      </c>
      <c r="K57" s="5">
        <f t="shared" si="5"/>
        <v>428.9100000000035</v>
      </c>
      <c r="L57" s="5">
        <f t="shared" si="6"/>
        <v>-4869.289999999994</v>
      </c>
      <c r="M57" s="5">
        <f t="shared" si="7"/>
        <v>-805.5500000000002</v>
      </c>
      <c r="N57" s="29">
        <f t="shared" si="9"/>
        <v>0.9797446264985638</v>
      </c>
      <c r="O57" s="29">
        <f t="shared" si="10"/>
        <v>0.8388899999999999</v>
      </c>
      <c r="P57" s="29">
        <f t="shared" si="11"/>
        <v>1.0087532653061224</v>
      </c>
      <c r="Q57" s="29">
        <f t="shared" si="12"/>
        <v>0.91032317830057</v>
      </c>
    </row>
    <row r="58" spans="1:17" ht="13.5" customHeight="1">
      <c r="A58" s="150"/>
      <c r="B58" s="150"/>
      <c r="C58" s="6" t="s">
        <v>53</v>
      </c>
      <c r="D58" s="52">
        <v>3553.5</v>
      </c>
      <c r="E58" s="5">
        <v>0</v>
      </c>
      <c r="F58" s="5">
        <v>0</v>
      </c>
      <c r="G58" s="5">
        <v>0</v>
      </c>
      <c r="H58" s="45">
        <v>8905.67</v>
      </c>
      <c r="I58" s="45">
        <v>0</v>
      </c>
      <c r="J58" s="5">
        <f t="shared" si="4"/>
        <v>5352.17</v>
      </c>
      <c r="K58" s="5">
        <f t="shared" si="5"/>
        <v>8905.67</v>
      </c>
      <c r="L58" s="5">
        <f t="shared" si="6"/>
        <v>8905.67</v>
      </c>
      <c r="M58" s="5">
        <f t="shared" si="7"/>
        <v>0</v>
      </c>
      <c r="N58" s="100">
        <f t="shared" si="9"/>
        <v>2.506168566202336</v>
      </c>
      <c r="O58" s="29">
        <f t="shared" si="10"/>
      </c>
      <c r="P58" s="29">
        <f t="shared" si="11"/>
      </c>
      <c r="Q58" s="29">
        <f t="shared" si="12"/>
      </c>
    </row>
    <row r="59" spans="1:17" ht="3" customHeight="1" hidden="1">
      <c r="A59" s="150"/>
      <c r="B59" s="150"/>
      <c r="C59" s="6" t="s">
        <v>54</v>
      </c>
      <c r="D59" s="52">
        <v>0</v>
      </c>
      <c r="E59" s="3">
        <v>0</v>
      </c>
      <c r="F59" s="3">
        <v>0</v>
      </c>
      <c r="G59" s="3">
        <v>0</v>
      </c>
      <c r="H59" s="45">
        <v>0</v>
      </c>
      <c r="I59" s="45">
        <v>0</v>
      </c>
      <c r="J59" s="3"/>
      <c r="K59" s="3"/>
      <c r="L59" s="3"/>
      <c r="M59" s="3"/>
      <c r="N59" s="33">
        <f t="shared" si="9"/>
      </c>
      <c r="O59" s="30"/>
      <c r="P59" s="30">
        <f t="shared" si="11"/>
      </c>
      <c r="Q59" s="30">
        <f t="shared" si="12"/>
      </c>
    </row>
    <row r="60" spans="1:17" ht="15.75" customHeight="1">
      <c r="A60" s="150"/>
      <c r="B60" s="150"/>
      <c r="C60" s="59" t="s">
        <v>9</v>
      </c>
      <c r="D60" s="53">
        <f>SUM(D57:D59)</f>
        <v>54004.31</v>
      </c>
      <c r="E60" s="53">
        <f>SUM(E57:E59)</f>
        <v>54298.2</v>
      </c>
      <c r="F60" s="53">
        <f>SUM(F57:F59)</f>
        <v>49000</v>
      </c>
      <c r="G60" s="53">
        <f>SUM(G57:G59)</f>
        <v>5000</v>
      </c>
      <c r="H60" s="53">
        <f>SUM(H57:H59)</f>
        <v>58334.58</v>
      </c>
      <c r="I60" s="53">
        <f>SUM(I57:I59)</f>
        <v>4194.45</v>
      </c>
      <c r="J60" s="53">
        <f t="shared" si="4"/>
        <v>4330.270000000004</v>
      </c>
      <c r="K60" s="53">
        <f t="shared" si="5"/>
        <v>9334.580000000002</v>
      </c>
      <c r="L60" s="53">
        <f t="shared" si="6"/>
        <v>4036.3800000000047</v>
      </c>
      <c r="M60" s="53">
        <f t="shared" si="7"/>
        <v>-805.5500000000002</v>
      </c>
      <c r="N60" s="58">
        <f t="shared" si="9"/>
        <v>1.080183785331208</v>
      </c>
      <c r="O60" s="29">
        <f aca="true" t="shared" si="13" ref="O60:O73">_xlfn.IFERROR(I60/G60,"")</f>
        <v>0.8388899999999999</v>
      </c>
      <c r="P60" s="29">
        <f t="shared" si="11"/>
        <v>1.1905016326530613</v>
      </c>
      <c r="Q60" s="58">
        <f t="shared" si="12"/>
        <v>1.0743372708487575</v>
      </c>
    </row>
    <row r="61" spans="1:17" ht="18" customHeight="1">
      <c r="A61" s="140" t="s">
        <v>55</v>
      </c>
      <c r="B61" s="116" t="s">
        <v>56</v>
      </c>
      <c r="C61" s="6" t="s">
        <v>57</v>
      </c>
      <c r="D61" s="52">
        <v>3792.59</v>
      </c>
      <c r="E61" s="5">
        <v>7767.5</v>
      </c>
      <c r="F61" s="5">
        <v>7536</v>
      </c>
      <c r="G61" s="5">
        <v>54.9</v>
      </c>
      <c r="H61" s="45">
        <v>10716.899999999998</v>
      </c>
      <c r="I61" s="45">
        <v>77.14999999999999</v>
      </c>
      <c r="J61" s="5">
        <f>H61-D61</f>
        <v>6924.309999999998</v>
      </c>
      <c r="K61" s="5">
        <f t="shared" si="5"/>
        <v>3180.899999999998</v>
      </c>
      <c r="L61" s="5">
        <f t="shared" si="6"/>
        <v>2949.399999999998</v>
      </c>
      <c r="M61" s="5">
        <f t="shared" si="7"/>
        <v>22.249999999999993</v>
      </c>
      <c r="N61" s="29">
        <f t="shared" si="9"/>
        <v>2.825747048850521</v>
      </c>
      <c r="O61" s="58">
        <f t="shared" si="13"/>
        <v>1.4052823315118397</v>
      </c>
      <c r="P61" s="29">
        <f t="shared" si="11"/>
        <v>1.4220939490445856</v>
      </c>
      <c r="Q61" s="29">
        <f t="shared" si="12"/>
        <v>1.3797103315094945</v>
      </c>
    </row>
    <row r="62" spans="1:17" s="82" customFormat="1" ht="18" customHeight="1">
      <c r="A62" s="141"/>
      <c r="B62" s="142"/>
      <c r="C62" s="83" t="s">
        <v>109</v>
      </c>
      <c r="D62" s="84">
        <v>22010.09</v>
      </c>
      <c r="E62" s="84">
        <v>16333.1</v>
      </c>
      <c r="F62" s="84">
        <v>14250</v>
      </c>
      <c r="G62" s="84">
        <v>2000</v>
      </c>
      <c r="H62" s="85">
        <v>59023.93</v>
      </c>
      <c r="I62" s="85">
        <v>8352.58</v>
      </c>
      <c r="J62" s="86">
        <f>H62-D62</f>
        <v>37013.84</v>
      </c>
      <c r="K62" s="86">
        <f>H62-F62</f>
        <v>44773.93</v>
      </c>
      <c r="L62" s="86">
        <f>H62-E62</f>
        <v>42690.83</v>
      </c>
      <c r="M62" s="86">
        <f>I62-G62</f>
        <v>6352.58</v>
      </c>
      <c r="N62" s="101">
        <f>_xlfn.IFERROR(H62/D62,"")</f>
        <v>2.681675994964128</v>
      </c>
      <c r="O62" s="102">
        <f>_xlfn.IFERROR(I62/G62,"")</f>
        <v>4.17629</v>
      </c>
      <c r="P62" s="101">
        <f>_xlfn.IFERROR(H62/F62,"")</f>
        <v>4.142030175438596</v>
      </c>
      <c r="Q62" s="101">
        <f>_xlfn.IFERROR(H62/E62,"")</f>
        <v>3.613761625166074</v>
      </c>
    </row>
    <row r="63" spans="1:17" ht="18" customHeight="1">
      <c r="A63" s="140"/>
      <c r="B63" s="116"/>
      <c r="C63" s="61" t="s">
        <v>9</v>
      </c>
      <c r="D63" s="11">
        <f>SUBTOTAL(9,D61:D62)</f>
        <v>25802.68</v>
      </c>
      <c r="E63" s="11">
        <f>SUBTOTAL(9,E61:E62)</f>
        <v>24100.6</v>
      </c>
      <c r="F63" s="11">
        <f>SUBTOTAL(9,F61:F62)</f>
        <v>21786</v>
      </c>
      <c r="G63" s="11">
        <f>SUBTOTAL(9,G61:G62)</f>
        <v>2054.9</v>
      </c>
      <c r="H63" s="11">
        <f>SUBTOTAL(9,H61:H62)</f>
        <v>69740.83</v>
      </c>
      <c r="I63" s="11">
        <f>SUBTOTAL(9,I61:I62)</f>
        <v>8429.73</v>
      </c>
      <c r="J63" s="11">
        <f>H63-D63</f>
        <v>43938.15</v>
      </c>
      <c r="K63" s="11">
        <f>H63-F63</f>
        <v>47954.83</v>
      </c>
      <c r="L63" s="11">
        <f>H63-E63</f>
        <v>45640.23</v>
      </c>
      <c r="M63" s="11">
        <f>I63-G63</f>
        <v>6374.83</v>
      </c>
      <c r="N63" s="29">
        <f>_xlfn.IFERROR(H63/D63,"")</f>
        <v>2.7028521843467423</v>
      </c>
      <c r="O63" s="29">
        <f>_xlfn.IFERROR(I63/G63,"")</f>
        <v>4.1022580174217715</v>
      </c>
      <c r="P63" s="29">
        <f>_xlfn.IFERROR(H63/F63,"")</f>
        <v>3.201176443587625</v>
      </c>
      <c r="Q63" s="29">
        <f>_xlfn.IFERROR(H63/E63,"")</f>
        <v>2.8937383301660544</v>
      </c>
    </row>
    <row r="64" spans="1:17" ht="18" customHeight="1">
      <c r="A64" s="116"/>
      <c r="B64" s="116" t="s">
        <v>58</v>
      </c>
      <c r="C64" s="8" t="s">
        <v>59</v>
      </c>
      <c r="D64" s="52">
        <v>1887.6</v>
      </c>
      <c r="E64" s="5">
        <v>41.2</v>
      </c>
      <c r="F64" s="5">
        <v>41.2</v>
      </c>
      <c r="G64" s="5">
        <v>0</v>
      </c>
      <c r="H64" s="45">
        <v>922.14</v>
      </c>
      <c r="I64" s="45">
        <v>603.27</v>
      </c>
      <c r="J64" s="5">
        <f aca="true" t="shared" si="14" ref="J64:J73">H64-D64</f>
        <v>-965.4599999999999</v>
      </c>
      <c r="K64" s="5">
        <f t="shared" si="5"/>
        <v>880.9399999999999</v>
      </c>
      <c r="L64" s="5">
        <f t="shared" si="6"/>
        <v>880.9399999999999</v>
      </c>
      <c r="M64" s="5">
        <f t="shared" si="7"/>
        <v>603.27</v>
      </c>
      <c r="N64" s="29">
        <f t="shared" si="9"/>
        <v>0.488525111252384</v>
      </c>
      <c r="O64" s="29">
        <f t="shared" si="13"/>
      </c>
      <c r="P64" s="29">
        <f t="shared" si="11"/>
        <v>22.382038834951455</v>
      </c>
      <c r="Q64" s="29">
        <f t="shared" si="12"/>
        <v>22.382038834951455</v>
      </c>
    </row>
    <row r="65" spans="1:17" ht="18" customHeight="1">
      <c r="A65" s="117"/>
      <c r="B65" s="117"/>
      <c r="C65" s="6" t="s">
        <v>94</v>
      </c>
      <c r="D65" s="52">
        <v>223.34</v>
      </c>
      <c r="E65" s="13">
        <v>47.1</v>
      </c>
      <c r="F65" s="13">
        <v>47.1</v>
      </c>
      <c r="G65" s="13">
        <v>0</v>
      </c>
      <c r="H65" s="45">
        <v>531.6800000000001</v>
      </c>
      <c r="I65" s="45">
        <v>0</v>
      </c>
      <c r="J65" s="13">
        <f t="shared" si="14"/>
        <v>308.34000000000003</v>
      </c>
      <c r="K65" s="13">
        <f t="shared" si="5"/>
        <v>484.58000000000004</v>
      </c>
      <c r="L65" s="13">
        <f t="shared" si="6"/>
        <v>484.58000000000004</v>
      </c>
      <c r="M65" s="13">
        <f t="shared" si="7"/>
        <v>0</v>
      </c>
      <c r="N65" s="29">
        <f t="shared" si="9"/>
        <v>2.3805856541595776</v>
      </c>
      <c r="O65" s="29">
        <f t="shared" si="13"/>
      </c>
      <c r="P65" s="29">
        <f t="shared" si="11"/>
        <v>11.288322717622082</v>
      </c>
      <c r="Q65" s="29">
        <f t="shared" si="12"/>
        <v>11.288322717622082</v>
      </c>
    </row>
    <row r="66" spans="1:17" ht="18" customHeight="1">
      <c r="A66" s="116"/>
      <c r="B66" s="116"/>
      <c r="C66" s="6" t="s">
        <v>28</v>
      </c>
      <c r="D66" s="52">
        <v>9531</v>
      </c>
      <c r="E66" s="5">
        <v>7387.5</v>
      </c>
      <c r="F66" s="5">
        <v>7387.5</v>
      </c>
      <c r="G66" s="5">
        <v>0</v>
      </c>
      <c r="H66" s="45">
        <v>7387.5</v>
      </c>
      <c r="I66" s="45">
        <v>0</v>
      </c>
      <c r="J66" s="5">
        <f t="shared" si="14"/>
        <v>-2143.5</v>
      </c>
      <c r="K66" s="5">
        <f t="shared" si="5"/>
        <v>0</v>
      </c>
      <c r="L66" s="5">
        <f t="shared" si="6"/>
        <v>0</v>
      </c>
      <c r="M66" s="5">
        <f t="shared" si="7"/>
        <v>0</v>
      </c>
      <c r="N66" s="29">
        <f t="shared" si="9"/>
        <v>0.7751022977651872</v>
      </c>
      <c r="O66" s="29">
        <f t="shared" si="13"/>
      </c>
      <c r="P66" s="29">
        <f t="shared" si="11"/>
        <v>1</v>
      </c>
      <c r="Q66" s="29">
        <f t="shared" si="12"/>
        <v>1</v>
      </c>
    </row>
    <row r="67" spans="1:17" ht="17.25" customHeight="1">
      <c r="A67" s="116"/>
      <c r="B67" s="116"/>
      <c r="C67" s="39" t="s">
        <v>48</v>
      </c>
      <c r="D67" s="52">
        <v>64380.41000000041</v>
      </c>
      <c r="E67" s="5">
        <v>680.5</v>
      </c>
      <c r="F67" s="5">
        <v>635</v>
      </c>
      <c r="G67" s="5">
        <v>70</v>
      </c>
      <c r="H67" s="45">
        <v>48859.85000000045</v>
      </c>
      <c r="I67" s="45">
        <v>-30551.820000000003</v>
      </c>
      <c r="J67" s="5">
        <f t="shared" si="14"/>
        <v>-15520.559999999961</v>
      </c>
      <c r="K67" s="5">
        <f t="shared" si="5"/>
        <v>48224.85000000045</v>
      </c>
      <c r="L67" s="5">
        <f t="shared" si="6"/>
        <v>48179.35000000045</v>
      </c>
      <c r="M67" s="5">
        <f t="shared" si="7"/>
        <v>-30621.820000000003</v>
      </c>
      <c r="N67" s="29">
        <f t="shared" si="9"/>
        <v>0.7589241820609738</v>
      </c>
      <c r="O67" s="103">
        <f t="shared" si="13"/>
        <v>-436.45457142857146</v>
      </c>
      <c r="P67" s="103">
        <f t="shared" si="11"/>
        <v>76.94464566929204</v>
      </c>
      <c r="Q67" s="103">
        <f t="shared" si="12"/>
        <v>71.79992652461492</v>
      </c>
    </row>
    <row r="68" spans="1:17" ht="18" customHeight="1">
      <c r="A68" s="116"/>
      <c r="B68" s="116"/>
      <c r="C68" s="6" t="s">
        <v>50</v>
      </c>
      <c r="D68" s="52">
        <v>82445.07000000007</v>
      </c>
      <c r="E68" s="5">
        <v>81594.89999999997</v>
      </c>
      <c r="F68" s="5">
        <v>71953.2</v>
      </c>
      <c r="G68" s="5">
        <v>7714.5999999999985</v>
      </c>
      <c r="H68" s="45">
        <v>90486.8</v>
      </c>
      <c r="I68" s="45">
        <v>5890.3</v>
      </c>
      <c r="J68" s="5">
        <f t="shared" si="14"/>
        <v>8041.729999999938</v>
      </c>
      <c r="K68" s="5">
        <f t="shared" si="5"/>
        <v>18533.600000000006</v>
      </c>
      <c r="L68" s="5">
        <f t="shared" si="6"/>
        <v>8891.900000000038</v>
      </c>
      <c r="M68" s="5">
        <f t="shared" si="7"/>
        <v>-1824.2999999999984</v>
      </c>
      <c r="N68" s="29">
        <f t="shared" si="9"/>
        <v>1.097540459362821</v>
      </c>
      <c r="O68" s="29">
        <f t="shared" si="13"/>
        <v>0.7635263007803388</v>
      </c>
      <c r="P68" s="29">
        <f t="shared" si="11"/>
        <v>1.2575785371602655</v>
      </c>
      <c r="Q68" s="29">
        <f t="shared" si="12"/>
        <v>1.1089761737559582</v>
      </c>
    </row>
    <row r="69" spans="1:17" ht="18" customHeight="1">
      <c r="A69" s="116"/>
      <c r="B69" s="116"/>
      <c r="C69" s="6" t="s">
        <v>60</v>
      </c>
      <c r="D69" s="52">
        <v>77.13000000000001</v>
      </c>
      <c r="E69" s="5">
        <v>0</v>
      </c>
      <c r="F69" s="5">
        <v>0</v>
      </c>
      <c r="G69" s="5">
        <v>0</v>
      </c>
      <c r="H69" s="45">
        <f>582.04-0.5</f>
        <v>581.54</v>
      </c>
      <c r="I69" s="45">
        <f>6843.81-0.5</f>
        <v>6843.31</v>
      </c>
      <c r="J69" s="5">
        <f t="shared" si="14"/>
        <v>504.40999999999997</v>
      </c>
      <c r="K69" s="5">
        <f t="shared" si="5"/>
        <v>581.54</v>
      </c>
      <c r="L69" s="5">
        <f t="shared" si="6"/>
        <v>581.54</v>
      </c>
      <c r="M69" s="5">
        <f t="shared" si="7"/>
        <v>6843.31</v>
      </c>
      <c r="N69" s="29">
        <f t="shared" si="9"/>
        <v>7.5397381044988965</v>
      </c>
      <c r="O69" s="29">
        <f t="shared" si="13"/>
      </c>
      <c r="P69" s="29">
        <f t="shared" si="11"/>
      </c>
      <c r="Q69" s="29">
        <f t="shared" si="12"/>
      </c>
    </row>
    <row r="70" spans="1:17" s="82" customFormat="1" ht="18" customHeight="1">
      <c r="A70" s="118"/>
      <c r="B70" s="118"/>
      <c r="C70" s="80" t="s">
        <v>40</v>
      </c>
      <c r="D70" s="104">
        <f>1971.77+4138.25+51.6</f>
        <v>6161.620000000001</v>
      </c>
      <c r="E70" s="86">
        <v>0</v>
      </c>
      <c r="F70" s="86">
        <v>0</v>
      </c>
      <c r="G70" s="86">
        <v>0</v>
      </c>
      <c r="H70" s="81">
        <v>3217.7200000000003</v>
      </c>
      <c r="I70" s="81">
        <v>480</v>
      </c>
      <c r="J70" s="86">
        <f t="shared" si="14"/>
        <v>-2943.9000000000005</v>
      </c>
      <c r="K70" s="86">
        <f>H70-F70</f>
        <v>3217.7200000000003</v>
      </c>
      <c r="L70" s="86">
        <f>H70-E70</f>
        <v>3217.7200000000003</v>
      </c>
      <c r="M70" s="86">
        <f aca="true" t="shared" si="15" ref="M70:M84">I70-G70</f>
        <v>480</v>
      </c>
      <c r="N70" s="101">
        <f aca="true" t="shared" si="16" ref="N70:N84">_xlfn.IFERROR(H70/D70,"")</f>
        <v>0.5222198058302848</v>
      </c>
      <c r="O70" s="101">
        <f t="shared" si="13"/>
      </c>
      <c r="P70" s="29">
        <f t="shared" si="11"/>
      </c>
      <c r="Q70" s="29">
        <f t="shared" si="12"/>
      </c>
    </row>
    <row r="71" spans="1:17" ht="18" customHeight="1">
      <c r="A71" s="119"/>
      <c r="B71" s="119"/>
      <c r="C71" s="6" t="s">
        <v>96</v>
      </c>
      <c r="D71" s="52">
        <v>2799.11</v>
      </c>
      <c r="E71" s="5">
        <v>0</v>
      </c>
      <c r="F71" s="5">
        <f>G71</f>
        <v>0</v>
      </c>
      <c r="G71" s="5">
        <v>0</v>
      </c>
      <c r="H71" s="45">
        <v>771.91</v>
      </c>
      <c r="I71" s="45">
        <v>0</v>
      </c>
      <c r="J71" s="5">
        <f t="shared" si="14"/>
        <v>-2027.2000000000003</v>
      </c>
      <c r="K71" s="5">
        <f>H71-F71</f>
        <v>771.91</v>
      </c>
      <c r="L71" s="5">
        <f>H71-E71</f>
        <v>771.91</v>
      </c>
      <c r="M71" s="5">
        <f t="shared" si="15"/>
        <v>0</v>
      </c>
      <c r="N71" s="29">
        <f t="shared" si="16"/>
        <v>0.2757697982573032</v>
      </c>
      <c r="O71" s="58">
        <f t="shared" si="13"/>
      </c>
      <c r="P71" s="29">
        <f t="shared" si="11"/>
      </c>
      <c r="Q71" s="29">
        <f t="shared" si="12"/>
      </c>
    </row>
    <row r="72" spans="1:17" ht="15.75">
      <c r="A72" s="116"/>
      <c r="B72" s="116"/>
      <c r="C72" s="59" t="s">
        <v>61</v>
      </c>
      <c r="D72" s="53">
        <f aca="true" t="shared" si="17" ref="D72:I72">SUM(D64:D71)</f>
        <v>167505.28000000046</v>
      </c>
      <c r="E72" s="53">
        <f t="shared" si="17"/>
        <v>89751.19999999997</v>
      </c>
      <c r="F72" s="53">
        <f t="shared" si="17"/>
        <v>80064</v>
      </c>
      <c r="G72" s="53">
        <f t="shared" si="17"/>
        <v>7784.5999999999985</v>
      </c>
      <c r="H72" s="53">
        <f t="shared" si="17"/>
        <v>152759.14000000045</v>
      </c>
      <c r="I72" s="53">
        <f t="shared" si="17"/>
        <v>-16734.940000000002</v>
      </c>
      <c r="J72" s="105">
        <f t="shared" si="14"/>
        <v>-14746.140000000014</v>
      </c>
      <c r="K72" s="105">
        <f>H72-F72</f>
        <v>72695.14000000045</v>
      </c>
      <c r="L72" s="105">
        <f>H72-E72</f>
        <v>63007.94000000048</v>
      </c>
      <c r="M72" s="105">
        <f t="shared" si="15"/>
        <v>-24519.54</v>
      </c>
      <c r="N72" s="58">
        <f t="shared" si="16"/>
        <v>0.9119661183217629</v>
      </c>
      <c r="O72" s="92">
        <f t="shared" si="13"/>
        <v>-2.149749505433806</v>
      </c>
      <c r="P72" s="58">
        <f aca="true" t="shared" si="18" ref="P72:P84">_xlfn.IFERROR(H72/F72,"")</f>
        <v>1.9079628796962487</v>
      </c>
      <c r="Q72" s="58">
        <f t="shared" si="12"/>
        <v>1.7020289422314188</v>
      </c>
    </row>
    <row r="73" spans="1:17" s="37" customFormat="1" ht="23.25" customHeight="1">
      <c r="A73" s="120" t="s">
        <v>62</v>
      </c>
      <c r="B73" s="120"/>
      <c r="C73" s="120"/>
      <c r="D73" s="93">
        <f aca="true" t="shared" si="19" ref="D73:I73">D5+D22</f>
        <v>20835584.35000001</v>
      </c>
      <c r="E73" s="93">
        <f t="shared" si="19"/>
        <v>26583669.610000003</v>
      </c>
      <c r="F73" s="93">
        <f t="shared" si="19"/>
        <v>21862028.44</v>
      </c>
      <c r="G73" s="93">
        <f t="shared" si="19"/>
        <v>2064792.9200000002</v>
      </c>
      <c r="H73" s="93">
        <f t="shared" si="19"/>
        <v>21468731.53999999</v>
      </c>
      <c r="I73" s="93">
        <f t="shared" si="19"/>
        <v>941870.98</v>
      </c>
      <c r="J73" s="94">
        <f t="shared" si="14"/>
        <v>633147.1899999827</v>
      </c>
      <c r="K73" s="94">
        <f>H73-F73</f>
        <v>-393296.9000000097</v>
      </c>
      <c r="L73" s="94">
        <f>H73-E73</f>
        <v>-5114938.0700000115</v>
      </c>
      <c r="M73" s="94">
        <f t="shared" si="15"/>
        <v>-1122921.9400000002</v>
      </c>
      <c r="N73" s="92">
        <f t="shared" si="16"/>
        <v>1.0303877817566456</v>
      </c>
      <c r="O73" s="92">
        <f t="shared" si="13"/>
        <v>0.45615759860315674</v>
      </c>
      <c r="P73" s="92">
        <f t="shared" si="18"/>
        <v>0.9820100453588099</v>
      </c>
      <c r="Q73" s="92">
        <f t="shared" si="12"/>
        <v>0.8075909705078519</v>
      </c>
    </row>
    <row r="74" spans="1:17" ht="28.5" customHeight="1">
      <c r="A74" s="78"/>
      <c r="B74" s="79"/>
      <c r="C74" s="77" t="s">
        <v>63</v>
      </c>
      <c r="D74" s="95">
        <f>SUM(D75:D83)</f>
        <v>19101107.09</v>
      </c>
      <c r="E74" s="95">
        <f>SUM(E75:E83)</f>
        <v>29355700.919999998</v>
      </c>
      <c r="F74" s="95">
        <f>SUM(F75:F83)</f>
        <v>25005133.970000003</v>
      </c>
      <c r="G74" s="95">
        <f>SUM(G75:G83)</f>
        <v>2614449.84</v>
      </c>
      <c r="H74" s="95">
        <f>SUM(H75:H83)</f>
        <v>24850841.64</v>
      </c>
      <c r="I74" s="95">
        <f>SUM(I75:I83)</f>
        <v>2559796.73</v>
      </c>
      <c r="J74" s="95">
        <f>SUM(J75:J83)</f>
        <v>5749734.550000003</v>
      </c>
      <c r="K74" s="94">
        <f>H74-F74</f>
        <v>-154292.33000000194</v>
      </c>
      <c r="L74" s="94">
        <f>H74-E74</f>
        <v>-4504859.2799999975</v>
      </c>
      <c r="M74" s="94">
        <f t="shared" si="15"/>
        <v>-54653.10999999987</v>
      </c>
      <c r="N74" s="92">
        <f t="shared" si="16"/>
        <v>1.3010157747877429</v>
      </c>
      <c r="O74" s="87">
        <f aca="true" t="shared" si="20" ref="O74:O80">_xlfn.IFERROR(I74/G74,"")</f>
        <v>0.9790957511734094</v>
      </c>
      <c r="P74" s="92">
        <f t="shared" si="18"/>
        <v>0.9938295739512888</v>
      </c>
      <c r="Q74" s="92">
        <f t="shared" si="12"/>
        <v>0.8465422681517087</v>
      </c>
    </row>
    <row r="75" spans="1:17" ht="31.5">
      <c r="A75" s="124"/>
      <c r="B75" s="121"/>
      <c r="C75" s="14" t="s">
        <v>64</v>
      </c>
      <c r="D75" s="52">
        <v>605689.7</v>
      </c>
      <c r="E75" s="5">
        <f>384548+1800+41401.9</f>
        <v>427749.9</v>
      </c>
      <c r="F75" s="5">
        <f>384548+1800+41401.9</f>
        <v>427749.9</v>
      </c>
      <c r="G75" s="5">
        <f>32858.1+41401.9</f>
        <v>74260</v>
      </c>
      <c r="H75" s="52">
        <v>427749.9</v>
      </c>
      <c r="I75" s="5">
        <v>0</v>
      </c>
      <c r="J75" s="5">
        <f>H75-D75</f>
        <v>-177939.79999999993</v>
      </c>
      <c r="K75" s="5">
        <f>H75-F75</f>
        <v>0</v>
      </c>
      <c r="L75" s="5">
        <f>H75-E75</f>
        <v>0</v>
      </c>
      <c r="M75" s="5">
        <f>I75-G75</f>
        <v>-74260</v>
      </c>
      <c r="N75" s="87">
        <f t="shared" si="16"/>
        <v>0.706219537826052</v>
      </c>
      <c r="O75" s="87">
        <f t="shared" si="20"/>
        <v>0</v>
      </c>
      <c r="P75" s="87">
        <f t="shared" si="18"/>
        <v>1</v>
      </c>
      <c r="Q75" s="87">
        <f t="shared" si="12"/>
        <v>1</v>
      </c>
    </row>
    <row r="76" spans="1:17" ht="18" customHeight="1">
      <c r="A76" s="125"/>
      <c r="B76" s="122"/>
      <c r="C76" s="15" t="s">
        <v>65</v>
      </c>
      <c r="D76" s="52">
        <v>4512460.279999998</v>
      </c>
      <c r="E76" s="5">
        <v>10114388.12</v>
      </c>
      <c r="F76" s="5">
        <v>8396540.47</v>
      </c>
      <c r="G76" s="52">
        <v>775959.92</v>
      </c>
      <c r="H76" s="113">
        <v>8396540.47</v>
      </c>
      <c r="I76" s="113">
        <v>775959.92</v>
      </c>
      <c r="J76" s="5">
        <f>H76-D76</f>
        <v>3884080.1900000023</v>
      </c>
      <c r="K76" s="5">
        <f>H76-F76</f>
        <v>0</v>
      </c>
      <c r="L76" s="5">
        <f>H76-E76</f>
        <v>-1717847.6499999985</v>
      </c>
      <c r="M76" s="5">
        <f>I76-G76</f>
        <v>0</v>
      </c>
      <c r="N76" s="87">
        <f t="shared" si="16"/>
        <v>1.8607455687122423</v>
      </c>
      <c r="O76" s="87">
        <f t="shared" si="20"/>
        <v>1</v>
      </c>
      <c r="P76" s="87">
        <f t="shared" si="18"/>
        <v>1</v>
      </c>
      <c r="Q76" s="87">
        <f t="shared" si="12"/>
        <v>0.8301580254169643</v>
      </c>
    </row>
    <row r="77" spans="1:17" ht="18" customHeight="1">
      <c r="A77" s="125"/>
      <c r="B77" s="122"/>
      <c r="C77" s="15" t="s">
        <v>66</v>
      </c>
      <c r="D77" s="52">
        <v>9833414.92</v>
      </c>
      <c r="E77" s="5">
        <v>12871914.77</v>
      </c>
      <c r="F77" s="5">
        <v>11171002.4</v>
      </c>
      <c r="G77" s="52">
        <v>1265716.75</v>
      </c>
      <c r="H77" s="113">
        <v>11171002.4</v>
      </c>
      <c r="I77" s="113">
        <v>1265716.75</v>
      </c>
      <c r="J77" s="5">
        <f>H77-D77</f>
        <v>1337587.4800000004</v>
      </c>
      <c r="K77" s="5">
        <f>H77-F77</f>
        <v>0</v>
      </c>
      <c r="L77" s="5">
        <f>H77-E77</f>
        <v>-1700912.3699999992</v>
      </c>
      <c r="M77" s="5">
        <f>I77-G77</f>
        <v>0</v>
      </c>
      <c r="N77" s="87">
        <f t="shared" si="16"/>
        <v>1.1360247168335698</v>
      </c>
      <c r="O77" s="87">
        <f t="shared" si="20"/>
        <v>1</v>
      </c>
      <c r="P77" s="87">
        <f t="shared" si="18"/>
        <v>1</v>
      </c>
      <c r="Q77" s="87">
        <f t="shared" si="12"/>
        <v>0.8678586363884074</v>
      </c>
    </row>
    <row r="78" spans="1:17" ht="18" customHeight="1">
      <c r="A78" s="125"/>
      <c r="B78" s="122"/>
      <c r="C78" s="7" t="s">
        <v>67</v>
      </c>
      <c r="D78" s="52">
        <v>4101316.66</v>
      </c>
      <c r="E78" s="5">
        <v>5438793.2</v>
      </c>
      <c r="F78" s="5">
        <v>4506986.27</v>
      </c>
      <c r="G78" s="5">
        <v>498513.17</v>
      </c>
      <c r="H78" s="113">
        <v>4367566.76</v>
      </c>
      <c r="I78" s="113">
        <v>362278.46</v>
      </c>
      <c r="J78" s="5">
        <f>H78-D78</f>
        <v>266250.0999999996</v>
      </c>
      <c r="K78" s="5">
        <f>H78-F78</f>
        <v>-139419.50999999978</v>
      </c>
      <c r="L78" s="5">
        <f>H78-E78</f>
        <v>-1071226.4400000004</v>
      </c>
      <c r="M78" s="5">
        <f>I78-G78</f>
        <v>-136234.70999999996</v>
      </c>
      <c r="N78" s="87">
        <f t="shared" si="16"/>
        <v>1.0649182011710356</v>
      </c>
      <c r="O78" s="87">
        <f t="shared" si="20"/>
        <v>0.7267179320458074</v>
      </c>
      <c r="P78" s="87">
        <f t="shared" si="18"/>
        <v>0.9690659119758092</v>
      </c>
      <c r="Q78" s="87">
        <f t="shared" si="12"/>
        <v>0.8030396816705587</v>
      </c>
    </row>
    <row r="79" spans="1:17" ht="31.5">
      <c r="A79" s="125"/>
      <c r="B79" s="122"/>
      <c r="C79" s="7" t="s">
        <v>83</v>
      </c>
      <c r="D79" s="52">
        <v>3928.02</v>
      </c>
      <c r="E79" s="5"/>
      <c r="F79" s="5">
        <v>0</v>
      </c>
      <c r="G79" s="5"/>
      <c r="H79" s="113">
        <v>1249.89</v>
      </c>
      <c r="I79" s="113">
        <v>308.48</v>
      </c>
      <c r="J79" s="5">
        <f>H79-D79</f>
        <v>-2678.13</v>
      </c>
      <c r="K79" s="5">
        <f>H79-F79</f>
        <v>1249.89</v>
      </c>
      <c r="L79" s="5">
        <f>H79-E79</f>
        <v>1249.89</v>
      </c>
      <c r="M79" s="5">
        <f>I79-G79</f>
        <v>308.48</v>
      </c>
      <c r="N79" s="88">
        <f t="shared" si="16"/>
        <v>0.3181984816777919</v>
      </c>
      <c r="O79" s="87">
        <f t="shared" si="20"/>
      </c>
      <c r="P79" s="87">
        <f t="shared" si="18"/>
      </c>
      <c r="Q79" s="87">
        <f t="shared" si="12"/>
      </c>
    </row>
    <row r="80" spans="1:17" ht="21" customHeight="1">
      <c r="A80" s="125"/>
      <c r="B80" s="122"/>
      <c r="C80" s="26" t="s">
        <v>68</v>
      </c>
      <c r="D80" s="52">
        <v>62010.44</v>
      </c>
      <c r="E80" s="5">
        <v>494848.05999999994</v>
      </c>
      <c r="F80" s="5">
        <v>494848.05999999994</v>
      </c>
      <c r="G80" s="5">
        <v>0</v>
      </c>
      <c r="H80" s="113">
        <v>617655.76</v>
      </c>
      <c r="I80" s="113">
        <v>122807.7</v>
      </c>
      <c r="J80" s="5">
        <f>H80-D80</f>
        <v>555645.3200000001</v>
      </c>
      <c r="K80" s="5">
        <f>H80-F80</f>
        <v>122807.70000000007</v>
      </c>
      <c r="L80" s="5">
        <f>H80-E80</f>
        <v>122807.70000000007</v>
      </c>
      <c r="M80" s="5">
        <f>I80-G80</f>
        <v>122807.7</v>
      </c>
      <c r="N80" s="87">
        <f t="shared" si="16"/>
        <v>9.960512455644565</v>
      </c>
      <c r="O80" s="87">
        <f t="shared" si="20"/>
      </c>
      <c r="P80" s="87">
        <f t="shared" si="18"/>
        <v>1.2481725400721992</v>
      </c>
      <c r="Q80" s="87">
        <f t="shared" si="12"/>
        <v>1.2481725400721992</v>
      </c>
    </row>
    <row r="81" spans="1:17" ht="33" customHeight="1">
      <c r="A81" s="125"/>
      <c r="B81" s="122"/>
      <c r="C81" s="26" t="s">
        <v>86</v>
      </c>
      <c r="D81" s="28"/>
      <c r="E81" s="50"/>
      <c r="F81" s="50"/>
      <c r="G81" s="50"/>
      <c r="H81" s="46"/>
      <c r="I81" s="46">
        <v>0</v>
      </c>
      <c r="J81" s="3">
        <f>H81-D81</f>
        <v>0</v>
      </c>
      <c r="K81" s="3">
        <f>H81-F81</f>
        <v>0</v>
      </c>
      <c r="L81" s="3">
        <f>H81-E81</f>
        <v>0</v>
      </c>
      <c r="M81" s="3">
        <f t="shared" si="15"/>
        <v>0</v>
      </c>
      <c r="N81" s="32">
        <f t="shared" si="16"/>
      </c>
      <c r="O81" s="55"/>
      <c r="P81" s="31">
        <f t="shared" si="18"/>
      </c>
      <c r="Q81" s="32">
        <f t="shared" si="12"/>
      </c>
    </row>
    <row r="82" spans="1:17" ht="31.5">
      <c r="A82" s="125"/>
      <c r="B82" s="122"/>
      <c r="C82" s="6" t="s">
        <v>69</v>
      </c>
      <c r="D82" s="52">
        <v>323616.17000000004</v>
      </c>
      <c r="E82" s="5">
        <v>8006.87</v>
      </c>
      <c r="F82" s="5">
        <v>8006.87</v>
      </c>
      <c r="G82" s="5">
        <v>0</v>
      </c>
      <c r="H82" s="113">
        <v>194537.31</v>
      </c>
      <c r="I82" s="113">
        <v>34569.62</v>
      </c>
      <c r="J82" s="5">
        <f>H82-D82</f>
        <v>-129078.86000000004</v>
      </c>
      <c r="K82" s="5">
        <f>H82-F82</f>
        <v>186530.44</v>
      </c>
      <c r="L82" s="5">
        <f>H82-E82</f>
        <v>186530.44</v>
      </c>
      <c r="M82" s="5">
        <f t="shared" si="15"/>
        <v>34569.62</v>
      </c>
      <c r="N82" s="87">
        <f t="shared" si="16"/>
        <v>0.6011359382938126</v>
      </c>
      <c r="O82" s="114">
        <f>_xlfn.IFERROR(I82/G82,"")</f>
      </c>
      <c r="P82" s="87">
        <f t="shared" si="18"/>
        <v>24.296299302973573</v>
      </c>
      <c r="Q82" s="87">
        <f t="shared" si="12"/>
        <v>24.296299302973573</v>
      </c>
    </row>
    <row r="83" spans="1:17" ht="18" customHeight="1">
      <c r="A83" s="126"/>
      <c r="B83" s="123"/>
      <c r="C83" s="6" t="s">
        <v>70</v>
      </c>
      <c r="D83" s="52">
        <v>-341329.1</v>
      </c>
      <c r="E83" s="5">
        <v>0</v>
      </c>
      <c r="F83" s="5">
        <v>0</v>
      </c>
      <c r="G83" s="5">
        <v>0</v>
      </c>
      <c r="H83" s="113">
        <v>-325460.85000000003</v>
      </c>
      <c r="I83" s="113">
        <v>-1844.2</v>
      </c>
      <c r="J83" s="5">
        <f>H83-D83</f>
        <v>15868.249999999942</v>
      </c>
      <c r="K83" s="5">
        <f>H83-F83</f>
        <v>-325460.85000000003</v>
      </c>
      <c r="L83" s="5">
        <f>H83-E83</f>
        <v>-325460.85000000003</v>
      </c>
      <c r="M83" s="5">
        <f t="shared" si="15"/>
        <v>-1844.2</v>
      </c>
      <c r="N83" s="87">
        <f t="shared" si="16"/>
        <v>0.9535104097482461</v>
      </c>
      <c r="O83" s="114">
        <f>_xlfn.IFERROR(I83/G83,"")</f>
      </c>
      <c r="P83" s="87">
        <f t="shared" si="18"/>
      </c>
      <c r="Q83" s="87">
        <f t="shared" si="12"/>
      </c>
    </row>
    <row r="84" spans="1:17" ht="30" customHeight="1">
      <c r="A84" s="115" t="s">
        <v>71</v>
      </c>
      <c r="B84" s="115"/>
      <c r="C84" s="115"/>
      <c r="D84" s="68">
        <f aca="true" t="shared" si="21" ref="D84:K84">D73+D74</f>
        <v>39936691.44000001</v>
      </c>
      <c r="E84" s="90">
        <f t="shared" si="21"/>
        <v>55939370.53</v>
      </c>
      <c r="F84" s="90">
        <f t="shared" si="21"/>
        <v>46867162.410000004</v>
      </c>
      <c r="G84" s="90">
        <f t="shared" si="21"/>
        <v>4679242.76</v>
      </c>
      <c r="H84" s="90">
        <f t="shared" si="21"/>
        <v>46319573.17999999</v>
      </c>
      <c r="I84" s="90">
        <f t="shared" si="21"/>
        <v>3501667.71</v>
      </c>
      <c r="J84" s="90">
        <f t="shared" si="21"/>
        <v>6382881.739999985</v>
      </c>
      <c r="K84" s="90">
        <f t="shared" si="21"/>
        <v>-547589.2300000116</v>
      </c>
      <c r="L84" s="91">
        <f>H84-E84</f>
        <v>-9619797.350000009</v>
      </c>
      <c r="M84" s="91">
        <f t="shared" si="15"/>
        <v>-1177575.0499999998</v>
      </c>
      <c r="N84" s="92">
        <f t="shared" si="16"/>
        <v>1.1598250007662623</v>
      </c>
      <c r="O84" s="92">
        <f>_xlfn.IFERROR(I84/G84,"")</f>
        <v>0.7483406802343378</v>
      </c>
      <c r="P84" s="92">
        <f t="shared" si="18"/>
        <v>0.9883161428633201</v>
      </c>
      <c r="Q84" s="92">
        <f t="shared" si="12"/>
        <v>0.8280317197198177</v>
      </c>
    </row>
    <row r="85" spans="1:17" ht="15.75">
      <c r="A85" s="16" t="s">
        <v>72</v>
      </c>
      <c r="B85" s="17"/>
      <c r="C85" s="18"/>
      <c r="D85" s="42"/>
      <c r="E85" s="19"/>
      <c r="F85" s="19"/>
      <c r="G85" s="19"/>
      <c r="H85" s="51"/>
      <c r="I85" s="51"/>
      <c r="J85" s="19"/>
      <c r="K85" s="19"/>
      <c r="L85" s="19"/>
      <c r="M85" s="19"/>
      <c r="N85" s="20"/>
      <c r="O85" s="20"/>
      <c r="P85" s="21"/>
      <c r="Q85" s="20"/>
    </row>
  </sheetData>
  <sheetProtection/>
  <autoFilter ref="A4:Q86"/>
  <mergeCells count="36">
    <mergeCell ref="A27:A29"/>
    <mergeCell ref="B27:B29"/>
    <mergeCell ref="H3:I3"/>
    <mergeCell ref="J3:M3"/>
    <mergeCell ref="N3:N4"/>
    <mergeCell ref="A23:A26"/>
    <mergeCell ref="B23:B26"/>
    <mergeCell ref="A6:A17"/>
    <mergeCell ref="A22:B22"/>
    <mergeCell ref="A61:A63"/>
    <mergeCell ref="B61:B63"/>
    <mergeCell ref="A30:A37"/>
    <mergeCell ref="B30:B37"/>
    <mergeCell ref="A38:A49"/>
    <mergeCell ref="B38:B49"/>
    <mergeCell ref="A50:A51"/>
    <mergeCell ref="B50:B51"/>
    <mergeCell ref="A57:A60"/>
    <mergeCell ref="B57:B60"/>
    <mergeCell ref="B52:B56"/>
    <mergeCell ref="A52:A56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84:C84"/>
    <mergeCell ref="A64:A72"/>
    <mergeCell ref="B64:B72"/>
    <mergeCell ref="A73:C73"/>
    <mergeCell ref="B75:B83"/>
    <mergeCell ref="A75:A83"/>
  </mergeCells>
  <printOptions/>
  <pageMargins left="0" right="0" top="0.7480314960629921" bottom="0.4330708661417323" header="0.196850393700787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2023-11-24T09:55:12Z</cp:lastPrinted>
  <dcterms:created xsi:type="dcterms:W3CDTF">2015-02-26T11:08:47Z</dcterms:created>
  <dcterms:modified xsi:type="dcterms:W3CDTF">2023-11-28T09:39:59Z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