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05.02.2024" sheetId="1" r:id="rId1"/>
  </sheets>
  <definedNames>
    <definedName name="_xlfn.IFERROR" hidden="1">#NAME?</definedName>
    <definedName name="_xlnm._FilterDatabase" localSheetId="0" hidden="1">'05.02.2024'!$A$4:$Q$86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'05.02.2024'!$3:$4</definedName>
    <definedName name="о">#REF!</definedName>
    <definedName name="_xlnm.Print_Area" localSheetId="0">'05.02.2024'!$A$1:$Q$83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<sst xmlns="http://schemas.openxmlformats.org/spreadsheetml/2006/main" count="135" uniqueCount="111">
  <si>
    <t>тыс. руб.</t>
  </si>
  <si>
    <t>Код адм.</t>
  </si>
  <si>
    <t xml:space="preserve">Администраторы, кураторы доходов    </t>
  </si>
  <si>
    <t>Вид дохода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</si>
  <si>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</si>
  <si>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</si>
  <si>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</si>
  <si>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</si>
  <si>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</si>
  <si>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</si>
  <si>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</si>
  <si>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</si>
  <si>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</si>
  <si>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</si>
  <si>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</si>
  <si>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</si>
  <si>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</si>
  <si>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</si>
  <si>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</si>
  <si>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</si>
  <si>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</si>
  <si>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</si>
  <si>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</si>
  <si>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</si>
  <si>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</si>
  <si>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</si>
  <si>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</si>
  <si>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</si>
  <si>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</si>
  <si>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</si>
  <si>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</si>
  <si>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</si>
  <si>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</si>
  <si>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</si>
  <si>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</si>
  <si>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</si>
  <si>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</si>
  <si>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</si>
  <si>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</si>
  <si>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</si>
  <si>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</si>
  <si>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</si>
  <si>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</si>
  <si>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</si>
  <si>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</si>
  <si>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</si>
  <si>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</si>
  <si>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</si>
  <si>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</si>
  <si>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</si>
  <si>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</si>
  <si>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</si>
  <si>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</si>
  <si>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</si>
  <si>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</si>
  <si>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</si>
  <si>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</si>
  <si>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</si>
  <si>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</si>
  <si>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</si>
  <si>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</si>
  <si>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</si>
  <si>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</si>
  <si>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</si>
  <si>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</si>
  <si>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</si>
  <si>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</si>
  <si>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</si>
  <si>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</si>
  <si>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</si>
  <si>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</si>
  <si>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</si>
  <si>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</si>
  <si>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</si>
  <si>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</si>
  <si>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</si>
  <si>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</si>
  <si>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</si>
  <si>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</si>
  <si>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</si>
  <si>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</si>
  <si>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</si>
  <si>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</si>
  <si>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</si>
  <si>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</si>
  <si>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</si>
  <si>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</si>
  <si>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</si>
  <si>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Инициативные платежи</t>
  </si>
  <si>
    <t>Исполн. плана года</t>
  </si>
  <si>
    <t>Плата за фактическое пользование</t>
  </si>
  <si>
    <t>Исполн. плана месяца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</si>
  <si>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</si>
  <si>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</si>
  <si>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</si>
  <si>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ОТКЛОНЕНИЕ</t>
  </si>
  <si>
    <r>
      <t>Оперативный анализ  поступления доходов бюджета города Перми в 2024 году</t>
    </r>
    <r>
      <rPr>
        <sz val="16"/>
        <rFont val="Times New Roman"/>
        <family val="1"/>
      </rPr>
      <t xml:space="preserve"> </t>
    </r>
  </si>
  <si>
    <t xml:space="preserve">ПЛАН на 2024 год </t>
  </si>
  <si>
    <t xml:space="preserve">2024 год </t>
  </si>
  <si>
    <t>ФАКТ 2024 года</t>
  </si>
  <si>
    <t>факта 2024 года от факта 2023 года</t>
  </si>
  <si>
    <t>факта 2024г.                от плана 2024г.</t>
  </si>
  <si>
    <t>% факт 2024г./ факт 2023г.</t>
  </si>
  <si>
    <t>январь-февраль</t>
  </si>
  <si>
    <t>факта отч.пер. от плана отч.пер.</t>
  </si>
  <si>
    <t>февраль</t>
  </si>
  <si>
    <t>Февраль</t>
  </si>
  <si>
    <t>Факт с нач. 2023 года       по 02.02.2023</t>
  </si>
  <si>
    <r>
      <t>с нач. года на 05.02.2024 (по 02.02.2024</t>
    </r>
    <r>
      <rPr>
        <sz val="12"/>
        <rFont val="Times New Roman"/>
        <family val="1"/>
      </rPr>
      <t xml:space="preserve"> вкл.) </t>
    </r>
  </si>
  <si>
    <t>факта за февраль от плана февраля</t>
  </si>
  <si>
    <t>Исполн. плана отч. периода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</si>
</sst>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  <numFmt numFmtId="169" formatCode="dd/mm/yyyy\ hh:mm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45"/>
      <name val="Arial Cyr"/>
      <family val="0"/>
    </font>
    <font>
      <sz val="16"/>
      <name val="Times New Roman"/>
      <family val="1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8" fontId="45" fillId="0" borderId="0" xfId="0" applyNumberFormat="1" applyFont="1" applyFill="1" applyAlignment="1">
      <alignment horizontal="left"/>
    </xf>
    <xf numFmtId="168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168" fontId="9" fillId="0" borderId="12" xfId="0" applyNumberFormat="1" applyFont="1" applyFill="1" applyBorder="1" applyAlignment="1">
      <alignment horizontal="center" wrapText="1"/>
    </xf>
    <xf numFmtId="168" fontId="46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wrapText="1"/>
    </xf>
    <xf numFmtId="168" fontId="46" fillId="0" borderId="12" xfId="0" applyNumberFormat="1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4" xfId="0" applyNumberFormat="1" applyFont="1" applyFill="1" applyBorder="1" applyAlignment="1">
      <alignment horizontal="center" vertical="center" wrapText="1"/>
    </xf>
    <xf numFmtId="168" fontId="3" fillId="0" borderId="15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9" fontId="3" fillId="0" borderId="10" xfId="160" applyFont="1" applyFill="1" applyBorder="1" applyAlignment="1" applyProtection="1">
      <alignment horizontal="center" vertical="top" wrapText="1"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1" xfId="160" applyFont="1" applyFill="1" applyBorder="1" applyAlignment="1" applyProtection="1">
      <alignment horizontal="center" vertical="top" wrapText="1"/>
      <protection/>
    </xf>
    <xf numFmtId="9" fontId="3" fillId="0" borderId="17" xfId="160" applyFont="1" applyFill="1" applyBorder="1" applyAlignment="1" applyProtection="1">
      <alignment horizontal="center" vertical="top" wrapText="1"/>
      <protection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</cellXfs>
  <cellStyles count="1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Обычный 91" xfId="151"/>
    <cellStyle name="Обычный 92" xfId="152"/>
    <cellStyle name="Обычный 93" xfId="153"/>
    <cellStyle name="Обычный 94" xfId="154"/>
    <cellStyle name="Обычный 95" xfId="155"/>
    <cellStyle name="Плохой" xfId="156"/>
    <cellStyle name="Пояснение" xfId="157"/>
    <cellStyle name="Примечание" xfId="158"/>
    <cellStyle name="Percent" xfId="159"/>
    <cellStyle name="Процентный 2" xfId="160"/>
    <cellStyle name="Процентный 2 2" xfId="161"/>
    <cellStyle name="Связанная ячейка" xfId="162"/>
    <cellStyle name="Текст предупреждения" xfId="163"/>
    <cellStyle name="Comma" xfId="164"/>
    <cellStyle name="Comma [0]" xfId="165"/>
    <cellStyle name="Финансовый 2" xfId="166"/>
    <cellStyle name="Финансовый 3" xfId="167"/>
    <cellStyle name="Хороший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="90" zoomScaleNormal="90" zoomScalePageLayoutView="0" workbookViewId="0" topLeftCell="A1">
      <pane xSplit="3" ySplit="4" topLeftCell="D1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1" sqref="D31"/>
    </sheetView>
  </sheetViews>
  <sheetFormatPr defaultColWidth="9.00390625" defaultRowHeight="12.75"/>
  <cols>
    <col min="1" max="1" width="8.875" style="17" customWidth="1"/>
    <col min="2" max="2" width="10.75390625" style="17" customWidth="1"/>
    <col min="3" max="3" width="64.375" style="17" customWidth="1"/>
    <col min="4" max="4" width="15.75390625" style="20" customWidth="1"/>
    <col min="5" max="6" width="14.375" style="17" customWidth="1"/>
    <col min="7" max="7" width="15.25390625" style="20" customWidth="1"/>
    <col min="8" max="8" width="17.125" style="60" customWidth="1"/>
    <col min="9" max="9" width="14.125" style="60" customWidth="1"/>
    <col min="10" max="11" width="16.00390625" style="41" customWidth="1"/>
    <col min="12" max="12" width="15.875" style="17" customWidth="1"/>
    <col min="13" max="13" width="15.25390625" style="17" customWidth="1"/>
    <col min="14" max="14" width="12.375" style="17" customWidth="1"/>
    <col min="15" max="16" width="13.375" style="17" customWidth="1"/>
    <col min="17" max="17" width="12.75390625" style="17" customWidth="1"/>
    <col min="18" max="16384" width="9.125" style="17" customWidth="1"/>
  </cols>
  <sheetData>
    <row r="1" spans="1:17" ht="20.25" customHeight="1">
      <c r="A1" s="143" t="s">
        <v>96</v>
      </c>
      <c r="B1" s="143"/>
      <c r="C1" s="143"/>
      <c r="D1" s="144"/>
      <c r="E1" s="143"/>
      <c r="F1" s="143"/>
      <c r="G1" s="144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20.25" customHeight="1">
      <c r="A2" s="13"/>
      <c r="B2" s="61"/>
      <c r="C2" s="62"/>
      <c r="D2" s="63"/>
      <c r="E2" s="62"/>
      <c r="F2" s="104"/>
      <c r="G2" s="63"/>
      <c r="H2" s="64"/>
      <c r="I2" s="65"/>
      <c r="J2" s="65"/>
      <c r="K2" s="111"/>
      <c r="L2" s="62"/>
      <c r="M2" s="62"/>
      <c r="N2" s="66"/>
      <c r="O2" s="66"/>
      <c r="P2" s="66"/>
      <c r="Q2" s="12" t="s">
        <v>0</v>
      </c>
    </row>
    <row r="3" spans="1:17" ht="20.25" customHeight="1">
      <c r="A3" s="145" t="s">
        <v>1</v>
      </c>
      <c r="B3" s="114" t="s">
        <v>2</v>
      </c>
      <c r="C3" s="146" t="s">
        <v>3</v>
      </c>
      <c r="D3" s="151" t="s">
        <v>107</v>
      </c>
      <c r="E3" s="148" t="s">
        <v>97</v>
      </c>
      <c r="F3" s="149"/>
      <c r="G3" s="118"/>
      <c r="H3" s="115" t="s">
        <v>99</v>
      </c>
      <c r="I3" s="116"/>
      <c r="J3" s="67"/>
      <c r="K3" s="112"/>
      <c r="L3" s="117" t="s">
        <v>95</v>
      </c>
      <c r="M3" s="118"/>
      <c r="N3" s="153" t="s">
        <v>102</v>
      </c>
      <c r="O3" s="150" t="s">
        <v>91</v>
      </c>
      <c r="P3" s="154" t="s">
        <v>110</v>
      </c>
      <c r="Q3" s="136" t="s">
        <v>89</v>
      </c>
    </row>
    <row r="4" spans="1:17" ht="61.5" customHeight="1">
      <c r="A4" s="145"/>
      <c r="B4" s="114"/>
      <c r="C4" s="147"/>
      <c r="D4" s="152"/>
      <c r="E4" s="68" t="s">
        <v>98</v>
      </c>
      <c r="F4" s="103" t="s">
        <v>103</v>
      </c>
      <c r="G4" s="68" t="s">
        <v>105</v>
      </c>
      <c r="H4" s="69" t="s">
        <v>108</v>
      </c>
      <c r="I4" s="68" t="s">
        <v>106</v>
      </c>
      <c r="J4" s="70" t="s">
        <v>100</v>
      </c>
      <c r="K4" s="103" t="s">
        <v>104</v>
      </c>
      <c r="L4" s="68" t="s">
        <v>101</v>
      </c>
      <c r="M4" s="68" t="s">
        <v>109</v>
      </c>
      <c r="N4" s="153"/>
      <c r="O4" s="150"/>
      <c r="P4" s="155"/>
      <c r="Q4" s="136"/>
    </row>
    <row r="5" spans="1:17" s="50" customFormat="1" ht="25.5" customHeight="1">
      <c r="A5" s="55"/>
      <c r="B5" s="79"/>
      <c r="C5" s="56" t="s">
        <v>4</v>
      </c>
      <c r="D5" s="45">
        <f>D16+D18+D20+D17+D19</f>
        <v>738618.71</v>
      </c>
      <c r="E5" s="45">
        <f>E16+E18+E20+E17+E19</f>
        <v>21747223.4</v>
      </c>
      <c r="F5" s="45">
        <f>F16+F18+F20+F17+F19</f>
        <v>2751659.4</v>
      </c>
      <c r="G5" s="45">
        <f>G16+G18+G20+G17+G19</f>
        <v>1661698.7000000002</v>
      </c>
      <c r="H5" s="45">
        <f>H16+H18+H20+H17+H19</f>
        <v>907378.68</v>
      </c>
      <c r="I5" s="45">
        <f>I16+I18+I20+I17+I19</f>
        <v>2456.08</v>
      </c>
      <c r="J5" s="46">
        <f aca="true" t="shared" si="0" ref="J5:J36">H5-D5</f>
        <v>168759.9700000001</v>
      </c>
      <c r="K5" s="105">
        <f>H5-F5</f>
        <v>-1844280.7199999997</v>
      </c>
      <c r="L5" s="46">
        <f aca="true" t="shared" si="1" ref="L5:L36">H5-E5</f>
        <v>-20839844.72</v>
      </c>
      <c r="M5" s="46">
        <f aca="true" t="shared" si="2" ref="M5:M36">I5-G5</f>
        <v>-1659242.62</v>
      </c>
      <c r="N5" s="57">
        <f aca="true" t="shared" si="3" ref="N5:N36">_xlfn.IFERROR(H5/D5,"")</f>
        <v>1.228480497061874</v>
      </c>
      <c r="O5" s="57">
        <f aca="true" t="shared" si="4" ref="O5:O36">_xlfn.IFERROR(I5/G5,"")</f>
        <v>0.0014780537530660642</v>
      </c>
      <c r="P5" s="57">
        <f>_xlfn.IFERROR(H5/F5,"")</f>
        <v>0.32975690232592014</v>
      </c>
      <c r="Q5" s="57">
        <f aca="true" t="shared" si="5" ref="Q5:Q44">_xlfn.IFERROR(H5/E5,"")</f>
        <v>0.04172388646175401</v>
      </c>
    </row>
    <row r="6" spans="1:18" ht="18" customHeight="1">
      <c r="A6" s="125" t="s">
        <v>8</v>
      </c>
      <c r="B6" s="51" t="s">
        <v>9</v>
      </c>
      <c r="C6" s="80" t="s">
        <v>10</v>
      </c>
      <c r="D6" s="36">
        <v>688735.4700000001</v>
      </c>
      <c r="E6" s="36">
        <v>16497200.1</v>
      </c>
      <c r="F6" s="106">
        <v>1927262.5</v>
      </c>
      <c r="G6" s="36">
        <v>1086299.6</v>
      </c>
      <c r="H6" s="36">
        <v>694636.19</v>
      </c>
      <c r="I6" s="36">
        <v>245.34</v>
      </c>
      <c r="J6" s="36">
        <f t="shared" si="0"/>
        <v>5900.719999999856</v>
      </c>
      <c r="K6" s="113">
        <f aca="true" t="shared" si="6" ref="K6:K69">H6-F6</f>
        <v>-1232626.31</v>
      </c>
      <c r="L6" s="36">
        <f t="shared" si="1"/>
        <v>-15802563.91</v>
      </c>
      <c r="M6" s="36">
        <f t="shared" si="2"/>
        <v>-1086054.26</v>
      </c>
      <c r="N6" s="37">
        <f t="shared" si="3"/>
        <v>1.0085674693071927</v>
      </c>
      <c r="O6" s="37">
        <f t="shared" si="4"/>
        <v>0.00022584929608737773</v>
      </c>
      <c r="P6" s="78">
        <f aca="true" t="shared" si="7" ref="P6:P69">_xlfn.IFERROR(H6/F6,"")</f>
        <v>0.36042635084738067</v>
      </c>
      <c r="Q6" s="37">
        <f t="shared" si="5"/>
        <v>0.04210630808800094</v>
      </c>
      <c r="R6" s="18"/>
    </row>
    <row r="7" spans="1:18" ht="18" customHeight="1">
      <c r="A7" s="120"/>
      <c r="B7" s="51" t="s">
        <v>5</v>
      </c>
      <c r="C7" s="81" t="s">
        <v>6</v>
      </c>
      <c r="D7" s="36">
        <v>4487.66</v>
      </c>
      <c r="E7" s="38">
        <v>79229.2</v>
      </c>
      <c r="F7" s="107">
        <v>9128.4</v>
      </c>
      <c r="G7" s="38">
        <v>6025</v>
      </c>
      <c r="H7" s="36">
        <v>6684.83</v>
      </c>
      <c r="I7" s="36">
        <v>0</v>
      </c>
      <c r="J7" s="38">
        <f t="shared" si="0"/>
        <v>2197.17</v>
      </c>
      <c r="K7" s="113">
        <f t="shared" si="6"/>
        <v>-2443.5699999999997</v>
      </c>
      <c r="L7" s="38">
        <f t="shared" si="1"/>
        <v>-72544.37</v>
      </c>
      <c r="M7" s="38">
        <f t="shared" si="2"/>
        <v>-6025</v>
      </c>
      <c r="N7" s="37">
        <f t="shared" si="3"/>
        <v>1.489602599127385</v>
      </c>
      <c r="O7" s="37">
        <f t="shared" si="4"/>
        <v>0</v>
      </c>
      <c r="P7" s="78">
        <f t="shared" si="7"/>
        <v>0.7323112484115508</v>
      </c>
      <c r="Q7" s="37">
        <f t="shared" si="5"/>
        <v>0.08437331185976887</v>
      </c>
      <c r="R7" s="18"/>
    </row>
    <row r="8" spans="1:18" ht="18" customHeight="1">
      <c r="A8" s="120"/>
      <c r="B8" s="51" t="s">
        <v>9</v>
      </c>
      <c r="C8" s="82" t="s">
        <v>83</v>
      </c>
      <c r="D8" s="36">
        <v>16346.129999999997</v>
      </c>
      <c r="E8" s="35">
        <v>957429</v>
      </c>
      <c r="F8" s="106">
        <v>33329.5</v>
      </c>
      <c r="G8" s="35">
        <v>19148.6</v>
      </c>
      <c r="H8" s="36">
        <v>5618.360000000001</v>
      </c>
      <c r="I8" s="36">
        <v>0</v>
      </c>
      <c r="J8" s="36">
        <f t="shared" si="0"/>
        <v>-10727.769999999997</v>
      </c>
      <c r="K8" s="113">
        <f t="shared" si="6"/>
        <v>-27711.14</v>
      </c>
      <c r="L8" s="36">
        <f t="shared" si="1"/>
        <v>-951810.64</v>
      </c>
      <c r="M8" s="36">
        <f t="shared" si="2"/>
        <v>-19148.6</v>
      </c>
      <c r="N8" s="37">
        <f t="shared" si="3"/>
        <v>0.3437119367091783</v>
      </c>
      <c r="O8" s="37">
        <f t="shared" si="4"/>
        <v>0</v>
      </c>
      <c r="P8" s="78">
        <f t="shared" si="7"/>
        <v>0.1685701855713407</v>
      </c>
      <c r="Q8" s="37">
        <f t="shared" si="5"/>
        <v>0.0058681740369259765</v>
      </c>
      <c r="R8" s="18"/>
    </row>
    <row r="9" spans="1:18" ht="18" customHeight="1">
      <c r="A9" s="120"/>
      <c r="B9" s="51" t="s">
        <v>9</v>
      </c>
      <c r="C9" s="80" t="s">
        <v>11</v>
      </c>
      <c r="D9" s="36">
        <v>-3989.2799999999997</v>
      </c>
      <c r="E9" s="36">
        <v>0</v>
      </c>
      <c r="F9" s="106"/>
      <c r="G9" s="36"/>
      <c r="H9" s="36">
        <v>3.7100000000000004</v>
      </c>
      <c r="I9" s="36">
        <v>0</v>
      </c>
      <c r="J9" s="36">
        <f t="shared" si="0"/>
        <v>3992.99</v>
      </c>
      <c r="K9" s="113">
        <f t="shared" si="6"/>
        <v>3.7100000000000004</v>
      </c>
      <c r="L9" s="36">
        <f t="shared" si="1"/>
        <v>3.7100000000000004</v>
      </c>
      <c r="M9" s="36">
        <f t="shared" si="2"/>
        <v>0</v>
      </c>
      <c r="N9" s="37">
        <f t="shared" si="3"/>
        <v>-0.0009299923795772672</v>
      </c>
      <c r="O9" s="37">
        <f t="shared" si="4"/>
      </c>
      <c r="P9" s="78">
        <f t="shared" si="7"/>
      </c>
      <c r="Q9" s="37">
        <f t="shared" si="5"/>
      </c>
      <c r="R9" s="18"/>
    </row>
    <row r="10" spans="1:18" ht="18" customHeight="1">
      <c r="A10" s="120"/>
      <c r="B10" s="51" t="s">
        <v>9</v>
      </c>
      <c r="C10" s="80" t="s">
        <v>12</v>
      </c>
      <c r="D10" s="36">
        <v>-0.9</v>
      </c>
      <c r="E10" s="36">
        <v>792.3</v>
      </c>
      <c r="F10" s="106">
        <v>10</v>
      </c>
      <c r="G10" s="36">
        <v>10</v>
      </c>
      <c r="H10" s="36">
        <v>44.17</v>
      </c>
      <c r="I10" s="36">
        <v>0</v>
      </c>
      <c r="J10" s="36">
        <f t="shared" si="0"/>
        <v>45.07</v>
      </c>
      <c r="K10" s="113">
        <f t="shared" si="6"/>
        <v>34.17</v>
      </c>
      <c r="L10" s="36">
        <f t="shared" si="1"/>
        <v>-748.13</v>
      </c>
      <c r="M10" s="36">
        <f t="shared" si="2"/>
        <v>-10</v>
      </c>
      <c r="N10" s="37">
        <f t="shared" si="3"/>
        <v>-49.077777777777776</v>
      </c>
      <c r="O10" s="37">
        <f t="shared" si="4"/>
        <v>0</v>
      </c>
      <c r="P10" s="78">
        <f t="shared" si="7"/>
        <v>4.417</v>
      </c>
      <c r="Q10" s="37">
        <f t="shared" si="5"/>
        <v>0.05574908494257226</v>
      </c>
      <c r="R10" s="18"/>
    </row>
    <row r="11" spans="1:18" ht="18" customHeight="1">
      <c r="A11" s="120"/>
      <c r="B11" s="51" t="s">
        <v>9</v>
      </c>
      <c r="C11" s="80" t="s">
        <v>85</v>
      </c>
      <c r="D11" s="36">
        <v>-16907.88</v>
      </c>
      <c r="E11" s="36">
        <v>354934.4</v>
      </c>
      <c r="F11" s="106">
        <v>189059.3</v>
      </c>
      <c r="G11" s="36">
        <v>2000</v>
      </c>
      <c r="H11" s="36">
        <v>162846.49</v>
      </c>
      <c r="I11" s="36">
        <v>0</v>
      </c>
      <c r="J11" s="36">
        <f t="shared" si="0"/>
        <v>179754.37</v>
      </c>
      <c r="K11" s="113">
        <f t="shared" si="6"/>
        <v>-26212.809999999998</v>
      </c>
      <c r="L11" s="36">
        <f t="shared" si="1"/>
        <v>-192087.91000000003</v>
      </c>
      <c r="M11" s="36">
        <f t="shared" si="2"/>
        <v>-2000</v>
      </c>
      <c r="N11" s="37">
        <f t="shared" si="3"/>
        <v>-9.631396130088454</v>
      </c>
      <c r="O11" s="37">
        <f t="shared" si="4"/>
        <v>0</v>
      </c>
      <c r="P11" s="78">
        <f t="shared" si="7"/>
        <v>0.8613513855176657</v>
      </c>
      <c r="Q11" s="37">
        <f t="shared" si="5"/>
        <v>0.458807289459686</v>
      </c>
      <c r="R11" s="18"/>
    </row>
    <row r="12" spans="1:18" ht="18" customHeight="1">
      <c r="A12" s="120"/>
      <c r="B12" s="51" t="s">
        <v>13</v>
      </c>
      <c r="C12" s="80" t="s">
        <v>14</v>
      </c>
      <c r="D12" s="36">
        <v>25618.74</v>
      </c>
      <c r="E12" s="36">
        <v>1250550.2</v>
      </c>
      <c r="F12" s="106">
        <v>40000</v>
      </c>
      <c r="G12" s="36">
        <v>15000</v>
      </c>
      <c r="H12" s="36">
        <v>28091.56</v>
      </c>
      <c r="I12" s="36">
        <v>0</v>
      </c>
      <c r="J12" s="36">
        <f t="shared" si="0"/>
        <v>2472.8199999999997</v>
      </c>
      <c r="K12" s="113">
        <f t="shared" si="6"/>
        <v>-11908.439999999999</v>
      </c>
      <c r="L12" s="36">
        <f t="shared" si="1"/>
        <v>-1222458.64</v>
      </c>
      <c r="M12" s="36">
        <f t="shared" si="2"/>
        <v>-15000</v>
      </c>
      <c r="N12" s="37">
        <f t="shared" si="3"/>
        <v>1.0965238727587696</v>
      </c>
      <c r="O12" s="37">
        <f t="shared" si="4"/>
        <v>0</v>
      </c>
      <c r="P12" s="78">
        <f t="shared" si="7"/>
        <v>0.702289</v>
      </c>
      <c r="Q12" s="37">
        <f t="shared" si="5"/>
        <v>0.022463360527230337</v>
      </c>
      <c r="R12" s="18"/>
    </row>
    <row r="13" spans="1:18" ht="18" customHeight="1">
      <c r="A13" s="120"/>
      <c r="B13" s="51" t="s">
        <v>13</v>
      </c>
      <c r="C13" s="80" t="s">
        <v>15</v>
      </c>
      <c r="D13" s="36">
        <v>11975.2</v>
      </c>
      <c r="E13" s="36">
        <v>2382735.3000000003</v>
      </c>
      <c r="F13" s="106">
        <v>522725</v>
      </c>
      <c r="G13" s="36">
        <v>515123</v>
      </c>
      <c r="H13" s="36">
        <v>-6191.08</v>
      </c>
      <c r="I13" s="36">
        <v>0</v>
      </c>
      <c r="J13" s="36">
        <f t="shared" si="0"/>
        <v>-18166.28</v>
      </c>
      <c r="K13" s="113">
        <f t="shared" si="6"/>
        <v>-528916.08</v>
      </c>
      <c r="L13" s="36">
        <f t="shared" si="1"/>
        <v>-2388926.3800000004</v>
      </c>
      <c r="M13" s="36">
        <f t="shared" si="2"/>
        <v>-515123</v>
      </c>
      <c r="N13" s="37">
        <f t="shared" si="3"/>
        <v>-0.5169917830182377</v>
      </c>
      <c r="O13" s="37">
        <f t="shared" si="4"/>
        <v>0</v>
      </c>
      <c r="P13" s="78">
        <f t="shared" si="7"/>
        <v>-0.011843856712420489</v>
      </c>
      <c r="Q13" s="37">
        <f t="shared" si="5"/>
        <v>-0.0025983079194738918</v>
      </c>
      <c r="R13" s="18"/>
    </row>
    <row r="14" spans="1:18" ht="18" customHeight="1">
      <c r="A14" s="120"/>
      <c r="B14" s="51" t="s">
        <v>16</v>
      </c>
      <c r="C14" s="80" t="s">
        <v>17</v>
      </c>
      <c r="D14" s="36">
        <v>12300.21</v>
      </c>
      <c r="E14" s="36">
        <v>223881.6</v>
      </c>
      <c r="F14" s="106">
        <v>30070.4</v>
      </c>
      <c r="G14" s="36">
        <v>18052.9</v>
      </c>
      <c r="H14" s="36">
        <v>15633.050000000001</v>
      </c>
      <c r="I14" s="36">
        <v>2206.74</v>
      </c>
      <c r="J14" s="36">
        <f t="shared" si="0"/>
        <v>3332.840000000002</v>
      </c>
      <c r="K14" s="113">
        <f t="shared" si="6"/>
        <v>-14437.35</v>
      </c>
      <c r="L14" s="36">
        <f t="shared" si="1"/>
        <v>-208248.55000000002</v>
      </c>
      <c r="M14" s="36">
        <f t="shared" si="2"/>
        <v>-15846.160000000002</v>
      </c>
      <c r="N14" s="37">
        <f t="shared" si="3"/>
        <v>1.2709579755142393</v>
      </c>
      <c r="O14" s="37">
        <f t="shared" si="4"/>
        <v>0.12223742445812028</v>
      </c>
      <c r="P14" s="78">
        <f t="shared" si="7"/>
        <v>0.519881677663084</v>
      </c>
      <c r="Q14" s="37">
        <f t="shared" si="5"/>
        <v>0.06982731050698227</v>
      </c>
      <c r="R14" s="18"/>
    </row>
    <row r="15" spans="1:18" ht="18" customHeight="1">
      <c r="A15" s="120"/>
      <c r="B15" s="51" t="s">
        <v>13</v>
      </c>
      <c r="C15" s="80" t="s">
        <v>18</v>
      </c>
      <c r="D15" s="36">
        <v>-2.04</v>
      </c>
      <c r="E15" s="36">
        <v>0</v>
      </c>
      <c r="F15" s="106"/>
      <c r="G15" s="36">
        <v>0</v>
      </c>
      <c r="H15" s="36">
        <v>0</v>
      </c>
      <c r="I15" s="36">
        <v>0</v>
      </c>
      <c r="J15" s="36">
        <f t="shared" si="0"/>
        <v>2.04</v>
      </c>
      <c r="K15" s="113">
        <f t="shared" si="6"/>
        <v>0</v>
      </c>
      <c r="L15" s="36">
        <f t="shared" si="1"/>
        <v>0</v>
      </c>
      <c r="M15" s="36">
        <f t="shared" si="2"/>
        <v>0</v>
      </c>
      <c r="N15" s="37">
        <f t="shared" si="3"/>
        <v>0</v>
      </c>
      <c r="O15" s="37">
        <f t="shared" si="4"/>
      </c>
      <c r="P15" s="78">
        <f t="shared" si="7"/>
      </c>
      <c r="Q15" s="37">
        <f t="shared" si="5"/>
      </c>
      <c r="R15" s="18"/>
    </row>
    <row r="16" spans="1:18" ht="18" customHeight="1">
      <c r="A16" s="121"/>
      <c r="B16" s="71"/>
      <c r="C16" s="83" t="s">
        <v>7</v>
      </c>
      <c r="D16" s="72">
        <f>SUM(D6:D15)</f>
        <v>738563.3099999999</v>
      </c>
      <c r="E16" s="72">
        <f>SUM(E6:E15)</f>
        <v>21746752.099999998</v>
      </c>
      <c r="F16" s="72">
        <f>SUM(F6:F15)</f>
        <v>2751585.0999999996</v>
      </c>
      <c r="G16" s="72">
        <f>SUM(G6:G15)</f>
        <v>1661659.1</v>
      </c>
      <c r="H16" s="72">
        <f>SUM(H6:H15)</f>
        <v>907367.28</v>
      </c>
      <c r="I16" s="72">
        <f>SUM(I6:I15)</f>
        <v>2452.08</v>
      </c>
      <c r="J16" s="72">
        <f t="shared" si="0"/>
        <v>168803.9700000001</v>
      </c>
      <c r="K16" s="113">
        <f t="shared" si="6"/>
        <v>-1844217.8199999996</v>
      </c>
      <c r="L16" s="72">
        <f t="shared" si="1"/>
        <v>-20839384.819999997</v>
      </c>
      <c r="M16" s="72">
        <f t="shared" si="2"/>
        <v>-1659207.02</v>
      </c>
      <c r="N16" s="73">
        <f t="shared" si="3"/>
        <v>1.2285572106201703</v>
      </c>
      <c r="O16" s="73">
        <f t="shared" si="4"/>
        <v>0.0014756817448296103</v>
      </c>
      <c r="P16" s="78">
        <f t="shared" si="7"/>
        <v>0.3297616635589429</v>
      </c>
      <c r="Q16" s="73">
        <f t="shared" si="5"/>
        <v>0.0417242664940297</v>
      </c>
      <c r="R16" s="18"/>
    </row>
    <row r="17" spans="1:18" ht="18" customHeight="1">
      <c r="A17" s="52" t="s">
        <v>70</v>
      </c>
      <c r="B17" s="51" t="s">
        <v>20</v>
      </c>
      <c r="C17" s="80" t="s">
        <v>21</v>
      </c>
      <c r="D17" s="36">
        <v>12</v>
      </c>
      <c r="E17" s="36">
        <v>88</v>
      </c>
      <c r="F17" s="106">
        <v>14.6</v>
      </c>
      <c r="G17" s="36">
        <v>7.3</v>
      </c>
      <c r="H17" s="36">
        <v>0</v>
      </c>
      <c r="I17" s="36">
        <v>0</v>
      </c>
      <c r="J17" s="36">
        <f t="shared" si="0"/>
        <v>-12</v>
      </c>
      <c r="K17" s="113">
        <f t="shared" si="6"/>
        <v>-14.6</v>
      </c>
      <c r="L17" s="36">
        <f t="shared" si="1"/>
        <v>-88</v>
      </c>
      <c r="M17" s="36">
        <f t="shared" si="2"/>
        <v>-7.3</v>
      </c>
      <c r="N17" s="37">
        <f t="shared" si="3"/>
        <v>0</v>
      </c>
      <c r="O17" s="37">
        <f t="shared" si="4"/>
        <v>0</v>
      </c>
      <c r="P17" s="78">
        <f t="shared" si="7"/>
        <v>0</v>
      </c>
      <c r="Q17" s="37">
        <f t="shared" si="5"/>
        <v>0</v>
      </c>
      <c r="R17" s="18"/>
    </row>
    <row r="18" spans="1:18" ht="18.75" customHeight="1">
      <c r="A18" s="98" t="s">
        <v>19</v>
      </c>
      <c r="B18" s="99" t="s">
        <v>20</v>
      </c>
      <c r="C18" s="97" t="s">
        <v>84</v>
      </c>
      <c r="D18" s="36">
        <v>12.8</v>
      </c>
      <c r="E18" s="36">
        <v>328.3</v>
      </c>
      <c r="F18" s="106">
        <v>54.7</v>
      </c>
      <c r="G18" s="36">
        <v>27.3</v>
      </c>
      <c r="H18" s="36">
        <v>4.8</v>
      </c>
      <c r="I18" s="36">
        <v>4</v>
      </c>
      <c r="J18" s="36">
        <f t="shared" si="0"/>
        <v>-8</v>
      </c>
      <c r="K18" s="113">
        <f t="shared" si="6"/>
        <v>-49.900000000000006</v>
      </c>
      <c r="L18" s="36">
        <f t="shared" si="1"/>
        <v>-323.5</v>
      </c>
      <c r="M18" s="36">
        <f t="shared" si="2"/>
        <v>-23.3</v>
      </c>
      <c r="N18" s="37">
        <f t="shared" si="3"/>
        <v>0.37499999999999994</v>
      </c>
      <c r="O18" s="37">
        <f t="shared" si="4"/>
        <v>0.14652014652014653</v>
      </c>
      <c r="P18" s="78">
        <f t="shared" si="7"/>
        <v>0.08775137111517367</v>
      </c>
      <c r="Q18" s="37">
        <f t="shared" si="5"/>
        <v>0.01462077368260737</v>
      </c>
      <c r="R18" s="18"/>
    </row>
    <row r="19" spans="1:18" ht="35.25" customHeight="1">
      <c r="A19" s="53" t="s">
        <v>23</v>
      </c>
      <c r="B19" s="54" t="s">
        <v>72</v>
      </c>
      <c r="C19" s="80" t="s">
        <v>24</v>
      </c>
      <c r="D19" s="36">
        <v>25.6</v>
      </c>
      <c r="E19" s="36">
        <v>0</v>
      </c>
      <c r="F19" s="106">
        <v>0</v>
      </c>
      <c r="G19" s="36">
        <v>0</v>
      </c>
      <c r="H19" s="36">
        <v>1.6</v>
      </c>
      <c r="I19" s="36">
        <v>0</v>
      </c>
      <c r="J19" s="36">
        <f t="shared" si="0"/>
        <v>-24</v>
      </c>
      <c r="K19" s="113">
        <f t="shared" si="6"/>
        <v>1.6</v>
      </c>
      <c r="L19" s="36">
        <f t="shared" si="1"/>
        <v>1.6</v>
      </c>
      <c r="M19" s="36">
        <f t="shared" si="2"/>
        <v>0</v>
      </c>
      <c r="N19" s="37">
        <f t="shared" si="3"/>
        <v>0.0625</v>
      </c>
      <c r="O19" s="37">
        <f t="shared" si="4"/>
      </c>
      <c r="P19" s="78">
        <f t="shared" si="7"/>
      </c>
      <c r="Q19" s="37">
        <f t="shared" si="5"/>
      </c>
      <c r="R19" s="18"/>
    </row>
    <row r="20" spans="1:18" ht="18" customHeight="1">
      <c r="A20" s="52" t="s">
        <v>22</v>
      </c>
      <c r="B20" s="51" t="s">
        <v>9</v>
      </c>
      <c r="C20" s="80" t="s">
        <v>74</v>
      </c>
      <c r="D20" s="36">
        <v>5</v>
      </c>
      <c r="E20" s="36">
        <v>55</v>
      </c>
      <c r="F20" s="106">
        <v>5</v>
      </c>
      <c r="G20" s="36">
        <v>5</v>
      </c>
      <c r="H20" s="36">
        <v>5</v>
      </c>
      <c r="I20" s="36">
        <v>0</v>
      </c>
      <c r="J20" s="36">
        <f t="shared" si="0"/>
        <v>0</v>
      </c>
      <c r="K20" s="113">
        <f t="shared" si="6"/>
        <v>0</v>
      </c>
      <c r="L20" s="36">
        <f t="shared" si="1"/>
        <v>-50</v>
      </c>
      <c r="M20" s="36">
        <f t="shared" si="2"/>
        <v>-5</v>
      </c>
      <c r="N20" s="37">
        <f t="shared" si="3"/>
        <v>1</v>
      </c>
      <c r="O20" s="37">
        <f t="shared" si="4"/>
        <v>0</v>
      </c>
      <c r="P20" s="78">
        <f t="shared" si="7"/>
        <v>1</v>
      </c>
      <c r="Q20" s="37">
        <f t="shared" si="5"/>
        <v>0.09090909090909091</v>
      </c>
      <c r="R20" s="18"/>
    </row>
    <row r="21" spans="1:18" s="50" customFormat="1" ht="28.5" customHeight="1">
      <c r="A21" s="126"/>
      <c r="B21" s="126"/>
      <c r="C21" s="47" t="s">
        <v>25</v>
      </c>
      <c r="D21" s="46">
        <f>D25+D28+D36+D48+D50+D55+D58+D61+D70</f>
        <v>585520.47</v>
      </c>
      <c r="E21" s="46">
        <f>E25+E28+E36+E48+E50+E55+E58+E61+E70</f>
        <v>6984364.5</v>
      </c>
      <c r="F21" s="46">
        <f>F25+F28+F36+F48+F50+F55+F58+F61+F70</f>
        <v>963301.4</v>
      </c>
      <c r="G21" s="46">
        <f>G25+G28+G36+G48+G50+G55+G58+G61+G70</f>
        <v>530167.8</v>
      </c>
      <c r="H21" s="46">
        <f>H25+H28+H36+H48+H50+H55+H58+H61+H70</f>
        <v>562368.1300000001</v>
      </c>
      <c r="I21" s="46">
        <f>I25+I28+I36+I48+I50+I55+I58+I61+I70</f>
        <v>67652.24999999999</v>
      </c>
      <c r="J21" s="46">
        <f t="shared" si="0"/>
        <v>-23152.33999999985</v>
      </c>
      <c r="K21" s="105">
        <f t="shared" si="6"/>
        <v>-400933.2699999999</v>
      </c>
      <c r="L21" s="46">
        <f t="shared" si="1"/>
        <v>-6421996.37</v>
      </c>
      <c r="M21" s="46">
        <f t="shared" si="2"/>
        <v>-462515.55000000005</v>
      </c>
      <c r="N21" s="57">
        <f t="shared" si="3"/>
        <v>0.9604585301688943</v>
      </c>
      <c r="O21" s="57">
        <f t="shared" si="4"/>
        <v>0.12760535438025467</v>
      </c>
      <c r="P21" s="57">
        <f t="shared" si="7"/>
        <v>0.5837924973429917</v>
      </c>
      <c r="Q21" s="57">
        <f t="shared" si="5"/>
        <v>0.08051815308321897</v>
      </c>
      <c r="R21" s="58"/>
    </row>
    <row r="22" spans="1:17" ht="18" customHeight="1">
      <c r="A22" s="119" t="s">
        <v>23</v>
      </c>
      <c r="B22" s="122" t="s">
        <v>72</v>
      </c>
      <c r="C22" s="21" t="s">
        <v>86</v>
      </c>
      <c r="D22" s="33">
        <v>11229.53</v>
      </c>
      <c r="E22" s="2">
        <v>209447.5</v>
      </c>
      <c r="F22" s="108">
        <v>31798.4</v>
      </c>
      <c r="G22" s="2">
        <v>16899.2</v>
      </c>
      <c r="H22" s="33">
        <v>15493.65</v>
      </c>
      <c r="I22" s="33">
        <v>1752.95</v>
      </c>
      <c r="J22" s="3">
        <f t="shared" si="0"/>
        <v>4264.119999999999</v>
      </c>
      <c r="K22" s="113">
        <f t="shared" si="6"/>
        <v>-16304.750000000002</v>
      </c>
      <c r="L22" s="3">
        <f t="shared" si="1"/>
        <v>-193953.85</v>
      </c>
      <c r="M22" s="3">
        <f t="shared" si="2"/>
        <v>-15146.25</v>
      </c>
      <c r="N22" s="15">
        <f t="shared" si="3"/>
        <v>1.3797238174705442</v>
      </c>
      <c r="O22" s="15">
        <f t="shared" si="4"/>
        <v>0.10372976235561447</v>
      </c>
      <c r="P22" s="78">
        <f t="shared" si="7"/>
        <v>0.4872462136459696</v>
      </c>
      <c r="Q22" s="15">
        <f t="shared" si="5"/>
        <v>0.07397390754246291</v>
      </c>
    </row>
    <row r="23" spans="1:17" ht="18" customHeight="1">
      <c r="A23" s="120"/>
      <c r="B23" s="123"/>
      <c r="C23" s="21" t="s">
        <v>26</v>
      </c>
      <c r="D23" s="33"/>
      <c r="E23" s="2">
        <v>4501.5</v>
      </c>
      <c r="F23" s="108">
        <v>0</v>
      </c>
      <c r="G23" s="2">
        <v>0</v>
      </c>
      <c r="H23" s="33">
        <v>1715</v>
      </c>
      <c r="I23" s="33">
        <v>0</v>
      </c>
      <c r="J23" s="3">
        <f t="shared" si="0"/>
        <v>1715</v>
      </c>
      <c r="K23" s="113">
        <f t="shared" si="6"/>
        <v>1715</v>
      </c>
      <c r="L23" s="3">
        <f t="shared" si="1"/>
        <v>-2786.5</v>
      </c>
      <c r="M23" s="3">
        <f t="shared" si="2"/>
        <v>0</v>
      </c>
      <c r="N23" s="15">
        <f t="shared" si="3"/>
      </c>
      <c r="O23" s="15">
        <f t="shared" si="4"/>
      </c>
      <c r="P23" s="78">
        <f t="shared" si="7"/>
      </c>
      <c r="Q23" s="15">
        <f t="shared" si="5"/>
        <v>0.38098411640564256</v>
      </c>
    </row>
    <row r="24" spans="1:17" ht="18" customHeight="1">
      <c r="A24" s="120"/>
      <c r="B24" s="123"/>
      <c r="C24" s="21" t="s">
        <v>48</v>
      </c>
      <c r="D24" s="33">
        <v>7279.64</v>
      </c>
      <c r="E24" s="2">
        <v>126183.1</v>
      </c>
      <c r="F24" s="108">
        <v>20464.6</v>
      </c>
      <c r="G24" s="2">
        <v>10294.6</v>
      </c>
      <c r="H24" s="33">
        <v>7745.259999999999</v>
      </c>
      <c r="I24" s="33">
        <v>1157.51</v>
      </c>
      <c r="J24" s="3">
        <f t="shared" si="0"/>
        <v>465.619999999999</v>
      </c>
      <c r="K24" s="113">
        <f t="shared" si="6"/>
        <v>-12719.34</v>
      </c>
      <c r="L24" s="3">
        <f t="shared" si="1"/>
        <v>-118437.84000000001</v>
      </c>
      <c r="M24" s="3">
        <f t="shared" si="2"/>
        <v>-9137.09</v>
      </c>
      <c r="N24" s="15">
        <f t="shared" si="3"/>
        <v>1.0639619541625684</v>
      </c>
      <c r="O24" s="15">
        <f t="shared" si="4"/>
        <v>0.11243856002175898</v>
      </c>
      <c r="P24" s="78">
        <f t="shared" si="7"/>
        <v>0.3784711159758803</v>
      </c>
      <c r="Q24" s="15">
        <f t="shared" si="5"/>
        <v>0.061381119975654416</v>
      </c>
    </row>
    <row r="25" spans="1:17" ht="18" customHeight="1">
      <c r="A25" s="121"/>
      <c r="B25" s="124"/>
      <c r="C25" s="83" t="s">
        <v>7</v>
      </c>
      <c r="D25" s="74">
        <f>SUM(D22:D24)</f>
        <v>18509.170000000002</v>
      </c>
      <c r="E25" s="74">
        <f>SUM(E22:E24)</f>
        <v>340132.1</v>
      </c>
      <c r="F25" s="74">
        <f>SUM(F22:F24)</f>
        <v>52263</v>
      </c>
      <c r="G25" s="74">
        <f>SUM(G22:G24)</f>
        <v>27193.800000000003</v>
      </c>
      <c r="H25" s="74">
        <f>SUM(H22:H24)</f>
        <v>24953.91</v>
      </c>
      <c r="I25" s="74">
        <f>SUM(I22:I24)</f>
        <v>2910.46</v>
      </c>
      <c r="J25" s="74">
        <f t="shared" si="0"/>
        <v>6444.739999999998</v>
      </c>
      <c r="K25" s="113">
        <f t="shared" si="6"/>
        <v>-27309.09</v>
      </c>
      <c r="L25" s="74">
        <f t="shared" si="1"/>
        <v>-315178.19</v>
      </c>
      <c r="M25" s="74">
        <f t="shared" si="2"/>
        <v>-24283.340000000004</v>
      </c>
      <c r="N25" s="26">
        <f t="shared" si="3"/>
        <v>1.3481917341512342</v>
      </c>
      <c r="O25" s="26">
        <f t="shared" si="4"/>
        <v>0.1070266016518471</v>
      </c>
      <c r="P25" s="78">
        <f t="shared" si="7"/>
        <v>0.4774679983927444</v>
      </c>
      <c r="Q25" s="26">
        <f t="shared" si="5"/>
        <v>0.07336534834553987</v>
      </c>
    </row>
    <row r="26" spans="1:17" ht="17.25" customHeight="1">
      <c r="A26" s="114">
        <v>951</v>
      </c>
      <c r="B26" s="114" t="s">
        <v>9</v>
      </c>
      <c r="C26" s="100" t="s">
        <v>27</v>
      </c>
      <c r="D26" s="33">
        <v>2223.21</v>
      </c>
      <c r="E26" s="2">
        <v>75335.1</v>
      </c>
      <c r="F26" s="108">
        <v>8391</v>
      </c>
      <c r="G26" s="2">
        <v>6278</v>
      </c>
      <c r="H26" s="33">
        <v>8822.43</v>
      </c>
      <c r="I26" s="33">
        <v>615.73</v>
      </c>
      <c r="J26" s="2">
        <f t="shared" si="0"/>
        <v>6599.22</v>
      </c>
      <c r="K26" s="113">
        <f t="shared" si="6"/>
        <v>431.4300000000003</v>
      </c>
      <c r="L26" s="2">
        <f t="shared" si="1"/>
        <v>-66512.67000000001</v>
      </c>
      <c r="M26" s="2">
        <f t="shared" si="2"/>
        <v>-5662.27</v>
      </c>
      <c r="N26" s="15">
        <f t="shared" si="3"/>
        <v>3.9683295775028</v>
      </c>
      <c r="O26" s="15">
        <f t="shared" si="4"/>
        <v>0.09807741318891366</v>
      </c>
      <c r="P26" s="78">
        <f t="shared" si="7"/>
        <v>1.051415802645692</v>
      </c>
      <c r="Q26" s="15">
        <f t="shared" si="5"/>
        <v>0.11710915628969762</v>
      </c>
    </row>
    <row r="27" spans="1:17" ht="22.5" customHeight="1">
      <c r="A27" s="114"/>
      <c r="B27" s="114"/>
      <c r="C27" s="101" t="s">
        <v>28</v>
      </c>
      <c r="D27" s="33">
        <v>380.28</v>
      </c>
      <c r="E27" s="2">
        <v>13384.8</v>
      </c>
      <c r="F27" s="108">
        <v>377.3</v>
      </c>
      <c r="G27" s="2">
        <v>0</v>
      </c>
      <c r="H27" s="33">
        <v>975.95</v>
      </c>
      <c r="I27" s="33">
        <v>93.84</v>
      </c>
      <c r="J27" s="2">
        <f t="shared" si="0"/>
        <v>595.6700000000001</v>
      </c>
      <c r="K27" s="113">
        <f t="shared" si="6"/>
        <v>598.6500000000001</v>
      </c>
      <c r="L27" s="2">
        <f t="shared" si="1"/>
        <v>-12408.849999999999</v>
      </c>
      <c r="M27" s="2">
        <f t="shared" si="2"/>
        <v>93.84</v>
      </c>
      <c r="N27" s="15">
        <f t="shared" si="3"/>
        <v>2.5663984432523406</v>
      </c>
      <c r="O27" s="15">
        <f t="shared" si="4"/>
      </c>
      <c r="P27" s="78">
        <f t="shared" si="7"/>
        <v>2.586668433607209</v>
      </c>
      <c r="Q27" s="15">
        <f t="shared" si="5"/>
        <v>0.07291479887633734</v>
      </c>
    </row>
    <row r="28" spans="1:17" ht="15.75">
      <c r="A28" s="114"/>
      <c r="B28" s="114"/>
      <c r="C28" s="85" t="s">
        <v>7</v>
      </c>
      <c r="D28" s="74">
        <f>D26+D27</f>
        <v>2603.49</v>
      </c>
      <c r="E28" s="74">
        <f>E26+E27</f>
        <v>88719.90000000001</v>
      </c>
      <c r="F28" s="74">
        <f>F26+F27</f>
        <v>8768.3</v>
      </c>
      <c r="G28" s="74">
        <f>G26+G27</f>
        <v>6278</v>
      </c>
      <c r="H28" s="74">
        <f>H26+H27</f>
        <v>9798.380000000001</v>
      </c>
      <c r="I28" s="74">
        <f>I26+I27</f>
        <v>709.57</v>
      </c>
      <c r="J28" s="74">
        <f t="shared" si="0"/>
        <v>7194.890000000001</v>
      </c>
      <c r="K28" s="113">
        <f t="shared" si="6"/>
        <v>1030.0800000000017</v>
      </c>
      <c r="L28" s="74">
        <f t="shared" si="1"/>
        <v>-78921.52</v>
      </c>
      <c r="M28" s="74">
        <f t="shared" si="2"/>
        <v>-5568.43</v>
      </c>
      <c r="N28" s="26">
        <f t="shared" si="3"/>
        <v>3.763555842350077</v>
      </c>
      <c r="O28" s="26">
        <f t="shared" si="4"/>
        <v>0.11302484867792291</v>
      </c>
      <c r="P28" s="78">
        <f t="shared" si="7"/>
        <v>1.11747773228562</v>
      </c>
      <c r="Q28" s="26">
        <f t="shared" si="5"/>
        <v>0.11044173855020126</v>
      </c>
    </row>
    <row r="29" spans="1:17" ht="18.75" customHeight="1">
      <c r="A29" s="127" t="s">
        <v>29</v>
      </c>
      <c r="B29" s="114" t="s">
        <v>30</v>
      </c>
      <c r="C29" s="21" t="s">
        <v>31</v>
      </c>
      <c r="D29" s="33"/>
      <c r="E29" s="2">
        <v>2640</v>
      </c>
      <c r="F29" s="108"/>
      <c r="G29" s="2">
        <v>0</v>
      </c>
      <c r="H29" s="33">
        <v>0</v>
      </c>
      <c r="I29" s="33">
        <v>0</v>
      </c>
      <c r="J29" s="2">
        <f t="shared" si="0"/>
        <v>0</v>
      </c>
      <c r="K29" s="113">
        <f t="shared" si="6"/>
        <v>0</v>
      </c>
      <c r="L29" s="2">
        <f t="shared" si="1"/>
        <v>-2640</v>
      </c>
      <c r="M29" s="2">
        <f t="shared" si="2"/>
        <v>0</v>
      </c>
      <c r="N29" s="15">
        <f t="shared" si="3"/>
      </c>
      <c r="O29" s="15">
        <f t="shared" si="4"/>
      </c>
      <c r="P29" s="78">
        <f t="shared" si="7"/>
      </c>
      <c r="Q29" s="15">
        <f t="shared" si="5"/>
        <v>0</v>
      </c>
    </row>
    <row r="30" spans="1:17" ht="17.25" customHeight="1">
      <c r="A30" s="127"/>
      <c r="B30" s="114"/>
      <c r="C30" s="86" t="s">
        <v>32</v>
      </c>
      <c r="D30" s="33">
        <v>8306.67</v>
      </c>
      <c r="E30" s="2">
        <v>95135.2</v>
      </c>
      <c r="F30" s="108">
        <v>14500</v>
      </c>
      <c r="G30" s="2">
        <v>8500</v>
      </c>
      <c r="H30" s="33">
        <v>6532.07</v>
      </c>
      <c r="I30" s="33">
        <v>1249.91</v>
      </c>
      <c r="J30" s="2">
        <f t="shared" si="0"/>
        <v>-1774.6000000000004</v>
      </c>
      <c r="K30" s="113">
        <f t="shared" si="6"/>
        <v>-7967.93</v>
      </c>
      <c r="L30" s="2">
        <f t="shared" si="1"/>
        <v>-88603.13</v>
      </c>
      <c r="M30" s="2">
        <f t="shared" si="2"/>
        <v>-7250.09</v>
      </c>
      <c r="N30" s="15">
        <f t="shared" si="3"/>
        <v>0.7863644516996582</v>
      </c>
      <c r="O30" s="15">
        <f t="shared" si="4"/>
        <v>0.14704823529411765</v>
      </c>
      <c r="P30" s="78">
        <f t="shared" si="7"/>
        <v>0.45048758620689655</v>
      </c>
      <c r="Q30" s="15">
        <f t="shared" si="5"/>
        <v>0.06866091625392073</v>
      </c>
    </row>
    <row r="31" spans="1:17" ht="15.75">
      <c r="A31" s="127"/>
      <c r="B31" s="114"/>
      <c r="C31" s="84" t="s">
        <v>33</v>
      </c>
      <c r="D31" s="33">
        <v>819.85</v>
      </c>
      <c r="E31" s="2">
        <v>557</v>
      </c>
      <c r="F31" s="108">
        <v>92.8</v>
      </c>
      <c r="G31" s="2">
        <v>46.4</v>
      </c>
      <c r="H31" s="33">
        <v>242.12</v>
      </c>
      <c r="I31" s="33">
        <v>0</v>
      </c>
      <c r="J31" s="2">
        <f t="shared" si="0"/>
        <v>-577.73</v>
      </c>
      <c r="K31" s="113">
        <f t="shared" si="6"/>
        <v>149.32</v>
      </c>
      <c r="L31" s="2">
        <f t="shared" si="1"/>
        <v>-314.88</v>
      </c>
      <c r="M31" s="2">
        <f t="shared" si="2"/>
        <v>-46.4</v>
      </c>
      <c r="N31" s="15">
        <f t="shared" si="3"/>
        <v>0.2953223150576325</v>
      </c>
      <c r="O31" s="15">
        <f t="shared" si="4"/>
        <v>0</v>
      </c>
      <c r="P31" s="78">
        <f t="shared" si="7"/>
        <v>2.609051724137931</v>
      </c>
      <c r="Q31" s="15">
        <f t="shared" si="5"/>
        <v>0.43468581687612207</v>
      </c>
    </row>
    <row r="32" spans="1:17" ht="15.75">
      <c r="A32" s="127"/>
      <c r="B32" s="114"/>
      <c r="C32" s="84" t="s">
        <v>34</v>
      </c>
      <c r="D32" s="2">
        <f>D33+D35+D34</f>
        <v>88682.98999999999</v>
      </c>
      <c r="E32" s="2">
        <f>E33+E35+E34</f>
        <v>95061.3</v>
      </c>
      <c r="F32" s="2">
        <f>F33+F35+F34</f>
        <v>7478.4</v>
      </c>
      <c r="G32" s="2">
        <f>G33+G35+G34</f>
        <v>5449.3</v>
      </c>
      <c r="H32" s="2">
        <v>38216.49</v>
      </c>
      <c r="I32" s="2">
        <v>376.94</v>
      </c>
      <c r="J32" s="3">
        <f t="shared" si="0"/>
        <v>-50466.49999999999</v>
      </c>
      <c r="K32" s="113">
        <f t="shared" si="6"/>
        <v>30738.089999999997</v>
      </c>
      <c r="L32" s="3">
        <f t="shared" si="1"/>
        <v>-56844.810000000005</v>
      </c>
      <c r="M32" s="3">
        <f t="shared" si="2"/>
        <v>-5072.360000000001</v>
      </c>
      <c r="N32" s="15">
        <f t="shared" si="3"/>
        <v>0.4309337111885831</v>
      </c>
      <c r="O32" s="15">
        <f t="shared" si="4"/>
        <v>0.06917218725340869</v>
      </c>
      <c r="P32" s="78">
        <f t="shared" si="7"/>
        <v>5.110249518613607</v>
      </c>
      <c r="Q32" s="15">
        <f t="shared" si="5"/>
        <v>0.40201943377588983</v>
      </c>
    </row>
    <row r="33" spans="1:17" ht="15.75">
      <c r="A33" s="127"/>
      <c r="B33" s="114"/>
      <c r="C33" s="87" t="s">
        <v>35</v>
      </c>
      <c r="D33" s="33">
        <v>85594.4</v>
      </c>
      <c r="E33" s="4">
        <v>57826.6</v>
      </c>
      <c r="F33" s="109">
        <v>3260.4</v>
      </c>
      <c r="G33" s="4">
        <v>3160.6</v>
      </c>
      <c r="H33" s="33">
        <v>36603.93</v>
      </c>
      <c r="I33" s="33">
        <v>305.33000000000004</v>
      </c>
      <c r="J33" s="4">
        <f t="shared" si="0"/>
        <v>-48990.469999999994</v>
      </c>
      <c r="K33" s="113">
        <f t="shared" si="6"/>
        <v>33343.53</v>
      </c>
      <c r="L33" s="4">
        <f t="shared" si="1"/>
        <v>-21222.67</v>
      </c>
      <c r="M33" s="4">
        <f t="shared" si="2"/>
        <v>-2855.27</v>
      </c>
      <c r="N33" s="15">
        <f t="shared" si="3"/>
        <v>0.4276439813819596</v>
      </c>
      <c r="O33" s="15">
        <f t="shared" si="4"/>
        <v>0.09660507498576221</v>
      </c>
      <c r="P33" s="78">
        <f t="shared" si="7"/>
        <v>11.226821862348178</v>
      </c>
      <c r="Q33" s="15">
        <f t="shared" si="5"/>
        <v>0.6329946771900821</v>
      </c>
    </row>
    <row r="34" spans="1:17" ht="15.75">
      <c r="A34" s="127"/>
      <c r="B34" s="114"/>
      <c r="C34" s="87" t="s">
        <v>36</v>
      </c>
      <c r="D34" s="33"/>
      <c r="E34" s="4">
        <v>1403.8</v>
      </c>
      <c r="F34" s="109">
        <v>632.1</v>
      </c>
      <c r="G34" s="4">
        <v>632.1</v>
      </c>
      <c r="H34" s="33">
        <v>0</v>
      </c>
      <c r="I34" s="33">
        <v>0</v>
      </c>
      <c r="J34" s="4">
        <f t="shared" si="0"/>
        <v>0</v>
      </c>
      <c r="K34" s="113">
        <f t="shared" si="6"/>
        <v>-632.1</v>
      </c>
      <c r="L34" s="4">
        <f t="shared" si="1"/>
        <v>-1403.8</v>
      </c>
      <c r="M34" s="4">
        <f t="shared" si="2"/>
        <v>-632.1</v>
      </c>
      <c r="N34" s="15">
        <f t="shared" si="3"/>
      </c>
      <c r="O34" s="15">
        <f t="shared" si="4"/>
        <v>0</v>
      </c>
      <c r="P34" s="78">
        <f t="shared" si="7"/>
        <v>0</v>
      </c>
      <c r="Q34" s="15">
        <f t="shared" si="5"/>
        <v>0</v>
      </c>
    </row>
    <row r="35" spans="1:17" ht="15.75">
      <c r="A35" s="127"/>
      <c r="B35" s="114"/>
      <c r="C35" s="87" t="s">
        <v>37</v>
      </c>
      <c r="D35" s="33">
        <v>3088.59</v>
      </c>
      <c r="E35" s="4">
        <v>35830.9</v>
      </c>
      <c r="F35" s="109">
        <v>3585.8999999999996</v>
      </c>
      <c r="G35" s="4">
        <v>1656.6</v>
      </c>
      <c r="H35" s="33">
        <v>1612.56</v>
      </c>
      <c r="I35" s="33">
        <v>71.61</v>
      </c>
      <c r="J35" s="4">
        <f t="shared" si="0"/>
        <v>-1476.0300000000002</v>
      </c>
      <c r="K35" s="113">
        <f t="shared" si="6"/>
        <v>-1973.3399999999997</v>
      </c>
      <c r="L35" s="4">
        <f t="shared" si="1"/>
        <v>-34218.340000000004</v>
      </c>
      <c r="M35" s="4">
        <f t="shared" si="2"/>
        <v>-1584.99</v>
      </c>
      <c r="N35" s="15">
        <f t="shared" si="3"/>
        <v>0.5221023185336998</v>
      </c>
      <c r="O35" s="15">
        <f t="shared" si="4"/>
        <v>0.043227091633466136</v>
      </c>
      <c r="P35" s="78">
        <f t="shared" si="7"/>
        <v>0.44969463732954074</v>
      </c>
      <c r="Q35" s="15">
        <f t="shared" si="5"/>
        <v>0.045004730553795745</v>
      </c>
    </row>
    <row r="36" spans="1:17" ht="15.75">
      <c r="A36" s="127"/>
      <c r="B36" s="127"/>
      <c r="C36" s="85" t="s">
        <v>7</v>
      </c>
      <c r="D36" s="74">
        <f>SUM(D29:D32)</f>
        <v>97809.51</v>
      </c>
      <c r="E36" s="74">
        <f>SUM(E29:E32)</f>
        <v>193393.5</v>
      </c>
      <c r="F36" s="74">
        <f>SUM(F29:F32)</f>
        <v>22071.199999999997</v>
      </c>
      <c r="G36" s="74">
        <f>SUM(G29:G32)</f>
        <v>13995.7</v>
      </c>
      <c r="H36" s="74">
        <f>SUM(H29:H32)</f>
        <v>44990.68</v>
      </c>
      <c r="I36" s="74">
        <f>SUM(I29:I32)</f>
        <v>1626.8500000000001</v>
      </c>
      <c r="J36" s="74">
        <f t="shared" si="0"/>
        <v>-52818.829999999994</v>
      </c>
      <c r="K36" s="113">
        <f t="shared" si="6"/>
        <v>22919.480000000003</v>
      </c>
      <c r="L36" s="74">
        <f t="shared" si="1"/>
        <v>-148402.82</v>
      </c>
      <c r="M36" s="74">
        <f t="shared" si="2"/>
        <v>-12368.85</v>
      </c>
      <c r="N36" s="26">
        <f t="shared" si="3"/>
        <v>0.4599826744863562</v>
      </c>
      <c r="O36" s="26">
        <f t="shared" si="4"/>
        <v>0.11623927349114371</v>
      </c>
      <c r="P36" s="78">
        <f t="shared" si="7"/>
        <v>2.0384337960781473</v>
      </c>
      <c r="Q36" s="26">
        <f t="shared" si="5"/>
        <v>0.23263801523836117</v>
      </c>
    </row>
    <row r="37" spans="1:17" ht="31.5">
      <c r="A37" s="127" t="s">
        <v>71</v>
      </c>
      <c r="B37" s="114" t="s">
        <v>13</v>
      </c>
      <c r="C37" s="84" t="s">
        <v>39</v>
      </c>
      <c r="D37" s="33">
        <v>23986.01</v>
      </c>
      <c r="E37" s="2">
        <v>280952</v>
      </c>
      <c r="F37" s="108">
        <v>53000</v>
      </c>
      <c r="G37" s="2">
        <v>43800</v>
      </c>
      <c r="H37" s="33">
        <v>31543.41</v>
      </c>
      <c r="I37" s="33">
        <v>16384.91</v>
      </c>
      <c r="J37" s="3">
        <f aca="true" t="shared" si="8" ref="J37:J82">H37-D37</f>
        <v>7557.4000000000015</v>
      </c>
      <c r="K37" s="113">
        <f t="shared" si="6"/>
        <v>-21456.59</v>
      </c>
      <c r="L37" s="3">
        <f aca="true" t="shared" si="9" ref="L37:L68">H37-E37</f>
        <v>-249408.59</v>
      </c>
      <c r="M37" s="3">
        <f aca="true" t="shared" si="10" ref="M37:M68">I37-G37</f>
        <v>-27415.09</v>
      </c>
      <c r="N37" s="15">
        <f aca="true" t="shared" si="11" ref="N37:N68">_xlfn.IFERROR(H37/D37,"")</f>
        <v>1.3150753293273871</v>
      </c>
      <c r="O37" s="15">
        <f aca="true" t="shared" si="12" ref="O37:O68">_xlfn.IFERROR(I37/G37,"")</f>
        <v>0.374084703196347</v>
      </c>
      <c r="P37" s="78">
        <f t="shared" si="7"/>
        <v>0.595158679245283</v>
      </c>
      <c r="Q37" s="15">
        <f t="shared" si="5"/>
        <v>0.11227330647227997</v>
      </c>
    </row>
    <row r="38" spans="1:17" ht="18.75" customHeight="1">
      <c r="A38" s="127"/>
      <c r="B38" s="114"/>
      <c r="C38" s="84" t="s">
        <v>40</v>
      </c>
      <c r="D38" s="33">
        <v>6719.34</v>
      </c>
      <c r="E38" s="2">
        <v>234039.3</v>
      </c>
      <c r="F38" s="108">
        <v>21100</v>
      </c>
      <c r="G38" s="2">
        <v>21100</v>
      </c>
      <c r="H38" s="33">
        <v>9828.609999999999</v>
      </c>
      <c r="I38" s="33">
        <v>11829.3</v>
      </c>
      <c r="J38" s="3">
        <f t="shared" si="8"/>
        <v>3109.2699999999986</v>
      </c>
      <c r="K38" s="113">
        <f t="shared" si="6"/>
        <v>-11271.390000000001</v>
      </c>
      <c r="L38" s="3">
        <f t="shared" si="9"/>
        <v>-224210.69</v>
      </c>
      <c r="M38" s="3">
        <f t="shared" si="10"/>
        <v>-9270.7</v>
      </c>
      <c r="N38" s="15">
        <f t="shared" si="11"/>
        <v>1.462734435227269</v>
      </c>
      <c r="O38" s="15">
        <f t="shared" si="12"/>
        <v>0.5606303317535545</v>
      </c>
      <c r="P38" s="78">
        <f t="shared" si="7"/>
        <v>0.4658109004739336</v>
      </c>
      <c r="Q38" s="15">
        <f t="shared" si="5"/>
        <v>0.04199555373819696</v>
      </c>
    </row>
    <row r="39" spans="1:17" ht="31.5">
      <c r="A39" s="127"/>
      <c r="B39" s="114"/>
      <c r="C39" s="21" t="s">
        <v>41</v>
      </c>
      <c r="D39" s="33">
        <v>712.89</v>
      </c>
      <c r="E39" s="2">
        <v>42797.9</v>
      </c>
      <c r="F39" s="108">
        <v>5980</v>
      </c>
      <c r="G39" s="2">
        <v>5650</v>
      </c>
      <c r="H39" s="33">
        <v>912.1899999999999</v>
      </c>
      <c r="I39" s="33">
        <v>2.09</v>
      </c>
      <c r="J39" s="2">
        <f t="shared" si="8"/>
        <v>199.29999999999995</v>
      </c>
      <c r="K39" s="113">
        <f t="shared" si="6"/>
        <v>-5067.81</v>
      </c>
      <c r="L39" s="2">
        <f t="shared" si="9"/>
        <v>-41885.71</v>
      </c>
      <c r="M39" s="2">
        <f t="shared" si="10"/>
        <v>-5647.91</v>
      </c>
      <c r="N39" s="15">
        <f t="shared" si="11"/>
        <v>1.279566272496458</v>
      </c>
      <c r="O39" s="15">
        <f t="shared" si="12"/>
        <v>0.00036991150442477875</v>
      </c>
      <c r="P39" s="78">
        <f t="shared" si="7"/>
        <v>0.1525401337792642</v>
      </c>
      <c r="Q39" s="15">
        <f t="shared" si="5"/>
        <v>0.02131389624257265</v>
      </c>
    </row>
    <row r="40" spans="1:17" ht="18.75" customHeight="1">
      <c r="A40" s="130"/>
      <c r="B40" s="134"/>
      <c r="C40" s="88" t="s">
        <v>75</v>
      </c>
      <c r="D40" s="33">
        <v>632.74</v>
      </c>
      <c r="E40" s="2">
        <v>3022.8</v>
      </c>
      <c r="F40" s="108"/>
      <c r="G40" s="2">
        <v>0</v>
      </c>
      <c r="H40" s="33">
        <v>1278.66</v>
      </c>
      <c r="I40" s="33">
        <v>986.55</v>
      </c>
      <c r="J40" s="2">
        <f t="shared" si="8"/>
        <v>645.9200000000001</v>
      </c>
      <c r="K40" s="113">
        <f t="shared" si="6"/>
        <v>1278.66</v>
      </c>
      <c r="L40" s="2">
        <f t="shared" si="9"/>
        <v>-1744.14</v>
      </c>
      <c r="M40" s="2">
        <f t="shared" si="10"/>
        <v>986.55</v>
      </c>
      <c r="N40" s="15">
        <f t="shared" si="11"/>
        <v>2.020830040775042</v>
      </c>
      <c r="O40" s="15">
        <f t="shared" si="12"/>
      </c>
      <c r="P40" s="78">
        <f t="shared" si="7"/>
      </c>
      <c r="Q40" s="15">
        <f t="shared" si="5"/>
        <v>0.42300516077808653</v>
      </c>
    </row>
    <row r="41" spans="1:17" ht="18" customHeight="1">
      <c r="A41" s="131"/>
      <c r="B41" s="135"/>
      <c r="C41" s="89" t="s">
        <v>79</v>
      </c>
      <c r="D41" s="33">
        <v>7.5</v>
      </c>
      <c r="E41" s="2">
        <v>0</v>
      </c>
      <c r="F41" s="108"/>
      <c r="G41" s="2">
        <v>0</v>
      </c>
      <c r="H41" s="33">
        <v>3.71</v>
      </c>
      <c r="I41" s="33">
        <v>0</v>
      </c>
      <c r="J41" s="2">
        <f t="shared" si="8"/>
        <v>-3.79</v>
      </c>
      <c r="K41" s="113">
        <f t="shared" si="6"/>
        <v>3.71</v>
      </c>
      <c r="L41" s="2">
        <f t="shared" si="9"/>
        <v>3.71</v>
      </c>
      <c r="M41" s="2">
        <f t="shared" si="10"/>
        <v>0</v>
      </c>
      <c r="N41" s="15">
        <f t="shared" si="11"/>
        <v>0.49466666666666664</v>
      </c>
      <c r="O41" s="15">
        <f t="shared" si="12"/>
      </c>
      <c r="P41" s="78">
        <f t="shared" si="7"/>
      </c>
      <c r="Q41" s="15">
        <f t="shared" si="5"/>
      </c>
    </row>
    <row r="42" spans="1:17" ht="31.5">
      <c r="A42" s="127"/>
      <c r="B42" s="114"/>
      <c r="C42" s="84" t="s">
        <v>42</v>
      </c>
      <c r="D42" s="33">
        <v>17208.48</v>
      </c>
      <c r="E42" s="2">
        <v>150270.7</v>
      </c>
      <c r="F42" s="108">
        <v>11330</v>
      </c>
      <c r="G42" s="2">
        <v>10700</v>
      </c>
      <c r="H42" s="33">
        <v>9074.48</v>
      </c>
      <c r="I42" s="33">
        <v>80.63000000000001</v>
      </c>
      <c r="J42" s="2">
        <f t="shared" si="8"/>
        <v>-8134</v>
      </c>
      <c r="K42" s="113">
        <f t="shared" si="6"/>
        <v>-2255.5200000000004</v>
      </c>
      <c r="L42" s="2">
        <f t="shared" si="9"/>
        <v>-141196.22</v>
      </c>
      <c r="M42" s="2">
        <f t="shared" si="10"/>
        <v>-10619.37</v>
      </c>
      <c r="N42" s="15">
        <f t="shared" si="11"/>
        <v>0.5273260624994188</v>
      </c>
      <c r="O42" s="15">
        <f t="shared" si="12"/>
        <v>0.00753551401869159</v>
      </c>
      <c r="P42" s="78">
        <f t="shared" si="7"/>
        <v>0.8009249779346866</v>
      </c>
      <c r="Q42" s="15">
        <f t="shared" si="5"/>
        <v>0.06038755392767851</v>
      </c>
    </row>
    <row r="43" spans="1:17" ht="30" customHeight="1">
      <c r="A43" s="132"/>
      <c r="B43" s="136"/>
      <c r="C43" s="90" t="s">
        <v>92</v>
      </c>
      <c r="D43" s="33"/>
      <c r="E43" s="24">
        <v>0</v>
      </c>
      <c r="F43" s="108"/>
      <c r="G43" s="24">
        <v>0</v>
      </c>
      <c r="H43" s="33">
        <v>1066.54</v>
      </c>
      <c r="I43" s="33">
        <v>1066.54</v>
      </c>
      <c r="J43" s="2">
        <f t="shared" si="8"/>
        <v>1066.54</v>
      </c>
      <c r="K43" s="113">
        <f t="shared" si="6"/>
        <v>1066.54</v>
      </c>
      <c r="L43" s="2">
        <f t="shared" si="9"/>
        <v>1066.54</v>
      </c>
      <c r="M43" s="2">
        <f t="shared" si="10"/>
        <v>1066.54</v>
      </c>
      <c r="N43" s="15">
        <f t="shared" si="11"/>
      </c>
      <c r="O43" s="15">
        <f t="shared" si="12"/>
      </c>
      <c r="P43" s="78">
        <f t="shared" si="7"/>
      </c>
      <c r="Q43" s="15">
        <f t="shared" si="5"/>
      </c>
    </row>
    <row r="44" spans="1:17" ht="34.5" customHeight="1">
      <c r="A44" s="127"/>
      <c r="B44" s="114"/>
      <c r="C44" s="84" t="s">
        <v>43</v>
      </c>
      <c r="D44" s="33">
        <v>11730.48</v>
      </c>
      <c r="E44" s="2">
        <v>82177</v>
      </c>
      <c r="F44" s="108">
        <v>5800</v>
      </c>
      <c r="G44" s="2">
        <v>4000</v>
      </c>
      <c r="H44" s="33">
        <v>12955.800000000001</v>
      </c>
      <c r="I44" s="33">
        <v>649.95</v>
      </c>
      <c r="J44" s="2">
        <f t="shared" si="8"/>
        <v>1225.3200000000015</v>
      </c>
      <c r="K44" s="113">
        <f t="shared" si="6"/>
        <v>7155.800000000001</v>
      </c>
      <c r="L44" s="2">
        <f t="shared" si="9"/>
        <v>-69221.2</v>
      </c>
      <c r="M44" s="2">
        <f t="shared" si="10"/>
        <v>-3350.05</v>
      </c>
      <c r="N44" s="15">
        <f t="shared" si="11"/>
        <v>1.1044560836385213</v>
      </c>
      <c r="O44" s="15">
        <f t="shared" si="12"/>
        <v>0.1624875</v>
      </c>
      <c r="P44" s="78">
        <f t="shared" si="7"/>
        <v>2.233758620689655</v>
      </c>
      <c r="Q44" s="15">
        <f t="shared" si="5"/>
        <v>0.1576572520291566</v>
      </c>
    </row>
    <row r="45" spans="1:17" ht="36.75" customHeight="1">
      <c r="A45" s="133"/>
      <c r="B45" s="137"/>
      <c r="C45" s="84" t="s">
        <v>93</v>
      </c>
      <c r="D45" s="33"/>
      <c r="E45" s="27">
        <v>0</v>
      </c>
      <c r="F45" s="108"/>
      <c r="G45" s="27">
        <v>0</v>
      </c>
      <c r="H45" s="33">
        <v>0</v>
      </c>
      <c r="I45" s="33">
        <v>0</v>
      </c>
      <c r="J45" s="2">
        <f t="shared" si="8"/>
        <v>0</v>
      </c>
      <c r="K45" s="113">
        <f t="shared" si="6"/>
        <v>0</v>
      </c>
      <c r="L45" s="2">
        <f t="shared" si="9"/>
        <v>0</v>
      </c>
      <c r="M45" s="2">
        <f t="shared" si="10"/>
        <v>0</v>
      </c>
      <c r="N45" s="15">
        <f t="shared" si="11"/>
      </c>
      <c r="O45" s="15">
        <f t="shared" si="12"/>
      </c>
      <c r="P45" s="78">
        <f t="shared" si="7"/>
      </c>
      <c r="Q45" s="32"/>
    </row>
    <row r="46" spans="1:17" ht="18" customHeight="1">
      <c r="A46" s="132"/>
      <c r="B46" s="136"/>
      <c r="C46" s="21" t="s">
        <v>48</v>
      </c>
      <c r="D46" s="33">
        <v>1015.66</v>
      </c>
      <c r="E46" s="24">
        <v>8857.5</v>
      </c>
      <c r="F46" s="108"/>
      <c r="G46" s="24">
        <v>0</v>
      </c>
      <c r="H46" s="33">
        <v>868.17</v>
      </c>
      <c r="I46" s="33">
        <v>150.04999999999998</v>
      </c>
      <c r="J46" s="2">
        <f t="shared" si="8"/>
        <v>-147.49</v>
      </c>
      <c r="K46" s="113">
        <f t="shared" si="6"/>
        <v>868.17</v>
      </c>
      <c r="L46" s="2">
        <f t="shared" si="9"/>
        <v>-7989.33</v>
      </c>
      <c r="M46" s="2">
        <f t="shared" si="10"/>
        <v>150.04999999999998</v>
      </c>
      <c r="N46" s="15">
        <f t="shared" si="11"/>
        <v>0.8547840812870449</v>
      </c>
      <c r="O46" s="15">
        <f t="shared" si="12"/>
      </c>
      <c r="P46" s="78">
        <f t="shared" si="7"/>
      </c>
      <c r="Q46" s="15">
        <f aca="true" t="shared" si="13" ref="Q46:Q82">_xlfn.IFERROR(H46/E46,"")</f>
        <v>0.09801524132091448</v>
      </c>
    </row>
    <row r="47" spans="1:17" ht="18.75" customHeight="1">
      <c r="A47" s="132"/>
      <c r="B47" s="136"/>
      <c r="C47" s="21" t="s">
        <v>90</v>
      </c>
      <c r="D47" s="33">
        <v>2467.38</v>
      </c>
      <c r="E47" s="24">
        <v>46764</v>
      </c>
      <c r="F47" s="108">
        <v>7792</v>
      </c>
      <c r="G47" s="24">
        <v>3896</v>
      </c>
      <c r="H47" s="33">
        <v>4259.53</v>
      </c>
      <c r="I47" s="33">
        <v>594.6</v>
      </c>
      <c r="J47" s="2">
        <f t="shared" si="8"/>
        <v>1792.1499999999996</v>
      </c>
      <c r="K47" s="113">
        <f t="shared" si="6"/>
        <v>-3532.4700000000003</v>
      </c>
      <c r="L47" s="2">
        <f t="shared" si="9"/>
        <v>-42504.47</v>
      </c>
      <c r="M47" s="2">
        <f t="shared" si="10"/>
        <v>-3301.4</v>
      </c>
      <c r="N47" s="15">
        <f t="shared" si="11"/>
        <v>1.7263372484173494</v>
      </c>
      <c r="O47" s="15">
        <f t="shared" si="12"/>
        <v>0.15261806981519507</v>
      </c>
      <c r="P47" s="78">
        <f t="shared" si="7"/>
        <v>0.5466542607802874</v>
      </c>
      <c r="Q47" s="15">
        <f t="shared" si="13"/>
        <v>0.09108566418612607</v>
      </c>
    </row>
    <row r="48" spans="1:17" ht="18" customHeight="1">
      <c r="A48" s="127"/>
      <c r="B48" s="127"/>
      <c r="C48" s="85" t="s">
        <v>7</v>
      </c>
      <c r="D48" s="74">
        <f>SUM(D37:D47)</f>
        <v>64480.48</v>
      </c>
      <c r="E48" s="74">
        <f>SUM(E37:E47)</f>
        <v>848881.2</v>
      </c>
      <c r="F48" s="74">
        <f>SUM(F37:F47)</f>
        <v>105002</v>
      </c>
      <c r="G48" s="74">
        <f>SUM(G37:G47)</f>
        <v>89146</v>
      </c>
      <c r="H48" s="74">
        <f>SUM(H37:H47)</f>
        <v>71791.09999999999</v>
      </c>
      <c r="I48" s="74">
        <f>SUM(I37:I47)</f>
        <v>31744.62</v>
      </c>
      <c r="J48" s="74">
        <f t="shared" si="8"/>
        <v>7310.619999999988</v>
      </c>
      <c r="K48" s="113">
        <f t="shared" si="6"/>
        <v>-33210.90000000001</v>
      </c>
      <c r="L48" s="74">
        <f t="shared" si="9"/>
        <v>-777090.1</v>
      </c>
      <c r="M48" s="74">
        <f t="shared" si="10"/>
        <v>-57401.380000000005</v>
      </c>
      <c r="N48" s="15">
        <f t="shared" si="11"/>
        <v>1.1133772577375352</v>
      </c>
      <c r="O48" s="15">
        <f t="shared" si="12"/>
        <v>0.3560969645300967</v>
      </c>
      <c r="P48" s="78">
        <f t="shared" si="7"/>
        <v>0.6837117388240224</v>
      </c>
      <c r="Q48" s="15">
        <f t="shared" si="13"/>
        <v>0.0845714335527751</v>
      </c>
    </row>
    <row r="49" spans="1:17" ht="18" customHeight="1">
      <c r="A49" s="127" t="s">
        <v>44</v>
      </c>
      <c r="B49" s="114" t="s">
        <v>45</v>
      </c>
      <c r="C49" s="21" t="s">
        <v>26</v>
      </c>
      <c r="D49" s="43"/>
      <c r="E49" s="2">
        <v>123</v>
      </c>
      <c r="F49" s="108"/>
      <c r="G49" s="2">
        <v>0</v>
      </c>
      <c r="H49" s="43">
        <v>0</v>
      </c>
      <c r="I49" s="43">
        <v>0</v>
      </c>
      <c r="J49" s="3">
        <f t="shared" si="8"/>
        <v>0</v>
      </c>
      <c r="K49" s="113">
        <f t="shared" si="6"/>
        <v>0</v>
      </c>
      <c r="L49" s="3">
        <f t="shared" si="9"/>
        <v>-123</v>
      </c>
      <c r="M49" s="3">
        <f t="shared" si="10"/>
        <v>0</v>
      </c>
      <c r="N49" s="15">
        <f t="shared" si="11"/>
      </c>
      <c r="O49" s="15">
        <f t="shared" si="12"/>
      </c>
      <c r="P49" s="78">
        <f t="shared" si="7"/>
      </c>
      <c r="Q49" s="15">
        <f t="shared" si="13"/>
        <v>0</v>
      </c>
    </row>
    <row r="50" spans="1:17" ht="18" customHeight="1">
      <c r="A50" s="127"/>
      <c r="B50" s="114"/>
      <c r="C50" s="91" t="s">
        <v>7</v>
      </c>
      <c r="D50" s="75">
        <f>SUM(D49:D49)</f>
        <v>0</v>
      </c>
      <c r="E50" s="75">
        <f>SUM(E49:E49)</f>
        <v>123</v>
      </c>
      <c r="F50" s="75">
        <f>SUM(F49:F49)</f>
        <v>0</v>
      </c>
      <c r="G50" s="75">
        <f>SUM(G49:G49)</f>
        <v>0</v>
      </c>
      <c r="H50" s="75">
        <f>SUM(H49:H49)</f>
        <v>0</v>
      </c>
      <c r="I50" s="75">
        <f>SUM(I49:I49)</f>
        <v>0</v>
      </c>
      <c r="J50" s="76">
        <f t="shared" si="8"/>
        <v>0</v>
      </c>
      <c r="K50" s="113">
        <f t="shared" si="6"/>
        <v>0</v>
      </c>
      <c r="L50" s="76">
        <f t="shared" si="9"/>
        <v>-123</v>
      </c>
      <c r="M50" s="76">
        <f t="shared" si="10"/>
        <v>0</v>
      </c>
      <c r="N50" s="15">
        <f t="shared" si="11"/>
      </c>
      <c r="O50" s="15">
        <f t="shared" si="12"/>
      </c>
      <c r="P50" s="78">
        <f t="shared" si="7"/>
      </c>
      <c r="Q50" s="15">
        <f t="shared" si="13"/>
        <v>0</v>
      </c>
    </row>
    <row r="51" spans="1:17" ht="18" customHeight="1">
      <c r="A51" s="141" t="s">
        <v>47</v>
      </c>
      <c r="B51" s="139" t="s">
        <v>73</v>
      </c>
      <c r="C51" s="92" t="s">
        <v>81</v>
      </c>
      <c r="D51" s="43">
        <v>51371.59</v>
      </c>
      <c r="E51" s="2">
        <v>596188</v>
      </c>
      <c r="F51" s="108">
        <v>94021.7</v>
      </c>
      <c r="G51" s="2">
        <v>46905.1</v>
      </c>
      <c r="H51" s="43">
        <v>58753.21</v>
      </c>
      <c r="I51" s="43">
        <v>2922.6800000000003</v>
      </c>
      <c r="J51" s="3">
        <f t="shared" si="8"/>
        <v>7381.620000000003</v>
      </c>
      <c r="K51" s="113">
        <f t="shared" si="6"/>
        <v>-35268.49</v>
      </c>
      <c r="L51" s="3">
        <f t="shared" si="9"/>
        <v>-537434.79</v>
      </c>
      <c r="M51" s="3">
        <f t="shared" si="10"/>
        <v>-43982.42</v>
      </c>
      <c r="N51" s="15">
        <f t="shared" si="11"/>
        <v>1.143690705310075</v>
      </c>
      <c r="O51" s="15">
        <f t="shared" si="12"/>
        <v>0.06231049502079732</v>
      </c>
      <c r="P51" s="78">
        <f t="shared" si="7"/>
        <v>0.624889892439724</v>
      </c>
      <c r="Q51" s="15">
        <f t="shared" si="13"/>
        <v>0.09854812575898877</v>
      </c>
    </row>
    <row r="52" spans="1:17" ht="18" customHeight="1">
      <c r="A52" s="120"/>
      <c r="B52" s="123"/>
      <c r="C52" s="92" t="s">
        <v>76</v>
      </c>
      <c r="D52" s="43">
        <v>36100.24</v>
      </c>
      <c r="E52" s="23">
        <v>454879.5</v>
      </c>
      <c r="F52" s="108">
        <v>57611.600000000006</v>
      </c>
      <c r="G52" s="23">
        <v>24064.8</v>
      </c>
      <c r="H52" s="43">
        <v>43575.07</v>
      </c>
      <c r="I52" s="43">
        <v>1934.81</v>
      </c>
      <c r="J52" s="33">
        <f t="shared" si="8"/>
        <v>7474.830000000002</v>
      </c>
      <c r="K52" s="113">
        <f t="shared" si="6"/>
        <v>-14036.530000000006</v>
      </c>
      <c r="L52" s="33">
        <f t="shared" si="9"/>
        <v>-411304.43</v>
      </c>
      <c r="M52" s="33">
        <f>I52-G52</f>
        <v>-22129.989999999998</v>
      </c>
      <c r="N52" s="15">
        <f t="shared" si="11"/>
        <v>1.2070576262096873</v>
      </c>
      <c r="O52" s="15">
        <f t="shared" si="12"/>
        <v>0.08040000332435757</v>
      </c>
      <c r="P52" s="78">
        <f t="shared" si="7"/>
        <v>0.7563593095834866</v>
      </c>
      <c r="Q52" s="15">
        <f t="shared" si="13"/>
        <v>0.09579475443496574</v>
      </c>
    </row>
    <row r="53" spans="1:17" ht="18" customHeight="1">
      <c r="A53" s="120"/>
      <c r="B53" s="123"/>
      <c r="C53" s="92" t="s">
        <v>77</v>
      </c>
      <c r="D53" s="43">
        <v>297583.89</v>
      </c>
      <c r="E53" s="2">
        <v>4256276</v>
      </c>
      <c r="F53" s="108">
        <v>601295.5</v>
      </c>
      <c r="G53" s="2">
        <v>310096.6</v>
      </c>
      <c r="H53" s="43">
        <v>296893.10000000003</v>
      </c>
      <c r="I53" s="43">
        <v>23740.09</v>
      </c>
      <c r="J53" s="3">
        <f t="shared" si="8"/>
        <v>-690.789999999979</v>
      </c>
      <c r="K53" s="113">
        <f t="shared" si="6"/>
        <v>-304402.39999999997</v>
      </c>
      <c r="L53" s="3">
        <f t="shared" si="9"/>
        <v>-3959382.9</v>
      </c>
      <c r="M53" s="3">
        <f t="shared" si="10"/>
        <v>-286356.50999999995</v>
      </c>
      <c r="N53" s="15">
        <f t="shared" si="11"/>
        <v>0.997678671382379</v>
      </c>
      <c r="O53" s="15">
        <f t="shared" si="12"/>
        <v>0.07655707931012466</v>
      </c>
      <c r="P53" s="78">
        <f t="shared" si="7"/>
        <v>0.49375573241442855</v>
      </c>
      <c r="Q53" s="15">
        <f t="shared" si="13"/>
        <v>0.0697541935720334</v>
      </c>
    </row>
    <row r="54" spans="1:17" ht="18" customHeight="1">
      <c r="A54" s="120"/>
      <c r="B54" s="123"/>
      <c r="C54" s="92" t="s">
        <v>78</v>
      </c>
      <c r="D54" s="43">
        <v>115.15</v>
      </c>
      <c r="E54" s="2">
        <v>1182.8</v>
      </c>
      <c r="F54" s="108">
        <v>170</v>
      </c>
      <c r="G54" s="2">
        <v>120</v>
      </c>
      <c r="H54" s="43">
        <v>103.95</v>
      </c>
      <c r="I54" s="43">
        <v>0</v>
      </c>
      <c r="J54" s="3">
        <f t="shared" si="8"/>
        <v>-11.200000000000003</v>
      </c>
      <c r="K54" s="113">
        <f t="shared" si="6"/>
        <v>-66.05</v>
      </c>
      <c r="L54" s="3">
        <f t="shared" si="9"/>
        <v>-1078.85</v>
      </c>
      <c r="M54" s="3">
        <f t="shared" si="10"/>
        <v>-120</v>
      </c>
      <c r="N54" s="15">
        <f t="shared" si="11"/>
        <v>0.9027355623100304</v>
      </c>
      <c r="O54" s="15">
        <f t="shared" si="12"/>
        <v>0</v>
      </c>
      <c r="P54" s="78">
        <f t="shared" si="7"/>
        <v>0.6114705882352941</v>
      </c>
      <c r="Q54" s="15">
        <f t="shared" si="13"/>
        <v>0.08788468041934394</v>
      </c>
    </row>
    <row r="55" spans="1:17" ht="18" customHeight="1">
      <c r="A55" s="142"/>
      <c r="B55" s="140"/>
      <c r="C55" s="93" t="s">
        <v>7</v>
      </c>
      <c r="D55" s="4">
        <f>SUM(D51:D54)</f>
        <v>385170.87</v>
      </c>
      <c r="E55" s="4">
        <f>SUM(E51:E54)</f>
        <v>5308526.3</v>
      </c>
      <c r="F55" s="4">
        <f>SUM(F51:F54)</f>
        <v>753098.8</v>
      </c>
      <c r="G55" s="4">
        <f>SUM(G51:G54)</f>
        <v>381186.5</v>
      </c>
      <c r="H55" s="4">
        <f>SUM(H51:H54)</f>
        <v>399325.33</v>
      </c>
      <c r="I55" s="4">
        <f>SUM(I51:I54)</f>
        <v>28597.58</v>
      </c>
      <c r="J55" s="4">
        <f t="shared" si="8"/>
        <v>14154.460000000021</v>
      </c>
      <c r="K55" s="113">
        <f t="shared" si="6"/>
        <v>-353773.47000000003</v>
      </c>
      <c r="L55" s="4">
        <f t="shared" si="9"/>
        <v>-4909200.97</v>
      </c>
      <c r="M55" s="4">
        <f t="shared" si="10"/>
        <v>-352588.92</v>
      </c>
      <c r="N55" s="15">
        <f t="shared" si="11"/>
        <v>1.0367485215068315</v>
      </c>
      <c r="O55" s="15">
        <f t="shared" si="12"/>
        <v>0.07502254145936438</v>
      </c>
      <c r="P55" s="78">
        <f t="shared" si="7"/>
        <v>0.5302429508585063</v>
      </c>
      <c r="Q55" s="15">
        <f t="shared" si="13"/>
        <v>0.07522338732691218</v>
      </c>
    </row>
    <row r="56" spans="1:17" ht="18" customHeight="1">
      <c r="A56" s="138">
        <v>991</v>
      </c>
      <c r="B56" s="138" t="s">
        <v>49</v>
      </c>
      <c r="C56" s="84" t="s">
        <v>50</v>
      </c>
      <c r="D56" s="43">
        <v>4447.03</v>
      </c>
      <c r="E56" s="2">
        <v>67760.3</v>
      </c>
      <c r="F56" s="108">
        <v>9900</v>
      </c>
      <c r="G56" s="2">
        <v>5600</v>
      </c>
      <c r="H56" s="43">
        <v>4423.78</v>
      </c>
      <c r="I56" s="43">
        <v>284.09000000000003</v>
      </c>
      <c r="J56" s="2">
        <f t="shared" si="8"/>
        <v>-23.25</v>
      </c>
      <c r="K56" s="113">
        <f t="shared" si="6"/>
        <v>-5476.22</v>
      </c>
      <c r="L56" s="2">
        <f t="shared" si="9"/>
        <v>-63336.520000000004</v>
      </c>
      <c r="M56" s="2">
        <f t="shared" si="10"/>
        <v>-5315.91</v>
      </c>
      <c r="N56" s="15">
        <f t="shared" si="11"/>
        <v>0.9947717915102889</v>
      </c>
      <c r="O56" s="15">
        <f t="shared" si="12"/>
        <v>0.050730357142857146</v>
      </c>
      <c r="P56" s="78">
        <f t="shared" si="7"/>
        <v>0.4468464646464646</v>
      </c>
      <c r="Q56" s="15">
        <f t="shared" si="13"/>
        <v>0.06528572039970307</v>
      </c>
    </row>
    <row r="57" spans="1:17" ht="14.25" customHeight="1">
      <c r="A57" s="138"/>
      <c r="B57" s="138"/>
      <c r="C57" s="21" t="s">
        <v>51</v>
      </c>
      <c r="D57" s="43"/>
      <c r="E57" s="2">
        <v>0</v>
      </c>
      <c r="F57" s="108"/>
      <c r="G57" s="2">
        <v>0</v>
      </c>
      <c r="H57" s="43">
        <v>0</v>
      </c>
      <c r="I57" s="43">
        <v>0</v>
      </c>
      <c r="J57" s="2">
        <f t="shared" si="8"/>
        <v>0</v>
      </c>
      <c r="K57" s="113">
        <f t="shared" si="6"/>
        <v>0</v>
      </c>
      <c r="L57" s="2">
        <f t="shared" si="9"/>
        <v>0</v>
      </c>
      <c r="M57" s="2">
        <f t="shared" si="10"/>
        <v>0</v>
      </c>
      <c r="N57" s="15">
        <f t="shared" si="11"/>
      </c>
      <c r="O57" s="15">
        <f t="shared" si="12"/>
      </c>
      <c r="P57" s="78">
        <f t="shared" si="7"/>
      </c>
      <c r="Q57" s="15">
        <f t="shared" si="13"/>
      </c>
    </row>
    <row r="58" spans="1:17" ht="15.75" customHeight="1">
      <c r="A58" s="138"/>
      <c r="B58" s="138"/>
      <c r="C58" s="85" t="s">
        <v>7</v>
      </c>
      <c r="D58" s="74">
        <f>SUM(D56:D57)</f>
        <v>4447.03</v>
      </c>
      <c r="E58" s="74">
        <f>SUM(E56:E57)</f>
        <v>67760.3</v>
      </c>
      <c r="F58" s="74">
        <f>SUM(F56:F57)</f>
        <v>9900</v>
      </c>
      <c r="G58" s="74">
        <f>SUM(G56:G57)</f>
        <v>5600</v>
      </c>
      <c r="H58" s="74">
        <f>SUM(H56:H57)</f>
        <v>4423.78</v>
      </c>
      <c r="I58" s="74">
        <f>SUM(I56:I57)</f>
        <v>284.09000000000003</v>
      </c>
      <c r="J58" s="74">
        <f t="shared" si="8"/>
        <v>-23.25</v>
      </c>
      <c r="K58" s="113">
        <f t="shared" si="6"/>
        <v>-5476.22</v>
      </c>
      <c r="L58" s="74">
        <f t="shared" si="9"/>
        <v>-63336.520000000004</v>
      </c>
      <c r="M58" s="74">
        <f t="shared" si="10"/>
        <v>-5315.91</v>
      </c>
      <c r="N58" s="15">
        <f t="shared" si="11"/>
        <v>0.9947717915102889</v>
      </c>
      <c r="O58" s="15">
        <f t="shared" si="12"/>
        <v>0.050730357142857146</v>
      </c>
      <c r="P58" s="78">
        <f t="shared" si="7"/>
        <v>0.4468464646464646</v>
      </c>
      <c r="Q58" s="26">
        <f t="shared" si="13"/>
        <v>0.06528572039970307</v>
      </c>
    </row>
    <row r="59" spans="1:17" ht="18" customHeight="1">
      <c r="A59" s="127" t="s">
        <v>52</v>
      </c>
      <c r="B59" s="114" t="s">
        <v>53</v>
      </c>
      <c r="C59" s="21" t="s">
        <v>54</v>
      </c>
      <c r="D59" s="43">
        <v>91.24</v>
      </c>
      <c r="E59" s="2">
        <v>10532.900000000001</v>
      </c>
      <c r="F59" s="108">
        <v>496.59999999999997</v>
      </c>
      <c r="G59" s="2">
        <v>447.9</v>
      </c>
      <c r="H59" s="43">
        <v>-257.25999999999993</v>
      </c>
      <c r="I59" s="43">
        <v>17.5</v>
      </c>
      <c r="J59" s="2">
        <f t="shared" si="8"/>
        <v>-348.49999999999994</v>
      </c>
      <c r="K59" s="113">
        <f t="shared" si="6"/>
        <v>-753.8599999999999</v>
      </c>
      <c r="L59" s="2">
        <f t="shared" si="9"/>
        <v>-10790.160000000002</v>
      </c>
      <c r="M59" s="2">
        <f t="shared" si="10"/>
        <v>-430.4</v>
      </c>
      <c r="N59" s="26">
        <f t="shared" si="11"/>
        <v>-2.8195966681280136</v>
      </c>
      <c r="O59" s="26">
        <f t="shared" si="12"/>
        <v>0.03907122125474437</v>
      </c>
      <c r="P59" s="78">
        <f t="shared" si="7"/>
        <v>-0.5180426902939991</v>
      </c>
      <c r="Q59" s="15">
        <f t="shared" si="13"/>
        <v>-0.02442442252371141</v>
      </c>
    </row>
    <row r="60" spans="1:17" ht="18" customHeight="1">
      <c r="A60" s="128"/>
      <c r="B60" s="129"/>
      <c r="C60" s="94" t="s">
        <v>94</v>
      </c>
      <c r="D60" s="44">
        <v>3055.5</v>
      </c>
      <c r="E60" s="39">
        <v>26222.8</v>
      </c>
      <c r="F60" s="108">
        <v>600</v>
      </c>
      <c r="G60" s="39">
        <v>500</v>
      </c>
      <c r="H60" s="44">
        <v>821.66</v>
      </c>
      <c r="I60" s="44">
        <v>398.29</v>
      </c>
      <c r="J60" s="2">
        <f t="shared" si="8"/>
        <v>-2233.84</v>
      </c>
      <c r="K60" s="113">
        <f t="shared" si="6"/>
        <v>221.65999999999997</v>
      </c>
      <c r="L60" s="2">
        <f t="shared" si="9"/>
        <v>-25401.14</v>
      </c>
      <c r="M60" s="2">
        <f t="shared" si="10"/>
        <v>-101.70999999999998</v>
      </c>
      <c r="N60" s="26">
        <f t="shared" si="11"/>
        <v>0.26891179839633444</v>
      </c>
      <c r="O60" s="26">
        <f t="shared" si="12"/>
        <v>0.7965800000000001</v>
      </c>
      <c r="P60" s="78">
        <f t="shared" si="7"/>
        <v>1.3694333333333333</v>
      </c>
      <c r="Q60" s="15">
        <f t="shared" si="13"/>
        <v>0.031333801119636344</v>
      </c>
    </row>
    <row r="61" spans="1:17" ht="18" customHeight="1">
      <c r="A61" s="127"/>
      <c r="B61" s="114"/>
      <c r="C61" s="93" t="s">
        <v>7</v>
      </c>
      <c r="D61" s="4">
        <f>SUBTOTAL(9,D59:D60)</f>
        <v>3146.74</v>
      </c>
      <c r="E61" s="4">
        <f>SUBTOTAL(9,E59:E60)</f>
        <v>36755.7</v>
      </c>
      <c r="F61" s="4">
        <f>SUBTOTAL(9,F59:F60)</f>
        <v>1096.6</v>
      </c>
      <c r="G61" s="4">
        <f>SUBTOTAL(9,G59:G60)</f>
        <v>947.9</v>
      </c>
      <c r="H61" s="4">
        <f>SUBTOTAL(9,H59:H60)</f>
        <v>564.4000000000001</v>
      </c>
      <c r="I61" s="4">
        <f>SUBTOTAL(9,I59:I60)</f>
        <v>415.79</v>
      </c>
      <c r="J61" s="4">
        <f t="shared" si="8"/>
        <v>-2582.3399999999997</v>
      </c>
      <c r="K61" s="113">
        <f t="shared" si="6"/>
        <v>-532.1999999999998</v>
      </c>
      <c r="L61" s="4">
        <f t="shared" si="9"/>
        <v>-36191.299999999996</v>
      </c>
      <c r="M61" s="4">
        <f t="shared" si="10"/>
        <v>-532.1099999999999</v>
      </c>
      <c r="N61" s="15">
        <f t="shared" si="11"/>
        <v>0.17936022677437607</v>
      </c>
      <c r="O61" s="15">
        <f t="shared" si="12"/>
        <v>0.4386433168055702</v>
      </c>
      <c r="P61" s="78">
        <f t="shared" si="7"/>
        <v>0.5146817435710379</v>
      </c>
      <c r="Q61" s="15">
        <f t="shared" si="13"/>
        <v>0.015355441468942235</v>
      </c>
    </row>
    <row r="62" spans="1:17" ht="18" customHeight="1">
      <c r="A62" s="114"/>
      <c r="B62" s="114" t="s">
        <v>55</v>
      </c>
      <c r="C62" s="86" t="s">
        <v>56</v>
      </c>
      <c r="D62" s="43">
        <v>10.61</v>
      </c>
      <c r="E62" s="2">
        <v>254.5</v>
      </c>
      <c r="F62" s="108">
        <v>42.4</v>
      </c>
      <c r="G62" s="2">
        <v>21.2</v>
      </c>
      <c r="H62" s="43">
        <v>11.26</v>
      </c>
      <c r="I62" s="43">
        <v>0</v>
      </c>
      <c r="J62" s="2">
        <f t="shared" si="8"/>
        <v>0.6500000000000004</v>
      </c>
      <c r="K62" s="113">
        <f t="shared" si="6"/>
        <v>-31.14</v>
      </c>
      <c r="L62" s="2">
        <f t="shared" si="9"/>
        <v>-243.24</v>
      </c>
      <c r="M62" s="2">
        <f t="shared" si="10"/>
        <v>-21.2</v>
      </c>
      <c r="N62" s="15">
        <f t="shared" si="11"/>
        <v>1.061262959472196</v>
      </c>
      <c r="O62" s="15">
        <f t="shared" si="12"/>
        <v>0</v>
      </c>
      <c r="P62" s="78">
        <f t="shared" si="7"/>
        <v>0.2655660377358491</v>
      </c>
      <c r="Q62" s="15">
        <f t="shared" si="13"/>
        <v>0.04424361493123772</v>
      </c>
    </row>
    <row r="63" spans="1:17" ht="18" customHeight="1">
      <c r="A63" s="134"/>
      <c r="B63" s="134"/>
      <c r="C63" s="21" t="s">
        <v>87</v>
      </c>
      <c r="D63" s="43">
        <v>-163.38</v>
      </c>
      <c r="E63" s="5">
        <v>49.4</v>
      </c>
      <c r="F63" s="108">
        <v>49.4</v>
      </c>
      <c r="G63" s="5">
        <v>49.4</v>
      </c>
      <c r="H63" s="43">
        <v>83.97</v>
      </c>
      <c r="I63" s="43">
        <v>0</v>
      </c>
      <c r="J63" s="5">
        <f t="shared" si="8"/>
        <v>247.35</v>
      </c>
      <c r="K63" s="113">
        <f t="shared" si="6"/>
        <v>34.57</v>
      </c>
      <c r="L63" s="5">
        <f t="shared" si="9"/>
        <v>34.57</v>
      </c>
      <c r="M63" s="5">
        <f t="shared" si="10"/>
        <v>-49.4</v>
      </c>
      <c r="N63" s="15">
        <f t="shared" si="11"/>
        <v>-0.5139551964744767</v>
      </c>
      <c r="O63" s="15">
        <f t="shared" si="12"/>
        <v>0</v>
      </c>
      <c r="P63" s="78">
        <f t="shared" si="7"/>
        <v>1.6997975708502024</v>
      </c>
      <c r="Q63" s="15">
        <f t="shared" si="13"/>
        <v>1.6997975708502024</v>
      </c>
    </row>
    <row r="64" spans="1:17" ht="18" customHeight="1">
      <c r="A64" s="114"/>
      <c r="B64" s="114"/>
      <c r="C64" s="21" t="s">
        <v>26</v>
      </c>
      <c r="D64" s="43"/>
      <c r="E64" s="2">
        <v>0</v>
      </c>
      <c r="F64" s="108"/>
      <c r="G64" s="2">
        <v>0</v>
      </c>
      <c r="H64" s="43">
        <v>0</v>
      </c>
      <c r="I64" s="43">
        <v>0</v>
      </c>
      <c r="J64" s="2">
        <f t="shared" si="8"/>
        <v>0</v>
      </c>
      <c r="K64" s="113">
        <f t="shared" si="6"/>
        <v>0</v>
      </c>
      <c r="L64" s="2">
        <f t="shared" si="9"/>
        <v>0</v>
      </c>
      <c r="M64" s="2">
        <f t="shared" si="10"/>
        <v>0</v>
      </c>
      <c r="N64" s="15">
        <f t="shared" si="11"/>
      </c>
      <c r="O64" s="15">
        <f t="shared" si="12"/>
      </c>
      <c r="P64" s="78">
        <f t="shared" si="7"/>
      </c>
      <c r="Q64" s="15">
        <f t="shared" si="13"/>
      </c>
    </row>
    <row r="65" spans="1:17" ht="17.25" customHeight="1">
      <c r="A65" s="114"/>
      <c r="B65" s="114"/>
      <c r="C65" s="21" t="s">
        <v>46</v>
      </c>
      <c r="D65" s="43">
        <v>10633.06999999997</v>
      </c>
      <c r="E65" s="2">
        <v>715.4</v>
      </c>
      <c r="F65" s="108">
        <v>100</v>
      </c>
      <c r="G65" s="2">
        <v>60</v>
      </c>
      <c r="H65" s="43">
        <v>1064.5400000000125</v>
      </c>
      <c r="I65" s="43">
        <v>125.77</v>
      </c>
      <c r="J65" s="2">
        <f t="shared" si="8"/>
        <v>-9568.529999999959</v>
      </c>
      <c r="K65" s="113">
        <f t="shared" si="6"/>
        <v>964.5400000000125</v>
      </c>
      <c r="L65" s="2">
        <f t="shared" si="9"/>
        <v>349.1400000000125</v>
      </c>
      <c r="M65" s="2">
        <f t="shared" si="10"/>
        <v>65.77</v>
      </c>
      <c r="N65" s="34">
        <f t="shared" si="11"/>
        <v>0.10011595898456564</v>
      </c>
      <c r="O65" s="34">
        <f t="shared" si="12"/>
        <v>2.0961666666666665</v>
      </c>
      <c r="P65" s="78">
        <f t="shared" si="7"/>
        <v>10.645400000000125</v>
      </c>
      <c r="Q65" s="34">
        <f t="shared" si="13"/>
        <v>1.4880346659211805</v>
      </c>
    </row>
    <row r="66" spans="1:17" ht="18" customHeight="1">
      <c r="A66" s="114"/>
      <c r="B66" s="114"/>
      <c r="C66" s="21" t="s">
        <v>48</v>
      </c>
      <c r="D66" s="43">
        <v>5044.770000000002</v>
      </c>
      <c r="E66" s="2">
        <v>99053.19999999995</v>
      </c>
      <c r="F66" s="108">
        <v>10909.7</v>
      </c>
      <c r="G66" s="2">
        <v>5689.3</v>
      </c>
      <c r="H66" s="43">
        <v>5311.980000000001</v>
      </c>
      <c r="I66" s="43">
        <v>1216.7199999999998</v>
      </c>
      <c r="J66" s="2">
        <f t="shared" si="8"/>
        <v>267.2099999999991</v>
      </c>
      <c r="K66" s="113">
        <f t="shared" si="6"/>
        <v>-5597.719999999999</v>
      </c>
      <c r="L66" s="2">
        <f t="shared" si="9"/>
        <v>-93741.21999999996</v>
      </c>
      <c r="M66" s="2">
        <f t="shared" si="10"/>
        <v>-4472.58</v>
      </c>
      <c r="N66" s="15">
        <f t="shared" si="11"/>
        <v>1.0529677269726863</v>
      </c>
      <c r="O66" s="15">
        <f t="shared" si="12"/>
        <v>0.2138611076933893</v>
      </c>
      <c r="P66" s="78">
        <f t="shared" si="7"/>
        <v>0.48690431450910665</v>
      </c>
      <c r="Q66" s="15">
        <f t="shared" si="13"/>
        <v>0.053627545601757476</v>
      </c>
    </row>
    <row r="67" spans="1:17" ht="18" customHeight="1">
      <c r="A67" s="114"/>
      <c r="B67" s="114"/>
      <c r="C67" s="21" t="s">
        <v>57</v>
      </c>
      <c r="D67" s="43">
        <v>-6187.130000000001</v>
      </c>
      <c r="E67" s="2">
        <v>0</v>
      </c>
      <c r="F67" s="108"/>
      <c r="G67" s="2">
        <v>0</v>
      </c>
      <c r="H67" s="43">
        <v>42</v>
      </c>
      <c r="I67" s="43">
        <v>14</v>
      </c>
      <c r="J67" s="2">
        <f t="shared" si="8"/>
        <v>6229.130000000001</v>
      </c>
      <c r="K67" s="113">
        <f t="shared" si="6"/>
        <v>42</v>
      </c>
      <c r="L67" s="2">
        <f t="shared" si="9"/>
        <v>42</v>
      </c>
      <c r="M67" s="2">
        <f t="shared" si="10"/>
        <v>14</v>
      </c>
      <c r="N67" s="15">
        <f t="shared" si="11"/>
        <v>-0.006788284713590953</v>
      </c>
      <c r="O67" s="15">
        <f t="shared" si="12"/>
      </c>
      <c r="P67" s="78">
        <f t="shared" si="7"/>
      </c>
      <c r="Q67" s="15">
        <f t="shared" si="13"/>
      </c>
    </row>
    <row r="68" spans="1:17" ht="23.25" customHeight="1">
      <c r="A68" s="114"/>
      <c r="B68" s="114"/>
      <c r="C68" s="21" t="s">
        <v>38</v>
      </c>
      <c r="D68" s="43">
        <f>6.12+9.12</f>
        <v>15.239999999999998</v>
      </c>
      <c r="E68" s="2">
        <v>0</v>
      </c>
      <c r="F68" s="108"/>
      <c r="G68" s="2">
        <v>0</v>
      </c>
      <c r="H68" s="43">
        <v>6.8</v>
      </c>
      <c r="I68" s="43">
        <v>6.8</v>
      </c>
      <c r="J68" s="2">
        <f t="shared" si="8"/>
        <v>-8.439999999999998</v>
      </c>
      <c r="K68" s="113">
        <f t="shared" si="6"/>
        <v>6.8</v>
      </c>
      <c r="L68" s="2">
        <f t="shared" si="9"/>
        <v>6.8</v>
      </c>
      <c r="M68" s="2">
        <f t="shared" si="10"/>
        <v>6.8</v>
      </c>
      <c r="N68" s="15">
        <f t="shared" si="11"/>
        <v>0.4461942257217848</v>
      </c>
      <c r="O68" s="15">
        <f t="shared" si="12"/>
      </c>
      <c r="P68" s="78">
        <f t="shared" si="7"/>
      </c>
      <c r="Q68" s="15">
        <f t="shared" si="13"/>
      </c>
    </row>
    <row r="69" spans="1:17" ht="20.25" customHeight="1">
      <c r="A69" s="157"/>
      <c r="B69" s="157"/>
      <c r="C69" s="21" t="s">
        <v>88</v>
      </c>
      <c r="D69" s="43"/>
      <c r="E69" s="2">
        <v>0</v>
      </c>
      <c r="F69" s="108"/>
      <c r="G69" s="2">
        <v>0</v>
      </c>
      <c r="H69" s="43">
        <v>0</v>
      </c>
      <c r="I69" s="43">
        <v>0</v>
      </c>
      <c r="J69" s="2">
        <f t="shared" si="8"/>
        <v>0</v>
      </c>
      <c r="K69" s="113">
        <f t="shared" si="6"/>
        <v>0</v>
      </c>
      <c r="L69" s="2">
        <f aca="true" t="shared" si="14" ref="L69:L82">H69-E69</f>
        <v>0</v>
      </c>
      <c r="M69" s="2">
        <f aca="true" t="shared" si="15" ref="M69:M82">I69-G69</f>
        <v>0</v>
      </c>
      <c r="N69" s="15">
        <f aca="true" t="shared" si="16" ref="N69:N82">_xlfn.IFERROR(H69/D69,"")</f>
      </c>
      <c r="O69" s="15">
        <f aca="true" t="shared" si="17" ref="O69:O78">_xlfn.IFERROR(I69/G69,"")</f>
      </c>
      <c r="P69" s="78">
        <f t="shared" si="7"/>
      </c>
      <c r="Q69" s="15">
        <f t="shared" si="13"/>
      </c>
    </row>
    <row r="70" spans="1:17" ht="15.75">
      <c r="A70" s="114"/>
      <c r="B70" s="114"/>
      <c r="C70" s="85" t="s">
        <v>58</v>
      </c>
      <c r="D70" s="74">
        <f>SUM(D62:D69)</f>
        <v>9353.179999999971</v>
      </c>
      <c r="E70" s="74">
        <f>SUM(E62:E69)</f>
        <v>100072.49999999996</v>
      </c>
      <c r="F70" s="74">
        <f>SUM(F62:F69)</f>
        <v>11101.5</v>
      </c>
      <c r="G70" s="74">
        <f>SUM(G62:G69)</f>
        <v>5819.900000000001</v>
      </c>
      <c r="H70" s="74">
        <f>SUM(H62:H69)</f>
        <v>6520.550000000014</v>
      </c>
      <c r="I70" s="74">
        <f>SUM(I62:I69)</f>
        <v>1363.2899999999997</v>
      </c>
      <c r="J70" s="77">
        <f t="shared" si="8"/>
        <v>-2832.6299999999574</v>
      </c>
      <c r="K70" s="113">
        <f aca="true" t="shared" si="18" ref="K70:K82">H70-F70</f>
        <v>-4580.949999999986</v>
      </c>
      <c r="L70" s="77">
        <f t="shared" si="14"/>
        <v>-93551.94999999994</v>
      </c>
      <c r="M70" s="77">
        <f t="shared" si="15"/>
        <v>-4456.610000000001</v>
      </c>
      <c r="N70" s="78">
        <f t="shared" si="16"/>
        <v>0.6971479218832561</v>
      </c>
      <c r="O70" s="78">
        <f t="shared" si="17"/>
        <v>0.23424629289163038</v>
      </c>
      <c r="P70" s="78">
        <f aca="true" t="shared" si="19" ref="P70:P82">_xlfn.IFERROR(H70/F70,"")</f>
        <v>0.5873575642931148</v>
      </c>
      <c r="Q70" s="26">
        <f t="shared" si="13"/>
        <v>0.06515826026131072</v>
      </c>
    </row>
    <row r="71" spans="1:17" s="19" customFormat="1" ht="23.25" customHeight="1">
      <c r="A71" s="158" t="s">
        <v>59</v>
      </c>
      <c r="B71" s="158"/>
      <c r="C71" s="158"/>
      <c r="D71" s="30">
        <f>D5+D21</f>
        <v>1324139.18</v>
      </c>
      <c r="E71" s="30">
        <f>E5+E21</f>
        <v>28731587.9</v>
      </c>
      <c r="F71" s="30">
        <f>F5+F21</f>
        <v>3714960.8</v>
      </c>
      <c r="G71" s="30">
        <f>G5+G21</f>
        <v>2191866.5</v>
      </c>
      <c r="H71" s="30">
        <f>H5+H21</f>
        <v>1469746.81</v>
      </c>
      <c r="I71" s="30">
        <f>I5+I21</f>
        <v>70108.32999999999</v>
      </c>
      <c r="J71" s="31">
        <f t="shared" si="8"/>
        <v>145607.63000000012</v>
      </c>
      <c r="K71" s="105">
        <f t="shared" si="18"/>
        <v>-2245213.9899999998</v>
      </c>
      <c r="L71" s="31">
        <f t="shared" si="14"/>
        <v>-27261841.09</v>
      </c>
      <c r="M71" s="31">
        <f t="shared" si="15"/>
        <v>-2121758.17</v>
      </c>
      <c r="N71" s="29">
        <f t="shared" si="16"/>
        <v>1.1099639918516724</v>
      </c>
      <c r="O71" s="29">
        <f t="shared" si="17"/>
        <v>0.0319856752224645</v>
      </c>
      <c r="P71" s="57">
        <f t="shared" si="19"/>
        <v>0.39562915710981394</v>
      </c>
      <c r="Q71" s="29">
        <f t="shared" si="13"/>
        <v>0.051154388511885904</v>
      </c>
    </row>
    <row r="72" spans="1:17" s="50" customFormat="1" ht="28.5" customHeight="1">
      <c r="A72" s="95"/>
      <c r="B72" s="96"/>
      <c r="C72" s="47" t="s">
        <v>60</v>
      </c>
      <c r="D72" s="45">
        <f>SUM(D73:D81)</f>
        <v>1240434.1399999997</v>
      </c>
      <c r="E72" s="45">
        <f>SUM(E73:E81)</f>
        <v>22013696.100000005</v>
      </c>
      <c r="F72" s="45">
        <f>SUM(F73:F81)</f>
        <v>1805700.5300000003</v>
      </c>
      <c r="G72" s="45">
        <f>SUM(G73:G81)</f>
        <v>1162043.8</v>
      </c>
      <c r="H72" s="45">
        <f>SUM(H73:H81)</f>
        <v>1318287.9700000002</v>
      </c>
      <c r="I72" s="45">
        <f>SUM(I73:I81)</f>
        <v>1053718.15</v>
      </c>
      <c r="J72" s="31">
        <f t="shared" si="8"/>
        <v>77853.83000000054</v>
      </c>
      <c r="K72" s="105">
        <f t="shared" si="18"/>
        <v>-487412.56000000006</v>
      </c>
      <c r="L72" s="31">
        <f t="shared" si="14"/>
        <v>-20695408.130000006</v>
      </c>
      <c r="M72" s="31">
        <f t="shared" si="15"/>
        <v>-108325.65000000014</v>
      </c>
      <c r="N72" s="29">
        <f t="shared" si="16"/>
        <v>1.062763372507629</v>
      </c>
      <c r="O72" s="29">
        <f t="shared" si="17"/>
        <v>0.9067800628513313</v>
      </c>
      <c r="P72" s="57">
        <f t="shared" si="19"/>
        <v>0.7300701019343445</v>
      </c>
      <c r="Q72" s="29">
        <f t="shared" si="13"/>
        <v>0.05988489911060414</v>
      </c>
    </row>
    <row r="73" spans="1:17" ht="19.5" customHeight="1">
      <c r="A73" s="161"/>
      <c r="B73" s="159"/>
      <c r="C73" s="6" t="s">
        <v>61</v>
      </c>
      <c r="D73" s="33">
        <v>258324</v>
      </c>
      <c r="E73" s="2">
        <v>284166.8</v>
      </c>
      <c r="F73" s="108"/>
      <c r="G73" s="2"/>
      <c r="H73" s="33">
        <v>0</v>
      </c>
      <c r="I73" s="3">
        <v>0</v>
      </c>
      <c r="J73" s="43">
        <f t="shared" si="8"/>
        <v>-258324</v>
      </c>
      <c r="K73" s="113">
        <f t="shared" si="18"/>
        <v>0</v>
      </c>
      <c r="L73" s="2">
        <f>H73-E73</f>
        <v>-284166.8</v>
      </c>
      <c r="M73" s="2">
        <f t="shared" si="15"/>
        <v>0</v>
      </c>
      <c r="N73" s="28">
        <f t="shared" si="16"/>
        <v>0</v>
      </c>
      <c r="O73" s="28">
        <f t="shared" si="17"/>
      </c>
      <c r="P73" s="78">
        <f t="shared" si="19"/>
      </c>
      <c r="Q73" s="28">
        <f t="shared" si="13"/>
        <v>0</v>
      </c>
    </row>
    <row r="74" spans="1:17" ht="18" customHeight="1">
      <c r="A74" s="120"/>
      <c r="B74" s="123"/>
      <c r="C74" s="6" t="s">
        <v>62</v>
      </c>
      <c r="D74" s="33">
        <v>2420.2</v>
      </c>
      <c r="E74" s="2">
        <v>5317206.6</v>
      </c>
      <c r="F74" s="108">
        <v>7254.5</v>
      </c>
      <c r="G74" s="23"/>
      <c r="H74" s="33">
        <v>7254.5</v>
      </c>
      <c r="I74" s="33">
        <v>0</v>
      </c>
      <c r="J74" s="43">
        <f t="shared" si="8"/>
        <v>4834.3</v>
      </c>
      <c r="K74" s="113">
        <f t="shared" si="18"/>
        <v>0</v>
      </c>
      <c r="L74" s="2">
        <f t="shared" si="14"/>
        <v>-5309952.1</v>
      </c>
      <c r="M74" s="2">
        <f t="shared" si="15"/>
        <v>0</v>
      </c>
      <c r="N74" s="28">
        <f t="shared" si="16"/>
        <v>2.9974795471448643</v>
      </c>
      <c r="O74" s="28">
        <f t="shared" si="17"/>
      </c>
      <c r="P74" s="78">
        <f t="shared" si="19"/>
        <v>1</v>
      </c>
      <c r="Q74" s="28">
        <f t="shared" si="13"/>
        <v>0.001364344202837633</v>
      </c>
    </row>
    <row r="75" spans="1:17" ht="18" customHeight="1">
      <c r="A75" s="120"/>
      <c r="B75" s="123"/>
      <c r="C75" s="6" t="s">
        <v>63</v>
      </c>
      <c r="D75" s="33">
        <v>1214688.22</v>
      </c>
      <c r="E75" s="2">
        <v>13560379.100000005</v>
      </c>
      <c r="F75" s="108">
        <v>1690100.9300000002</v>
      </c>
      <c r="G75" s="23">
        <v>1053698.7</v>
      </c>
      <c r="H75" s="33">
        <v>1690100.9300000002</v>
      </c>
      <c r="I75" s="33">
        <v>1053698.7</v>
      </c>
      <c r="J75" s="43">
        <f t="shared" si="8"/>
        <v>475412.7100000002</v>
      </c>
      <c r="K75" s="113">
        <f t="shared" si="18"/>
        <v>0</v>
      </c>
      <c r="L75" s="2">
        <f t="shared" si="14"/>
        <v>-11870278.170000006</v>
      </c>
      <c r="M75" s="2">
        <f t="shared" si="15"/>
        <v>0</v>
      </c>
      <c r="N75" s="28">
        <f t="shared" si="16"/>
        <v>1.3913866144186366</v>
      </c>
      <c r="O75" s="28">
        <f t="shared" si="17"/>
        <v>1</v>
      </c>
      <c r="P75" s="78">
        <f t="shared" si="19"/>
        <v>1</v>
      </c>
      <c r="Q75" s="28">
        <f t="shared" si="13"/>
        <v>0.12463522719656116</v>
      </c>
    </row>
    <row r="76" spans="1:17" ht="18" customHeight="1">
      <c r="A76" s="120"/>
      <c r="B76" s="123"/>
      <c r="C76" s="84" t="s">
        <v>64</v>
      </c>
      <c r="D76" s="33">
        <v>41553.7</v>
      </c>
      <c r="E76" s="2">
        <v>2851943.6</v>
      </c>
      <c r="F76" s="108"/>
      <c r="G76" s="2"/>
      <c r="H76" s="33">
        <v>0</v>
      </c>
      <c r="I76" s="33">
        <v>0</v>
      </c>
      <c r="J76" s="43">
        <f t="shared" si="8"/>
        <v>-41553.7</v>
      </c>
      <c r="K76" s="113">
        <f t="shared" si="18"/>
        <v>0</v>
      </c>
      <c r="L76" s="2">
        <f t="shared" si="14"/>
        <v>-2851943.6</v>
      </c>
      <c r="M76" s="2">
        <f t="shared" si="15"/>
        <v>0</v>
      </c>
      <c r="N76" s="28">
        <f t="shared" si="16"/>
        <v>0</v>
      </c>
      <c r="O76" s="28">
        <f t="shared" si="17"/>
      </c>
      <c r="P76" s="78">
        <f t="shared" si="19"/>
      </c>
      <c r="Q76" s="28">
        <f t="shared" si="13"/>
        <v>0</v>
      </c>
    </row>
    <row r="77" spans="1:17" ht="31.5">
      <c r="A77" s="120"/>
      <c r="B77" s="123"/>
      <c r="C77" s="84" t="s">
        <v>80</v>
      </c>
      <c r="D77" s="33"/>
      <c r="E77" s="2"/>
      <c r="F77" s="108"/>
      <c r="G77" s="2"/>
      <c r="H77" s="33">
        <v>24.25</v>
      </c>
      <c r="I77" s="33">
        <v>0</v>
      </c>
      <c r="J77" s="43">
        <f t="shared" si="8"/>
        <v>24.25</v>
      </c>
      <c r="K77" s="113">
        <f t="shared" si="18"/>
        <v>24.25</v>
      </c>
      <c r="L77" s="2">
        <f t="shared" si="14"/>
        <v>24.25</v>
      </c>
      <c r="M77" s="2">
        <f t="shared" si="15"/>
        <v>0</v>
      </c>
      <c r="N77" s="28">
        <f t="shared" si="16"/>
      </c>
      <c r="O77" s="28">
        <f t="shared" si="17"/>
      </c>
      <c r="P77" s="57">
        <f t="shared" si="19"/>
      </c>
      <c r="Q77" s="28">
        <f t="shared" si="13"/>
      </c>
    </row>
    <row r="78" spans="1:17" ht="21" customHeight="1">
      <c r="A78" s="120"/>
      <c r="B78" s="123"/>
      <c r="C78" s="14" t="s">
        <v>65</v>
      </c>
      <c r="D78" s="33"/>
      <c r="E78" s="2"/>
      <c r="F78" s="108"/>
      <c r="G78" s="2"/>
      <c r="H78" s="33">
        <v>58676.62</v>
      </c>
      <c r="I78" s="33">
        <v>0</v>
      </c>
      <c r="J78" s="43">
        <f t="shared" si="8"/>
        <v>58676.62</v>
      </c>
      <c r="K78" s="113">
        <f t="shared" si="18"/>
        <v>58676.62</v>
      </c>
      <c r="L78" s="2">
        <f t="shared" si="14"/>
        <v>58676.62</v>
      </c>
      <c r="M78" s="2">
        <f t="shared" si="15"/>
        <v>0</v>
      </c>
      <c r="N78" s="28">
        <f t="shared" si="16"/>
      </c>
      <c r="O78" s="28">
        <f t="shared" si="17"/>
      </c>
      <c r="P78" s="57">
        <f t="shared" si="19"/>
      </c>
      <c r="Q78" s="28">
        <f t="shared" si="13"/>
      </c>
    </row>
    <row r="79" spans="1:17" ht="22.5" customHeight="1">
      <c r="A79" s="162"/>
      <c r="B79" s="160"/>
      <c r="C79" s="14" t="s">
        <v>82</v>
      </c>
      <c r="D79" s="49"/>
      <c r="E79" s="22"/>
      <c r="F79" s="110"/>
      <c r="G79" s="22"/>
      <c r="H79" s="102">
        <v>0</v>
      </c>
      <c r="I79" s="102">
        <v>0</v>
      </c>
      <c r="J79" s="43">
        <f t="shared" si="8"/>
        <v>0</v>
      </c>
      <c r="K79" s="113">
        <f t="shared" si="18"/>
        <v>0</v>
      </c>
      <c r="L79" s="1">
        <f t="shared" si="14"/>
        <v>0</v>
      </c>
      <c r="M79" s="1">
        <f t="shared" si="15"/>
        <v>0</v>
      </c>
      <c r="N79" s="25">
        <f t="shared" si="16"/>
      </c>
      <c r="O79" s="25"/>
      <c r="P79" s="57">
        <f t="shared" si="19"/>
      </c>
      <c r="Q79" s="16">
        <f t="shared" si="13"/>
      </c>
    </row>
    <row r="80" spans="1:17" ht="34.5" customHeight="1">
      <c r="A80" s="120"/>
      <c r="B80" s="123"/>
      <c r="C80" s="21" t="s">
        <v>66</v>
      </c>
      <c r="D80" s="33">
        <v>407868.22000000003</v>
      </c>
      <c r="E80" s="2"/>
      <c r="F80" s="108"/>
      <c r="G80" s="2">
        <v>0</v>
      </c>
      <c r="H80" s="33">
        <v>219136.36</v>
      </c>
      <c r="I80" s="33">
        <v>19.45</v>
      </c>
      <c r="J80" s="43">
        <f t="shared" si="8"/>
        <v>-188731.86000000004</v>
      </c>
      <c r="K80" s="113">
        <f t="shared" si="18"/>
        <v>219136.36</v>
      </c>
      <c r="L80" s="2">
        <f t="shared" si="14"/>
        <v>219136.36</v>
      </c>
      <c r="M80" s="2">
        <f t="shared" si="15"/>
        <v>19.45</v>
      </c>
      <c r="N80" s="28">
        <f t="shared" si="16"/>
        <v>0.5372724553043137</v>
      </c>
      <c r="O80" s="28">
        <f>_xlfn.IFERROR(I80/G80,"")</f>
      </c>
      <c r="P80" s="57">
        <f t="shared" si="19"/>
      </c>
      <c r="Q80" s="28">
        <f t="shared" si="13"/>
      </c>
    </row>
    <row r="81" spans="1:17" ht="18" customHeight="1">
      <c r="A81" s="142"/>
      <c r="B81" s="140"/>
      <c r="C81" s="21" t="s">
        <v>67</v>
      </c>
      <c r="D81" s="33">
        <v>-684420.2000000001</v>
      </c>
      <c r="E81" s="2">
        <v>0</v>
      </c>
      <c r="F81" s="108">
        <v>108345.1</v>
      </c>
      <c r="G81" s="2">
        <v>108345.1</v>
      </c>
      <c r="H81" s="33">
        <v>-656904.6900000001</v>
      </c>
      <c r="I81" s="33">
        <v>0</v>
      </c>
      <c r="J81" s="43">
        <f t="shared" si="8"/>
        <v>27515.51000000001</v>
      </c>
      <c r="K81" s="113">
        <f t="shared" si="18"/>
        <v>-765249.79</v>
      </c>
      <c r="L81" s="2">
        <f t="shared" si="14"/>
        <v>-656904.6900000001</v>
      </c>
      <c r="M81" s="2">
        <f t="shared" si="15"/>
        <v>-108345.1</v>
      </c>
      <c r="N81" s="28">
        <f t="shared" si="16"/>
        <v>0.9597973437955221</v>
      </c>
      <c r="O81" s="28">
        <f>_xlfn.IFERROR(I81/G81,"")</f>
        <v>0</v>
      </c>
      <c r="P81" s="57">
        <f t="shared" si="19"/>
        <v>-6.06307705655355</v>
      </c>
      <c r="Q81" s="28">
        <f t="shared" si="13"/>
      </c>
    </row>
    <row r="82" spans="1:17" s="50" customFormat="1" ht="30" customHeight="1">
      <c r="A82" s="156" t="s">
        <v>68</v>
      </c>
      <c r="B82" s="156"/>
      <c r="C82" s="156"/>
      <c r="D82" s="46">
        <f>D71+D72</f>
        <v>2564573.3199999994</v>
      </c>
      <c r="E82" s="46">
        <f>E71+E72</f>
        <v>50745284</v>
      </c>
      <c r="F82" s="46">
        <f>F71+F72</f>
        <v>5520661.33</v>
      </c>
      <c r="G82" s="46">
        <f>G71+G72</f>
        <v>3353910.3</v>
      </c>
      <c r="H82" s="46">
        <f>H71+H72</f>
        <v>2788034.7800000003</v>
      </c>
      <c r="I82" s="46">
        <f>I71+I72</f>
        <v>1123826.48</v>
      </c>
      <c r="J82" s="31">
        <f t="shared" si="8"/>
        <v>223461.4600000009</v>
      </c>
      <c r="K82" s="105">
        <f t="shared" si="18"/>
        <v>-2732626.55</v>
      </c>
      <c r="L82" s="48">
        <f t="shared" si="14"/>
        <v>-47957249.22</v>
      </c>
      <c r="M82" s="48">
        <f t="shared" si="15"/>
        <v>-2230083.82</v>
      </c>
      <c r="N82" s="29">
        <f t="shared" si="16"/>
        <v>1.0871339720558275</v>
      </c>
      <c r="O82" s="29">
        <f>_xlfn.IFERROR(I82/G82,"")</f>
        <v>0.3350794682851238</v>
      </c>
      <c r="P82" s="57">
        <f t="shared" si="19"/>
        <v>0.5050182601945626</v>
      </c>
      <c r="Q82" s="29">
        <f t="shared" si="13"/>
        <v>0.05494175143447813</v>
      </c>
    </row>
    <row r="83" spans="1:17" ht="15.75">
      <c r="A83" s="7" t="s">
        <v>69</v>
      </c>
      <c r="B83" s="8"/>
      <c r="C83" s="9"/>
      <c r="D83" s="10"/>
      <c r="E83" s="10"/>
      <c r="F83" s="10"/>
      <c r="G83" s="10"/>
      <c r="H83" s="59"/>
      <c r="I83" s="59"/>
      <c r="J83" s="40"/>
      <c r="K83" s="40"/>
      <c r="L83" s="10"/>
      <c r="M83" s="10"/>
      <c r="N83" s="10"/>
      <c r="O83" s="11"/>
      <c r="P83" s="11"/>
      <c r="Q83" s="11"/>
    </row>
    <row r="85" spans="8:11" ht="12.75">
      <c r="H85" s="20"/>
      <c r="I85" s="20"/>
      <c r="J85" s="42"/>
      <c r="K85" s="42"/>
    </row>
    <row r="86" spans="8:11" ht="12.75">
      <c r="H86" s="20"/>
      <c r="I86" s="20"/>
      <c r="J86" s="42"/>
      <c r="K86" s="42"/>
    </row>
    <row r="87" spans="8:11" ht="12.75">
      <c r="H87" s="20"/>
      <c r="I87" s="20"/>
      <c r="J87" s="42"/>
      <c r="K87" s="42"/>
    </row>
    <row r="88" spans="8:11" ht="12.75">
      <c r="H88" s="20"/>
      <c r="I88" s="20"/>
      <c r="J88" s="42"/>
      <c r="K88" s="42"/>
    </row>
    <row r="89" spans="8:11" ht="12.75">
      <c r="H89" s="20"/>
      <c r="I89" s="20"/>
      <c r="J89" s="42"/>
      <c r="K89" s="42"/>
    </row>
  </sheetData>
  <sheetProtection/>
  <autoFilter ref="A4:Q86"/>
  <mergeCells count="36">
    <mergeCell ref="A82:C82"/>
    <mergeCell ref="A62:A70"/>
    <mergeCell ref="B62:B70"/>
    <mergeCell ref="A71:C71"/>
    <mergeCell ref="B73:B81"/>
    <mergeCell ref="A73:A81"/>
    <mergeCell ref="A1:Q1"/>
    <mergeCell ref="A3:A4"/>
    <mergeCell ref="B3:B4"/>
    <mergeCell ref="C3:C4"/>
    <mergeCell ref="E3:G3"/>
    <mergeCell ref="Q3:Q4"/>
    <mergeCell ref="O3:O4"/>
    <mergeCell ref="D3:D4"/>
    <mergeCell ref="N3:N4"/>
    <mergeCell ref="P3:P4"/>
    <mergeCell ref="A59:A61"/>
    <mergeCell ref="B59:B61"/>
    <mergeCell ref="A29:A36"/>
    <mergeCell ref="B29:B36"/>
    <mergeCell ref="A37:A48"/>
    <mergeCell ref="B37:B48"/>
    <mergeCell ref="A49:A50"/>
    <mergeCell ref="B49:B50"/>
    <mergeCell ref="A56:A58"/>
    <mergeCell ref="B56:B58"/>
    <mergeCell ref="B51:B55"/>
    <mergeCell ref="A51:A55"/>
    <mergeCell ref="A26:A28"/>
    <mergeCell ref="B26:B28"/>
    <mergeCell ref="H3:I3"/>
    <mergeCell ref="L3:M3"/>
    <mergeCell ref="A22:A25"/>
    <mergeCell ref="B22:B25"/>
    <mergeCell ref="A6:A16"/>
    <mergeCell ref="A21:B21"/>
  </mergeCells>
  <printOptions/>
  <pageMargins left="0" right="0" top="0.65" bottom="0.1968503937007874" header="0.1968503937007874" footer="0.15748031496062992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2024-02-02T10:19:49Z</cp:lastPrinted>
  <dcterms:created xsi:type="dcterms:W3CDTF">2015-02-26T11:08:47Z</dcterms:created>
  <dcterms:modified xsi:type="dcterms:W3CDTF">2024-02-08T09:23:59Z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