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0"/>
  </bookViews>
  <sheets>
    <sheet name="01.03.2024" sheetId="1" r:id="rId1"/>
  </sheets>
  <definedNames>
    <definedName name="_xlfn.IFERROR" hidden="1">#NAME?</definedName>
    <definedName name="_xlnm._FilterDatabase" localSheetId="0" hidden="1">'01.03.2024'!$A$4:$Q$86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'01.03.2024'!$3:$4</definedName>
    <definedName name="о">#REF!</definedName>
    <definedName name="_xlnm.Print_Area" localSheetId="0">'01.03.2024'!$A$1:$Q$83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<sst xmlns="http://schemas.openxmlformats.org/spreadsheetml/2006/main" count="135" uniqueCount="111">
  <si>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</si>
  <si>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</si>
  <si>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</si>
  <si>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</si>
  <si>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</si>
  <si>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</si>
  <si>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</si>
  <si>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</si>
  <si>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</si>
  <si>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</si>
  <si>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</si>
  <si>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</si>
  <si>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</si>
  <si>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</si>
  <si>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</si>
  <si>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</si>
  <si>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</si>
  <si>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</si>
  <si>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</si>
  <si>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</si>
  <si>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</si>
  <si>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</si>
  <si>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</si>
  <si>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</si>
  <si>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</si>
  <si>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</si>
  <si>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</si>
  <si>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</si>
  <si>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</si>
  <si>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</si>
  <si>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</si>
  <si>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</si>
  <si>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</si>
  <si>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</si>
  <si>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</si>
  <si>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</si>
  <si>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</si>
  <si>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</si>
  <si>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</si>
  <si>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</si>
  <si>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</si>
  <si>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</si>
  <si>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</si>
  <si>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</si>
  <si>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</si>
  <si>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</si>
  <si>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</si>
  <si>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</si>
  <si>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</si>
  <si>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</si>
  <si>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</si>
  <si>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</si>
  <si>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</si>
  <si>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</si>
  <si>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</si>
  <si>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</si>
  <si>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</si>
  <si>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</si>
  <si>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</si>
  <si>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</si>
  <si>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</si>
  <si>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</si>
  <si>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</si>
  <si>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</si>
  <si>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</si>
  <si>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</si>
  <si>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</si>
  <si>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</si>
  <si>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</si>
  <si>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</si>
  <si>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</si>
  <si>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</si>
  <si>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</si>
  <si>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</si>
  <si>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</si>
  <si>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</si>
  <si>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</si>
  <si>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</si>
  <si>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</si>
  <si>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</si>
  <si>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</si>
  <si>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</si>
  <si>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</si>
  <si>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</si>
  <si>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</si>
  <si>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</si>
  <si>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</si>
  <si>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</si>
  <si>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</si>
  <si>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</si>
  <si>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</si>
  <si>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</si>
  <si>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</si>
  <si>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</si>
  <si>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</si>
  <si>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</si>
  <si>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</si>
  <si>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</si>
  <si>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</si>
  <si>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</si>
  <si>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</si>
  <si>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январь-февраль</t>
  </si>
  <si>
    <t>факта отч.пер. от плана отч.пер.</t>
  </si>
  <si>
    <t>февраль</t>
  </si>
  <si>
    <t>Февраль</t>
  </si>
  <si>
    <t>факта за февраль от плана февраля</t>
  </si>
  <si>
    <t>Исполн. плана отч. периода</t>
  </si>
  <si>
    <t xml:space="preserve">2024 год    </t>
  </si>
  <si>
    <t xml:space="preserve">Доходы  от приватизации мун. имущества, в т.ч.: </t>
  </si>
  <si>
    <r>
      <t>с нач. года на 01.03.2024 (по 29.02.2024</t>
    </r>
    <r>
      <rPr>
        <sz val="12"/>
        <rFont val="Times New Roman"/>
        <family val="1"/>
      </rPr>
      <t xml:space="preserve"> вкл.) </t>
    </r>
  </si>
  <si>
    <t>Факт с нач. 2023 года       по 28.02.2023 (в соп.усл.с 2024г)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</si>
</sst>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45"/>
      <name val="Arial Cyr"/>
      <family val="0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7" fontId="45" fillId="0" borderId="0" xfId="0" applyNumberFormat="1" applyFont="1" applyFill="1" applyAlignment="1">
      <alignment horizontal="left"/>
    </xf>
    <xf numFmtId="167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 wrapText="1"/>
    </xf>
    <xf numFmtId="167" fontId="8" fillId="0" borderId="12" xfId="0" applyNumberFormat="1" applyFont="1" applyFill="1" applyBorder="1" applyAlignment="1">
      <alignment horizontal="center" wrapText="1"/>
    </xf>
    <xf numFmtId="167" fontId="46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7" fontId="46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9" fontId="3" fillId="0" borderId="10" xfId="163" applyFont="1" applyFill="1" applyBorder="1" applyAlignment="1" applyProtection="1">
      <alignment horizontal="center" vertical="top" wrapText="1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3" applyFont="1" applyFill="1" applyBorder="1" applyAlignment="1" applyProtection="1">
      <alignment horizontal="center" vertical="top" wrapText="1"/>
      <protection/>
    </xf>
    <xf numFmtId="9" fontId="3" fillId="0" borderId="15" xfId="163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7" fontId="3" fillId="0" borderId="16" xfId="0" applyNumberFormat="1" applyFont="1" applyFill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Обычный 98" xfId="158"/>
    <cellStyle name="Плохой" xfId="159"/>
    <cellStyle name="Пояснение" xfId="160"/>
    <cellStyle name="Примечание" xfId="161"/>
    <cellStyle name="Percent" xfId="162"/>
    <cellStyle name="Процентный 2" xfId="163"/>
    <cellStyle name="Процентный 2 2" xfId="164"/>
    <cellStyle name="Связанная ячейка" xfId="165"/>
    <cellStyle name="Текст предупреждения" xfId="166"/>
    <cellStyle name="Comma" xfId="167"/>
    <cellStyle name="Comma [0]" xfId="168"/>
    <cellStyle name="Финансовый 2" xfId="169"/>
    <cellStyle name="Финансовый 3" xfId="170"/>
    <cellStyle name="Хороший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90" zoomScaleNormal="90" zoomScalePageLayoutView="0" workbookViewId="0" topLeftCell="A1">
      <pane xSplit="3" ySplit="4" topLeftCell="D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9" sqref="F19"/>
    </sheetView>
  </sheetViews>
  <sheetFormatPr defaultColWidth="9.00390625" defaultRowHeight="12.75"/>
  <cols>
    <col min="1" max="1" width="8.875" style="13" customWidth="1"/>
    <col min="2" max="2" width="17.75390625" style="13" customWidth="1"/>
    <col min="3" max="3" width="64.375" style="13" customWidth="1"/>
    <col min="4" max="4" width="15.75390625" style="16" customWidth="1"/>
    <col min="5" max="5" width="14.375" style="13" bestFit="1" customWidth="1"/>
    <col min="6" max="6" width="13.875" style="13" customWidth="1"/>
    <col min="7" max="7" width="13.875" style="16" bestFit="1" customWidth="1"/>
    <col min="8" max="8" width="14.875" style="42" customWidth="1"/>
    <col min="9" max="9" width="14.125" style="42" customWidth="1"/>
    <col min="10" max="10" width="13.375" style="28" customWidth="1"/>
    <col min="11" max="11" width="15.00390625" style="28" customWidth="1"/>
    <col min="12" max="12" width="14.25390625" style="13" customWidth="1"/>
    <col min="13" max="13" width="14.125" style="13" customWidth="1"/>
    <col min="14" max="14" width="11.625" style="13" customWidth="1"/>
    <col min="15" max="15" width="11.00390625" style="13" customWidth="1"/>
    <col min="16" max="16" width="11.125" style="13" customWidth="1"/>
    <col min="17" max="17" width="12.75390625" style="13" customWidth="1"/>
    <col min="18" max="18" width="9.125" style="13" customWidth="1"/>
    <col min="19" max="19" width="15.625" style="13" bestFit="1" customWidth="1"/>
    <col min="20" max="16384" width="9.125" style="13" customWidth="1"/>
  </cols>
  <sheetData>
    <row r="1" spans="1:17" ht="20.25" customHeight="1">
      <c r="A1" s="93" t="s">
        <v>95</v>
      </c>
      <c r="B1" s="93"/>
      <c r="C1" s="93"/>
      <c r="D1" s="94"/>
      <c r="E1" s="93"/>
      <c r="F1" s="93"/>
      <c r="G1" s="94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20.25" customHeight="1">
      <c r="A2" s="11"/>
      <c r="B2" s="43"/>
      <c r="C2" s="44"/>
      <c r="D2" s="45"/>
      <c r="E2" s="44"/>
      <c r="F2" s="44"/>
      <c r="G2" s="45"/>
      <c r="H2" s="46"/>
      <c r="I2" s="47"/>
      <c r="J2" s="47"/>
      <c r="K2" s="73"/>
      <c r="L2" s="44"/>
      <c r="M2" s="44"/>
      <c r="N2" s="48"/>
      <c r="O2" s="48"/>
      <c r="P2" s="48"/>
      <c r="Q2" s="10" t="s">
        <v>0</v>
      </c>
    </row>
    <row r="3" spans="1:17" ht="20.25" customHeight="1">
      <c r="A3" s="95" t="s">
        <v>1</v>
      </c>
      <c r="B3" s="82" t="s">
        <v>2</v>
      </c>
      <c r="C3" s="96" t="s">
        <v>3</v>
      </c>
      <c r="D3" s="102" t="s">
        <v>110</v>
      </c>
      <c r="E3" s="98" t="s">
        <v>96</v>
      </c>
      <c r="F3" s="99"/>
      <c r="G3" s="100"/>
      <c r="H3" s="109" t="s">
        <v>97</v>
      </c>
      <c r="I3" s="110"/>
      <c r="J3" s="49"/>
      <c r="K3" s="49"/>
      <c r="L3" s="99" t="s">
        <v>94</v>
      </c>
      <c r="M3" s="100"/>
      <c r="N3" s="104" t="s">
        <v>100</v>
      </c>
      <c r="O3" s="101" t="s">
        <v>90</v>
      </c>
      <c r="P3" s="105" t="s">
        <v>106</v>
      </c>
      <c r="Q3" s="82" t="s">
        <v>88</v>
      </c>
    </row>
    <row r="4" spans="1:17" ht="61.5" customHeight="1">
      <c r="A4" s="95"/>
      <c r="B4" s="82"/>
      <c r="C4" s="97"/>
      <c r="D4" s="103"/>
      <c r="E4" s="50" t="s">
        <v>107</v>
      </c>
      <c r="F4" s="50" t="s">
        <v>101</v>
      </c>
      <c r="G4" s="50" t="s">
        <v>103</v>
      </c>
      <c r="H4" s="51" t="s">
        <v>109</v>
      </c>
      <c r="I4" s="50" t="s">
        <v>104</v>
      </c>
      <c r="J4" s="50" t="s">
        <v>98</v>
      </c>
      <c r="K4" s="50" t="s">
        <v>102</v>
      </c>
      <c r="L4" s="50" t="s">
        <v>99</v>
      </c>
      <c r="M4" s="50" t="s">
        <v>105</v>
      </c>
      <c r="N4" s="104"/>
      <c r="O4" s="101"/>
      <c r="P4" s="106"/>
      <c r="Q4" s="82"/>
    </row>
    <row r="5" spans="1:19" s="32" customFormat="1" ht="25.5" customHeight="1">
      <c r="A5" s="37"/>
      <c r="B5" s="57"/>
      <c r="C5" s="38" t="s">
        <v>4</v>
      </c>
      <c r="D5" s="21">
        <f aca="true" t="shared" si="0" ref="D5:I5">D16+D18+D20+D17+D19</f>
        <v>387140.13833333337</v>
      </c>
      <c r="E5" s="21">
        <f t="shared" si="0"/>
        <v>21747223.4</v>
      </c>
      <c r="F5" s="21">
        <f t="shared" si="0"/>
        <v>2751659.4</v>
      </c>
      <c r="G5" s="21">
        <f t="shared" si="0"/>
        <v>1661698.7000000002</v>
      </c>
      <c r="H5" s="21">
        <f t="shared" si="0"/>
        <v>2735210.2899999996</v>
      </c>
      <c r="I5" s="21">
        <f t="shared" si="0"/>
        <v>1830287.68</v>
      </c>
      <c r="J5" s="21">
        <f aca="true" t="shared" si="1" ref="J5:J36">H5-D5</f>
        <v>2348070.1516666664</v>
      </c>
      <c r="K5" s="21">
        <f>H5-F5</f>
        <v>-16449.110000000335</v>
      </c>
      <c r="L5" s="21">
        <f>H5-E5</f>
        <v>-19012013.11</v>
      </c>
      <c r="M5" s="21">
        <f>I5-G5</f>
        <v>168588.97999999975</v>
      </c>
      <c r="N5" s="39">
        <f aca="true" t="shared" si="2" ref="N5:N36">_xlfn.IFERROR(H5/D5,"")</f>
        <v>7.065168447206947</v>
      </c>
      <c r="O5" s="39">
        <f>_xlfn.IFERROR(I5/G5,"")</f>
        <v>1.1014558054357266</v>
      </c>
      <c r="P5" s="39">
        <f>_xlfn.IFERROR(H5/F5,"")</f>
        <v>0.994022112620479</v>
      </c>
      <c r="Q5" s="39">
        <f>_xlfn.IFERROR(H5/E5,"")</f>
        <v>0.12577285107578376</v>
      </c>
      <c r="R5" s="13"/>
      <c r="S5" s="40"/>
    </row>
    <row r="6" spans="1:18" ht="18" customHeight="1">
      <c r="A6" s="89" t="s">
        <v>8</v>
      </c>
      <c r="B6" s="33" t="s">
        <v>9</v>
      </c>
      <c r="C6" s="58" t="s">
        <v>10</v>
      </c>
      <c r="D6" s="24">
        <v>387365.8</v>
      </c>
      <c r="E6" s="24">
        <f>16497200.1</f>
        <v>16497200.1</v>
      </c>
      <c r="F6" s="24">
        <v>1927262.5</v>
      </c>
      <c r="G6" s="24">
        <v>1086299.6</v>
      </c>
      <c r="H6" s="24">
        <v>2024653.71</v>
      </c>
      <c r="I6" s="24">
        <v>1330262.8499999999</v>
      </c>
      <c r="J6" s="24">
        <f t="shared" si="1"/>
        <v>1637287.91</v>
      </c>
      <c r="K6" s="24">
        <f aca="true" t="shared" si="3" ref="K6:K69">H6-F6</f>
        <v>97391.20999999996</v>
      </c>
      <c r="L6" s="24">
        <f aca="true" t="shared" si="4" ref="L6:L36">H6-E6</f>
        <v>-14472546.39</v>
      </c>
      <c r="M6" s="24">
        <f aca="true" t="shared" si="5" ref="M6:M36">I6-G6</f>
        <v>243963.24999999977</v>
      </c>
      <c r="N6" s="25">
        <f t="shared" si="2"/>
        <v>5.226722932174188</v>
      </c>
      <c r="O6" s="25">
        <f aca="true" t="shared" si="6" ref="O6:O36">_xlfn.IFERROR(I6/G6,"")</f>
        <v>1.2245819201259025</v>
      </c>
      <c r="P6" s="25">
        <f aca="true" t="shared" si="7" ref="P6:P69">_xlfn.IFERROR(H6/F6,"")</f>
        <v>1.05053344316096</v>
      </c>
      <c r="Q6" s="25">
        <f aca="true" t="shared" si="8" ref="Q6:Q44">_xlfn.IFERROR(H6/E6,"")</f>
        <v>0.12272711112960313</v>
      </c>
      <c r="R6" s="14"/>
    </row>
    <row r="7" spans="1:18" ht="18" customHeight="1">
      <c r="A7" s="90"/>
      <c r="B7" s="33" t="s">
        <v>5</v>
      </c>
      <c r="C7" s="59" t="s">
        <v>6</v>
      </c>
      <c r="D7" s="24">
        <v>8715.07</v>
      </c>
      <c r="E7" s="26">
        <v>79229.2</v>
      </c>
      <c r="F7" s="26">
        <v>9128.4</v>
      </c>
      <c r="G7" s="26">
        <v>6025</v>
      </c>
      <c r="H7" s="24">
        <v>13395.73</v>
      </c>
      <c r="I7" s="24">
        <v>6710.900000000001</v>
      </c>
      <c r="J7" s="26">
        <f t="shared" si="1"/>
        <v>4680.66</v>
      </c>
      <c r="K7" s="26">
        <f t="shared" si="3"/>
        <v>4267.33</v>
      </c>
      <c r="L7" s="26">
        <f t="shared" si="4"/>
        <v>-65833.47</v>
      </c>
      <c r="M7" s="26">
        <f t="shared" si="5"/>
        <v>685.9000000000005</v>
      </c>
      <c r="N7" s="25">
        <f t="shared" si="2"/>
        <v>1.5370765811404843</v>
      </c>
      <c r="O7" s="25">
        <f t="shared" si="6"/>
        <v>1.1138423236514523</v>
      </c>
      <c r="P7" s="25">
        <f t="shared" si="7"/>
        <v>1.4674784190000438</v>
      </c>
      <c r="Q7" s="25">
        <f t="shared" si="8"/>
        <v>0.16907566907150395</v>
      </c>
      <c r="R7" s="14"/>
    </row>
    <row r="8" spans="1:18" ht="18" customHeight="1">
      <c r="A8" s="90"/>
      <c r="B8" s="33" t="s">
        <v>9</v>
      </c>
      <c r="C8" s="58" t="s">
        <v>82</v>
      </c>
      <c r="D8" s="80">
        <f>-3511.55/12*10</f>
        <v>-2926.2916666666665</v>
      </c>
      <c r="E8" s="24">
        <v>957429</v>
      </c>
      <c r="F8" s="24">
        <v>33329.5</v>
      </c>
      <c r="G8" s="24">
        <v>19148.6</v>
      </c>
      <c r="H8" s="24">
        <v>13298.7</v>
      </c>
      <c r="I8" s="24">
        <v>7680.34</v>
      </c>
      <c r="J8" s="24">
        <f t="shared" si="1"/>
        <v>16224.991666666667</v>
      </c>
      <c r="K8" s="24">
        <f t="shared" si="3"/>
        <v>-20030.8</v>
      </c>
      <c r="L8" s="24">
        <f t="shared" si="4"/>
        <v>-944130.3</v>
      </c>
      <c r="M8" s="24">
        <f t="shared" si="5"/>
        <v>-11468.259999999998</v>
      </c>
      <c r="N8" s="25">
        <f t="shared" si="2"/>
        <v>-4.5445572467998465</v>
      </c>
      <c r="O8" s="25">
        <f t="shared" si="6"/>
        <v>0.4010914636056945</v>
      </c>
      <c r="P8" s="25">
        <f t="shared" si="7"/>
        <v>0.3990068857918661</v>
      </c>
      <c r="Q8" s="25">
        <f t="shared" si="8"/>
        <v>0.013890011687550722</v>
      </c>
      <c r="R8" s="14"/>
    </row>
    <row r="9" spans="1:18" ht="18" customHeight="1">
      <c r="A9" s="90"/>
      <c r="B9" s="33" t="s">
        <v>9</v>
      </c>
      <c r="C9" s="58" t="s">
        <v>11</v>
      </c>
      <c r="D9" s="24">
        <v>-3962.5</v>
      </c>
      <c r="E9" s="24">
        <v>0</v>
      </c>
      <c r="F9" s="24"/>
      <c r="G9" s="24"/>
      <c r="H9" s="24">
        <v>145.99</v>
      </c>
      <c r="I9" s="24">
        <v>142.28</v>
      </c>
      <c r="J9" s="24">
        <f t="shared" si="1"/>
        <v>4108.49</v>
      </c>
      <c r="K9" s="24">
        <f t="shared" si="3"/>
        <v>145.99</v>
      </c>
      <c r="L9" s="24">
        <f t="shared" si="4"/>
        <v>145.99</v>
      </c>
      <c r="M9" s="24">
        <f t="shared" si="5"/>
        <v>142.28</v>
      </c>
      <c r="N9" s="25">
        <f t="shared" si="2"/>
        <v>-0.0368429022082019</v>
      </c>
      <c r="O9" s="25">
        <f t="shared" si="6"/>
      </c>
      <c r="P9" s="25">
        <f t="shared" si="7"/>
      </c>
      <c r="Q9" s="25">
        <f t="shared" si="8"/>
      </c>
      <c r="R9" s="14"/>
    </row>
    <row r="10" spans="1:18" ht="18" customHeight="1">
      <c r="A10" s="90"/>
      <c r="B10" s="33" t="s">
        <v>9</v>
      </c>
      <c r="C10" s="58" t="s">
        <v>12</v>
      </c>
      <c r="D10" s="24">
        <v>16.14</v>
      </c>
      <c r="E10" s="24">
        <v>792.3</v>
      </c>
      <c r="F10" s="24">
        <v>10</v>
      </c>
      <c r="G10" s="24">
        <v>10</v>
      </c>
      <c r="H10" s="24">
        <v>41.86</v>
      </c>
      <c r="I10" s="24">
        <v>-2.31</v>
      </c>
      <c r="J10" s="24">
        <f t="shared" si="1"/>
        <v>25.72</v>
      </c>
      <c r="K10" s="24">
        <f t="shared" si="3"/>
        <v>31.86</v>
      </c>
      <c r="L10" s="24">
        <f t="shared" si="4"/>
        <v>-750.4399999999999</v>
      </c>
      <c r="M10" s="24">
        <f t="shared" si="5"/>
        <v>-12.31</v>
      </c>
      <c r="N10" s="25">
        <f t="shared" si="2"/>
        <v>2.5935563816604708</v>
      </c>
      <c r="O10" s="25">
        <f t="shared" si="6"/>
        <v>-0.231</v>
      </c>
      <c r="P10" s="25">
        <f t="shared" si="7"/>
        <v>4.186</v>
      </c>
      <c r="Q10" s="25">
        <f t="shared" si="8"/>
        <v>0.05283352265555977</v>
      </c>
      <c r="R10" s="14"/>
    </row>
    <row r="11" spans="1:18" ht="18" customHeight="1">
      <c r="A11" s="90"/>
      <c r="B11" s="33" t="s">
        <v>9</v>
      </c>
      <c r="C11" s="58" t="s">
        <v>84</v>
      </c>
      <c r="D11" s="24">
        <v>-42114.03</v>
      </c>
      <c r="E11" s="24">
        <v>354934.4</v>
      </c>
      <c r="F11" s="24">
        <v>189059.3</v>
      </c>
      <c r="G11" s="24">
        <v>2000</v>
      </c>
      <c r="H11" s="24">
        <v>163543.33</v>
      </c>
      <c r="I11" s="24">
        <v>696.8399999999999</v>
      </c>
      <c r="J11" s="24">
        <f t="shared" si="1"/>
        <v>205657.36</v>
      </c>
      <c r="K11" s="24">
        <f t="shared" si="3"/>
        <v>-25515.97</v>
      </c>
      <c r="L11" s="24">
        <f t="shared" si="4"/>
        <v>-191391.07000000004</v>
      </c>
      <c r="M11" s="24">
        <f t="shared" si="5"/>
        <v>-1303.16</v>
      </c>
      <c r="N11" s="25">
        <f t="shared" si="2"/>
        <v>-3.88334552641958</v>
      </c>
      <c r="O11" s="25">
        <f t="shared" si="6"/>
        <v>0.34841999999999995</v>
      </c>
      <c r="P11" s="25">
        <f t="shared" si="7"/>
        <v>0.8650372131918398</v>
      </c>
      <c r="Q11" s="25">
        <f t="shared" si="8"/>
        <v>0.46077058183145947</v>
      </c>
      <c r="R11" s="14"/>
    </row>
    <row r="12" spans="1:18" ht="18" customHeight="1">
      <c r="A12" s="90"/>
      <c r="B12" s="33" t="s">
        <v>13</v>
      </c>
      <c r="C12" s="58" t="s">
        <v>14</v>
      </c>
      <c r="D12" s="24">
        <v>11687.57</v>
      </c>
      <c r="E12" s="24">
        <v>1250550.2</v>
      </c>
      <c r="F12" s="24">
        <v>40000</v>
      </c>
      <c r="G12" s="24">
        <v>15000</v>
      </c>
      <c r="H12" s="24">
        <v>41829.78</v>
      </c>
      <c r="I12" s="24">
        <v>13738.22</v>
      </c>
      <c r="J12" s="24">
        <f t="shared" si="1"/>
        <v>30142.21</v>
      </c>
      <c r="K12" s="24">
        <f t="shared" si="3"/>
        <v>1829.7799999999988</v>
      </c>
      <c r="L12" s="24">
        <f t="shared" si="4"/>
        <v>-1208720.42</v>
      </c>
      <c r="M12" s="24">
        <f t="shared" si="5"/>
        <v>-1261.7800000000007</v>
      </c>
      <c r="N12" s="25">
        <f t="shared" si="2"/>
        <v>3.5789971739206696</v>
      </c>
      <c r="O12" s="25">
        <f t="shared" si="6"/>
        <v>0.9158813333333333</v>
      </c>
      <c r="P12" s="25">
        <f t="shared" si="7"/>
        <v>1.0457445</v>
      </c>
      <c r="Q12" s="25">
        <f t="shared" si="8"/>
        <v>0.03344910104368461</v>
      </c>
      <c r="R12" s="14"/>
    </row>
    <row r="13" spans="1:18" ht="18" customHeight="1">
      <c r="A13" s="90"/>
      <c r="B13" s="33" t="s">
        <v>13</v>
      </c>
      <c r="C13" s="58" t="s">
        <v>15</v>
      </c>
      <c r="D13" s="24">
        <v>4302.49</v>
      </c>
      <c r="E13" s="24">
        <v>2382735.3000000003</v>
      </c>
      <c r="F13" s="24">
        <v>522725</v>
      </c>
      <c r="G13" s="24">
        <v>515123</v>
      </c>
      <c r="H13" s="24">
        <v>445008.67000000004</v>
      </c>
      <c r="I13" s="24">
        <v>451199.75</v>
      </c>
      <c r="J13" s="24">
        <f t="shared" si="1"/>
        <v>440706.18000000005</v>
      </c>
      <c r="K13" s="24">
        <f t="shared" si="3"/>
        <v>-77716.32999999996</v>
      </c>
      <c r="L13" s="24">
        <f t="shared" si="4"/>
        <v>-1937726.6300000004</v>
      </c>
      <c r="M13" s="24">
        <f t="shared" si="5"/>
        <v>-63923.25</v>
      </c>
      <c r="N13" s="25">
        <f t="shared" si="2"/>
        <v>103.4304948994652</v>
      </c>
      <c r="O13" s="25">
        <f t="shared" si="6"/>
        <v>0.8759068222541024</v>
      </c>
      <c r="P13" s="25">
        <f t="shared" si="7"/>
        <v>0.8513246353245015</v>
      </c>
      <c r="Q13" s="25">
        <f t="shared" si="8"/>
        <v>0.18676378781982203</v>
      </c>
      <c r="R13" s="14"/>
    </row>
    <row r="14" spans="1:18" ht="18" customHeight="1">
      <c r="A14" s="90"/>
      <c r="B14" s="33" t="s">
        <v>16</v>
      </c>
      <c r="C14" s="58" t="s">
        <v>17</v>
      </c>
      <c r="D14" s="24">
        <v>23982.78</v>
      </c>
      <c r="E14" s="24">
        <v>223881.6</v>
      </c>
      <c r="F14" s="24">
        <v>30070.4</v>
      </c>
      <c r="G14" s="24">
        <v>18052.9</v>
      </c>
      <c r="H14" s="24">
        <v>33272.12</v>
      </c>
      <c r="I14" s="24">
        <v>19845.809999999998</v>
      </c>
      <c r="J14" s="24">
        <f t="shared" si="1"/>
        <v>9289.340000000004</v>
      </c>
      <c r="K14" s="24">
        <f t="shared" si="3"/>
        <v>3201.720000000001</v>
      </c>
      <c r="L14" s="24">
        <f t="shared" si="4"/>
        <v>-190609.48</v>
      </c>
      <c r="M14" s="24">
        <f t="shared" si="5"/>
        <v>1792.9099999999962</v>
      </c>
      <c r="N14" s="25">
        <f t="shared" si="2"/>
        <v>1.3873337452955832</v>
      </c>
      <c r="O14" s="25">
        <f t="shared" si="6"/>
        <v>1.0993142376017146</v>
      </c>
      <c r="P14" s="25">
        <f t="shared" si="7"/>
        <v>1.1064741406831968</v>
      </c>
      <c r="Q14" s="25">
        <f t="shared" si="8"/>
        <v>0.1486148035390135</v>
      </c>
      <c r="R14" s="14"/>
    </row>
    <row r="15" spans="1:18" ht="18" customHeight="1">
      <c r="A15" s="90"/>
      <c r="B15" s="33" t="s">
        <v>13</v>
      </c>
      <c r="C15" s="58" t="s">
        <v>18</v>
      </c>
      <c r="D15" s="24">
        <v>-2.29</v>
      </c>
      <c r="E15" s="24">
        <v>0</v>
      </c>
      <c r="F15" s="24"/>
      <c r="G15" s="24">
        <v>0</v>
      </c>
      <c r="H15" s="24">
        <v>0</v>
      </c>
      <c r="I15" s="24">
        <v>0</v>
      </c>
      <c r="J15" s="24">
        <f t="shared" si="1"/>
        <v>2.29</v>
      </c>
      <c r="K15" s="24">
        <f t="shared" si="3"/>
        <v>0</v>
      </c>
      <c r="L15" s="24">
        <f t="shared" si="4"/>
        <v>0</v>
      </c>
      <c r="M15" s="24">
        <f t="shared" si="5"/>
        <v>0</v>
      </c>
      <c r="N15" s="25">
        <f t="shared" si="2"/>
        <v>0</v>
      </c>
      <c r="O15" s="25">
        <f t="shared" si="6"/>
      </c>
      <c r="P15" s="25">
        <f t="shared" si="7"/>
      </c>
      <c r="Q15" s="25">
        <f t="shared" si="8"/>
      </c>
      <c r="R15" s="14"/>
    </row>
    <row r="16" spans="1:18" ht="18" customHeight="1">
      <c r="A16" s="92"/>
      <c r="B16" s="52"/>
      <c r="C16" s="60" t="s">
        <v>7</v>
      </c>
      <c r="D16" s="53">
        <f aca="true" t="shared" si="9" ref="D16:J16">SUM(D6:D15)</f>
        <v>387064.73833333334</v>
      </c>
      <c r="E16" s="53">
        <f t="shared" si="9"/>
        <v>21746752.099999998</v>
      </c>
      <c r="F16" s="53">
        <f t="shared" si="9"/>
        <v>2751585.0999999996</v>
      </c>
      <c r="G16" s="53">
        <f t="shared" si="9"/>
        <v>1661659.1</v>
      </c>
      <c r="H16" s="53">
        <f t="shared" si="9"/>
        <v>2735189.8899999997</v>
      </c>
      <c r="I16" s="53">
        <f t="shared" si="9"/>
        <v>1830274.68</v>
      </c>
      <c r="J16" s="53">
        <f t="shared" si="9"/>
        <v>2348125.1516666664</v>
      </c>
      <c r="K16" s="53">
        <f t="shared" si="3"/>
        <v>-16395.209999999963</v>
      </c>
      <c r="L16" s="53">
        <f t="shared" si="4"/>
        <v>-19011562.209999997</v>
      </c>
      <c r="M16" s="53">
        <f t="shared" si="5"/>
        <v>168615.57999999984</v>
      </c>
      <c r="N16" s="54">
        <f t="shared" si="2"/>
        <v>7.066492033806764</v>
      </c>
      <c r="O16" s="54">
        <f t="shared" si="6"/>
        <v>1.101474231387172</v>
      </c>
      <c r="P16" s="54">
        <f t="shared" si="7"/>
        <v>0.9940415399109408</v>
      </c>
      <c r="Q16" s="54">
        <f t="shared" si="8"/>
        <v>0.12577463877927775</v>
      </c>
      <c r="R16" s="14"/>
    </row>
    <row r="17" spans="1:18" ht="18" customHeight="1">
      <c r="A17" s="34" t="s">
        <v>69</v>
      </c>
      <c r="B17" s="33" t="s">
        <v>20</v>
      </c>
      <c r="C17" s="58" t="s">
        <v>21</v>
      </c>
      <c r="D17" s="24">
        <v>24</v>
      </c>
      <c r="E17" s="24">
        <v>88</v>
      </c>
      <c r="F17" s="24">
        <v>14.6</v>
      </c>
      <c r="G17" s="24">
        <v>7.3</v>
      </c>
      <c r="H17" s="24">
        <v>4</v>
      </c>
      <c r="I17" s="24">
        <v>4</v>
      </c>
      <c r="J17" s="24">
        <f t="shared" si="1"/>
        <v>-20</v>
      </c>
      <c r="K17" s="24">
        <f t="shared" si="3"/>
        <v>-10.6</v>
      </c>
      <c r="L17" s="24">
        <f t="shared" si="4"/>
        <v>-84</v>
      </c>
      <c r="M17" s="24">
        <f t="shared" si="5"/>
        <v>-3.3</v>
      </c>
      <c r="N17" s="25">
        <f t="shared" si="2"/>
        <v>0.16666666666666666</v>
      </c>
      <c r="O17" s="25">
        <f t="shared" si="6"/>
        <v>0.547945205479452</v>
      </c>
      <c r="P17" s="25">
        <f t="shared" si="7"/>
        <v>0.273972602739726</v>
      </c>
      <c r="Q17" s="25">
        <f t="shared" si="8"/>
        <v>0.045454545454545456</v>
      </c>
      <c r="R17" s="14"/>
    </row>
    <row r="18" spans="1:18" ht="18.75" customHeight="1">
      <c r="A18" s="69" t="s">
        <v>19</v>
      </c>
      <c r="B18" s="70" t="s">
        <v>20</v>
      </c>
      <c r="C18" s="68" t="s">
        <v>83</v>
      </c>
      <c r="D18" s="24">
        <v>19.2</v>
      </c>
      <c r="E18" s="24">
        <v>328.3</v>
      </c>
      <c r="F18" s="24">
        <v>54.7</v>
      </c>
      <c r="G18" s="24">
        <v>27.3</v>
      </c>
      <c r="H18" s="24">
        <v>6.4</v>
      </c>
      <c r="I18" s="24">
        <v>5.6</v>
      </c>
      <c r="J18" s="24">
        <f t="shared" si="1"/>
        <v>-12.799999999999999</v>
      </c>
      <c r="K18" s="24">
        <f t="shared" si="3"/>
        <v>-48.300000000000004</v>
      </c>
      <c r="L18" s="24">
        <f t="shared" si="4"/>
        <v>-321.90000000000003</v>
      </c>
      <c r="M18" s="24">
        <f t="shared" si="5"/>
        <v>-21.700000000000003</v>
      </c>
      <c r="N18" s="25">
        <f t="shared" si="2"/>
        <v>0.33333333333333337</v>
      </c>
      <c r="O18" s="25">
        <f t="shared" si="6"/>
        <v>0.20512820512820512</v>
      </c>
      <c r="P18" s="25">
        <f t="shared" si="7"/>
        <v>0.1170018281535649</v>
      </c>
      <c r="Q18" s="25">
        <f t="shared" si="8"/>
        <v>0.019494364910143162</v>
      </c>
      <c r="R18" s="14"/>
    </row>
    <row r="19" spans="1:18" ht="35.25" customHeight="1">
      <c r="A19" s="35" t="s">
        <v>23</v>
      </c>
      <c r="B19" s="36" t="s">
        <v>71</v>
      </c>
      <c r="C19" s="58" t="s">
        <v>24</v>
      </c>
      <c r="D19" s="24">
        <v>27.2</v>
      </c>
      <c r="E19" s="24">
        <v>0</v>
      </c>
      <c r="F19" s="24">
        <v>0</v>
      </c>
      <c r="G19" s="24">
        <v>0</v>
      </c>
      <c r="H19" s="24">
        <v>0</v>
      </c>
      <c r="I19" s="24">
        <v>-1.6</v>
      </c>
      <c r="J19" s="24">
        <f t="shared" si="1"/>
        <v>-27.2</v>
      </c>
      <c r="K19" s="24">
        <f t="shared" si="3"/>
        <v>0</v>
      </c>
      <c r="L19" s="24">
        <f t="shared" si="4"/>
        <v>0</v>
      </c>
      <c r="M19" s="24">
        <f t="shared" si="5"/>
        <v>-1.6</v>
      </c>
      <c r="N19" s="25">
        <f t="shared" si="2"/>
        <v>0</v>
      </c>
      <c r="O19" s="25">
        <f t="shared" si="6"/>
      </c>
      <c r="P19" s="25">
        <f t="shared" si="7"/>
      </c>
      <c r="Q19" s="25">
        <f t="shared" si="8"/>
      </c>
      <c r="R19" s="14"/>
    </row>
    <row r="20" spans="1:18" ht="18" customHeight="1">
      <c r="A20" s="34" t="s">
        <v>22</v>
      </c>
      <c r="B20" s="33" t="s">
        <v>9</v>
      </c>
      <c r="C20" s="58" t="s">
        <v>73</v>
      </c>
      <c r="D20" s="24">
        <v>5</v>
      </c>
      <c r="E20" s="24">
        <v>55</v>
      </c>
      <c r="F20" s="24">
        <v>5</v>
      </c>
      <c r="G20" s="24">
        <v>5</v>
      </c>
      <c r="H20" s="24">
        <v>10</v>
      </c>
      <c r="I20" s="24">
        <v>5</v>
      </c>
      <c r="J20" s="24">
        <f t="shared" si="1"/>
        <v>5</v>
      </c>
      <c r="K20" s="24">
        <f t="shared" si="3"/>
        <v>5</v>
      </c>
      <c r="L20" s="24">
        <f t="shared" si="4"/>
        <v>-45</v>
      </c>
      <c r="M20" s="24">
        <f t="shared" si="5"/>
        <v>0</v>
      </c>
      <c r="N20" s="25">
        <f t="shared" si="2"/>
        <v>2</v>
      </c>
      <c r="O20" s="25">
        <f t="shared" si="6"/>
        <v>1</v>
      </c>
      <c r="P20" s="25">
        <f t="shared" si="7"/>
        <v>2</v>
      </c>
      <c r="Q20" s="25">
        <f t="shared" si="8"/>
        <v>0.18181818181818182</v>
      </c>
      <c r="R20" s="14"/>
    </row>
    <row r="21" spans="1:18" s="32" customFormat="1" ht="28.5" customHeight="1">
      <c r="A21" s="111"/>
      <c r="B21" s="111"/>
      <c r="C21" s="31" t="s">
        <v>25</v>
      </c>
      <c r="D21" s="21">
        <f aca="true" t="shared" si="10" ref="D21:J21">D25+D28+D36+D48+D50+D55+D58+D61+D70</f>
        <v>1086591.2600000002</v>
      </c>
      <c r="E21" s="21">
        <f t="shared" si="10"/>
        <v>6984364.5</v>
      </c>
      <c r="F21" s="21">
        <f t="shared" si="10"/>
        <v>963301.4</v>
      </c>
      <c r="G21" s="21">
        <f t="shared" si="10"/>
        <v>530167.8</v>
      </c>
      <c r="H21" s="21">
        <f t="shared" si="10"/>
        <v>1268516.6300000001</v>
      </c>
      <c r="I21" s="21">
        <f t="shared" si="10"/>
        <v>773800.85</v>
      </c>
      <c r="J21" s="21">
        <f t="shared" si="10"/>
        <v>181925.3700000001</v>
      </c>
      <c r="K21" s="21">
        <f t="shared" si="3"/>
        <v>305215.2300000001</v>
      </c>
      <c r="L21" s="21">
        <f t="shared" si="4"/>
        <v>-5715847.87</v>
      </c>
      <c r="M21" s="21">
        <f t="shared" si="5"/>
        <v>243633.04999999993</v>
      </c>
      <c r="N21" s="39">
        <f t="shared" si="2"/>
        <v>1.1674276029056223</v>
      </c>
      <c r="O21" s="39">
        <f t="shared" si="6"/>
        <v>1.4595395080576374</v>
      </c>
      <c r="P21" s="39">
        <f t="shared" si="7"/>
        <v>1.3168429216442539</v>
      </c>
      <c r="Q21" s="39">
        <f t="shared" si="8"/>
        <v>0.1816223408729599</v>
      </c>
      <c r="R21" s="40"/>
    </row>
    <row r="22" spans="1:17" ht="18" customHeight="1">
      <c r="A22" s="89" t="s">
        <v>23</v>
      </c>
      <c r="B22" s="85" t="s">
        <v>71</v>
      </c>
      <c r="C22" s="17" t="s">
        <v>85</v>
      </c>
      <c r="D22" s="1">
        <v>22051.08</v>
      </c>
      <c r="E22" s="1">
        <v>209447.5</v>
      </c>
      <c r="F22" s="1">
        <v>31798.4</v>
      </c>
      <c r="G22" s="1">
        <v>16899.2</v>
      </c>
      <c r="H22" s="2">
        <v>32432.38</v>
      </c>
      <c r="I22" s="2">
        <v>18691.68</v>
      </c>
      <c r="J22" s="2">
        <f t="shared" si="1"/>
        <v>10381.3</v>
      </c>
      <c r="K22" s="2">
        <f t="shared" si="3"/>
        <v>633.9799999999996</v>
      </c>
      <c r="L22" s="2">
        <f t="shared" si="4"/>
        <v>-177015.12</v>
      </c>
      <c r="M22" s="2">
        <f t="shared" si="5"/>
        <v>1792.4799999999996</v>
      </c>
      <c r="N22" s="12">
        <f t="shared" si="2"/>
        <v>1.470784197417995</v>
      </c>
      <c r="O22" s="12">
        <f t="shared" si="6"/>
        <v>1.1060689263397083</v>
      </c>
      <c r="P22" s="12">
        <f t="shared" si="7"/>
        <v>1.0199374811311261</v>
      </c>
      <c r="Q22" s="12">
        <f t="shared" si="8"/>
        <v>0.15484730063619762</v>
      </c>
    </row>
    <row r="23" spans="1:17" ht="18" customHeight="1">
      <c r="A23" s="90"/>
      <c r="B23" s="86"/>
      <c r="C23" s="17" t="s">
        <v>26</v>
      </c>
      <c r="D23" s="1"/>
      <c r="E23" s="1">
        <v>4501.5</v>
      </c>
      <c r="F23" s="1">
        <v>0</v>
      </c>
      <c r="G23" s="1">
        <v>0</v>
      </c>
      <c r="H23" s="2">
        <v>1715</v>
      </c>
      <c r="I23" s="2">
        <v>0</v>
      </c>
      <c r="J23" s="2">
        <f t="shared" si="1"/>
        <v>1715</v>
      </c>
      <c r="K23" s="2">
        <f t="shared" si="3"/>
        <v>1715</v>
      </c>
      <c r="L23" s="2">
        <f t="shared" si="4"/>
        <v>-2786.5</v>
      </c>
      <c r="M23" s="2">
        <f t="shared" si="5"/>
        <v>0</v>
      </c>
      <c r="N23" s="12">
        <f t="shared" si="2"/>
      </c>
      <c r="O23" s="12">
        <f t="shared" si="6"/>
      </c>
      <c r="P23" s="12">
        <f t="shared" si="7"/>
      </c>
      <c r="Q23" s="12">
        <f t="shared" si="8"/>
        <v>0.38098411640564256</v>
      </c>
    </row>
    <row r="24" spans="1:17" ht="18" customHeight="1">
      <c r="A24" s="90"/>
      <c r="B24" s="86"/>
      <c r="C24" s="17" t="s">
        <v>47</v>
      </c>
      <c r="D24" s="1">
        <v>15784.59</v>
      </c>
      <c r="E24" s="1">
        <v>126183.1</v>
      </c>
      <c r="F24" s="1">
        <v>20464.6</v>
      </c>
      <c r="G24" s="1">
        <v>10294.6</v>
      </c>
      <c r="H24" s="2">
        <v>22112.16</v>
      </c>
      <c r="I24" s="2">
        <v>15524.42</v>
      </c>
      <c r="J24" s="2">
        <f t="shared" si="1"/>
        <v>6327.57</v>
      </c>
      <c r="K24" s="2">
        <f t="shared" si="3"/>
        <v>1647.5600000000013</v>
      </c>
      <c r="L24" s="2">
        <f t="shared" si="4"/>
        <v>-104070.94</v>
      </c>
      <c r="M24" s="2">
        <f t="shared" si="5"/>
        <v>5229.82</v>
      </c>
      <c r="N24" s="12">
        <f t="shared" si="2"/>
        <v>1.4008700891185644</v>
      </c>
      <c r="O24" s="12">
        <f t="shared" si="6"/>
        <v>1.5080158529714607</v>
      </c>
      <c r="P24" s="12">
        <f t="shared" si="7"/>
        <v>1.0805078037195939</v>
      </c>
      <c r="Q24" s="12">
        <f t="shared" si="8"/>
        <v>0.17523868093270809</v>
      </c>
    </row>
    <row r="25" spans="1:17" ht="18" customHeight="1">
      <c r="A25" s="92"/>
      <c r="B25" s="88"/>
      <c r="C25" s="60" t="s">
        <v>7</v>
      </c>
      <c r="D25" s="3">
        <f aca="true" t="shared" si="11" ref="D25:I25">SUM(D22:D24)</f>
        <v>37835.67</v>
      </c>
      <c r="E25" s="3">
        <f t="shared" si="11"/>
        <v>340132.1</v>
      </c>
      <c r="F25" s="3">
        <f t="shared" si="11"/>
        <v>52263</v>
      </c>
      <c r="G25" s="3">
        <f t="shared" si="11"/>
        <v>27193.800000000003</v>
      </c>
      <c r="H25" s="3">
        <f t="shared" si="11"/>
        <v>56259.54000000001</v>
      </c>
      <c r="I25" s="3">
        <f t="shared" si="11"/>
        <v>34216.1</v>
      </c>
      <c r="J25" s="3">
        <f t="shared" si="1"/>
        <v>18423.87000000001</v>
      </c>
      <c r="K25" s="3">
        <f t="shared" si="3"/>
        <v>3996.540000000008</v>
      </c>
      <c r="L25" s="3">
        <f t="shared" si="4"/>
        <v>-283872.55999999994</v>
      </c>
      <c r="M25" s="3">
        <f t="shared" si="5"/>
        <v>7022.299999999996</v>
      </c>
      <c r="N25" s="18">
        <f t="shared" si="2"/>
        <v>1.486944462725254</v>
      </c>
      <c r="O25" s="18">
        <f t="shared" si="6"/>
        <v>1.2582316557450592</v>
      </c>
      <c r="P25" s="18">
        <f t="shared" si="7"/>
        <v>1.076469777854314</v>
      </c>
      <c r="Q25" s="18">
        <f t="shared" si="8"/>
        <v>0.1654049705981882</v>
      </c>
    </row>
    <row r="26" spans="1:17" ht="23.25" customHeight="1">
      <c r="A26" s="82">
        <v>951</v>
      </c>
      <c r="B26" s="82" t="s">
        <v>9</v>
      </c>
      <c r="C26" s="71" t="s">
        <v>27</v>
      </c>
      <c r="D26" s="1">
        <v>7124.65</v>
      </c>
      <c r="E26" s="1">
        <v>75335.1</v>
      </c>
      <c r="F26" s="1">
        <v>8391</v>
      </c>
      <c r="G26" s="1">
        <v>6278</v>
      </c>
      <c r="H26" s="2">
        <v>15389</v>
      </c>
      <c r="I26" s="2">
        <v>7182.3</v>
      </c>
      <c r="J26" s="1">
        <f t="shared" si="1"/>
        <v>8264.35</v>
      </c>
      <c r="K26" s="1">
        <f t="shared" si="3"/>
        <v>6998</v>
      </c>
      <c r="L26" s="1">
        <f t="shared" si="4"/>
        <v>-59946.100000000006</v>
      </c>
      <c r="M26" s="1">
        <f t="shared" si="5"/>
        <v>904.3000000000002</v>
      </c>
      <c r="N26" s="12">
        <f t="shared" si="2"/>
        <v>2.1599657527036418</v>
      </c>
      <c r="O26" s="12">
        <f t="shared" si="6"/>
        <v>1.1440426887543804</v>
      </c>
      <c r="P26" s="12">
        <f t="shared" si="7"/>
        <v>1.8339887975211535</v>
      </c>
      <c r="Q26" s="12">
        <f t="shared" si="8"/>
        <v>0.20427397056617697</v>
      </c>
    </row>
    <row r="27" spans="1:17" ht="22.5" customHeight="1">
      <c r="A27" s="82"/>
      <c r="B27" s="82"/>
      <c r="C27" s="72" t="s">
        <v>28</v>
      </c>
      <c r="D27" s="1">
        <v>-142.58</v>
      </c>
      <c r="E27" s="1">
        <v>13384.8</v>
      </c>
      <c r="F27" s="1">
        <v>377.3</v>
      </c>
      <c r="G27" s="1">
        <v>0</v>
      </c>
      <c r="H27" s="2">
        <v>2244.81</v>
      </c>
      <c r="I27" s="2">
        <v>1362.7</v>
      </c>
      <c r="J27" s="1">
        <f t="shared" si="1"/>
        <v>2387.39</v>
      </c>
      <c r="K27" s="1">
        <f t="shared" si="3"/>
        <v>1867.51</v>
      </c>
      <c r="L27" s="1">
        <f t="shared" si="4"/>
        <v>-11139.99</v>
      </c>
      <c r="M27" s="1">
        <f t="shared" si="5"/>
        <v>1362.7</v>
      </c>
      <c r="N27" s="12">
        <f t="shared" si="2"/>
        <v>-15.744213774722962</v>
      </c>
      <c r="O27" s="12">
        <f t="shared" si="6"/>
      </c>
      <c r="P27" s="12">
        <f t="shared" si="7"/>
        <v>5.94966869864829</v>
      </c>
      <c r="Q27" s="12">
        <f t="shared" si="8"/>
        <v>0.16771337636722253</v>
      </c>
    </row>
    <row r="28" spans="1:17" ht="15.75">
      <c r="A28" s="82"/>
      <c r="B28" s="82"/>
      <c r="C28" s="62" t="s">
        <v>7</v>
      </c>
      <c r="D28" s="3">
        <f aca="true" t="shared" si="12" ref="D28:I28">D26+D27</f>
        <v>6982.07</v>
      </c>
      <c r="E28" s="3">
        <f t="shared" si="12"/>
        <v>88719.90000000001</v>
      </c>
      <c r="F28" s="3">
        <f t="shared" si="12"/>
        <v>8768.3</v>
      </c>
      <c r="G28" s="3">
        <f t="shared" si="12"/>
        <v>6278</v>
      </c>
      <c r="H28" s="3">
        <f t="shared" si="12"/>
        <v>17633.81</v>
      </c>
      <c r="I28" s="3">
        <f t="shared" si="12"/>
        <v>8545</v>
      </c>
      <c r="J28" s="3">
        <f t="shared" si="1"/>
        <v>10651.740000000002</v>
      </c>
      <c r="K28" s="3">
        <f t="shared" si="3"/>
        <v>8865.510000000002</v>
      </c>
      <c r="L28" s="3">
        <f t="shared" si="4"/>
        <v>-71086.09000000001</v>
      </c>
      <c r="M28" s="3">
        <f t="shared" si="5"/>
        <v>2267</v>
      </c>
      <c r="N28" s="18">
        <f t="shared" si="2"/>
        <v>2.5255848194016965</v>
      </c>
      <c r="O28" s="18">
        <f t="shared" si="6"/>
        <v>1.3611022618668365</v>
      </c>
      <c r="P28" s="18">
        <f t="shared" si="7"/>
        <v>2.0110865276051233</v>
      </c>
      <c r="Q28" s="18">
        <f t="shared" si="8"/>
        <v>0.19875822673379928</v>
      </c>
    </row>
    <row r="29" spans="1:17" ht="18.75" customHeight="1">
      <c r="A29" s="107" t="s">
        <v>29</v>
      </c>
      <c r="B29" s="82" t="s">
        <v>30</v>
      </c>
      <c r="C29" s="17" t="s">
        <v>31</v>
      </c>
      <c r="D29" s="1"/>
      <c r="E29" s="1">
        <v>2640</v>
      </c>
      <c r="F29" s="1"/>
      <c r="G29" s="1">
        <v>0</v>
      </c>
      <c r="H29" s="2">
        <v>0</v>
      </c>
      <c r="I29" s="2">
        <v>0</v>
      </c>
      <c r="J29" s="1">
        <f t="shared" si="1"/>
        <v>0</v>
      </c>
      <c r="K29" s="1">
        <f t="shared" si="3"/>
        <v>0</v>
      </c>
      <c r="L29" s="1">
        <f t="shared" si="4"/>
        <v>-2640</v>
      </c>
      <c r="M29" s="1">
        <f t="shared" si="5"/>
        <v>0</v>
      </c>
      <c r="N29" s="12">
        <f t="shared" si="2"/>
      </c>
      <c r="O29" s="12">
        <f t="shared" si="6"/>
      </c>
      <c r="P29" s="12">
        <f t="shared" si="7"/>
      </c>
      <c r="Q29" s="12">
        <f t="shared" si="8"/>
        <v>0</v>
      </c>
    </row>
    <row r="30" spans="1:17" ht="17.25" customHeight="1">
      <c r="A30" s="107"/>
      <c r="B30" s="82"/>
      <c r="C30" s="63" t="s">
        <v>32</v>
      </c>
      <c r="D30" s="1">
        <v>14691.4</v>
      </c>
      <c r="E30" s="1">
        <v>95135.2</v>
      </c>
      <c r="F30" s="1">
        <v>14500</v>
      </c>
      <c r="G30" s="1">
        <v>8500</v>
      </c>
      <c r="H30" s="2">
        <v>13540.769999999999</v>
      </c>
      <c r="I30" s="2">
        <v>8258.6</v>
      </c>
      <c r="J30" s="1">
        <f t="shared" si="1"/>
        <v>-1150.630000000001</v>
      </c>
      <c r="K30" s="1">
        <f t="shared" si="3"/>
        <v>-959.2300000000014</v>
      </c>
      <c r="L30" s="1">
        <f t="shared" si="4"/>
        <v>-81594.43</v>
      </c>
      <c r="M30" s="1">
        <f t="shared" si="5"/>
        <v>-241.39999999999964</v>
      </c>
      <c r="N30" s="12">
        <f t="shared" si="2"/>
        <v>0.9216800304940305</v>
      </c>
      <c r="O30" s="12">
        <f t="shared" si="6"/>
        <v>0.9716</v>
      </c>
      <c r="P30" s="12">
        <f t="shared" si="7"/>
        <v>0.9338462068965516</v>
      </c>
      <c r="Q30" s="12">
        <f t="shared" si="8"/>
        <v>0.1423318603419134</v>
      </c>
    </row>
    <row r="31" spans="1:17" ht="15.75">
      <c r="A31" s="107"/>
      <c r="B31" s="82"/>
      <c r="C31" s="61" t="s">
        <v>33</v>
      </c>
      <c r="D31" s="1">
        <v>1762.03</v>
      </c>
      <c r="E31" s="1">
        <v>557</v>
      </c>
      <c r="F31" s="1">
        <v>92.8</v>
      </c>
      <c r="G31" s="1">
        <v>46.4</v>
      </c>
      <c r="H31" s="2">
        <v>277.99</v>
      </c>
      <c r="I31" s="2">
        <v>35.87</v>
      </c>
      <c r="J31" s="1">
        <f t="shared" si="1"/>
        <v>-1484.04</v>
      </c>
      <c r="K31" s="1">
        <f t="shared" si="3"/>
        <v>185.19</v>
      </c>
      <c r="L31" s="1">
        <f t="shared" si="4"/>
        <v>-279.01</v>
      </c>
      <c r="M31" s="1">
        <f t="shared" si="5"/>
        <v>-10.530000000000001</v>
      </c>
      <c r="N31" s="12">
        <f t="shared" si="2"/>
        <v>0.15776689386673326</v>
      </c>
      <c r="O31" s="12">
        <f t="shared" si="6"/>
        <v>0.7730603448275861</v>
      </c>
      <c r="P31" s="12">
        <f t="shared" si="7"/>
        <v>2.9955818965517245</v>
      </c>
      <c r="Q31" s="12">
        <f t="shared" si="8"/>
        <v>0.49908438061041294</v>
      </c>
    </row>
    <row r="32" spans="1:17" ht="27" customHeight="1">
      <c r="A32" s="107"/>
      <c r="B32" s="82"/>
      <c r="C32" s="71" t="s">
        <v>108</v>
      </c>
      <c r="D32" s="1">
        <f aca="true" t="shared" si="13" ref="D32:I32">D33+D35+D34</f>
        <v>128284.12</v>
      </c>
      <c r="E32" s="1">
        <f t="shared" si="13"/>
        <v>95061.3</v>
      </c>
      <c r="F32" s="1">
        <f t="shared" si="13"/>
        <v>7478.4</v>
      </c>
      <c r="G32" s="1">
        <f t="shared" si="13"/>
        <v>5449.3</v>
      </c>
      <c r="H32" s="1">
        <f t="shared" si="13"/>
        <v>211292.52000000002</v>
      </c>
      <c r="I32" s="1">
        <f t="shared" si="13"/>
        <v>173452.97</v>
      </c>
      <c r="J32" s="2">
        <f t="shared" si="1"/>
        <v>83008.40000000002</v>
      </c>
      <c r="K32" s="2">
        <f t="shared" si="3"/>
        <v>203814.12000000002</v>
      </c>
      <c r="L32" s="2">
        <f t="shared" si="4"/>
        <v>116231.22000000002</v>
      </c>
      <c r="M32" s="2">
        <f t="shared" si="5"/>
        <v>168003.67</v>
      </c>
      <c r="N32" s="12">
        <f t="shared" si="2"/>
        <v>1.647066838826193</v>
      </c>
      <c r="O32" s="12">
        <f t="shared" si="6"/>
        <v>31.830321325674856</v>
      </c>
      <c r="P32" s="12">
        <f t="shared" si="7"/>
        <v>28.253706675224652</v>
      </c>
      <c r="Q32" s="12">
        <f t="shared" si="8"/>
        <v>2.22269756462409</v>
      </c>
    </row>
    <row r="33" spans="1:17" ht="23.25" customHeight="1">
      <c r="A33" s="107"/>
      <c r="B33" s="82"/>
      <c r="C33" s="74" t="s">
        <v>34</v>
      </c>
      <c r="D33" s="1">
        <v>122113.01</v>
      </c>
      <c r="E33" s="3">
        <f>57826.6</f>
        <v>57826.6</v>
      </c>
      <c r="F33" s="3">
        <v>3260.4</v>
      </c>
      <c r="G33" s="3">
        <v>3160.6</v>
      </c>
      <c r="H33" s="2">
        <v>207674.48</v>
      </c>
      <c r="I33" s="2">
        <v>171375.88</v>
      </c>
      <c r="J33" s="3">
        <f t="shared" si="1"/>
        <v>85561.47000000002</v>
      </c>
      <c r="K33" s="3">
        <f t="shared" si="3"/>
        <v>204414.08000000002</v>
      </c>
      <c r="L33" s="3">
        <f t="shared" si="4"/>
        <v>149847.88</v>
      </c>
      <c r="M33" s="3">
        <f t="shared" si="5"/>
        <v>168215.28</v>
      </c>
      <c r="N33" s="12">
        <f t="shared" si="2"/>
        <v>1.700674481777167</v>
      </c>
      <c r="O33" s="12">
        <f t="shared" si="6"/>
        <v>54.2225779915206</v>
      </c>
      <c r="P33" s="12">
        <f t="shared" si="7"/>
        <v>63.69601275917066</v>
      </c>
      <c r="Q33" s="12">
        <f t="shared" si="8"/>
        <v>3.5913313250303496</v>
      </c>
    </row>
    <row r="34" spans="1:17" ht="21" customHeight="1">
      <c r="A34" s="107"/>
      <c r="B34" s="82"/>
      <c r="C34" s="74" t="s">
        <v>35</v>
      </c>
      <c r="D34" s="1">
        <v>560</v>
      </c>
      <c r="E34" s="3">
        <v>1403.8</v>
      </c>
      <c r="F34" s="3">
        <v>632.1</v>
      </c>
      <c r="G34" s="3">
        <v>632.1</v>
      </c>
      <c r="H34" s="2">
        <v>0</v>
      </c>
      <c r="I34" s="2">
        <v>0</v>
      </c>
      <c r="J34" s="3">
        <f t="shared" si="1"/>
        <v>-560</v>
      </c>
      <c r="K34" s="3">
        <f t="shared" si="3"/>
        <v>-632.1</v>
      </c>
      <c r="L34" s="3">
        <f t="shared" si="4"/>
        <v>-1403.8</v>
      </c>
      <c r="M34" s="3">
        <f t="shared" si="5"/>
        <v>-632.1</v>
      </c>
      <c r="N34" s="12">
        <f t="shared" si="2"/>
        <v>0</v>
      </c>
      <c r="O34" s="12">
        <f t="shared" si="6"/>
        <v>0</v>
      </c>
      <c r="P34" s="12">
        <f t="shared" si="7"/>
        <v>0</v>
      </c>
      <c r="Q34" s="12">
        <f t="shared" si="8"/>
        <v>0</v>
      </c>
    </row>
    <row r="35" spans="1:17" ht="25.5" customHeight="1">
      <c r="A35" s="107"/>
      <c r="B35" s="82"/>
      <c r="C35" s="74" t="s">
        <v>36</v>
      </c>
      <c r="D35" s="1">
        <v>5611.11</v>
      </c>
      <c r="E35" s="3">
        <v>35830.9</v>
      </c>
      <c r="F35" s="3">
        <v>3585.8999999999996</v>
      </c>
      <c r="G35" s="3">
        <v>1656.6</v>
      </c>
      <c r="H35" s="2">
        <v>3618.04</v>
      </c>
      <c r="I35" s="2">
        <v>2077.09</v>
      </c>
      <c r="J35" s="3">
        <f t="shared" si="1"/>
        <v>-1993.0699999999997</v>
      </c>
      <c r="K35" s="3">
        <f t="shared" si="3"/>
        <v>32.14000000000033</v>
      </c>
      <c r="L35" s="3">
        <f t="shared" si="4"/>
        <v>-32212.86</v>
      </c>
      <c r="M35" s="3">
        <f t="shared" si="5"/>
        <v>420.49000000000024</v>
      </c>
      <c r="N35" s="12">
        <f t="shared" si="2"/>
        <v>0.6447993356038288</v>
      </c>
      <c r="O35" s="12">
        <f t="shared" si="6"/>
        <v>1.2538271157793073</v>
      </c>
      <c r="P35" s="12">
        <f t="shared" si="7"/>
        <v>1.0089628824005132</v>
      </c>
      <c r="Q35" s="12">
        <f t="shared" si="8"/>
        <v>0.1009754150746981</v>
      </c>
    </row>
    <row r="36" spans="1:17" ht="15.75">
      <c r="A36" s="107"/>
      <c r="B36" s="107"/>
      <c r="C36" s="62" t="s">
        <v>7</v>
      </c>
      <c r="D36" s="3">
        <f aca="true" t="shared" si="14" ref="D36:I36">SUM(D29:D32)</f>
        <v>144737.55</v>
      </c>
      <c r="E36" s="3">
        <f t="shared" si="14"/>
        <v>193393.5</v>
      </c>
      <c r="F36" s="3">
        <f t="shared" si="14"/>
        <v>22071.199999999997</v>
      </c>
      <c r="G36" s="3">
        <f t="shared" si="14"/>
        <v>13995.7</v>
      </c>
      <c r="H36" s="3">
        <f t="shared" si="14"/>
        <v>225111.28000000003</v>
      </c>
      <c r="I36" s="3">
        <f t="shared" si="14"/>
        <v>181747.44</v>
      </c>
      <c r="J36" s="3">
        <f t="shared" si="1"/>
        <v>80373.73000000004</v>
      </c>
      <c r="K36" s="3">
        <f t="shared" si="3"/>
        <v>203040.08000000002</v>
      </c>
      <c r="L36" s="3">
        <f t="shared" si="4"/>
        <v>31717.780000000028</v>
      </c>
      <c r="M36" s="3">
        <f t="shared" si="5"/>
        <v>167751.74</v>
      </c>
      <c r="N36" s="18">
        <f t="shared" si="2"/>
        <v>1.5553066913181828</v>
      </c>
      <c r="O36" s="18">
        <f t="shared" si="6"/>
        <v>12.985948541337697</v>
      </c>
      <c r="P36" s="18">
        <f t="shared" si="7"/>
        <v>10.199322193627898</v>
      </c>
      <c r="Q36" s="18">
        <f t="shared" si="8"/>
        <v>1.1640064428225356</v>
      </c>
    </row>
    <row r="37" spans="1:17" ht="31.5">
      <c r="A37" s="107" t="s">
        <v>70</v>
      </c>
      <c r="B37" s="82" t="s">
        <v>13</v>
      </c>
      <c r="C37" s="61" t="s">
        <v>38</v>
      </c>
      <c r="D37" s="1">
        <v>63185.4</v>
      </c>
      <c r="E37" s="1">
        <v>280952</v>
      </c>
      <c r="F37" s="1">
        <v>53000</v>
      </c>
      <c r="G37" s="1">
        <v>43800</v>
      </c>
      <c r="H37" s="2">
        <v>73013.63</v>
      </c>
      <c r="I37" s="2">
        <v>57855.13</v>
      </c>
      <c r="J37" s="2">
        <f aca="true" t="shared" si="15" ref="J37:J82">H37-D37</f>
        <v>9828.230000000003</v>
      </c>
      <c r="K37" s="2">
        <f t="shared" si="3"/>
        <v>20013.630000000005</v>
      </c>
      <c r="L37" s="2">
        <f aca="true" t="shared" si="16" ref="L37:L68">H37-E37</f>
        <v>-207938.37</v>
      </c>
      <c r="M37" s="2">
        <f aca="true" t="shared" si="17" ref="M37:M68">I37-G37</f>
        <v>14055.129999999997</v>
      </c>
      <c r="N37" s="12">
        <f aca="true" t="shared" si="18" ref="N37:N68">_xlfn.IFERROR(H37/D37,"")</f>
        <v>1.1555459014265954</v>
      </c>
      <c r="O37" s="12">
        <f aca="true" t="shared" si="19" ref="O37:O69">_xlfn.IFERROR(I37/G37,"")</f>
        <v>1.3208933789954338</v>
      </c>
      <c r="P37" s="12">
        <f t="shared" si="7"/>
        <v>1.3776156603773586</v>
      </c>
      <c r="Q37" s="12">
        <f t="shared" si="8"/>
        <v>0.2598793744127111</v>
      </c>
    </row>
    <row r="38" spans="1:17" ht="18.75" customHeight="1">
      <c r="A38" s="107"/>
      <c r="B38" s="82"/>
      <c r="C38" s="61" t="s">
        <v>39</v>
      </c>
      <c r="D38" s="1">
        <v>24384.74</v>
      </c>
      <c r="E38" s="1">
        <v>234039.3</v>
      </c>
      <c r="F38" s="1">
        <v>21100</v>
      </c>
      <c r="G38" s="1">
        <v>21100</v>
      </c>
      <c r="H38" s="2">
        <v>18424.64</v>
      </c>
      <c r="I38" s="2">
        <v>20425.33</v>
      </c>
      <c r="J38" s="2">
        <f t="shared" si="15"/>
        <v>-5960.100000000002</v>
      </c>
      <c r="K38" s="2">
        <f t="shared" si="3"/>
        <v>-2675.3600000000006</v>
      </c>
      <c r="L38" s="2">
        <f t="shared" si="16"/>
        <v>-215614.65999999997</v>
      </c>
      <c r="M38" s="2">
        <f t="shared" si="17"/>
        <v>-674.6699999999983</v>
      </c>
      <c r="N38" s="12">
        <f t="shared" si="18"/>
        <v>0.7555807443507702</v>
      </c>
      <c r="O38" s="12">
        <f t="shared" si="19"/>
        <v>0.9680251184834124</v>
      </c>
      <c r="P38" s="12">
        <f t="shared" si="7"/>
        <v>0.8732056872037914</v>
      </c>
      <c r="Q38" s="12">
        <f t="shared" si="8"/>
        <v>0.07872455608951147</v>
      </c>
    </row>
    <row r="39" spans="1:17" ht="31.5">
      <c r="A39" s="107"/>
      <c r="B39" s="82"/>
      <c r="C39" s="17" t="s">
        <v>40</v>
      </c>
      <c r="D39" s="1">
        <v>6578.09</v>
      </c>
      <c r="E39" s="1">
        <v>42797.9</v>
      </c>
      <c r="F39" s="1">
        <v>5980</v>
      </c>
      <c r="G39" s="1">
        <v>5650</v>
      </c>
      <c r="H39" s="2">
        <v>8355.54</v>
      </c>
      <c r="I39" s="2">
        <v>7445.44</v>
      </c>
      <c r="J39" s="1">
        <f t="shared" si="15"/>
        <v>1777.4500000000007</v>
      </c>
      <c r="K39" s="1">
        <f t="shared" si="3"/>
        <v>2375.540000000001</v>
      </c>
      <c r="L39" s="1">
        <f t="shared" si="16"/>
        <v>-34442.36</v>
      </c>
      <c r="M39" s="1">
        <f t="shared" si="17"/>
        <v>1795.4399999999996</v>
      </c>
      <c r="N39" s="12">
        <f t="shared" si="18"/>
        <v>1.2702076134561857</v>
      </c>
      <c r="O39" s="12">
        <f t="shared" si="19"/>
        <v>1.3177769911504424</v>
      </c>
      <c r="P39" s="12">
        <f t="shared" si="7"/>
        <v>1.397247491638796</v>
      </c>
      <c r="Q39" s="12">
        <f t="shared" si="8"/>
        <v>0.1952324763598214</v>
      </c>
    </row>
    <row r="40" spans="1:17" ht="18.75" customHeight="1">
      <c r="A40" s="107"/>
      <c r="B40" s="82"/>
      <c r="C40" s="17" t="s">
        <v>74</v>
      </c>
      <c r="D40" s="1">
        <v>1492.01</v>
      </c>
      <c r="E40" s="1">
        <v>3022.8</v>
      </c>
      <c r="F40" s="1"/>
      <c r="G40" s="1">
        <v>0</v>
      </c>
      <c r="H40" s="2">
        <v>2155.96</v>
      </c>
      <c r="I40" s="2">
        <v>1863.85</v>
      </c>
      <c r="J40" s="1">
        <f t="shared" si="15"/>
        <v>663.95</v>
      </c>
      <c r="K40" s="1">
        <f t="shared" si="3"/>
        <v>2155.96</v>
      </c>
      <c r="L40" s="1">
        <f t="shared" si="16"/>
        <v>-866.8400000000001</v>
      </c>
      <c r="M40" s="1">
        <f t="shared" si="17"/>
        <v>1863.85</v>
      </c>
      <c r="N40" s="12">
        <f t="shared" si="18"/>
        <v>1.4450037198142105</v>
      </c>
      <c r="O40" s="12">
        <f t="shared" si="19"/>
      </c>
      <c r="P40" s="12">
        <f t="shared" si="7"/>
      </c>
      <c r="Q40" s="12">
        <f t="shared" si="8"/>
        <v>0.7132327643244674</v>
      </c>
    </row>
    <row r="41" spans="1:17" ht="18" customHeight="1">
      <c r="A41" s="107"/>
      <c r="B41" s="82"/>
      <c r="C41" s="17" t="s">
        <v>78</v>
      </c>
      <c r="D41" s="1">
        <v>10.63</v>
      </c>
      <c r="E41" s="1">
        <v>0</v>
      </c>
      <c r="F41" s="1"/>
      <c r="G41" s="1">
        <v>0</v>
      </c>
      <c r="H41" s="2">
        <v>13.72</v>
      </c>
      <c r="I41" s="2">
        <v>10.01</v>
      </c>
      <c r="J41" s="1">
        <f t="shared" si="15"/>
        <v>3.09</v>
      </c>
      <c r="K41" s="1">
        <f t="shared" si="3"/>
        <v>13.72</v>
      </c>
      <c r="L41" s="1">
        <f t="shared" si="16"/>
        <v>13.72</v>
      </c>
      <c r="M41" s="1">
        <f t="shared" si="17"/>
        <v>10.01</v>
      </c>
      <c r="N41" s="12">
        <f t="shared" si="18"/>
        <v>1.2906867356538099</v>
      </c>
      <c r="O41" s="12">
        <f t="shared" si="19"/>
      </c>
      <c r="P41" s="12">
        <f t="shared" si="7"/>
      </c>
      <c r="Q41" s="12">
        <f t="shared" si="8"/>
      </c>
    </row>
    <row r="42" spans="1:17" ht="31.5">
      <c r="A42" s="107"/>
      <c r="B42" s="82"/>
      <c r="C42" s="61" t="s">
        <v>41</v>
      </c>
      <c r="D42" s="1">
        <v>41277.11</v>
      </c>
      <c r="E42" s="1">
        <f>150270.7</f>
        <v>150270.7</v>
      </c>
      <c r="F42" s="1">
        <v>11330</v>
      </c>
      <c r="G42" s="1">
        <v>10700</v>
      </c>
      <c r="H42" s="2">
        <v>26642.61</v>
      </c>
      <c r="I42" s="2">
        <v>17648.77</v>
      </c>
      <c r="J42" s="1">
        <f t="shared" si="15"/>
        <v>-14634.5</v>
      </c>
      <c r="K42" s="1">
        <f t="shared" si="3"/>
        <v>15312.61</v>
      </c>
      <c r="L42" s="1">
        <f t="shared" si="16"/>
        <v>-123628.09000000001</v>
      </c>
      <c r="M42" s="1">
        <f t="shared" si="17"/>
        <v>6948.77</v>
      </c>
      <c r="N42" s="12">
        <f t="shared" si="18"/>
        <v>0.6454572522155742</v>
      </c>
      <c r="O42" s="12">
        <f t="shared" si="19"/>
        <v>1.6494177570093458</v>
      </c>
      <c r="P42" s="12">
        <f t="shared" si="7"/>
        <v>2.3515101500441307</v>
      </c>
      <c r="Q42" s="12">
        <f t="shared" si="8"/>
        <v>0.1772974372249547</v>
      </c>
    </row>
    <row r="43" spans="1:17" ht="30" customHeight="1">
      <c r="A43" s="107"/>
      <c r="B43" s="82"/>
      <c r="C43" s="61" t="s">
        <v>91</v>
      </c>
      <c r="D43" s="1"/>
      <c r="E43" s="1">
        <v>0</v>
      </c>
      <c r="F43" s="1"/>
      <c r="G43" s="1">
        <v>0</v>
      </c>
      <c r="H43" s="2">
        <v>0</v>
      </c>
      <c r="I43" s="2">
        <v>0</v>
      </c>
      <c r="J43" s="1">
        <f t="shared" si="15"/>
        <v>0</v>
      </c>
      <c r="K43" s="1">
        <f t="shared" si="3"/>
        <v>0</v>
      </c>
      <c r="L43" s="1">
        <f t="shared" si="16"/>
        <v>0</v>
      </c>
      <c r="M43" s="1">
        <f t="shared" si="17"/>
        <v>0</v>
      </c>
      <c r="N43" s="12">
        <f t="shared" si="18"/>
      </c>
      <c r="O43" s="12">
        <f t="shared" si="19"/>
      </c>
      <c r="P43" s="12">
        <f t="shared" si="7"/>
      </c>
      <c r="Q43" s="12">
        <f t="shared" si="8"/>
      </c>
    </row>
    <row r="44" spans="1:17" ht="34.5" customHeight="1">
      <c r="A44" s="107"/>
      <c r="B44" s="82"/>
      <c r="C44" s="61" t="s">
        <v>42</v>
      </c>
      <c r="D44" s="1">
        <v>12700.27</v>
      </c>
      <c r="E44" s="1">
        <v>82177</v>
      </c>
      <c r="F44" s="1">
        <v>5800</v>
      </c>
      <c r="G44" s="1">
        <v>4000</v>
      </c>
      <c r="H44" s="2">
        <v>13605.78</v>
      </c>
      <c r="I44" s="2">
        <v>1299.93</v>
      </c>
      <c r="J44" s="1">
        <f t="shared" si="15"/>
        <v>905.5100000000002</v>
      </c>
      <c r="K44" s="1">
        <f t="shared" si="3"/>
        <v>7805.780000000001</v>
      </c>
      <c r="L44" s="1">
        <f t="shared" si="16"/>
        <v>-68571.22</v>
      </c>
      <c r="M44" s="1">
        <f t="shared" si="17"/>
        <v>-2700.0699999999997</v>
      </c>
      <c r="N44" s="12">
        <f t="shared" si="18"/>
        <v>1.0712984842054538</v>
      </c>
      <c r="O44" s="12">
        <f t="shared" si="19"/>
        <v>0.3249825</v>
      </c>
      <c r="P44" s="12">
        <f t="shared" si="7"/>
        <v>2.3458241379310345</v>
      </c>
      <c r="Q44" s="12">
        <f t="shared" si="8"/>
        <v>0.16556676442313545</v>
      </c>
    </row>
    <row r="45" spans="1:17" ht="36.75" customHeight="1">
      <c r="A45" s="107"/>
      <c r="B45" s="82"/>
      <c r="C45" s="61" t="s">
        <v>92</v>
      </c>
      <c r="D45" s="1"/>
      <c r="E45" s="1">
        <v>0</v>
      </c>
      <c r="F45" s="1"/>
      <c r="G45" s="1">
        <v>0</v>
      </c>
      <c r="H45" s="2">
        <v>0</v>
      </c>
      <c r="I45" s="2">
        <v>0</v>
      </c>
      <c r="J45" s="1">
        <f t="shared" si="15"/>
        <v>0</v>
      </c>
      <c r="K45" s="1">
        <f t="shared" si="3"/>
        <v>0</v>
      </c>
      <c r="L45" s="1">
        <f t="shared" si="16"/>
        <v>0</v>
      </c>
      <c r="M45" s="1">
        <f t="shared" si="17"/>
        <v>0</v>
      </c>
      <c r="N45" s="12">
        <f t="shared" si="18"/>
      </c>
      <c r="O45" s="12">
        <f t="shared" si="19"/>
      </c>
      <c r="P45" s="12">
        <f t="shared" si="7"/>
      </c>
      <c r="Q45" s="12"/>
    </row>
    <row r="46" spans="1:17" ht="18" customHeight="1">
      <c r="A46" s="107"/>
      <c r="B46" s="82"/>
      <c r="C46" s="17" t="s">
        <v>47</v>
      </c>
      <c r="D46" s="1">
        <v>1676.42</v>
      </c>
      <c r="E46" s="1">
        <v>8857.5</v>
      </c>
      <c r="F46" s="1"/>
      <c r="G46" s="1">
        <v>0</v>
      </c>
      <c r="H46" s="2">
        <v>2461.57</v>
      </c>
      <c r="I46" s="2">
        <v>1743.46</v>
      </c>
      <c r="J46" s="1">
        <f t="shared" si="15"/>
        <v>785.1500000000001</v>
      </c>
      <c r="K46" s="1">
        <f t="shared" si="3"/>
        <v>2461.57</v>
      </c>
      <c r="L46" s="1">
        <f t="shared" si="16"/>
        <v>-6395.93</v>
      </c>
      <c r="M46" s="1">
        <f t="shared" si="17"/>
        <v>1743.46</v>
      </c>
      <c r="N46" s="12">
        <f t="shared" si="18"/>
        <v>1.468349220362439</v>
      </c>
      <c r="O46" s="12">
        <f t="shared" si="19"/>
      </c>
      <c r="P46" s="12">
        <f t="shared" si="7"/>
      </c>
      <c r="Q46" s="12">
        <f aca="true" t="shared" si="20" ref="Q46:Q82">_xlfn.IFERROR(H46/E46,"")</f>
        <v>0.27790798758114593</v>
      </c>
    </row>
    <row r="47" spans="1:17" ht="18.75" customHeight="1">
      <c r="A47" s="107"/>
      <c r="B47" s="82"/>
      <c r="C47" s="17" t="s">
        <v>89</v>
      </c>
      <c r="D47" s="1">
        <v>5657.77</v>
      </c>
      <c r="E47" s="1">
        <v>46764</v>
      </c>
      <c r="F47" s="1">
        <v>7792</v>
      </c>
      <c r="G47" s="1">
        <v>3896</v>
      </c>
      <c r="H47" s="2">
        <v>8603.37</v>
      </c>
      <c r="I47" s="2">
        <v>4938.43</v>
      </c>
      <c r="J47" s="1">
        <f t="shared" si="15"/>
        <v>2945.6000000000004</v>
      </c>
      <c r="K47" s="1">
        <f t="shared" si="3"/>
        <v>811.3700000000008</v>
      </c>
      <c r="L47" s="1">
        <f t="shared" si="16"/>
        <v>-38160.63</v>
      </c>
      <c r="M47" s="1">
        <f t="shared" si="17"/>
        <v>1042.4300000000003</v>
      </c>
      <c r="N47" s="12">
        <f t="shared" si="18"/>
        <v>1.5206291524752686</v>
      </c>
      <c r="O47" s="12">
        <f t="shared" si="19"/>
        <v>1.2675641683778234</v>
      </c>
      <c r="P47" s="12">
        <f t="shared" si="7"/>
        <v>1.1041285934291583</v>
      </c>
      <c r="Q47" s="12">
        <f t="shared" si="20"/>
        <v>0.18397421093148578</v>
      </c>
    </row>
    <row r="48" spans="1:17" ht="18" customHeight="1">
      <c r="A48" s="107"/>
      <c r="B48" s="107"/>
      <c r="C48" s="62" t="s">
        <v>7</v>
      </c>
      <c r="D48" s="3">
        <f aca="true" t="shared" si="21" ref="D48:I48">SUM(D37:D47)</f>
        <v>156962.43999999997</v>
      </c>
      <c r="E48" s="3">
        <f t="shared" si="21"/>
        <v>848881.2</v>
      </c>
      <c r="F48" s="3">
        <f t="shared" si="21"/>
        <v>105002</v>
      </c>
      <c r="G48" s="3">
        <f t="shared" si="21"/>
        <v>89146</v>
      </c>
      <c r="H48" s="3">
        <f t="shared" si="21"/>
        <v>153276.82</v>
      </c>
      <c r="I48" s="3">
        <f t="shared" si="21"/>
        <v>113230.35</v>
      </c>
      <c r="J48" s="3">
        <f t="shared" si="15"/>
        <v>-3685.6199999999662</v>
      </c>
      <c r="K48" s="3">
        <f t="shared" si="3"/>
        <v>48274.82000000001</v>
      </c>
      <c r="L48" s="3">
        <f t="shared" si="16"/>
        <v>-695604.3799999999</v>
      </c>
      <c r="M48" s="3">
        <f t="shared" si="17"/>
        <v>24084.350000000006</v>
      </c>
      <c r="N48" s="12">
        <f t="shared" si="18"/>
        <v>0.9765190959060017</v>
      </c>
      <c r="O48" s="12">
        <f t="shared" si="19"/>
        <v>1.2701674780696834</v>
      </c>
      <c r="P48" s="12">
        <f t="shared" si="7"/>
        <v>1.4597514333060324</v>
      </c>
      <c r="Q48" s="12">
        <f t="shared" si="20"/>
        <v>0.18056333442182487</v>
      </c>
    </row>
    <row r="49" spans="1:17" ht="18" customHeight="1">
      <c r="A49" s="107" t="s">
        <v>43</v>
      </c>
      <c r="B49" s="82" t="s">
        <v>44</v>
      </c>
      <c r="C49" s="17" t="s">
        <v>26</v>
      </c>
      <c r="D49" s="24">
        <v>0</v>
      </c>
      <c r="E49" s="1">
        <v>123</v>
      </c>
      <c r="F49" s="1"/>
      <c r="G49" s="1">
        <v>0</v>
      </c>
      <c r="H49" s="30">
        <v>0</v>
      </c>
      <c r="I49" s="30">
        <v>0</v>
      </c>
      <c r="J49" s="2">
        <f t="shared" si="15"/>
        <v>0</v>
      </c>
      <c r="K49" s="2">
        <f t="shared" si="3"/>
        <v>0</v>
      </c>
      <c r="L49" s="2">
        <f t="shared" si="16"/>
        <v>-123</v>
      </c>
      <c r="M49" s="2">
        <f t="shared" si="17"/>
        <v>0</v>
      </c>
      <c r="N49" s="12">
        <f t="shared" si="18"/>
      </c>
      <c r="O49" s="12">
        <f t="shared" si="19"/>
      </c>
      <c r="P49" s="12">
        <f t="shared" si="7"/>
      </c>
      <c r="Q49" s="12">
        <f t="shared" si="20"/>
        <v>0</v>
      </c>
    </row>
    <row r="50" spans="1:17" ht="18" customHeight="1">
      <c r="A50" s="107"/>
      <c r="B50" s="82"/>
      <c r="C50" s="62" t="s">
        <v>7</v>
      </c>
      <c r="D50" s="3">
        <f aca="true" t="shared" si="22" ref="D50:I50">SUM(D49:D49)</f>
        <v>0</v>
      </c>
      <c r="E50" s="3">
        <f t="shared" si="22"/>
        <v>123</v>
      </c>
      <c r="F50" s="3">
        <f t="shared" si="22"/>
        <v>0</v>
      </c>
      <c r="G50" s="3">
        <f t="shared" si="22"/>
        <v>0</v>
      </c>
      <c r="H50" s="3">
        <f t="shared" si="22"/>
        <v>0</v>
      </c>
      <c r="I50" s="3">
        <f t="shared" si="22"/>
        <v>0</v>
      </c>
      <c r="J50" s="55">
        <f t="shared" si="15"/>
        <v>0</v>
      </c>
      <c r="K50" s="55">
        <f t="shared" si="3"/>
        <v>0</v>
      </c>
      <c r="L50" s="55">
        <f t="shared" si="16"/>
        <v>-123</v>
      </c>
      <c r="M50" s="55">
        <f t="shared" si="17"/>
        <v>0</v>
      </c>
      <c r="N50" s="12">
        <f t="shared" si="18"/>
      </c>
      <c r="O50" s="12">
        <f t="shared" si="19"/>
      </c>
      <c r="P50" s="12">
        <f t="shared" si="7"/>
      </c>
      <c r="Q50" s="12">
        <f t="shared" si="20"/>
        <v>0</v>
      </c>
    </row>
    <row r="51" spans="1:17" ht="18" customHeight="1">
      <c r="A51" s="89" t="s">
        <v>46</v>
      </c>
      <c r="B51" s="85" t="s">
        <v>72</v>
      </c>
      <c r="C51" s="64" t="s">
        <v>80</v>
      </c>
      <c r="D51" s="24">
        <v>94439.16</v>
      </c>
      <c r="E51" s="1">
        <v>596188</v>
      </c>
      <c r="F51" s="1">
        <v>94021.7</v>
      </c>
      <c r="G51" s="1">
        <v>46905.1</v>
      </c>
      <c r="H51" s="30">
        <v>108285.98</v>
      </c>
      <c r="I51" s="30">
        <v>52455.44</v>
      </c>
      <c r="J51" s="2">
        <f t="shared" si="15"/>
        <v>13846.819999999992</v>
      </c>
      <c r="K51" s="2">
        <f t="shared" si="3"/>
        <v>14264.279999999999</v>
      </c>
      <c r="L51" s="2">
        <f t="shared" si="16"/>
        <v>-487902.02</v>
      </c>
      <c r="M51" s="2">
        <f t="shared" si="17"/>
        <v>5550.340000000004</v>
      </c>
      <c r="N51" s="12">
        <f t="shared" si="18"/>
        <v>1.1466215921446146</v>
      </c>
      <c r="O51" s="12">
        <f t="shared" si="19"/>
        <v>1.1183312688812093</v>
      </c>
      <c r="P51" s="12">
        <f t="shared" si="7"/>
        <v>1.1517126365509238</v>
      </c>
      <c r="Q51" s="12">
        <f t="shared" si="20"/>
        <v>0.18163059303441195</v>
      </c>
    </row>
    <row r="52" spans="1:17" ht="18" customHeight="1">
      <c r="A52" s="90"/>
      <c r="B52" s="86"/>
      <c r="C52" s="64" t="s">
        <v>75</v>
      </c>
      <c r="D52" s="24">
        <v>58231.2</v>
      </c>
      <c r="E52" s="1">
        <v>454879.5</v>
      </c>
      <c r="F52" s="1">
        <v>57611.600000000006</v>
      </c>
      <c r="G52" s="1">
        <v>24064.8</v>
      </c>
      <c r="H52" s="30">
        <v>71920.72</v>
      </c>
      <c r="I52" s="30">
        <v>30280.46</v>
      </c>
      <c r="J52" s="2">
        <f t="shared" si="15"/>
        <v>13689.520000000004</v>
      </c>
      <c r="K52" s="2">
        <f t="shared" si="3"/>
        <v>14309.119999999995</v>
      </c>
      <c r="L52" s="2">
        <f t="shared" si="16"/>
        <v>-382958.78</v>
      </c>
      <c r="M52" s="2">
        <f>I52-G52</f>
        <v>6215.66</v>
      </c>
      <c r="N52" s="12">
        <f t="shared" si="18"/>
        <v>1.235089093132204</v>
      </c>
      <c r="O52" s="12">
        <f t="shared" si="19"/>
        <v>1.2582884545061668</v>
      </c>
      <c r="P52" s="12">
        <f t="shared" si="7"/>
        <v>1.2483722028202653</v>
      </c>
      <c r="Q52" s="12">
        <f t="shared" si="20"/>
        <v>0.1581093894097228</v>
      </c>
    </row>
    <row r="53" spans="1:17" ht="18" customHeight="1">
      <c r="A53" s="90"/>
      <c r="B53" s="86"/>
      <c r="C53" s="64" t="s">
        <v>76</v>
      </c>
      <c r="D53" s="24">
        <v>557234.05</v>
      </c>
      <c r="E53" s="1">
        <v>4256276</v>
      </c>
      <c r="F53" s="1">
        <v>601295.5</v>
      </c>
      <c r="G53" s="1">
        <v>310096.6</v>
      </c>
      <c r="H53" s="30">
        <v>582947.2799999999</v>
      </c>
      <c r="I53" s="30">
        <v>309794.28</v>
      </c>
      <c r="J53" s="2">
        <f t="shared" si="15"/>
        <v>25713.229999999865</v>
      </c>
      <c r="K53" s="2">
        <f t="shared" si="3"/>
        <v>-18348.22000000009</v>
      </c>
      <c r="L53" s="2">
        <f t="shared" si="16"/>
        <v>-3673328.72</v>
      </c>
      <c r="M53" s="2">
        <f t="shared" si="17"/>
        <v>-302.3199999999488</v>
      </c>
      <c r="N53" s="12">
        <f t="shared" si="18"/>
        <v>1.0461443983905863</v>
      </c>
      <c r="O53" s="12">
        <f t="shared" si="19"/>
        <v>0.9990250779918259</v>
      </c>
      <c r="P53" s="12">
        <f t="shared" si="7"/>
        <v>0.9694855191831635</v>
      </c>
      <c r="Q53" s="12">
        <f t="shared" si="20"/>
        <v>0.1369618135666014</v>
      </c>
    </row>
    <row r="54" spans="1:17" ht="18" customHeight="1">
      <c r="A54" s="90"/>
      <c r="B54" s="86"/>
      <c r="C54" s="64" t="s">
        <v>77</v>
      </c>
      <c r="D54" s="24">
        <v>235.75</v>
      </c>
      <c r="E54" s="1">
        <v>1182.8</v>
      </c>
      <c r="F54" s="1">
        <v>170</v>
      </c>
      <c r="G54" s="1">
        <v>120</v>
      </c>
      <c r="H54" s="30">
        <v>124.3</v>
      </c>
      <c r="I54" s="30">
        <v>20.35</v>
      </c>
      <c r="J54" s="2">
        <f t="shared" si="15"/>
        <v>-111.45</v>
      </c>
      <c r="K54" s="2">
        <f t="shared" si="3"/>
        <v>-45.7</v>
      </c>
      <c r="L54" s="2">
        <f t="shared" si="16"/>
        <v>-1058.5</v>
      </c>
      <c r="M54" s="2">
        <f t="shared" si="17"/>
        <v>-99.65</v>
      </c>
      <c r="N54" s="12">
        <f t="shared" si="18"/>
        <v>0.5272534464475079</v>
      </c>
      <c r="O54" s="12">
        <f t="shared" si="19"/>
        <v>0.16958333333333334</v>
      </c>
      <c r="P54" s="12">
        <f t="shared" si="7"/>
        <v>0.7311764705882353</v>
      </c>
      <c r="Q54" s="12">
        <f t="shared" si="20"/>
        <v>0.10508961785593507</v>
      </c>
    </row>
    <row r="55" spans="1:17" ht="18" customHeight="1">
      <c r="A55" s="92"/>
      <c r="B55" s="88"/>
      <c r="C55" s="65" t="s">
        <v>7</v>
      </c>
      <c r="D55" s="3">
        <f aca="true" t="shared" si="23" ref="D55:I55">SUM(D51:D54)</f>
        <v>710140.16</v>
      </c>
      <c r="E55" s="3">
        <f t="shared" si="23"/>
        <v>5308526.3</v>
      </c>
      <c r="F55" s="3">
        <f t="shared" si="23"/>
        <v>753098.8</v>
      </c>
      <c r="G55" s="3">
        <f t="shared" si="23"/>
        <v>381186.5</v>
      </c>
      <c r="H55" s="3">
        <f t="shared" si="23"/>
        <v>763278.28</v>
      </c>
      <c r="I55" s="3">
        <f t="shared" si="23"/>
        <v>392550.53</v>
      </c>
      <c r="J55" s="3">
        <f t="shared" si="15"/>
        <v>53138.119999999995</v>
      </c>
      <c r="K55" s="3">
        <f t="shared" si="3"/>
        <v>10179.479999999981</v>
      </c>
      <c r="L55" s="3">
        <f t="shared" si="16"/>
        <v>-4545248.02</v>
      </c>
      <c r="M55" s="3">
        <f t="shared" si="17"/>
        <v>11364.030000000028</v>
      </c>
      <c r="N55" s="12">
        <f t="shared" si="18"/>
        <v>1.0748276509245724</v>
      </c>
      <c r="O55" s="12">
        <f t="shared" si="19"/>
        <v>1.029812257254651</v>
      </c>
      <c r="P55" s="12">
        <f t="shared" si="7"/>
        <v>1.013516792219029</v>
      </c>
      <c r="Q55" s="12">
        <f t="shared" si="20"/>
        <v>0.14378346020438856</v>
      </c>
    </row>
    <row r="56" spans="1:17" ht="18" customHeight="1">
      <c r="A56" s="108">
        <v>991</v>
      </c>
      <c r="B56" s="108" t="s">
        <v>48</v>
      </c>
      <c r="C56" s="61" t="s">
        <v>49</v>
      </c>
      <c r="D56" s="24">
        <v>7972.12</v>
      </c>
      <c r="E56" s="1">
        <v>67760.3</v>
      </c>
      <c r="F56" s="1">
        <v>9900</v>
      </c>
      <c r="G56" s="1">
        <v>5600</v>
      </c>
      <c r="H56" s="30">
        <v>9140.03</v>
      </c>
      <c r="I56" s="30">
        <v>5000.339999999999</v>
      </c>
      <c r="J56" s="1">
        <f t="shared" si="15"/>
        <v>1167.9100000000008</v>
      </c>
      <c r="K56" s="1">
        <f t="shared" si="3"/>
        <v>-759.9699999999993</v>
      </c>
      <c r="L56" s="1">
        <f t="shared" si="16"/>
        <v>-58620.270000000004</v>
      </c>
      <c r="M56" s="1">
        <f t="shared" si="17"/>
        <v>-599.6600000000008</v>
      </c>
      <c r="N56" s="12">
        <f t="shared" si="18"/>
        <v>1.1464993000607118</v>
      </c>
      <c r="O56" s="12">
        <f t="shared" si="19"/>
        <v>0.892917857142857</v>
      </c>
      <c r="P56" s="12">
        <f t="shared" si="7"/>
        <v>0.9232353535353536</v>
      </c>
      <c r="Q56" s="12">
        <f t="shared" si="20"/>
        <v>0.1348876849718788</v>
      </c>
    </row>
    <row r="57" spans="1:17" ht="19.5" customHeight="1">
      <c r="A57" s="108"/>
      <c r="B57" s="108"/>
      <c r="C57" s="17" t="s">
        <v>50</v>
      </c>
      <c r="D57" s="24"/>
      <c r="E57" s="1">
        <v>0</v>
      </c>
      <c r="F57" s="1"/>
      <c r="G57" s="1">
        <v>0</v>
      </c>
      <c r="H57" s="30">
        <v>564.28</v>
      </c>
      <c r="I57" s="30">
        <v>564.28</v>
      </c>
      <c r="J57" s="1">
        <f t="shared" si="15"/>
        <v>564.28</v>
      </c>
      <c r="K57" s="1">
        <f t="shared" si="3"/>
        <v>564.28</v>
      </c>
      <c r="L57" s="1">
        <f t="shared" si="16"/>
        <v>564.28</v>
      </c>
      <c r="M57" s="1">
        <f t="shared" si="17"/>
        <v>564.28</v>
      </c>
      <c r="N57" s="12">
        <f t="shared" si="18"/>
      </c>
      <c r="O57" s="12">
        <f t="shared" si="19"/>
      </c>
      <c r="P57" s="12">
        <f t="shared" si="7"/>
      </c>
      <c r="Q57" s="12">
        <f t="shared" si="20"/>
      </c>
    </row>
    <row r="58" spans="1:17" ht="15.75" customHeight="1">
      <c r="A58" s="108"/>
      <c r="B58" s="108"/>
      <c r="C58" s="62" t="s">
        <v>7</v>
      </c>
      <c r="D58" s="3">
        <f aca="true" t="shared" si="24" ref="D58:I58">SUM(D56:D57)</f>
        <v>7972.12</v>
      </c>
      <c r="E58" s="3">
        <f t="shared" si="24"/>
        <v>67760.3</v>
      </c>
      <c r="F58" s="3">
        <f t="shared" si="24"/>
        <v>9900</v>
      </c>
      <c r="G58" s="3">
        <f t="shared" si="24"/>
        <v>5600</v>
      </c>
      <c r="H58" s="3">
        <f t="shared" si="24"/>
        <v>9704.310000000001</v>
      </c>
      <c r="I58" s="3">
        <f t="shared" si="24"/>
        <v>5564.619999999999</v>
      </c>
      <c r="J58" s="3">
        <f t="shared" si="15"/>
        <v>1732.1900000000014</v>
      </c>
      <c r="K58" s="3">
        <f t="shared" si="3"/>
        <v>-195.6899999999987</v>
      </c>
      <c r="L58" s="3">
        <f t="shared" si="16"/>
        <v>-58055.990000000005</v>
      </c>
      <c r="M58" s="3">
        <f t="shared" si="17"/>
        <v>-35.38000000000102</v>
      </c>
      <c r="N58" s="12">
        <f t="shared" si="18"/>
        <v>1.21728097419507</v>
      </c>
      <c r="O58" s="12">
        <f t="shared" si="19"/>
        <v>0.9936821428571426</v>
      </c>
      <c r="P58" s="12">
        <f t="shared" si="7"/>
        <v>0.9802333333333335</v>
      </c>
      <c r="Q58" s="18">
        <f t="shared" si="20"/>
        <v>0.14321527502091935</v>
      </c>
    </row>
    <row r="59" spans="1:17" ht="18" customHeight="1">
      <c r="A59" s="107" t="s">
        <v>51</v>
      </c>
      <c r="B59" s="82" t="s">
        <v>52</v>
      </c>
      <c r="C59" s="17" t="s">
        <v>53</v>
      </c>
      <c r="D59" s="24">
        <v>857.5600000000001</v>
      </c>
      <c r="E59" s="1">
        <v>10532.900000000001</v>
      </c>
      <c r="F59" s="1">
        <v>496.59999999999997</v>
      </c>
      <c r="G59" s="1">
        <v>447.9</v>
      </c>
      <c r="H59" s="30">
        <v>10922</v>
      </c>
      <c r="I59" s="30">
        <v>11196.77</v>
      </c>
      <c r="J59" s="1">
        <f t="shared" si="15"/>
        <v>10064.44</v>
      </c>
      <c r="K59" s="1">
        <f t="shared" si="3"/>
        <v>10425.4</v>
      </c>
      <c r="L59" s="1">
        <f t="shared" si="16"/>
        <v>389.09999999999854</v>
      </c>
      <c r="M59" s="1">
        <f t="shared" si="17"/>
        <v>10748.87</v>
      </c>
      <c r="N59" s="18">
        <f t="shared" si="18"/>
        <v>12.736135080927282</v>
      </c>
      <c r="O59" s="18">
        <f t="shared" si="19"/>
        <v>24.998370171913376</v>
      </c>
      <c r="P59" s="18">
        <f t="shared" si="7"/>
        <v>21.99355618203786</v>
      </c>
      <c r="Q59" s="12">
        <f t="shared" si="20"/>
        <v>1.0369413931585791</v>
      </c>
    </row>
    <row r="60" spans="1:17" ht="18" customHeight="1">
      <c r="A60" s="107"/>
      <c r="B60" s="82"/>
      <c r="C60" s="17" t="s">
        <v>93</v>
      </c>
      <c r="D60" s="24">
        <v>3230.34</v>
      </c>
      <c r="E60" s="1">
        <f>26222.8</f>
        <v>26222.8</v>
      </c>
      <c r="F60" s="1">
        <v>600</v>
      </c>
      <c r="G60" s="1">
        <v>500</v>
      </c>
      <c r="H60" s="30">
        <v>1346.79</v>
      </c>
      <c r="I60" s="30">
        <v>923.42</v>
      </c>
      <c r="J60" s="1">
        <f t="shared" si="15"/>
        <v>-1883.5500000000002</v>
      </c>
      <c r="K60" s="1">
        <f t="shared" si="3"/>
        <v>746.79</v>
      </c>
      <c r="L60" s="1">
        <f t="shared" si="16"/>
        <v>-24876.01</v>
      </c>
      <c r="M60" s="1">
        <f t="shared" si="17"/>
        <v>423.41999999999996</v>
      </c>
      <c r="N60" s="18">
        <f t="shared" si="18"/>
        <v>0.41691896209067775</v>
      </c>
      <c r="O60" s="18">
        <f t="shared" si="19"/>
        <v>1.8468399999999998</v>
      </c>
      <c r="P60" s="18">
        <f t="shared" si="7"/>
        <v>2.24465</v>
      </c>
      <c r="Q60" s="12">
        <f t="shared" si="20"/>
        <v>0.051359503943133454</v>
      </c>
    </row>
    <row r="61" spans="1:17" ht="18" customHeight="1">
      <c r="A61" s="107"/>
      <c r="B61" s="82"/>
      <c r="C61" s="65" t="s">
        <v>7</v>
      </c>
      <c r="D61" s="3">
        <f aca="true" t="shared" si="25" ref="D61:I61">SUBTOTAL(9,D59:D60)</f>
        <v>4087.9</v>
      </c>
      <c r="E61" s="3">
        <f t="shared" si="25"/>
        <v>36755.7</v>
      </c>
      <c r="F61" s="3">
        <f t="shared" si="25"/>
        <v>1096.6</v>
      </c>
      <c r="G61" s="3">
        <f t="shared" si="25"/>
        <v>947.9</v>
      </c>
      <c r="H61" s="3">
        <f t="shared" si="25"/>
        <v>12268.79</v>
      </c>
      <c r="I61" s="3">
        <f t="shared" si="25"/>
        <v>12120.19</v>
      </c>
      <c r="J61" s="3">
        <f t="shared" si="15"/>
        <v>8180.890000000001</v>
      </c>
      <c r="K61" s="3">
        <f t="shared" si="3"/>
        <v>11172.19</v>
      </c>
      <c r="L61" s="3">
        <f t="shared" si="16"/>
        <v>-24486.909999999996</v>
      </c>
      <c r="M61" s="3">
        <f t="shared" si="17"/>
        <v>11172.29</v>
      </c>
      <c r="N61" s="12">
        <f t="shared" si="18"/>
        <v>3.001245138090462</v>
      </c>
      <c r="O61" s="12">
        <f t="shared" si="19"/>
        <v>12.78635932060344</v>
      </c>
      <c r="P61" s="12">
        <f t="shared" si="7"/>
        <v>11.188026627758529</v>
      </c>
      <c r="Q61" s="12">
        <f t="shared" si="20"/>
        <v>0.3337928538974908</v>
      </c>
    </row>
    <row r="62" spans="1:17" ht="18" customHeight="1">
      <c r="A62" s="82"/>
      <c r="B62" s="82" t="s">
        <v>54</v>
      </c>
      <c r="C62" s="63" t="s">
        <v>55</v>
      </c>
      <c r="D62" s="24">
        <v>36.23</v>
      </c>
      <c r="E62" s="1">
        <v>254.5</v>
      </c>
      <c r="F62" s="1">
        <v>42.4</v>
      </c>
      <c r="G62" s="1">
        <v>21.2</v>
      </c>
      <c r="H62" s="30">
        <v>96.65</v>
      </c>
      <c r="I62" s="30">
        <v>85.39</v>
      </c>
      <c r="J62" s="1">
        <f t="shared" si="15"/>
        <v>60.42000000000001</v>
      </c>
      <c r="K62" s="1">
        <f t="shared" si="3"/>
        <v>54.25000000000001</v>
      </c>
      <c r="L62" s="1">
        <f t="shared" si="16"/>
        <v>-157.85</v>
      </c>
      <c r="M62" s="1">
        <f t="shared" si="17"/>
        <v>64.19</v>
      </c>
      <c r="N62" s="12">
        <f t="shared" si="18"/>
        <v>2.6676787192934035</v>
      </c>
      <c r="O62" s="12">
        <f t="shared" si="19"/>
        <v>4.027830188679245</v>
      </c>
      <c r="P62" s="12">
        <f t="shared" si="7"/>
        <v>2.279481132075472</v>
      </c>
      <c r="Q62" s="12">
        <f t="shared" si="20"/>
        <v>0.3797642436149313</v>
      </c>
    </row>
    <row r="63" spans="1:17" ht="18" customHeight="1">
      <c r="A63" s="82"/>
      <c r="B63" s="82"/>
      <c r="C63" s="17" t="s">
        <v>86</v>
      </c>
      <c r="D63" s="24">
        <v>-162.94</v>
      </c>
      <c r="E63" s="1">
        <v>49.4</v>
      </c>
      <c r="F63" s="1">
        <v>49.4</v>
      </c>
      <c r="G63" s="1">
        <v>49.4</v>
      </c>
      <c r="H63" s="30">
        <v>396.45000000000005</v>
      </c>
      <c r="I63" s="30">
        <v>312.48</v>
      </c>
      <c r="J63" s="1">
        <f t="shared" si="15"/>
        <v>559.3900000000001</v>
      </c>
      <c r="K63" s="1">
        <f t="shared" si="3"/>
        <v>347.05000000000007</v>
      </c>
      <c r="L63" s="1">
        <f t="shared" si="16"/>
        <v>347.05000000000007</v>
      </c>
      <c r="M63" s="1">
        <f t="shared" si="17"/>
        <v>263.08000000000004</v>
      </c>
      <c r="N63" s="12">
        <f t="shared" si="18"/>
        <v>-2.4331042101387017</v>
      </c>
      <c r="O63" s="12">
        <f t="shared" si="19"/>
        <v>6.325506072874495</v>
      </c>
      <c r="P63" s="12">
        <f t="shared" si="7"/>
        <v>8.025303643724698</v>
      </c>
      <c r="Q63" s="12">
        <f t="shared" si="20"/>
        <v>8.025303643724698</v>
      </c>
    </row>
    <row r="64" spans="1:17" ht="18" customHeight="1">
      <c r="A64" s="82"/>
      <c r="B64" s="82"/>
      <c r="C64" s="17" t="s">
        <v>26</v>
      </c>
      <c r="D64" s="24"/>
      <c r="E64" s="1">
        <v>0</v>
      </c>
      <c r="F64" s="1"/>
      <c r="G64" s="1">
        <v>0</v>
      </c>
      <c r="H64" s="30">
        <v>0</v>
      </c>
      <c r="I64" s="30">
        <v>0</v>
      </c>
      <c r="J64" s="1">
        <f t="shared" si="15"/>
        <v>0</v>
      </c>
      <c r="K64" s="1">
        <f t="shared" si="3"/>
        <v>0</v>
      </c>
      <c r="L64" s="1">
        <f t="shared" si="16"/>
        <v>0</v>
      </c>
      <c r="M64" s="1">
        <f t="shared" si="17"/>
        <v>0</v>
      </c>
      <c r="N64" s="12">
        <f t="shared" si="18"/>
      </c>
      <c r="O64" s="12">
        <f t="shared" si="19"/>
      </c>
      <c r="P64" s="12">
        <f t="shared" si="7"/>
      </c>
      <c r="Q64" s="12">
        <f t="shared" si="20"/>
      </c>
    </row>
    <row r="65" spans="1:17" ht="17.25" customHeight="1">
      <c r="A65" s="82"/>
      <c r="B65" s="82"/>
      <c r="C65" s="17" t="s">
        <v>45</v>
      </c>
      <c r="D65" s="24">
        <v>11675.449999999999</v>
      </c>
      <c r="E65" s="1">
        <f>715.4</f>
        <v>715.4</v>
      </c>
      <c r="F65" s="1">
        <v>100</v>
      </c>
      <c r="G65" s="1">
        <v>60</v>
      </c>
      <c r="H65" s="30">
        <v>15279.359999999999</v>
      </c>
      <c r="I65" s="30">
        <v>14340.630000000001</v>
      </c>
      <c r="J65" s="1">
        <f t="shared" si="15"/>
        <v>3603.91</v>
      </c>
      <c r="K65" s="1">
        <f t="shared" si="3"/>
        <v>15179.359999999999</v>
      </c>
      <c r="L65" s="1">
        <f t="shared" si="16"/>
        <v>14563.96</v>
      </c>
      <c r="M65" s="1">
        <f t="shared" si="17"/>
        <v>14280.630000000001</v>
      </c>
      <c r="N65" s="23">
        <f t="shared" si="18"/>
        <v>1.3086741838644336</v>
      </c>
      <c r="O65" s="23">
        <f t="shared" si="19"/>
        <v>239.0105</v>
      </c>
      <c r="P65" s="23">
        <f t="shared" si="7"/>
        <v>152.7936</v>
      </c>
      <c r="Q65" s="23">
        <f t="shared" si="20"/>
        <v>21.357785854067654</v>
      </c>
    </row>
    <row r="66" spans="1:17" ht="18" customHeight="1">
      <c r="A66" s="82"/>
      <c r="B66" s="82"/>
      <c r="C66" s="17" t="s">
        <v>47</v>
      </c>
      <c r="D66" s="24">
        <v>11177.059999999994</v>
      </c>
      <c r="E66" s="1">
        <f>99053.2</f>
        <v>99053.2</v>
      </c>
      <c r="F66" s="1">
        <v>10909.7</v>
      </c>
      <c r="G66" s="1">
        <v>5689.3</v>
      </c>
      <c r="H66" s="30">
        <v>15014.580000000013</v>
      </c>
      <c r="I66" s="30">
        <v>10919.319999999992</v>
      </c>
      <c r="J66" s="1">
        <f t="shared" si="15"/>
        <v>3837.5200000000186</v>
      </c>
      <c r="K66" s="1">
        <f t="shared" si="3"/>
        <v>4104.880000000012</v>
      </c>
      <c r="L66" s="1">
        <f t="shared" si="16"/>
        <v>-84038.61999999998</v>
      </c>
      <c r="M66" s="1">
        <f t="shared" si="17"/>
        <v>5230.019999999992</v>
      </c>
      <c r="N66" s="12">
        <f t="shared" si="18"/>
        <v>1.343338946019796</v>
      </c>
      <c r="O66" s="12">
        <f t="shared" si="19"/>
        <v>1.9192730212855698</v>
      </c>
      <c r="P66" s="12">
        <f t="shared" si="7"/>
        <v>1.376259658835716</v>
      </c>
      <c r="Q66" s="12">
        <f t="shared" si="20"/>
        <v>0.15158096861080725</v>
      </c>
    </row>
    <row r="67" spans="1:17" ht="18" customHeight="1">
      <c r="A67" s="82"/>
      <c r="B67" s="82"/>
      <c r="C67" s="17" t="s">
        <v>56</v>
      </c>
      <c r="D67" s="24">
        <v>-4968.589999999999</v>
      </c>
      <c r="E67" s="1">
        <v>0</v>
      </c>
      <c r="F67" s="1"/>
      <c r="G67" s="1">
        <v>0</v>
      </c>
      <c r="H67" s="30">
        <v>-0.49</v>
      </c>
      <c r="I67" s="30">
        <v>-28.45</v>
      </c>
      <c r="J67" s="1">
        <f t="shared" si="15"/>
        <v>4968.099999999999</v>
      </c>
      <c r="K67" s="1">
        <f t="shared" si="3"/>
        <v>-0.49</v>
      </c>
      <c r="L67" s="1">
        <f t="shared" si="16"/>
        <v>-0.49</v>
      </c>
      <c r="M67" s="1">
        <f t="shared" si="17"/>
        <v>-28.45</v>
      </c>
      <c r="N67" s="12">
        <f t="shared" si="18"/>
        <v>9.861952787410514E-05</v>
      </c>
      <c r="O67" s="12">
        <f t="shared" si="19"/>
      </c>
      <c r="P67" s="12">
        <f t="shared" si="7"/>
      </c>
      <c r="Q67" s="12">
        <f t="shared" si="20"/>
      </c>
    </row>
    <row r="68" spans="1:17" s="9" customFormat="1" ht="18" customHeight="1">
      <c r="A68" s="83"/>
      <c r="B68" s="83"/>
      <c r="C68" s="76" t="s">
        <v>37</v>
      </c>
      <c r="D68" s="1">
        <v>32.559999999999995</v>
      </c>
      <c r="E68" s="1">
        <v>0</v>
      </c>
      <c r="F68" s="1"/>
      <c r="G68" s="1">
        <v>0</v>
      </c>
      <c r="H68" s="2">
        <v>197.25</v>
      </c>
      <c r="I68" s="2">
        <v>197.25</v>
      </c>
      <c r="J68" s="1">
        <f t="shared" si="15"/>
        <v>164.69</v>
      </c>
      <c r="K68" s="1">
        <f t="shared" si="3"/>
        <v>197.25</v>
      </c>
      <c r="L68" s="1">
        <f t="shared" si="16"/>
        <v>197.25</v>
      </c>
      <c r="M68" s="1">
        <f t="shared" si="17"/>
        <v>197.25</v>
      </c>
      <c r="N68" s="12">
        <f t="shared" si="18"/>
        <v>6.058046683046684</v>
      </c>
      <c r="O68" s="12">
        <f t="shared" si="19"/>
      </c>
      <c r="P68" s="12">
        <f t="shared" si="7"/>
      </c>
      <c r="Q68" s="12">
        <f t="shared" si="20"/>
      </c>
    </row>
    <row r="69" spans="1:17" ht="17.25" customHeight="1">
      <c r="A69" s="82"/>
      <c r="B69" s="82"/>
      <c r="C69" s="17" t="s">
        <v>87</v>
      </c>
      <c r="D69" s="24">
        <v>83.58</v>
      </c>
      <c r="E69" s="1">
        <v>0</v>
      </c>
      <c r="F69" s="1"/>
      <c r="G69" s="1">
        <v>0</v>
      </c>
      <c r="H69" s="30">
        <v>0</v>
      </c>
      <c r="I69" s="30">
        <v>0</v>
      </c>
      <c r="J69" s="1">
        <f t="shared" si="15"/>
        <v>-83.58</v>
      </c>
      <c r="K69" s="1">
        <f t="shared" si="3"/>
        <v>0</v>
      </c>
      <c r="L69" s="1">
        <f aca="true" t="shared" si="26" ref="L69:L82">H69-E69</f>
        <v>0</v>
      </c>
      <c r="M69" s="1">
        <f aca="true" t="shared" si="27" ref="M69:M82">I69-G69</f>
        <v>0</v>
      </c>
      <c r="N69" s="12">
        <f aca="true" t="shared" si="28" ref="N69:N82">_xlfn.IFERROR(H69/D69,"")</f>
        <v>0</v>
      </c>
      <c r="O69" s="12">
        <f t="shared" si="19"/>
      </c>
      <c r="P69" s="12">
        <f t="shared" si="7"/>
      </c>
      <c r="Q69" s="12">
        <f t="shared" si="20"/>
      </c>
    </row>
    <row r="70" spans="1:17" ht="15.75">
      <c r="A70" s="82"/>
      <c r="B70" s="82"/>
      <c r="C70" s="62" t="s">
        <v>57</v>
      </c>
      <c r="D70" s="3">
        <f aca="true" t="shared" si="29" ref="D70:I70">SUM(D62:D69)</f>
        <v>17873.35</v>
      </c>
      <c r="E70" s="3">
        <f t="shared" si="29"/>
        <v>100072.5</v>
      </c>
      <c r="F70" s="3">
        <f t="shared" si="29"/>
        <v>11101.5</v>
      </c>
      <c r="G70" s="3">
        <f t="shared" si="29"/>
        <v>5819.900000000001</v>
      </c>
      <c r="H70" s="3">
        <f t="shared" si="29"/>
        <v>30983.80000000001</v>
      </c>
      <c r="I70" s="3">
        <f t="shared" si="29"/>
        <v>25826.61999999999</v>
      </c>
      <c r="J70" s="55">
        <f t="shared" si="15"/>
        <v>13110.450000000012</v>
      </c>
      <c r="K70" s="55">
        <f aca="true" t="shared" si="30" ref="K70:K82">H70-F70</f>
        <v>19882.30000000001</v>
      </c>
      <c r="L70" s="55">
        <f t="shared" si="26"/>
        <v>-69088.69999999998</v>
      </c>
      <c r="M70" s="55">
        <f t="shared" si="27"/>
        <v>20006.71999999999</v>
      </c>
      <c r="N70" s="56">
        <f t="shared" si="28"/>
        <v>1.7335194577401558</v>
      </c>
      <c r="O70" s="56">
        <f aca="true" t="shared" si="31" ref="O70:O81">_xlfn.IFERROR(I70/G70,"")</f>
        <v>4.437639821990067</v>
      </c>
      <c r="P70" s="56">
        <f aca="true" t="shared" si="32" ref="P70:P82">_xlfn.IFERROR(H70/F70,"")</f>
        <v>2.7909561770931863</v>
      </c>
      <c r="Q70" s="18">
        <f t="shared" si="20"/>
        <v>0.3096135301906119</v>
      </c>
    </row>
    <row r="71" spans="1:17" s="15" customFormat="1" ht="23.25" customHeight="1">
      <c r="A71" s="84" t="s">
        <v>58</v>
      </c>
      <c r="B71" s="84"/>
      <c r="C71" s="84"/>
      <c r="D71" s="21">
        <f aca="true" t="shared" si="33" ref="D71:I71">D5+D21</f>
        <v>1473731.3983333337</v>
      </c>
      <c r="E71" s="21">
        <f t="shared" si="33"/>
        <v>28731587.9</v>
      </c>
      <c r="F71" s="21">
        <f t="shared" si="33"/>
        <v>3714960.8</v>
      </c>
      <c r="G71" s="21">
        <f t="shared" si="33"/>
        <v>2191866.5</v>
      </c>
      <c r="H71" s="21">
        <f t="shared" si="33"/>
        <v>4003726.92</v>
      </c>
      <c r="I71" s="21">
        <f t="shared" si="33"/>
        <v>2604088.53</v>
      </c>
      <c r="J71" s="22">
        <f t="shared" si="15"/>
        <v>2529995.5216666665</v>
      </c>
      <c r="K71" s="22">
        <f t="shared" si="30"/>
        <v>288766.1200000001</v>
      </c>
      <c r="L71" s="22">
        <f t="shared" si="26"/>
        <v>-24727860.979999997</v>
      </c>
      <c r="M71" s="22">
        <f t="shared" si="27"/>
        <v>412222.0299999998</v>
      </c>
      <c r="N71" s="20">
        <f t="shared" si="28"/>
        <v>2.7167277052846117</v>
      </c>
      <c r="O71" s="20">
        <f t="shared" si="31"/>
        <v>1.1880689494547225</v>
      </c>
      <c r="P71" s="20">
        <f t="shared" si="32"/>
        <v>1.077730596780456</v>
      </c>
      <c r="Q71" s="20">
        <f t="shared" si="20"/>
        <v>0.13934930898824427</v>
      </c>
    </row>
    <row r="72" spans="1:17" s="32" customFormat="1" ht="28.5" customHeight="1">
      <c r="A72" s="66"/>
      <c r="B72" s="67"/>
      <c r="C72" s="31" t="s">
        <v>59</v>
      </c>
      <c r="D72" s="21">
        <f aca="true" t="shared" si="34" ref="D72:I72">SUM(D73:D81)</f>
        <v>2126903.630000001</v>
      </c>
      <c r="E72" s="21">
        <f t="shared" si="34"/>
        <v>23501597.71</v>
      </c>
      <c r="F72" s="21">
        <f t="shared" si="34"/>
        <v>2553529.22</v>
      </c>
      <c r="G72" s="21">
        <f t="shared" si="34"/>
        <v>1909872.5</v>
      </c>
      <c r="H72" s="21">
        <f t="shared" si="34"/>
        <v>2481997.09</v>
      </c>
      <c r="I72" s="21">
        <f t="shared" si="34"/>
        <v>2217427.2799999993</v>
      </c>
      <c r="J72" s="22">
        <f t="shared" si="15"/>
        <v>355093.45999999903</v>
      </c>
      <c r="K72" s="22">
        <f t="shared" si="30"/>
        <v>-71532.13000000035</v>
      </c>
      <c r="L72" s="22">
        <f t="shared" si="26"/>
        <v>-21019600.62</v>
      </c>
      <c r="M72" s="22">
        <f t="shared" si="27"/>
        <v>307554.77999999933</v>
      </c>
      <c r="N72" s="20">
        <f t="shared" si="28"/>
        <v>1.1669532436690604</v>
      </c>
      <c r="O72" s="20">
        <f t="shared" si="31"/>
        <v>1.1610341946910065</v>
      </c>
      <c r="P72" s="20">
        <f t="shared" si="32"/>
        <v>0.9719869545882853</v>
      </c>
      <c r="Q72" s="20">
        <f t="shared" si="20"/>
        <v>0.10560971728930169</v>
      </c>
    </row>
    <row r="73" spans="1:17" ht="19.5" customHeight="1">
      <c r="A73" s="89"/>
      <c r="B73" s="85"/>
      <c r="C73" s="4" t="s">
        <v>60</v>
      </c>
      <c r="D73" s="1">
        <v>258324</v>
      </c>
      <c r="E73" s="1">
        <v>284166.8</v>
      </c>
      <c r="F73" s="1">
        <v>108345.1</v>
      </c>
      <c r="G73" s="1">
        <v>108345.1</v>
      </c>
      <c r="H73" s="2">
        <v>151433.2</v>
      </c>
      <c r="I73" s="2">
        <v>151433.2</v>
      </c>
      <c r="J73" s="2">
        <f t="shared" si="15"/>
        <v>-106890.79999999999</v>
      </c>
      <c r="K73" s="2">
        <f t="shared" si="30"/>
        <v>43088.100000000006</v>
      </c>
      <c r="L73" s="2">
        <f>H73-E73</f>
        <v>-132733.59999999998</v>
      </c>
      <c r="M73" s="2">
        <f>I73-G73</f>
        <v>43088.100000000006</v>
      </c>
      <c r="N73" s="19">
        <f t="shared" si="28"/>
        <v>0.5862142116102259</v>
      </c>
      <c r="O73" s="19">
        <f t="shared" si="31"/>
        <v>1.3976931121019778</v>
      </c>
      <c r="P73" s="19">
        <f t="shared" si="32"/>
        <v>1.3976931121019778</v>
      </c>
      <c r="Q73" s="19">
        <f t="shared" si="20"/>
        <v>0.5329025065560087</v>
      </c>
    </row>
    <row r="74" spans="1:17" ht="18" customHeight="1">
      <c r="A74" s="90"/>
      <c r="B74" s="86"/>
      <c r="C74" s="4" t="s">
        <v>61</v>
      </c>
      <c r="D74" s="1">
        <v>113489.15</v>
      </c>
      <c r="E74" s="1">
        <v>6602977.85</v>
      </c>
      <c r="F74" s="1">
        <v>66580.97</v>
      </c>
      <c r="G74" s="1">
        <v>59326.47</v>
      </c>
      <c r="H74" s="2">
        <v>66580.97</v>
      </c>
      <c r="I74" s="2">
        <v>59326.47</v>
      </c>
      <c r="J74" s="2">
        <f t="shared" si="15"/>
        <v>-46908.17999999999</v>
      </c>
      <c r="K74" s="2">
        <f t="shared" si="30"/>
        <v>0</v>
      </c>
      <c r="L74" s="2">
        <f t="shared" si="26"/>
        <v>-6536396.88</v>
      </c>
      <c r="M74" s="2">
        <f t="shared" si="27"/>
        <v>0</v>
      </c>
      <c r="N74" s="19">
        <f t="shared" si="28"/>
        <v>0.5866725585661714</v>
      </c>
      <c r="O74" s="19">
        <f t="shared" si="31"/>
        <v>1</v>
      </c>
      <c r="P74" s="19">
        <f t="shared" si="32"/>
        <v>1</v>
      </c>
      <c r="Q74" s="19">
        <f t="shared" si="20"/>
        <v>0.01008347620006025</v>
      </c>
    </row>
    <row r="75" spans="1:17" ht="18" customHeight="1">
      <c r="A75" s="90"/>
      <c r="B75" s="86"/>
      <c r="C75" s="4" t="s">
        <v>62</v>
      </c>
      <c r="D75" s="1">
        <v>1223251.68</v>
      </c>
      <c r="E75" s="1">
        <v>13564930.3</v>
      </c>
      <c r="F75" s="1">
        <v>1698653.31</v>
      </c>
      <c r="G75" s="1">
        <v>1062251.09</v>
      </c>
      <c r="H75" s="2">
        <v>1700571.4</v>
      </c>
      <c r="I75" s="2">
        <v>1064169.17</v>
      </c>
      <c r="J75" s="2">
        <f t="shared" si="15"/>
        <v>477319.72</v>
      </c>
      <c r="K75" s="2">
        <f t="shared" si="30"/>
        <v>1918.089999999851</v>
      </c>
      <c r="L75" s="2">
        <f t="shared" si="26"/>
        <v>-11864358.9</v>
      </c>
      <c r="M75" s="2">
        <f t="shared" si="27"/>
        <v>1918.0799999998417</v>
      </c>
      <c r="N75" s="19">
        <f t="shared" si="28"/>
        <v>1.3902056525276958</v>
      </c>
      <c r="O75" s="19">
        <f t="shared" si="31"/>
        <v>1.0018056747769493</v>
      </c>
      <c r="P75" s="19">
        <f t="shared" si="32"/>
        <v>1.0011291827406499</v>
      </c>
      <c r="Q75" s="19">
        <f t="shared" si="20"/>
        <v>0.12536528846005202</v>
      </c>
    </row>
    <row r="76" spans="1:17" ht="18" customHeight="1">
      <c r="A76" s="90"/>
      <c r="B76" s="86"/>
      <c r="C76" s="61" t="s">
        <v>63</v>
      </c>
      <c r="D76" s="1">
        <v>1035923.7</v>
      </c>
      <c r="E76" s="1">
        <v>3049522.76</v>
      </c>
      <c r="F76" s="1">
        <v>679949.84</v>
      </c>
      <c r="G76" s="1">
        <v>679949.84</v>
      </c>
      <c r="H76" s="2">
        <v>679949.84</v>
      </c>
      <c r="I76" s="2">
        <v>679949.84</v>
      </c>
      <c r="J76" s="2">
        <f t="shared" si="15"/>
        <v>-355973.86</v>
      </c>
      <c r="K76" s="2">
        <f t="shared" si="30"/>
        <v>0</v>
      </c>
      <c r="L76" s="2">
        <f t="shared" si="26"/>
        <v>-2369572.92</v>
      </c>
      <c r="M76" s="2">
        <f t="shared" si="27"/>
        <v>0</v>
      </c>
      <c r="N76" s="19">
        <f t="shared" si="28"/>
        <v>0.656370580188483</v>
      </c>
      <c r="O76" s="19">
        <f t="shared" si="31"/>
        <v>1</v>
      </c>
      <c r="P76" s="19">
        <f t="shared" si="32"/>
        <v>1</v>
      </c>
      <c r="Q76" s="19">
        <f t="shared" si="20"/>
        <v>0.22296926224613586</v>
      </c>
    </row>
    <row r="77" spans="1:17" s="9" customFormat="1" ht="31.5">
      <c r="A77" s="90"/>
      <c r="B77" s="86"/>
      <c r="C77" s="75" t="s">
        <v>79</v>
      </c>
      <c r="D77" s="1">
        <v>387.89</v>
      </c>
      <c r="E77" s="1"/>
      <c r="F77" s="1"/>
      <c r="G77" s="1"/>
      <c r="H77" s="2">
        <v>45.15</v>
      </c>
      <c r="I77" s="2">
        <v>20.9</v>
      </c>
      <c r="J77" s="2">
        <f t="shared" si="15"/>
        <v>-342.74</v>
      </c>
      <c r="K77" s="2">
        <f t="shared" si="30"/>
        <v>45.15</v>
      </c>
      <c r="L77" s="2">
        <f t="shared" si="26"/>
        <v>45.15</v>
      </c>
      <c r="M77" s="2">
        <f>I77-G77</f>
        <v>20.9</v>
      </c>
      <c r="N77" s="19">
        <f t="shared" si="28"/>
        <v>0.11639897909201062</v>
      </c>
      <c r="O77" s="19">
        <f t="shared" si="31"/>
      </c>
      <c r="P77" s="19">
        <f t="shared" si="32"/>
      </c>
      <c r="Q77" s="19">
        <f t="shared" si="20"/>
      </c>
    </row>
    <row r="78" spans="1:17" s="9" customFormat="1" ht="21" customHeight="1">
      <c r="A78" s="90"/>
      <c r="B78" s="86"/>
      <c r="C78" s="75" t="s">
        <v>64</v>
      </c>
      <c r="D78" s="1"/>
      <c r="E78" s="1"/>
      <c r="F78" s="1"/>
      <c r="G78" s="1"/>
      <c r="H78" s="2">
        <v>58676.62</v>
      </c>
      <c r="I78" s="2">
        <v>0</v>
      </c>
      <c r="J78" s="2">
        <f t="shared" si="15"/>
        <v>58676.62</v>
      </c>
      <c r="K78" s="2">
        <f t="shared" si="30"/>
        <v>58676.62</v>
      </c>
      <c r="L78" s="2">
        <f t="shared" si="26"/>
        <v>58676.62</v>
      </c>
      <c r="M78" s="2">
        <f t="shared" si="27"/>
        <v>0</v>
      </c>
      <c r="N78" s="19">
        <f t="shared" si="28"/>
      </c>
      <c r="O78" s="19">
        <f t="shared" si="31"/>
      </c>
      <c r="P78" s="19">
        <f t="shared" si="32"/>
      </c>
      <c r="Q78" s="19">
        <f t="shared" si="20"/>
      </c>
    </row>
    <row r="79" spans="1:17" s="78" customFormat="1" ht="61.5" customHeight="1">
      <c r="A79" s="91"/>
      <c r="B79" s="87"/>
      <c r="C79" s="75" t="s">
        <v>81</v>
      </c>
      <c r="D79" s="79"/>
      <c r="E79" s="1"/>
      <c r="F79" s="1"/>
      <c r="G79" s="1"/>
      <c r="H79" s="2">
        <v>0</v>
      </c>
      <c r="I79" s="2">
        <v>0</v>
      </c>
      <c r="J79" s="2">
        <f t="shared" si="15"/>
        <v>0</v>
      </c>
      <c r="K79" s="2">
        <f t="shared" si="30"/>
        <v>0</v>
      </c>
      <c r="L79" s="2">
        <f t="shared" si="26"/>
        <v>0</v>
      </c>
      <c r="M79" s="2">
        <f t="shared" si="27"/>
        <v>0</v>
      </c>
      <c r="N79" s="77">
        <f t="shared" si="28"/>
      </c>
      <c r="O79" s="19">
        <f t="shared" si="31"/>
      </c>
      <c r="P79" s="19">
        <f t="shared" si="32"/>
      </c>
      <c r="Q79" s="19">
        <f t="shared" si="20"/>
      </c>
    </row>
    <row r="80" spans="1:17" s="9" customFormat="1" ht="34.5" customHeight="1">
      <c r="A80" s="90"/>
      <c r="B80" s="86"/>
      <c r="C80" s="76" t="s">
        <v>65</v>
      </c>
      <c r="D80" s="1">
        <v>162527.7</v>
      </c>
      <c r="E80" s="1"/>
      <c r="F80" s="1"/>
      <c r="G80" s="1"/>
      <c r="H80" s="2">
        <v>157104.39</v>
      </c>
      <c r="I80" s="2">
        <v>-62012.52</v>
      </c>
      <c r="J80" s="2">
        <f t="shared" si="15"/>
        <v>-5423.309999999998</v>
      </c>
      <c r="K80" s="2">
        <f t="shared" si="30"/>
        <v>157104.39</v>
      </c>
      <c r="L80" s="2">
        <f t="shared" si="26"/>
        <v>157104.39</v>
      </c>
      <c r="M80" s="2">
        <f t="shared" si="27"/>
        <v>-62012.52</v>
      </c>
      <c r="N80" s="19">
        <f t="shared" si="28"/>
        <v>0.9666314726658902</v>
      </c>
      <c r="O80" s="19">
        <f t="shared" si="31"/>
      </c>
      <c r="P80" s="19">
        <f t="shared" si="32"/>
      </c>
      <c r="Q80" s="19">
        <f t="shared" si="20"/>
      </c>
    </row>
    <row r="81" spans="1:17" s="9" customFormat="1" ht="18" customHeight="1">
      <c r="A81" s="92"/>
      <c r="B81" s="88"/>
      <c r="C81" s="76" t="s">
        <v>66</v>
      </c>
      <c r="D81" s="1">
        <v>-667000.49</v>
      </c>
      <c r="E81" s="1"/>
      <c r="F81" s="1"/>
      <c r="G81" s="1"/>
      <c r="H81" s="2">
        <v>-332364.48</v>
      </c>
      <c r="I81" s="2">
        <v>324540.22</v>
      </c>
      <c r="J81" s="2">
        <f t="shared" si="15"/>
        <v>334636.01</v>
      </c>
      <c r="K81" s="2">
        <f t="shared" si="30"/>
        <v>-332364.48</v>
      </c>
      <c r="L81" s="2">
        <f t="shared" si="26"/>
        <v>-332364.48</v>
      </c>
      <c r="M81" s="2">
        <f t="shared" si="27"/>
        <v>324540.22</v>
      </c>
      <c r="N81" s="19">
        <f t="shared" si="28"/>
        <v>0.4982972051489797</v>
      </c>
      <c r="O81" s="19">
        <f t="shared" si="31"/>
      </c>
      <c r="P81" s="19">
        <f t="shared" si="32"/>
      </c>
      <c r="Q81" s="19">
        <f t="shared" si="20"/>
      </c>
    </row>
    <row r="82" spans="1:17" s="32" customFormat="1" ht="29.25" customHeight="1">
      <c r="A82" s="81" t="s">
        <v>67</v>
      </c>
      <c r="B82" s="81"/>
      <c r="C82" s="81"/>
      <c r="D82" s="21">
        <f aca="true" t="shared" si="35" ref="D82:I82">D71+D72</f>
        <v>3600635.0283333343</v>
      </c>
      <c r="E82" s="21">
        <f t="shared" si="35"/>
        <v>52233185.61</v>
      </c>
      <c r="F82" s="21">
        <f t="shared" si="35"/>
        <v>6268490.02</v>
      </c>
      <c r="G82" s="21">
        <f t="shared" si="35"/>
        <v>4101739</v>
      </c>
      <c r="H82" s="21">
        <f t="shared" si="35"/>
        <v>6485724.01</v>
      </c>
      <c r="I82" s="21">
        <f t="shared" si="35"/>
        <v>4821515.809999999</v>
      </c>
      <c r="J82" s="22">
        <f t="shared" si="15"/>
        <v>2885088.9816666655</v>
      </c>
      <c r="K82" s="22">
        <f t="shared" si="30"/>
        <v>217233.99000000022</v>
      </c>
      <c r="L82" s="22">
        <f t="shared" si="26"/>
        <v>-45747461.6</v>
      </c>
      <c r="M82" s="22">
        <f t="shared" si="27"/>
        <v>719776.8099999987</v>
      </c>
      <c r="N82" s="20">
        <f t="shared" si="28"/>
        <v>1.801272264187831</v>
      </c>
      <c r="O82" s="20">
        <f>_xlfn.IFERROR(I82/G82,"")</f>
        <v>1.1754808899347322</v>
      </c>
      <c r="P82" s="20">
        <f t="shared" si="32"/>
        <v>1.034654915188012</v>
      </c>
      <c r="Q82" s="20">
        <f t="shared" si="20"/>
        <v>0.12416864746534459</v>
      </c>
    </row>
    <row r="83" spans="1:17" ht="15.75">
      <c r="A83" s="5" t="s">
        <v>68</v>
      </c>
      <c r="B83" s="6"/>
      <c r="C83" s="7"/>
      <c r="D83" s="8"/>
      <c r="E83" s="8"/>
      <c r="F83" s="8"/>
      <c r="G83" s="8"/>
      <c r="H83" s="41"/>
      <c r="I83" s="41"/>
      <c r="J83" s="27"/>
      <c r="K83" s="27"/>
      <c r="L83" s="8"/>
      <c r="M83" s="8"/>
      <c r="N83" s="8"/>
      <c r="O83" s="9"/>
      <c r="P83" s="9"/>
      <c r="Q83" s="9"/>
    </row>
    <row r="85" spans="4:11" ht="12.75">
      <c r="D85" s="29"/>
      <c r="H85" s="16"/>
      <c r="I85" s="16"/>
      <c r="J85" s="29"/>
      <c r="K85" s="29"/>
    </row>
    <row r="86" spans="8:11" ht="12.75">
      <c r="H86" s="16"/>
      <c r="I86" s="16"/>
      <c r="J86" s="29"/>
      <c r="K86" s="29"/>
    </row>
    <row r="87" spans="8:11" ht="12.75">
      <c r="H87" s="16"/>
      <c r="I87" s="16"/>
      <c r="J87" s="29"/>
      <c r="K87" s="29"/>
    </row>
    <row r="88" spans="5:11" ht="12.75">
      <c r="E88" s="16"/>
      <c r="H88" s="16"/>
      <c r="I88" s="16"/>
      <c r="J88" s="29"/>
      <c r="K88" s="29"/>
    </row>
    <row r="89" spans="5:11" ht="12.75">
      <c r="E89" s="16"/>
      <c r="H89" s="16"/>
      <c r="I89" s="16"/>
      <c r="J89" s="29"/>
      <c r="K89" s="29"/>
    </row>
    <row r="90" ht="12.75">
      <c r="E90" s="16"/>
    </row>
    <row r="91" ht="12.75">
      <c r="E91" s="16"/>
    </row>
    <row r="92" ht="12.75">
      <c r="E92" s="16"/>
    </row>
  </sheetData>
  <sheetProtection/>
  <autoFilter ref="A4:Q86"/>
  <mergeCells count="36">
    <mergeCell ref="B51:B55"/>
    <mergeCell ref="A51:A55"/>
    <mergeCell ref="A26:A28"/>
    <mergeCell ref="B26:B28"/>
    <mergeCell ref="H3:I3"/>
    <mergeCell ref="L3:M3"/>
    <mergeCell ref="A22:A25"/>
    <mergeCell ref="B22:B25"/>
    <mergeCell ref="A6:A16"/>
    <mergeCell ref="A21:B21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82:C82"/>
    <mergeCell ref="A62:A70"/>
    <mergeCell ref="B62:B70"/>
    <mergeCell ref="A71:C71"/>
    <mergeCell ref="B73:B81"/>
    <mergeCell ref="A73:A8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2024-03-04T05:12:57Z</cp:lastPrinted>
  <dcterms:created xsi:type="dcterms:W3CDTF">2015-02-26T11:08:47Z</dcterms:created>
  <dcterms:modified xsi:type="dcterms:W3CDTF">2024-03-04T12:50:48Z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