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0"/>
  </bookViews>
  <sheets>
    <sheet name="15.04.2023" sheetId="1" r:id="rId1"/>
  </sheets>
  <definedNames>
    <definedName name="_xlfn.IFERROR" hidden="1">#NAME?</definedName>
    <definedName name="_xlnm._FilterDatabase" localSheetId="0" hidden="1">'15.04.2023'!$A$4:$Q$86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'15.04.2023'!$3:$4</definedName>
    <definedName name="о">#REF!</definedName>
    <definedName name="_xlnm.Print_Area" localSheetId="0">'15.04.2023'!$A$1:$Q$83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<sst xmlns="http://schemas.openxmlformats.org/spreadsheetml/2006/main" count="135" uniqueCount="110">
  <si>
    <t>тыс. руб.</t>
  </si>
  <si>
    <t>Код адм.</t>
  </si>
  <si>
    <t xml:space="preserve">Администраторы, кураторы доходов    </t>
  </si>
  <si>
    <t>Вид дохода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</si>
  <si>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</si>
  <si>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</si>
  <si>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</si>
  <si>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</si>
  <si>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</si>
  <si>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</si>
  <si>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</si>
  <si>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</si>
  <si>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</si>
  <si>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</si>
  <si>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</si>
  <si>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</si>
  <si>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</si>
  <si>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</si>
  <si>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</si>
  <si>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</si>
  <si>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</si>
  <si>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</si>
  <si>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</si>
  <si>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</si>
  <si>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</si>
  <si>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</si>
  <si>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</si>
  <si>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</si>
  <si>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</si>
  <si>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</si>
  <si>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</si>
  <si>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</si>
  <si>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</si>
  <si>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</si>
  <si>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</si>
  <si>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</si>
  <si>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</si>
  <si>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</si>
  <si>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</si>
  <si>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</si>
  <si>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</si>
  <si>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</si>
  <si>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</si>
  <si>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</si>
  <si>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</si>
  <si>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</si>
  <si>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</si>
  <si>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</si>
  <si>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</si>
  <si>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</si>
  <si>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</si>
  <si>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</si>
  <si>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</si>
  <si>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</si>
  <si>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</si>
  <si>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</si>
  <si>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</si>
  <si>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</si>
  <si>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</si>
  <si>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</si>
  <si>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</si>
  <si>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</si>
  <si>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</si>
  <si>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</si>
  <si>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</si>
  <si>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</si>
  <si>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</si>
  <si>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</si>
  <si>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</si>
  <si>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</si>
  <si>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</si>
  <si>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</si>
  <si>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</si>
  <si>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</si>
  <si>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</si>
  <si>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</si>
  <si>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</si>
  <si>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</si>
  <si>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</si>
  <si>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</si>
  <si>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</si>
  <si>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</si>
  <si>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</si>
  <si>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</si>
  <si>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</si>
  <si>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</si>
  <si>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</si>
  <si>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</si>
  <si>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</si>
  <si>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</si>
  <si>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</si>
  <si>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</si>
  <si>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</si>
  <si>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</si>
  <si>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</si>
  <si>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</si>
  <si>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</si>
  <si>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</si>
  <si>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</si>
  <si>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</si>
  <si>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</si>
  <si>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факта отч.пер. от плана отч.пер.</t>
  </si>
  <si>
    <t>Исполн. плана отч. периода</t>
  </si>
  <si>
    <t xml:space="preserve">2024 год    </t>
  </si>
  <si>
    <t xml:space="preserve">Доходы  от приватизации мун. имущества, в т.ч.: </t>
  </si>
  <si>
    <t>январь-апрель</t>
  </si>
  <si>
    <t>Апрель</t>
  </si>
  <si>
    <t>факта за апрель от плана апреля</t>
  </si>
  <si>
    <r>
      <t>с нач. года на 15.04.2024 (по 12.04.2024</t>
    </r>
    <r>
      <rPr>
        <sz val="12"/>
        <rFont val="Times New Roman"/>
        <family val="1"/>
      </rPr>
      <t xml:space="preserve"> вкл.) </t>
    </r>
  </si>
  <si>
    <t>Факт с нач. 2023 года       по 12.04.2023 (в соп.усл.с 2024г)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</si>
</sst>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5" fillId="0" borderId="0" xfId="0" applyNumberFormat="1" applyFont="1" applyFill="1" applyAlignment="1">
      <alignment horizontal="left"/>
    </xf>
    <xf numFmtId="168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8" fontId="9" fillId="0" borderId="12" xfId="0" applyNumberFormat="1" applyFont="1" applyFill="1" applyBorder="1" applyAlignment="1">
      <alignment horizontal="center" wrapText="1"/>
    </xf>
    <xf numFmtId="168" fontId="46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8" fontId="46" fillId="0" borderId="12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66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horizontal="right"/>
    </xf>
    <xf numFmtId="164" fontId="3" fillId="33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9" fontId="3" fillId="0" borderId="10" xfId="165" applyFont="1" applyFill="1" applyBorder="1" applyAlignment="1" applyProtection="1">
      <alignment horizontal="center" vertical="top" wrapText="1"/>
      <protection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5" applyFont="1" applyFill="1" applyBorder="1" applyAlignment="1" applyProtection="1">
      <alignment horizontal="center" vertical="top" wrapText="1"/>
      <protection/>
    </xf>
    <xf numFmtId="9" fontId="3" fillId="0" borderId="17" xfId="165" applyFont="1" applyFill="1" applyBorder="1" applyAlignment="1" applyProtection="1">
      <alignment horizontal="center" vertical="top" wrapText="1"/>
      <protection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</cellXfs>
  <cellStyles count="1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1" xfId="55"/>
    <cellStyle name="Обычный 12" xfId="56"/>
    <cellStyle name="Обычный 13" xfId="57"/>
    <cellStyle name="Обычный 13 2" xfId="58"/>
    <cellStyle name="Обычный 14" xfId="59"/>
    <cellStyle name="Обычный 14 2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0" xfId="69"/>
    <cellStyle name="Обычный 21" xfId="70"/>
    <cellStyle name="Обычный 22" xfId="71"/>
    <cellStyle name="Обычный 22 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8" xfId="78"/>
    <cellStyle name="Обычный 29" xfId="79"/>
    <cellStyle name="Обычный 3" xfId="80"/>
    <cellStyle name="Обычный 3 2" xfId="81"/>
    <cellStyle name="Обычный 3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 2" xfId="105"/>
    <cellStyle name="Обычный 50" xfId="106"/>
    <cellStyle name="Обычный 51" xfId="107"/>
    <cellStyle name="Обычный 52" xfId="108"/>
    <cellStyle name="Обычный 53" xfId="109"/>
    <cellStyle name="Обычный 54" xfId="110"/>
    <cellStyle name="Обычный 55" xfId="111"/>
    <cellStyle name="Обычный 56" xfId="112"/>
    <cellStyle name="Обычный 57" xfId="113"/>
    <cellStyle name="Обычный 58" xfId="114"/>
    <cellStyle name="Обычный 59" xfId="115"/>
    <cellStyle name="Обычный 6" xfId="116"/>
    <cellStyle name="Обычный 60" xfId="117"/>
    <cellStyle name="Обычный 61" xfId="118"/>
    <cellStyle name="Обычный 62" xfId="119"/>
    <cellStyle name="Обычный 63" xfId="120"/>
    <cellStyle name="Обычный 64" xfId="121"/>
    <cellStyle name="Обычный 65" xfId="122"/>
    <cellStyle name="Обычный 66" xfId="123"/>
    <cellStyle name="Обычный 67" xfId="124"/>
    <cellStyle name="Обычный 68" xfId="125"/>
    <cellStyle name="Обычный 69" xfId="126"/>
    <cellStyle name="Обычный 7" xfId="127"/>
    <cellStyle name="Обычный 70" xfId="128"/>
    <cellStyle name="Обычный 71" xfId="129"/>
    <cellStyle name="Обычный 72" xfId="130"/>
    <cellStyle name="Обычный 73" xfId="131"/>
    <cellStyle name="Обычный 73 2" xfId="132"/>
    <cellStyle name="Обычный 74" xfId="133"/>
    <cellStyle name="Обычный 75" xfId="134"/>
    <cellStyle name="Обычный 76" xfId="135"/>
    <cellStyle name="Обычный 77" xfId="136"/>
    <cellStyle name="Обычный 78" xfId="137"/>
    <cellStyle name="Обычный 79" xfId="138"/>
    <cellStyle name="Обычный 8" xfId="139"/>
    <cellStyle name="Обычный 80" xfId="140"/>
    <cellStyle name="Обычный 81" xfId="141"/>
    <cellStyle name="Обычный 82" xfId="142"/>
    <cellStyle name="Обычный 83" xfId="143"/>
    <cellStyle name="Обычный 84" xfId="144"/>
    <cellStyle name="Обычный 85" xfId="145"/>
    <cellStyle name="Обычный 86" xfId="146"/>
    <cellStyle name="Обычный 87" xfId="147"/>
    <cellStyle name="Обычный 88" xfId="148"/>
    <cellStyle name="Обычный 89" xfId="149"/>
    <cellStyle name="Обычный 9" xfId="150"/>
    <cellStyle name="Обычный 90" xfId="151"/>
    <cellStyle name="Обычный 91" xfId="152"/>
    <cellStyle name="Обычный 92" xfId="153"/>
    <cellStyle name="Обычный 93" xfId="154"/>
    <cellStyle name="Обычный 94" xfId="155"/>
    <cellStyle name="Обычный 95" xfId="156"/>
    <cellStyle name="Обычный 96" xfId="157"/>
    <cellStyle name="Обычный 97" xfId="158"/>
    <cellStyle name="Обычный 98" xfId="159"/>
    <cellStyle name="Обычный 99" xfId="160"/>
    <cellStyle name="Плохой" xfId="161"/>
    <cellStyle name="Пояснение" xfId="162"/>
    <cellStyle name="Примечание" xfId="163"/>
    <cellStyle name="Percent" xfId="164"/>
    <cellStyle name="Процентный 2" xfId="165"/>
    <cellStyle name="Процентный 2 2" xfId="166"/>
    <cellStyle name="Связанная ячейка" xfId="167"/>
    <cellStyle name="Текст предупреждения" xfId="168"/>
    <cellStyle name="Comma" xfId="169"/>
    <cellStyle name="Comma [0]" xfId="170"/>
    <cellStyle name="Финансовый 2" xfId="171"/>
    <cellStyle name="Финансовый 3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2"/>
  <sheetViews>
    <sheetView tabSelected="1" zoomScale="90" zoomScaleNormal="90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8" sqref="D8"/>
    </sheetView>
  </sheetViews>
  <sheetFormatPr defaultColWidth="9.125" defaultRowHeight="12.75"/>
  <cols>
    <col min="1" max="1" width="8.875" style="14" customWidth="1"/>
    <col min="2" max="2" width="10.75390625" style="14" customWidth="1"/>
    <col min="3" max="3" width="64.375" style="14" customWidth="1"/>
    <col min="4" max="4" width="15.75390625" style="17" customWidth="1"/>
    <col min="5" max="5" width="14.375" style="14" bestFit="1" customWidth="1"/>
    <col min="6" max="6" width="13.875" style="14" customWidth="1"/>
    <col min="7" max="7" width="13.875" style="17" bestFit="1" customWidth="1"/>
    <col min="8" max="8" width="14.875" style="53" customWidth="1"/>
    <col min="9" max="9" width="14.125" style="53" customWidth="1"/>
    <col min="10" max="10" width="13.375" style="36" customWidth="1"/>
    <col min="11" max="11" width="15.00390625" style="36" customWidth="1"/>
    <col min="12" max="12" width="14.25390625" style="14" customWidth="1"/>
    <col min="13" max="13" width="14.125" style="14" customWidth="1"/>
    <col min="14" max="14" width="11.625" style="14" customWidth="1"/>
    <col min="15" max="15" width="11.00390625" style="14" customWidth="1"/>
    <col min="16" max="16" width="11.125" style="14" customWidth="1"/>
    <col min="17" max="17" width="12.75390625" style="14" customWidth="1"/>
    <col min="18" max="18" width="9.125" style="14" customWidth="1"/>
    <col min="19" max="19" width="15.625" style="14" bestFit="1" customWidth="1"/>
    <col min="20" max="16384" width="9.125" style="14" customWidth="1"/>
  </cols>
  <sheetData>
    <row r="1" spans="1:17" ht="20.25" customHeight="1">
      <c r="A1" s="150" t="s">
        <v>95</v>
      </c>
      <c r="B1" s="150"/>
      <c r="C1" s="150"/>
      <c r="D1" s="151"/>
      <c r="E1" s="150"/>
      <c r="F1" s="150"/>
      <c r="G1" s="151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ht="20.25" customHeight="1">
      <c r="A2" s="12"/>
      <c r="B2" s="54"/>
      <c r="C2" s="55"/>
      <c r="D2" s="56"/>
      <c r="E2" s="55"/>
      <c r="F2" s="94"/>
      <c r="G2" s="56"/>
      <c r="H2" s="57"/>
      <c r="I2" s="58"/>
      <c r="J2" s="58"/>
      <c r="K2" s="99"/>
      <c r="L2" s="55"/>
      <c r="M2" s="55"/>
      <c r="N2" s="59"/>
      <c r="O2" s="59"/>
      <c r="P2" s="59"/>
      <c r="Q2" s="11" t="s">
        <v>0</v>
      </c>
    </row>
    <row r="3" spans="1:17" ht="20.25" customHeight="1">
      <c r="A3" s="152" t="s">
        <v>1</v>
      </c>
      <c r="B3" s="121" t="s">
        <v>2</v>
      </c>
      <c r="C3" s="153" t="s">
        <v>3</v>
      </c>
      <c r="D3" s="158" t="s">
        <v>109</v>
      </c>
      <c r="E3" s="155" t="s">
        <v>96</v>
      </c>
      <c r="F3" s="156"/>
      <c r="G3" s="125"/>
      <c r="H3" s="122" t="s">
        <v>97</v>
      </c>
      <c r="I3" s="123"/>
      <c r="J3" s="60"/>
      <c r="K3" s="100"/>
      <c r="L3" s="124" t="s">
        <v>94</v>
      </c>
      <c r="M3" s="125"/>
      <c r="N3" s="160" t="s">
        <v>100</v>
      </c>
      <c r="O3" s="157" t="s">
        <v>90</v>
      </c>
      <c r="P3" s="161" t="s">
        <v>102</v>
      </c>
      <c r="Q3" s="143" t="s">
        <v>88</v>
      </c>
    </row>
    <row r="4" spans="1:17" ht="61.5" customHeight="1">
      <c r="A4" s="152"/>
      <c r="B4" s="121"/>
      <c r="C4" s="154"/>
      <c r="D4" s="159"/>
      <c r="E4" s="61" t="s">
        <v>103</v>
      </c>
      <c r="F4" s="93" t="s">
        <v>105</v>
      </c>
      <c r="G4" s="61" t="s">
        <v>106</v>
      </c>
      <c r="H4" s="62" t="s">
        <v>108</v>
      </c>
      <c r="I4" s="61" t="s">
        <v>106</v>
      </c>
      <c r="J4" s="63" t="s">
        <v>98</v>
      </c>
      <c r="K4" s="93" t="s">
        <v>101</v>
      </c>
      <c r="L4" s="61" t="s">
        <v>99</v>
      </c>
      <c r="M4" s="61" t="s">
        <v>107</v>
      </c>
      <c r="N4" s="160"/>
      <c r="O4" s="157"/>
      <c r="P4" s="162"/>
      <c r="Q4" s="143"/>
    </row>
    <row r="5" spans="1:19" s="43" customFormat="1" ht="25.5" customHeight="1">
      <c r="A5" s="48"/>
      <c r="B5" s="72"/>
      <c r="C5" s="49" t="s">
        <v>4</v>
      </c>
      <c r="D5" s="40">
        <v>2641413.3</v>
      </c>
      <c r="E5" s="40">
        <f>E16+E18+E20+E17+E19</f>
        <v>22907468.7</v>
      </c>
      <c r="F5" s="40">
        <f>F16+F18+F20+F17+F19</f>
        <v>5955936.200000001</v>
      </c>
      <c r="G5" s="40">
        <f>G16+G18+G20+G17+G19</f>
        <v>2103588.9</v>
      </c>
      <c r="H5" s="40">
        <f>H16+H18+H20+H17+H19</f>
        <v>4340194.23</v>
      </c>
      <c r="I5" s="40">
        <f>I16+I18+I20+I17+I19</f>
        <v>373086.36</v>
      </c>
      <c r="J5" s="41">
        <f aca="true" t="shared" si="0" ref="J5:J36">H5-D5</f>
        <v>1698780.9300000006</v>
      </c>
      <c r="K5" s="41">
        <f>H5-F5</f>
        <v>-1615741.9700000007</v>
      </c>
      <c r="L5" s="41">
        <f>H5-E5</f>
        <v>-18567274.47</v>
      </c>
      <c r="M5" s="41">
        <f>I5-G5</f>
        <v>-1730502.54</v>
      </c>
      <c r="N5" s="50">
        <f aca="true" t="shared" si="1" ref="N5:N36">_xlfn.IFERROR(H5/D5,"")</f>
        <v>1.6431333294187627</v>
      </c>
      <c r="O5" s="50">
        <f>_xlfn.IFERROR(I5/G5,"")</f>
        <v>0.1773570681990193</v>
      </c>
      <c r="P5" s="50">
        <f>_xlfn.IFERROR(H5/F5,"")</f>
        <v>0.7287173811566349</v>
      </c>
      <c r="Q5" s="50">
        <f>_xlfn.IFERROR(H5/E5,"")</f>
        <v>0.18946633898489187</v>
      </c>
      <c r="R5" s="14"/>
      <c r="S5" s="51"/>
    </row>
    <row r="6" spans="1:18" ht="18" customHeight="1">
      <c r="A6" s="132" t="s">
        <v>8</v>
      </c>
      <c r="B6" s="44" t="s">
        <v>9</v>
      </c>
      <c r="C6" s="73" t="s">
        <v>10</v>
      </c>
      <c r="D6" s="31">
        <v>1998346.2</v>
      </c>
      <c r="E6" s="31">
        <v>17657445.4</v>
      </c>
      <c r="F6" s="112">
        <v>4028906.7</v>
      </c>
      <c r="G6" s="111">
        <v>1189593.7</v>
      </c>
      <c r="H6" s="31">
        <v>3276262.4699999997</v>
      </c>
      <c r="I6" s="31">
        <v>242322.07999999996</v>
      </c>
      <c r="J6" s="31">
        <f t="shared" si="0"/>
        <v>1277916.2699999998</v>
      </c>
      <c r="K6" s="31">
        <f aca="true" t="shared" si="2" ref="K6:K69">H6-F6</f>
        <v>-752644.2300000004</v>
      </c>
      <c r="L6" s="31">
        <f aca="true" t="shared" si="3" ref="L6:L36">H6-E6</f>
        <v>-14381182.93</v>
      </c>
      <c r="M6" s="31">
        <f aca="true" t="shared" si="4" ref="M6:M36">I6-G6</f>
        <v>-947271.62</v>
      </c>
      <c r="N6" s="32">
        <f t="shared" si="1"/>
        <v>1.639486926739721</v>
      </c>
      <c r="O6" s="32">
        <f aca="true" t="shared" si="5" ref="O6:O36">_xlfn.IFERROR(I6/G6,"")</f>
        <v>0.20370154952905348</v>
      </c>
      <c r="P6" s="32">
        <f aca="true" t="shared" si="6" ref="P6:P69">_xlfn.IFERROR(H6/F6,"")</f>
        <v>0.8131889651353802</v>
      </c>
      <c r="Q6" s="32">
        <f aca="true" t="shared" si="7" ref="Q6:Q44">_xlfn.IFERROR(H6/E6,"")</f>
        <v>0.18554566619246066</v>
      </c>
      <c r="R6" s="15"/>
    </row>
    <row r="7" spans="1:18" ht="18" customHeight="1">
      <c r="A7" s="127"/>
      <c r="B7" s="44" t="s">
        <v>5</v>
      </c>
      <c r="C7" s="74" t="s">
        <v>6</v>
      </c>
      <c r="D7" s="31">
        <v>18429.6</v>
      </c>
      <c r="E7" s="33">
        <v>79229.2</v>
      </c>
      <c r="F7" s="96">
        <v>25577.8</v>
      </c>
      <c r="G7" s="33">
        <v>6322.1</v>
      </c>
      <c r="H7" s="31">
        <v>19604.32</v>
      </c>
      <c r="I7" s="31">
        <v>-0.009999999999999787</v>
      </c>
      <c r="J7" s="33">
        <f t="shared" si="0"/>
        <v>1174.7200000000012</v>
      </c>
      <c r="K7" s="33">
        <f t="shared" si="2"/>
        <v>-5973.48</v>
      </c>
      <c r="L7" s="33">
        <f t="shared" si="3"/>
        <v>-59624.88</v>
      </c>
      <c r="M7" s="33">
        <f t="shared" si="4"/>
        <v>-6322.110000000001</v>
      </c>
      <c r="N7" s="32">
        <f t="shared" si="1"/>
        <v>1.063740938490255</v>
      </c>
      <c r="O7" s="32">
        <f t="shared" si="5"/>
        <v>-1.5817528985621528E-06</v>
      </c>
      <c r="P7" s="32">
        <f t="shared" si="6"/>
        <v>0.766458413155158</v>
      </c>
      <c r="Q7" s="32">
        <f t="shared" si="7"/>
        <v>0.24743806576363261</v>
      </c>
      <c r="R7" s="15"/>
    </row>
    <row r="8" spans="1:18" ht="18" customHeight="1">
      <c r="A8" s="127"/>
      <c r="B8" s="44" t="s">
        <v>9</v>
      </c>
      <c r="C8" s="110" t="s">
        <v>82</v>
      </c>
      <c r="D8" s="111">
        <f>159669.8/12*10</f>
        <v>133058.16666666666</v>
      </c>
      <c r="E8" s="30">
        <v>957429</v>
      </c>
      <c r="F8" s="95">
        <v>435982.9</v>
      </c>
      <c r="G8" s="30">
        <v>265285.30000000005</v>
      </c>
      <c r="H8" s="31">
        <v>193923.46999999997</v>
      </c>
      <c r="I8" s="31">
        <v>19814.07</v>
      </c>
      <c r="J8" s="31">
        <f t="shared" si="0"/>
        <v>60865.303333333315</v>
      </c>
      <c r="K8" s="31">
        <f t="shared" si="2"/>
        <v>-242059.43000000005</v>
      </c>
      <c r="L8" s="31">
        <f t="shared" si="3"/>
        <v>-763505.53</v>
      </c>
      <c r="M8" s="31">
        <f t="shared" si="4"/>
        <v>-245471.23000000004</v>
      </c>
      <c r="N8" s="32">
        <f t="shared" si="1"/>
        <v>1.4574338040130317</v>
      </c>
      <c r="O8" s="32">
        <f t="shared" si="5"/>
        <v>0.07468966429726787</v>
      </c>
      <c r="P8" s="32">
        <f t="shared" si="6"/>
        <v>0.44479604589996524</v>
      </c>
      <c r="Q8" s="32">
        <f t="shared" si="7"/>
        <v>0.20254605824557223</v>
      </c>
      <c r="R8" s="15"/>
    </row>
    <row r="9" spans="1:18" ht="18" customHeight="1">
      <c r="A9" s="127"/>
      <c r="B9" s="44" t="s">
        <v>9</v>
      </c>
      <c r="C9" s="73" t="s">
        <v>11</v>
      </c>
      <c r="D9" s="31">
        <v>-3643.4</v>
      </c>
      <c r="E9" s="31">
        <v>0</v>
      </c>
      <c r="F9" s="95"/>
      <c r="G9" s="31"/>
      <c r="H9" s="31">
        <v>342.24</v>
      </c>
      <c r="I9" s="31">
        <v>136.35</v>
      </c>
      <c r="J9" s="31">
        <f t="shared" si="0"/>
        <v>3985.6400000000003</v>
      </c>
      <c r="K9" s="31">
        <f t="shared" si="2"/>
        <v>342.24</v>
      </c>
      <c r="L9" s="31">
        <f t="shared" si="3"/>
        <v>342.24</v>
      </c>
      <c r="M9" s="31">
        <f t="shared" si="4"/>
        <v>136.35</v>
      </c>
      <c r="N9" s="32">
        <f t="shared" si="1"/>
        <v>-0.09393423725091947</v>
      </c>
      <c r="O9" s="32">
        <f t="shared" si="5"/>
      </c>
      <c r="P9" s="32">
        <f t="shared" si="6"/>
      </c>
      <c r="Q9" s="32">
        <f t="shared" si="7"/>
      </c>
      <c r="R9" s="15"/>
    </row>
    <row r="10" spans="1:18" ht="18" customHeight="1">
      <c r="A10" s="127"/>
      <c r="B10" s="44" t="s">
        <v>9</v>
      </c>
      <c r="C10" s="73" t="s">
        <v>12</v>
      </c>
      <c r="D10" s="31">
        <v>45.6</v>
      </c>
      <c r="E10" s="31">
        <v>792.3</v>
      </c>
      <c r="F10" s="95">
        <v>410</v>
      </c>
      <c r="G10" s="31">
        <v>100</v>
      </c>
      <c r="H10" s="31">
        <v>919.77</v>
      </c>
      <c r="I10" s="31">
        <v>190.59</v>
      </c>
      <c r="J10" s="31">
        <f t="shared" si="0"/>
        <v>874.17</v>
      </c>
      <c r="K10" s="31">
        <f t="shared" si="2"/>
        <v>509.77</v>
      </c>
      <c r="L10" s="31">
        <f t="shared" si="3"/>
        <v>127.47000000000003</v>
      </c>
      <c r="M10" s="31">
        <f t="shared" si="4"/>
        <v>90.59</v>
      </c>
      <c r="N10" s="32">
        <f t="shared" si="1"/>
        <v>20.170394736842105</v>
      </c>
      <c r="O10" s="32">
        <f t="shared" si="5"/>
        <v>1.9059</v>
      </c>
      <c r="P10" s="32">
        <f t="shared" si="6"/>
        <v>2.2433414634146343</v>
      </c>
      <c r="Q10" s="32">
        <f t="shared" si="7"/>
        <v>1.1608860280196895</v>
      </c>
      <c r="R10" s="15"/>
    </row>
    <row r="11" spans="1:18" ht="18" customHeight="1">
      <c r="A11" s="127"/>
      <c r="B11" s="44" t="s">
        <v>9</v>
      </c>
      <c r="C11" s="73" t="s">
        <v>84</v>
      </c>
      <c r="D11" s="31">
        <v>-38115.8</v>
      </c>
      <c r="E11" s="31">
        <v>354934.4</v>
      </c>
      <c r="F11" s="95">
        <v>325934.4</v>
      </c>
      <c r="G11" s="31">
        <v>134875.1</v>
      </c>
      <c r="H11" s="31">
        <v>263853.89</v>
      </c>
      <c r="I11" s="31">
        <v>98421.45</v>
      </c>
      <c r="J11" s="31">
        <f t="shared" si="0"/>
        <v>301969.69</v>
      </c>
      <c r="K11" s="31">
        <f t="shared" si="2"/>
        <v>-62080.51000000001</v>
      </c>
      <c r="L11" s="31">
        <f t="shared" si="3"/>
        <v>-91080.51000000001</v>
      </c>
      <c r="M11" s="31">
        <f t="shared" si="4"/>
        <v>-36453.65000000001</v>
      </c>
      <c r="N11" s="32">
        <f t="shared" si="1"/>
        <v>-6.922428231861852</v>
      </c>
      <c r="O11" s="32">
        <f t="shared" si="5"/>
        <v>0.7297229066002545</v>
      </c>
      <c r="P11" s="32">
        <f t="shared" si="6"/>
        <v>0.8095306601573814</v>
      </c>
      <c r="Q11" s="32">
        <f t="shared" si="7"/>
        <v>0.7433877640487933</v>
      </c>
      <c r="R11" s="15"/>
    </row>
    <row r="12" spans="1:18" ht="18" customHeight="1">
      <c r="A12" s="127"/>
      <c r="B12" s="44" t="s">
        <v>13</v>
      </c>
      <c r="C12" s="73" t="s">
        <v>14</v>
      </c>
      <c r="D12" s="31">
        <v>16499.7</v>
      </c>
      <c r="E12" s="31">
        <v>1250550.2</v>
      </c>
      <c r="F12" s="95">
        <v>58000</v>
      </c>
      <c r="G12" s="31">
        <v>7000</v>
      </c>
      <c r="H12" s="31">
        <v>50583.42</v>
      </c>
      <c r="I12" s="31">
        <v>3417.49</v>
      </c>
      <c r="J12" s="31">
        <f t="shared" si="0"/>
        <v>34083.72</v>
      </c>
      <c r="K12" s="31">
        <f t="shared" si="2"/>
        <v>-7416.580000000002</v>
      </c>
      <c r="L12" s="31">
        <f t="shared" si="3"/>
        <v>-1199966.78</v>
      </c>
      <c r="M12" s="31">
        <f t="shared" si="4"/>
        <v>-3582.51</v>
      </c>
      <c r="N12" s="32">
        <f t="shared" si="1"/>
        <v>3.0657175585010634</v>
      </c>
      <c r="O12" s="32">
        <f t="shared" si="5"/>
        <v>0.4882128571428571</v>
      </c>
      <c r="P12" s="32">
        <f t="shared" si="6"/>
        <v>0.8721279310344827</v>
      </c>
      <c r="Q12" s="32">
        <f t="shared" si="7"/>
        <v>0.04044893199809172</v>
      </c>
      <c r="R12" s="15"/>
    </row>
    <row r="13" spans="1:18" ht="18" customHeight="1">
      <c r="A13" s="127"/>
      <c r="B13" s="44" t="s">
        <v>13</v>
      </c>
      <c r="C13" s="73" t="s">
        <v>15</v>
      </c>
      <c r="D13" s="31">
        <v>441071.1</v>
      </c>
      <c r="E13" s="31">
        <v>2382735.3000000003</v>
      </c>
      <c r="F13" s="95">
        <v>1007950</v>
      </c>
      <c r="G13" s="31">
        <v>479623</v>
      </c>
      <c r="H13" s="31">
        <v>475762.11</v>
      </c>
      <c r="I13" s="31">
        <v>395.53000000000014</v>
      </c>
      <c r="J13" s="31">
        <f t="shared" si="0"/>
        <v>34691.01000000001</v>
      </c>
      <c r="K13" s="31">
        <f t="shared" si="2"/>
        <v>-532187.89</v>
      </c>
      <c r="L13" s="31">
        <f t="shared" si="3"/>
        <v>-1906973.1900000004</v>
      </c>
      <c r="M13" s="31">
        <f t="shared" si="4"/>
        <v>-479227.47</v>
      </c>
      <c r="N13" s="32">
        <f t="shared" si="1"/>
        <v>1.078651741181864</v>
      </c>
      <c r="O13" s="32">
        <f t="shared" si="5"/>
        <v>0.0008246685417505001</v>
      </c>
      <c r="P13" s="32">
        <f t="shared" si="6"/>
        <v>0.47200963341435587</v>
      </c>
      <c r="Q13" s="32">
        <f t="shared" si="7"/>
        <v>0.19967056768748082</v>
      </c>
      <c r="R13" s="15"/>
    </row>
    <row r="14" spans="1:18" ht="18" customHeight="1">
      <c r="A14" s="127"/>
      <c r="B14" s="44" t="s">
        <v>16</v>
      </c>
      <c r="C14" s="73" t="s">
        <v>17</v>
      </c>
      <c r="D14" s="31">
        <v>49030.9</v>
      </c>
      <c r="E14" s="31">
        <v>223881.6</v>
      </c>
      <c r="F14" s="95">
        <v>73020.7</v>
      </c>
      <c r="G14" s="31">
        <v>20745.1</v>
      </c>
      <c r="H14" s="31">
        <v>58906.939999999995</v>
      </c>
      <c r="I14" s="31">
        <v>8388.81</v>
      </c>
      <c r="J14" s="31">
        <f t="shared" si="0"/>
        <v>9876.039999999994</v>
      </c>
      <c r="K14" s="31">
        <f t="shared" si="2"/>
        <v>-14113.760000000002</v>
      </c>
      <c r="L14" s="31">
        <f t="shared" si="3"/>
        <v>-164974.66</v>
      </c>
      <c r="M14" s="31">
        <f t="shared" si="4"/>
        <v>-12356.289999999999</v>
      </c>
      <c r="N14" s="32">
        <f t="shared" si="1"/>
        <v>1.201424815779437</v>
      </c>
      <c r="O14" s="32">
        <f t="shared" si="5"/>
        <v>0.40437549107982124</v>
      </c>
      <c r="P14" s="32">
        <f t="shared" si="6"/>
        <v>0.8067156299515069</v>
      </c>
      <c r="Q14" s="32">
        <f t="shared" si="7"/>
        <v>0.26311648657147346</v>
      </c>
      <c r="R14" s="15"/>
    </row>
    <row r="15" spans="1:18" ht="18" customHeight="1">
      <c r="A15" s="127"/>
      <c r="B15" s="44" t="s">
        <v>13</v>
      </c>
      <c r="C15" s="73" t="s">
        <v>18</v>
      </c>
      <c r="D15" s="31">
        <v>-0.1</v>
      </c>
      <c r="E15" s="31">
        <v>0</v>
      </c>
      <c r="F15" s="95"/>
      <c r="G15" s="31">
        <v>0</v>
      </c>
      <c r="H15" s="31">
        <v>0</v>
      </c>
      <c r="I15" s="31">
        <v>0</v>
      </c>
      <c r="J15" s="31">
        <f t="shared" si="0"/>
        <v>0.1</v>
      </c>
      <c r="K15" s="31">
        <f t="shared" si="2"/>
        <v>0</v>
      </c>
      <c r="L15" s="31">
        <f t="shared" si="3"/>
        <v>0</v>
      </c>
      <c r="M15" s="31">
        <f t="shared" si="4"/>
        <v>0</v>
      </c>
      <c r="N15" s="32">
        <f t="shared" si="1"/>
        <v>0</v>
      </c>
      <c r="O15" s="32">
        <f t="shared" si="5"/>
      </c>
      <c r="P15" s="32">
        <f t="shared" si="6"/>
      </c>
      <c r="Q15" s="32">
        <f t="shared" si="7"/>
      </c>
      <c r="R15" s="15"/>
    </row>
    <row r="16" spans="1:18" ht="18" customHeight="1">
      <c r="A16" s="128"/>
      <c r="B16" s="64"/>
      <c r="C16" s="75" t="s">
        <v>7</v>
      </c>
      <c r="D16" s="65">
        <v>2641333.7</v>
      </c>
      <c r="E16" s="65">
        <f>SUM(E6:E15)</f>
        <v>22906997.4</v>
      </c>
      <c r="F16" s="65">
        <f>SUM(F6:F15)</f>
        <v>5955782.500000001</v>
      </c>
      <c r="G16" s="65">
        <f>SUM(G6:G15)</f>
        <v>2103544.3000000003</v>
      </c>
      <c r="H16" s="65">
        <f>SUM(H6:H15)</f>
        <v>4340158.630000001</v>
      </c>
      <c r="I16" s="65">
        <f>SUM(I6:I15)</f>
        <v>373086.36</v>
      </c>
      <c r="J16" s="65">
        <f>SUM(J6:J15)</f>
        <v>1725436.6633333329</v>
      </c>
      <c r="K16" s="65">
        <f t="shared" si="2"/>
        <v>-1615623.87</v>
      </c>
      <c r="L16" s="65">
        <f t="shared" si="3"/>
        <v>-18566838.769999996</v>
      </c>
      <c r="M16" s="65">
        <f t="shared" si="4"/>
        <v>-1730457.9400000004</v>
      </c>
      <c r="N16" s="66">
        <f t="shared" si="1"/>
        <v>1.6431693693227782</v>
      </c>
      <c r="O16" s="66">
        <f t="shared" si="5"/>
        <v>0.17736082857869925</v>
      </c>
      <c r="P16" s="66">
        <f t="shared" si="6"/>
        <v>0.7287302096743795</v>
      </c>
      <c r="Q16" s="66">
        <f t="shared" si="7"/>
        <v>0.18946868304966066</v>
      </c>
      <c r="R16" s="15"/>
    </row>
    <row r="17" spans="1:18" ht="18" customHeight="1">
      <c r="A17" s="45" t="s">
        <v>69</v>
      </c>
      <c r="B17" s="44" t="s">
        <v>20</v>
      </c>
      <c r="C17" s="73" t="s">
        <v>21</v>
      </c>
      <c r="D17" s="31">
        <v>20</v>
      </c>
      <c r="E17" s="31">
        <v>88</v>
      </c>
      <c r="F17" s="95">
        <v>29.3</v>
      </c>
      <c r="G17" s="31">
        <v>7.3</v>
      </c>
      <c r="H17" s="31">
        <v>4.8</v>
      </c>
      <c r="I17" s="31">
        <v>0</v>
      </c>
      <c r="J17" s="31">
        <f t="shared" si="0"/>
        <v>-15.2</v>
      </c>
      <c r="K17" s="31">
        <f t="shared" si="2"/>
        <v>-24.5</v>
      </c>
      <c r="L17" s="31">
        <f t="shared" si="3"/>
        <v>-83.2</v>
      </c>
      <c r="M17" s="31">
        <f t="shared" si="4"/>
        <v>-7.3</v>
      </c>
      <c r="N17" s="32">
        <f t="shared" si="1"/>
        <v>0.24</v>
      </c>
      <c r="O17" s="32">
        <f t="shared" si="5"/>
        <v>0</v>
      </c>
      <c r="P17" s="32">
        <f t="shared" si="6"/>
        <v>0.16382252559726962</v>
      </c>
      <c r="Q17" s="32">
        <f t="shared" si="7"/>
        <v>0.05454545454545454</v>
      </c>
      <c r="R17" s="15"/>
    </row>
    <row r="18" spans="1:18" ht="18.75" customHeight="1">
      <c r="A18" s="89" t="s">
        <v>19</v>
      </c>
      <c r="B18" s="90" t="s">
        <v>20</v>
      </c>
      <c r="C18" s="88" t="s">
        <v>83</v>
      </c>
      <c r="D18" s="31">
        <v>38.4</v>
      </c>
      <c r="E18" s="31">
        <v>328.3</v>
      </c>
      <c r="F18" s="95">
        <v>109.39999999999999</v>
      </c>
      <c r="G18" s="31">
        <v>27.3</v>
      </c>
      <c r="H18" s="31">
        <v>20.8</v>
      </c>
      <c r="I18" s="31">
        <v>0</v>
      </c>
      <c r="J18" s="31">
        <f t="shared" si="0"/>
        <v>-17.599999999999998</v>
      </c>
      <c r="K18" s="31">
        <f t="shared" si="2"/>
        <v>-88.6</v>
      </c>
      <c r="L18" s="31">
        <f t="shared" si="3"/>
        <v>-307.5</v>
      </c>
      <c r="M18" s="31">
        <f t="shared" si="4"/>
        <v>-27.3</v>
      </c>
      <c r="N18" s="32">
        <f t="shared" si="1"/>
        <v>0.5416666666666667</v>
      </c>
      <c r="O18" s="32">
        <f t="shared" si="5"/>
        <v>0</v>
      </c>
      <c r="P18" s="32">
        <f t="shared" si="6"/>
        <v>0.190127970749543</v>
      </c>
      <c r="Q18" s="32">
        <f t="shared" si="7"/>
        <v>0.06335668595796527</v>
      </c>
      <c r="R18" s="15"/>
    </row>
    <row r="19" spans="1:18" ht="35.25" customHeight="1">
      <c r="A19" s="46" t="s">
        <v>23</v>
      </c>
      <c r="B19" s="47" t="s">
        <v>71</v>
      </c>
      <c r="C19" s="73" t="s">
        <v>24</v>
      </c>
      <c r="D19" s="31">
        <v>11.2</v>
      </c>
      <c r="E19" s="31">
        <v>0</v>
      </c>
      <c r="F19" s="95">
        <v>0</v>
      </c>
      <c r="G19" s="31">
        <v>0</v>
      </c>
      <c r="H19" s="31">
        <v>0</v>
      </c>
      <c r="I19" s="31">
        <v>0</v>
      </c>
      <c r="J19" s="31">
        <f t="shared" si="0"/>
        <v>-11.2</v>
      </c>
      <c r="K19" s="31">
        <f t="shared" si="2"/>
        <v>0</v>
      </c>
      <c r="L19" s="31">
        <f t="shared" si="3"/>
        <v>0</v>
      </c>
      <c r="M19" s="31">
        <f t="shared" si="4"/>
        <v>0</v>
      </c>
      <c r="N19" s="32">
        <f t="shared" si="1"/>
        <v>0</v>
      </c>
      <c r="O19" s="32">
        <f t="shared" si="5"/>
      </c>
      <c r="P19" s="32">
        <f t="shared" si="6"/>
      </c>
      <c r="Q19" s="32">
        <f t="shared" si="7"/>
      </c>
      <c r="R19" s="15"/>
    </row>
    <row r="20" spans="1:18" ht="18" customHeight="1">
      <c r="A20" s="45" t="s">
        <v>22</v>
      </c>
      <c r="B20" s="44" t="s">
        <v>9</v>
      </c>
      <c r="C20" s="73" t="s">
        <v>73</v>
      </c>
      <c r="D20" s="31">
        <v>10</v>
      </c>
      <c r="E20" s="31">
        <v>55</v>
      </c>
      <c r="F20" s="95">
        <v>15</v>
      </c>
      <c r="G20" s="31">
        <v>10</v>
      </c>
      <c r="H20" s="31">
        <v>10</v>
      </c>
      <c r="I20" s="31">
        <v>0</v>
      </c>
      <c r="J20" s="31">
        <f t="shared" si="0"/>
        <v>0</v>
      </c>
      <c r="K20" s="31">
        <f t="shared" si="2"/>
        <v>-5</v>
      </c>
      <c r="L20" s="31">
        <f t="shared" si="3"/>
        <v>-45</v>
      </c>
      <c r="M20" s="31">
        <f t="shared" si="4"/>
        <v>-10</v>
      </c>
      <c r="N20" s="32">
        <f t="shared" si="1"/>
        <v>1</v>
      </c>
      <c r="O20" s="32">
        <f t="shared" si="5"/>
        <v>0</v>
      </c>
      <c r="P20" s="32">
        <f t="shared" si="6"/>
        <v>0.6666666666666666</v>
      </c>
      <c r="Q20" s="32">
        <f t="shared" si="7"/>
        <v>0.18181818181818182</v>
      </c>
      <c r="R20" s="15"/>
    </row>
    <row r="21" spans="1:18" s="43" customFormat="1" ht="28.5" customHeight="1">
      <c r="A21" s="133"/>
      <c r="B21" s="133"/>
      <c r="C21" s="42" t="s">
        <v>25</v>
      </c>
      <c r="D21" s="41">
        <v>1997482.3</v>
      </c>
      <c r="E21" s="41">
        <f>E25+E28+E36+E48+E50+E55+E58+E61+E70</f>
        <v>7267443.6</v>
      </c>
      <c r="F21" s="41">
        <f>F25+F28+F36+F48+F50+F55+F58+F61+F70</f>
        <v>2354542.5</v>
      </c>
      <c r="G21" s="41">
        <f>G25+G28+G36+G48+G50+G55+G58+G61+G70</f>
        <v>533946.7999999999</v>
      </c>
      <c r="H21" s="41">
        <f>H25+H28+H36+H48+H50+H55+H58+H61+H70</f>
        <v>2146272.83</v>
      </c>
      <c r="I21" s="41">
        <f>I25+I28+I36+I48+I50+I55+I58+I61+I70</f>
        <v>280292.7200000001</v>
      </c>
      <c r="J21" s="41">
        <f>J25+J28+J36+J48+J50+J55+J58+J61+J70</f>
        <v>148790.52999999968</v>
      </c>
      <c r="K21" s="41">
        <f t="shared" si="2"/>
        <v>-208269.66999999993</v>
      </c>
      <c r="L21" s="41">
        <f t="shared" si="3"/>
        <v>-5121170.77</v>
      </c>
      <c r="M21" s="41">
        <f t="shared" si="4"/>
        <v>-253654.07999999984</v>
      </c>
      <c r="N21" s="50">
        <f t="shared" si="1"/>
        <v>1.0744890355223673</v>
      </c>
      <c r="O21" s="50">
        <f t="shared" si="5"/>
        <v>0.5249450319769687</v>
      </c>
      <c r="P21" s="50">
        <f t="shared" si="6"/>
        <v>0.9115455890050828</v>
      </c>
      <c r="Q21" s="50">
        <f t="shared" si="7"/>
        <v>0.2953270707185124</v>
      </c>
      <c r="R21" s="51"/>
    </row>
    <row r="22" spans="1:17" ht="18" customHeight="1">
      <c r="A22" s="126" t="s">
        <v>23</v>
      </c>
      <c r="B22" s="129" t="s">
        <v>71</v>
      </c>
      <c r="C22" s="18" t="s">
        <v>85</v>
      </c>
      <c r="D22" s="19">
        <v>42621.8</v>
      </c>
      <c r="E22" s="1">
        <v>209447.5</v>
      </c>
      <c r="F22" s="97">
        <v>66396.8</v>
      </c>
      <c r="G22" s="1">
        <v>17699.2</v>
      </c>
      <c r="H22" s="28">
        <v>60471.259999999995</v>
      </c>
      <c r="I22" s="28">
        <v>9919.1</v>
      </c>
      <c r="J22" s="2">
        <f t="shared" si="0"/>
        <v>17849.459999999992</v>
      </c>
      <c r="K22" s="2">
        <f t="shared" si="2"/>
        <v>-5925.540000000008</v>
      </c>
      <c r="L22" s="2">
        <f t="shared" si="3"/>
        <v>-148976.24</v>
      </c>
      <c r="M22" s="2">
        <f t="shared" si="4"/>
        <v>-7780.1</v>
      </c>
      <c r="N22" s="13">
        <f t="shared" si="1"/>
        <v>1.41878709955938</v>
      </c>
      <c r="O22" s="13">
        <f t="shared" si="5"/>
        <v>0.5604264599529922</v>
      </c>
      <c r="P22" s="13">
        <f t="shared" si="6"/>
        <v>0.9107556388259674</v>
      </c>
      <c r="Q22" s="13">
        <f t="shared" si="7"/>
        <v>0.28871798422038936</v>
      </c>
    </row>
    <row r="23" spans="1:17" ht="18" customHeight="1">
      <c r="A23" s="127"/>
      <c r="B23" s="130"/>
      <c r="C23" s="18" t="s">
        <v>26</v>
      </c>
      <c r="D23" s="19">
        <v>9834.5</v>
      </c>
      <c r="E23" s="1">
        <v>4501.5</v>
      </c>
      <c r="F23" s="97">
        <v>4501.5</v>
      </c>
      <c r="G23" s="1">
        <v>4501.5</v>
      </c>
      <c r="H23" s="28">
        <v>1715</v>
      </c>
      <c r="I23" s="28">
        <v>0</v>
      </c>
      <c r="J23" s="2">
        <f t="shared" si="0"/>
        <v>-8119.5</v>
      </c>
      <c r="K23" s="2">
        <f t="shared" si="2"/>
        <v>-2786.5</v>
      </c>
      <c r="L23" s="2">
        <f t="shared" si="3"/>
        <v>-2786.5</v>
      </c>
      <c r="M23" s="2">
        <f t="shared" si="4"/>
        <v>-4501.5</v>
      </c>
      <c r="N23" s="13">
        <f t="shared" si="1"/>
        <v>0.1743860897859576</v>
      </c>
      <c r="O23" s="13">
        <f t="shared" si="5"/>
        <v>0</v>
      </c>
      <c r="P23" s="13">
        <f t="shared" si="6"/>
        <v>0.38098411640564256</v>
      </c>
      <c r="Q23" s="13">
        <f t="shared" si="7"/>
        <v>0.38098411640564256</v>
      </c>
    </row>
    <row r="24" spans="1:17" ht="18" customHeight="1">
      <c r="A24" s="127"/>
      <c r="B24" s="130"/>
      <c r="C24" s="18" t="s">
        <v>47</v>
      </c>
      <c r="D24" s="19">
        <v>27075.5</v>
      </c>
      <c r="E24" s="1">
        <v>126183.1</v>
      </c>
      <c r="F24" s="97">
        <v>41504.6</v>
      </c>
      <c r="G24" s="1">
        <v>10520</v>
      </c>
      <c r="H24" s="28">
        <v>38573.82000000001</v>
      </c>
      <c r="I24" s="28">
        <v>4519.63</v>
      </c>
      <c r="J24" s="2">
        <f t="shared" si="0"/>
        <v>11498.320000000007</v>
      </c>
      <c r="K24" s="2">
        <f t="shared" si="2"/>
        <v>-2930.7799999999916</v>
      </c>
      <c r="L24" s="2">
        <f t="shared" si="3"/>
        <v>-87609.28</v>
      </c>
      <c r="M24" s="2">
        <f t="shared" si="4"/>
        <v>-6000.37</v>
      </c>
      <c r="N24" s="13">
        <f t="shared" si="1"/>
        <v>1.4246761832653139</v>
      </c>
      <c r="O24" s="13">
        <f t="shared" si="5"/>
        <v>0.4296226235741445</v>
      </c>
      <c r="P24" s="13">
        <f t="shared" si="6"/>
        <v>0.9293866222057316</v>
      </c>
      <c r="Q24" s="13">
        <f t="shared" si="7"/>
        <v>0.30569719716824206</v>
      </c>
    </row>
    <row r="25" spans="1:17" ht="18" customHeight="1">
      <c r="A25" s="128"/>
      <c r="B25" s="131"/>
      <c r="C25" s="75" t="s">
        <v>7</v>
      </c>
      <c r="D25" s="67">
        <v>79531.9</v>
      </c>
      <c r="E25" s="67">
        <f>SUM(E22:E24)</f>
        <v>340132.1</v>
      </c>
      <c r="F25" s="67">
        <f>SUM(F22:F24)</f>
        <v>112402.9</v>
      </c>
      <c r="G25" s="67">
        <f>SUM(G22:G24)</f>
        <v>32720.7</v>
      </c>
      <c r="H25" s="67">
        <f>SUM(H22:H24)</f>
        <v>100760.08</v>
      </c>
      <c r="I25" s="67">
        <f>SUM(I22:I24)</f>
        <v>14438.73</v>
      </c>
      <c r="J25" s="67">
        <f t="shared" si="0"/>
        <v>21228.180000000008</v>
      </c>
      <c r="K25" s="67">
        <f t="shared" si="2"/>
        <v>-11642.819999999992</v>
      </c>
      <c r="L25" s="67">
        <f t="shared" si="3"/>
        <v>-239372.01999999996</v>
      </c>
      <c r="M25" s="67">
        <f t="shared" si="4"/>
        <v>-18281.97</v>
      </c>
      <c r="N25" s="21">
        <f t="shared" si="1"/>
        <v>1.2669140307222637</v>
      </c>
      <c r="O25" s="21">
        <f t="shared" si="5"/>
        <v>0.44127203880112587</v>
      </c>
      <c r="P25" s="21">
        <f t="shared" si="6"/>
        <v>0.8964188646378342</v>
      </c>
      <c r="Q25" s="21">
        <f t="shared" si="7"/>
        <v>0.29623807926390955</v>
      </c>
    </row>
    <row r="26" spans="1:17" ht="23.25" customHeight="1">
      <c r="A26" s="121">
        <v>951</v>
      </c>
      <c r="B26" s="121" t="s">
        <v>9</v>
      </c>
      <c r="C26" s="91" t="s">
        <v>27</v>
      </c>
      <c r="D26" s="19">
        <v>25456</v>
      </c>
      <c r="E26" s="1">
        <v>75335.1</v>
      </c>
      <c r="F26" s="97">
        <v>20947</v>
      </c>
      <c r="G26" s="1">
        <v>6278</v>
      </c>
      <c r="H26" s="28">
        <v>54259.73</v>
      </c>
      <c r="I26" s="28">
        <v>5870.15</v>
      </c>
      <c r="J26" s="1">
        <f t="shared" si="0"/>
        <v>28803.730000000003</v>
      </c>
      <c r="K26" s="1">
        <f t="shared" si="2"/>
        <v>33312.73</v>
      </c>
      <c r="L26" s="1">
        <f t="shared" si="3"/>
        <v>-21075.370000000003</v>
      </c>
      <c r="M26" s="1">
        <f t="shared" si="4"/>
        <v>-407.85000000000036</v>
      </c>
      <c r="N26" s="13">
        <f t="shared" si="1"/>
        <v>2.1315104494028914</v>
      </c>
      <c r="O26" s="13">
        <f t="shared" si="5"/>
        <v>0.9350350430073271</v>
      </c>
      <c r="P26" s="13">
        <f t="shared" si="6"/>
        <v>2.590334176731752</v>
      </c>
      <c r="Q26" s="13">
        <f t="shared" si="7"/>
        <v>0.7202450119532595</v>
      </c>
    </row>
    <row r="27" spans="1:17" ht="22.5" customHeight="1">
      <c r="A27" s="121"/>
      <c r="B27" s="121"/>
      <c r="C27" s="92" t="s">
        <v>28</v>
      </c>
      <c r="D27" s="19">
        <v>2681.6</v>
      </c>
      <c r="E27" s="1">
        <v>13384.8</v>
      </c>
      <c r="F27" s="97">
        <v>3201</v>
      </c>
      <c r="G27" s="1">
        <v>1271</v>
      </c>
      <c r="H27" s="28">
        <v>4383.320000000001</v>
      </c>
      <c r="I27" s="28">
        <v>84.6</v>
      </c>
      <c r="J27" s="1">
        <f t="shared" si="0"/>
        <v>1701.7200000000007</v>
      </c>
      <c r="K27" s="1">
        <f t="shared" si="2"/>
        <v>1182.3200000000006</v>
      </c>
      <c r="L27" s="1">
        <f t="shared" si="3"/>
        <v>-9001.48</v>
      </c>
      <c r="M27" s="1">
        <f t="shared" si="4"/>
        <v>-1186.4</v>
      </c>
      <c r="N27" s="13">
        <f t="shared" si="1"/>
        <v>1.6345912887828165</v>
      </c>
      <c r="O27" s="13">
        <f t="shared" si="5"/>
        <v>0.06656176239181746</v>
      </c>
      <c r="P27" s="13">
        <f t="shared" si="6"/>
        <v>1.3693595751327712</v>
      </c>
      <c r="Q27" s="13">
        <f t="shared" si="7"/>
        <v>0.32748490825413906</v>
      </c>
    </row>
    <row r="28" spans="1:17" ht="15.75">
      <c r="A28" s="121"/>
      <c r="B28" s="121"/>
      <c r="C28" s="77" t="s">
        <v>7</v>
      </c>
      <c r="D28" s="67">
        <v>28137.6</v>
      </c>
      <c r="E28" s="67">
        <f>E26+E27</f>
        <v>88719.90000000001</v>
      </c>
      <c r="F28" s="67">
        <f>F26+F27</f>
        <v>24148</v>
      </c>
      <c r="G28" s="67">
        <f>G26+G27</f>
        <v>7549</v>
      </c>
      <c r="H28" s="67">
        <f>H26+H27</f>
        <v>58643.05</v>
      </c>
      <c r="I28" s="67">
        <f>I26+I27</f>
        <v>5954.75</v>
      </c>
      <c r="J28" s="67">
        <f t="shared" si="0"/>
        <v>30505.450000000004</v>
      </c>
      <c r="K28" s="67">
        <f t="shared" si="2"/>
        <v>34495.05</v>
      </c>
      <c r="L28" s="67">
        <f t="shared" si="3"/>
        <v>-30076.850000000006</v>
      </c>
      <c r="M28" s="67">
        <f t="shared" si="4"/>
        <v>-1594.25</v>
      </c>
      <c r="N28" s="21">
        <f t="shared" si="1"/>
        <v>2.0841525218924146</v>
      </c>
      <c r="O28" s="21">
        <f t="shared" si="5"/>
        <v>0.7888130878262022</v>
      </c>
      <c r="P28" s="21">
        <f t="shared" si="6"/>
        <v>2.4284847606427036</v>
      </c>
      <c r="Q28" s="21">
        <f t="shared" si="7"/>
        <v>0.6609909388987137</v>
      </c>
    </row>
    <row r="29" spans="1:17" ht="18.75" customHeight="1">
      <c r="A29" s="134" t="s">
        <v>29</v>
      </c>
      <c r="B29" s="121" t="s">
        <v>30</v>
      </c>
      <c r="C29" s="18" t="s">
        <v>31</v>
      </c>
      <c r="D29" s="19">
        <v>0</v>
      </c>
      <c r="E29" s="1">
        <v>2640</v>
      </c>
      <c r="F29" s="97">
        <v>0</v>
      </c>
      <c r="G29" s="1">
        <v>0</v>
      </c>
      <c r="H29" s="28">
        <v>0</v>
      </c>
      <c r="I29" s="28">
        <v>0</v>
      </c>
      <c r="J29" s="1">
        <f t="shared" si="0"/>
        <v>0</v>
      </c>
      <c r="K29" s="1">
        <f t="shared" si="2"/>
        <v>0</v>
      </c>
      <c r="L29" s="1">
        <f t="shared" si="3"/>
        <v>-2640</v>
      </c>
      <c r="M29" s="1">
        <f t="shared" si="4"/>
        <v>0</v>
      </c>
      <c r="N29" s="13">
        <f t="shared" si="1"/>
      </c>
      <c r="O29" s="13">
        <f t="shared" si="5"/>
      </c>
      <c r="P29" s="13">
        <f t="shared" si="6"/>
      </c>
      <c r="Q29" s="13">
        <f t="shared" si="7"/>
        <v>0</v>
      </c>
    </row>
    <row r="30" spans="1:17" ht="17.25" customHeight="1">
      <c r="A30" s="134"/>
      <c r="B30" s="121"/>
      <c r="C30" s="78" t="s">
        <v>32</v>
      </c>
      <c r="D30" s="19">
        <v>24818.7</v>
      </c>
      <c r="E30" s="1">
        <v>95135.2</v>
      </c>
      <c r="F30" s="97">
        <v>29800</v>
      </c>
      <c r="G30" s="1">
        <v>7500</v>
      </c>
      <c r="H30" s="28">
        <v>21224.06</v>
      </c>
      <c r="I30" s="28">
        <v>806.44</v>
      </c>
      <c r="J30" s="1">
        <f t="shared" si="0"/>
        <v>-3594.6399999999994</v>
      </c>
      <c r="K30" s="1">
        <f t="shared" si="2"/>
        <v>-8575.939999999999</v>
      </c>
      <c r="L30" s="1">
        <f t="shared" si="3"/>
        <v>-73911.14</v>
      </c>
      <c r="M30" s="1">
        <f t="shared" si="4"/>
        <v>-6693.5599999999995</v>
      </c>
      <c r="N30" s="13">
        <f t="shared" si="1"/>
        <v>0.8551640496883399</v>
      </c>
      <c r="O30" s="13">
        <f t="shared" si="5"/>
        <v>0.10752533333333333</v>
      </c>
      <c r="P30" s="13">
        <f t="shared" si="6"/>
        <v>0.71221677852349</v>
      </c>
      <c r="Q30" s="13">
        <f t="shared" si="7"/>
        <v>0.22309366039068612</v>
      </c>
    </row>
    <row r="31" spans="1:17" ht="15.75">
      <c r="A31" s="134"/>
      <c r="B31" s="121"/>
      <c r="C31" s="76" t="s">
        <v>33</v>
      </c>
      <c r="D31" s="19">
        <v>3063.6</v>
      </c>
      <c r="E31" s="1">
        <v>557</v>
      </c>
      <c r="F31" s="97">
        <v>185.6</v>
      </c>
      <c r="G31" s="1">
        <v>46.4</v>
      </c>
      <c r="H31" s="28">
        <v>359.02</v>
      </c>
      <c r="I31" s="28">
        <v>45.16</v>
      </c>
      <c r="J31" s="1">
        <f t="shared" si="0"/>
        <v>-2704.58</v>
      </c>
      <c r="K31" s="1">
        <f t="shared" si="2"/>
        <v>173.42</v>
      </c>
      <c r="L31" s="1">
        <f t="shared" si="3"/>
        <v>-197.98000000000002</v>
      </c>
      <c r="M31" s="1">
        <f t="shared" si="4"/>
        <v>-1.240000000000002</v>
      </c>
      <c r="N31" s="13">
        <f t="shared" si="1"/>
        <v>0.11718892805849328</v>
      </c>
      <c r="O31" s="13">
        <f t="shared" si="5"/>
        <v>0.9732758620689654</v>
      </c>
      <c r="P31" s="13">
        <f t="shared" si="6"/>
        <v>1.934375</v>
      </c>
      <c r="Q31" s="13">
        <f t="shared" si="7"/>
        <v>0.6445601436265709</v>
      </c>
    </row>
    <row r="32" spans="1:17" ht="27" customHeight="1">
      <c r="A32" s="134"/>
      <c r="B32" s="121"/>
      <c r="C32" s="91" t="s">
        <v>104</v>
      </c>
      <c r="D32" s="1">
        <v>143224.7</v>
      </c>
      <c r="E32" s="1">
        <f>E33+E35+E34</f>
        <v>289139.9</v>
      </c>
      <c r="F32" s="1">
        <f>F33+F35+F34</f>
        <v>213064.4</v>
      </c>
      <c r="G32" s="1">
        <f>G33+G35+G34</f>
        <v>3958.8</v>
      </c>
      <c r="H32" s="1">
        <v>216095.73</v>
      </c>
      <c r="I32" s="1">
        <v>1060.82</v>
      </c>
      <c r="J32" s="2">
        <f t="shared" si="0"/>
        <v>72871.03</v>
      </c>
      <c r="K32" s="2">
        <f t="shared" si="2"/>
        <v>3031.3300000000163</v>
      </c>
      <c r="L32" s="2">
        <f t="shared" si="3"/>
        <v>-73044.17000000001</v>
      </c>
      <c r="M32" s="2">
        <f t="shared" si="4"/>
        <v>-2897.9800000000005</v>
      </c>
      <c r="N32" s="13">
        <f t="shared" si="1"/>
        <v>1.5087881489715111</v>
      </c>
      <c r="O32" s="13">
        <f t="shared" si="5"/>
        <v>0.2679650399110841</v>
      </c>
      <c r="P32" s="13">
        <f t="shared" si="6"/>
        <v>1.0142272946583288</v>
      </c>
      <c r="Q32" s="13">
        <f t="shared" si="7"/>
        <v>0.7473742987391224</v>
      </c>
    </row>
    <row r="33" spans="1:17" ht="23.25" customHeight="1">
      <c r="A33" s="134"/>
      <c r="B33" s="121"/>
      <c r="C33" s="101" t="s">
        <v>34</v>
      </c>
      <c r="D33" s="19">
        <v>129726</v>
      </c>
      <c r="E33" s="3">
        <v>251905.2</v>
      </c>
      <c r="F33" s="113">
        <v>201929.3</v>
      </c>
      <c r="G33" s="114">
        <v>1240.3</v>
      </c>
      <c r="H33" s="28">
        <v>207767.48</v>
      </c>
      <c r="I33" s="28">
        <v>0</v>
      </c>
      <c r="J33" s="3">
        <f t="shared" si="0"/>
        <v>78041.48000000001</v>
      </c>
      <c r="K33" s="3">
        <f t="shared" si="2"/>
        <v>5838.180000000022</v>
      </c>
      <c r="L33" s="3">
        <f t="shared" si="3"/>
        <v>-44137.72</v>
      </c>
      <c r="M33" s="3">
        <f t="shared" si="4"/>
        <v>-1240.3</v>
      </c>
      <c r="N33" s="13">
        <f t="shared" si="1"/>
        <v>1.6015870372939889</v>
      </c>
      <c r="O33" s="13">
        <f t="shared" si="5"/>
        <v>0</v>
      </c>
      <c r="P33" s="13">
        <f t="shared" si="6"/>
        <v>1.0289120003882548</v>
      </c>
      <c r="Q33" s="13">
        <f t="shared" si="7"/>
        <v>0.8247844030214541</v>
      </c>
    </row>
    <row r="34" spans="1:17" ht="21" customHeight="1">
      <c r="A34" s="134"/>
      <c r="B34" s="121"/>
      <c r="C34" s="101" t="s">
        <v>35</v>
      </c>
      <c r="D34" s="19">
        <v>693.3</v>
      </c>
      <c r="E34" s="3">
        <v>1403.8</v>
      </c>
      <c r="F34" s="98">
        <v>632.1</v>
      </c>
      <c r="G34" s="3">
        <v>0</v>
      </c>
      <c r="H34" s="28">
        <v>0</v>
      </c>
      <c r="I34" s="28">
        <v>0</v>
      </c>
      <c r="J34" s="3">
        <f t="shared" si="0"/>
        <v>-693.3</v>
      </c>
      <c r="K34" s="3">
        <f t="shared" si="2"/>
        <v>-632.1</v>
      </c>
      <c r="L34" s="3">
        <f t="shared" si="3"/>
        <v>-1403.8</v>
      </c>
      <c r="M34" s="3">
        <f t="shared" si="4"/>
        <v>0</v>
      </c>
      <c r="N34" s="13">
        <f t="shared" si="1"/>
        <v>0</v>
      </c>
      <c r="O34" s="13">
        <f t="shared" si="5"/>
      </c>
      <c r="P34" s="13">
        <f t="shared" si="6"/>
        <v>0</v>
      </c>
      <c r="Q34" s="13">
        <f t="shared" si="7"/>
        <v>0</v>
      </c>
    </row>
    <row r="35" spans="1:17" ht="25.5" customHeight="1">
      <c r="A35" s="134"/>
      <c r="B35" s="121"/>
      <c r="C35" s="101" t="s">
        <v>36</v>
      </c>
      <c r="D35" s="19">
        <v>12805.4</v>
      </c>
      <c r="E35" s="3">
        <v>35830.9</v>
      </c>
      <c r="F35" s="98">
        <v>10503</v>
      </c>
      <c r="G35" s="3">
        <v>2718.5</v>
      </c>
      <c r="H35" s="28">
        <v>8328.25</v>
      </c>
      <c r="I35" s="28">
        <v>1060.82</v>
      </c>
      <c r="J35" s="3">
        <f t="shared" si="0"/>
        <v>-4477.15</v>
      </c>
      <c r="K35" s="3">
        <f t="shared" si="2"/>
        <v>-2174.75</v>
      </c>
      <c r="L35" s="3">
        <f t="shared" si="3"/>
        <v>-27502.65</v>
      </c>
      <c r="M35" s="3">
        <f t="shared" si="4"/>
        <v>-1657.68</v>
      </c>
      <c r="N35" s="13">
        <f t="shared" si="1"/>
        <v>0.6503701563402939</v>
      </c>
      <c r="O35" s="13">
        <f t="shared" si="5"/>
        <v>0.3902225491999264</v>
      </c>
      <c r="P35" s="13">
        <f t="shared" si="6"/>
        <v>0.7929401123488528</v>
      </c>
      <c r="Q35" s="13">
        <f t="shared" si="7"/>
        <v>0.23243206282845252</v>
      </c>
    </row>
    <row r="36" spans="1:17" ht="15.75">
      <c r="A36" s="134"/>
      <c r="B36" s="134"/>
      <c r="C36" s="77" t="s">
        <v>7</v>
      </c>
      <c r="D36" s="67">
        <v>171107</v>
      </c>
      <c r="E36" s="67">
        <f>SUM(E29:E32)</f>
        <v>387472.10000000003</v>
      </c>
      <c r="F36" s="67">
        <f>SUM(F29:F32)</f>
        <v>243050</v>
      </c>
      <c r="G36" s="67">
        <f>SUM(G29:G32)</f>
        <v>11505.2</v>
      </c>
      <c r="H36" s="67">
        <f>SUM(H29:H32)</f>
        <v>237678.81</v>
      </c>
      <c r="I36" s="67">
        <f>SUM(I29:I32)</f>
        <v>1912.42</v>
      </c>
      <c r="J36" s="67">
        <f t="shared" si="0"/>
        <v>66571.81</v>
      </c>
      <c r="K36" s="67">
        <f t="shared" si="2"/>
        <v>-5371.190000000002</v>
      </c>
      <c r="L36" s="67">
        <f t="shared" si="3"/>
        <v>-149793.29000000004</v>
      </c>
      <c r="M36" s="67">
        <f t="shared" si="4"/>
        <v>-9592.78</v>
      </c>
      <c r="N36" s="21">
        <f t="shared" si="1"/>
        <v>1.3890653801422501</v>
      </c>
      <c r="O36" s="21">
        <f t="shared" si="5"/>
        <v>0.16622222994819733</v>
      </c>
      <c r="P36" s="21">
        <f t="shared" si="6"/>
        <v>0.9779008845916478</v>
      </c>
      <c r="Q36" s="21">
        <f t="shared" si="7"/>
        <v>0.6134088364039629</v>
      </c>
    </row>
    <row r="37" spans="1:17" ht="31.5">
      <c r="A37" s="134" t="s">
        <v>70</v>
      </c>
      <c r="B37" s="121" t="s">
        <v>13</v>
      </c>
      <c r="C37" s="76" t="s">
        <v>38</v>
      </c>
      <c r="D37" s="19">
        <v>96468.9</v>
      </c>
      <c r="E37" s="1">
        <v>280952</v>
      </c>
      <c r="F37" s="97">
        <v>96800</v>
      </c>
      <c r="G37" s="1">
        <v>9200</v>
      </c>
      <c r="H37" s="28">
        <v>98275.84</v>
      </c>
      <c r="I37" s="28">
        <v>1845.1599999999999</v>
      </c>
      <c r="J37" s="2">
        <f aca="true" t="shared" si="8" ref="J37:J82">H37-D37</f>
        <v>1806.9400000000023</v>
      </c>
      <c r="K37" s="2">
        <f t="shared" si="2"/>
        <v>1475.8399999999965</v>
      </c>
      <c r="L37" s="2">
        <f aca="true" t="shared" si="9" ref="L37:L68">H37-E37</f>
        <v>-182676.16</v>
      </c>
      <c r="M37" s="2">
        <f aca="true" t="shared" si="10" ref="M37:M68">I37-G37</f>
        <v>-7354.84</v>
      </c>
      <c r="N37" s="13">
        <f aca="true" t="shared" si="11" ref="N37:N68">_xlfn.IFERROR(H37/D37,"")</f>
        <v>1.0187308033988156</v>
      </c>
      <c r="O37" s="13">
        <f aca="true" t="shared" si="12" ref="O37:O68">_xlfn.IFERROR(I37/G37,"")</f>
        <v>0.20056086956521738</v>
      </c>
      <c r="P37" s="13">
        <f t="shared" si="6"/>
        <v>1.0152462809917355</v>
      </c>
      <c r="Q37" s="13">
        <f t="shared" si="7"/>
        <v>0.3497958370113044</v>
      </c>
    </row>
    <row r="38" spans="1:17" ht="18.75" customHeight="1">
      <c r="A38" s="134"/>
      <c r="B38" s="121"/>
      <c r="C38" s="76" t="s">
        <v>39</v>
      </c>
      <c r="D38" s="19">
        <v>143206.2</v>
      </c>
      <c r="E38" s="1">
        <v>234039.3</v>
      </c>
      <c r="F38" s="97">
        <v>115200</v>
      </c>
      <c r="G38" s="1">
        <v>5100</v>
      </c>
      <c r="H38" s="28">
        <v>18461.41</v>
      </c>
      <c r="I38" s="28">
        <v>-268.52</v>
      </c>
      <c r="J38" s="2">
        <f t="shared" si="8"/>
        <v>-124744.79000000001</v>
      </c>
      <c r="K38" s="2">
        <f t="shared" si="2"/>
        <v>-96738.59</v>
      </c>
      <c r="L38" s="2">
        <f t="shared" si="9"/>
        <v>-215577.88999999998</v>
      </c>
      <c r="M38" s="2">
        <f t="shared" si="10"/>
        <v>-5368.52</v>
      </c>
      <c r="N38" s="13">
        <f t="shared" si="11"/>
        <v>0.12891487938371382</v>
      </c>
      <c r="O38" s="13">
        <f t="shared" si="12"/>
        <v>-0.05265098039215686</v>
      </c>
      <c r="P38" s="13">
        <f t="shared" si="6"/>
        <v>0.1602552951388889</v>
      </c>
      <c r="Q38" s="13">
        <f t="shared" si="7"/>
        <v>0.07888166645516373</v>
      </c>
    </row>
    <row r="39" spans="1:17" ht="31.5">
      <c r="A39" s="134"/>
      <c r="B39" s="121"/>
      <c r="C39" s="18" t="s">
        <v>40</v>
      </c>
      <c r="D39" s="19">
        <v>13319.4</v>
      </c>
      <c r="E39" s="1">
        <v>42797.9</v>
      </c>
      <c r="F39" s="97">
        <v>13480</v>
      </c>
      <c r="G39" s="1">
        <v>1900</v>
      </c>
      <c r="H39" s="28">
        <v>14967.3</v>
      </c>
      <c r="I39" s="28">
        <v>99.04</v>
      </c>
      <c r="J39" s="1">
        <f t="shared" si="8"/>
        <v>1647.8999999999996</v>
      </c>
      <c r="K39" s="1">
        <f t="shared" si="2"/>
        <v>1487.2999999999993</v>
      </c>
      <c r="L39" s="1">
        <f t="shared" si="9"/>
        <v>-27830.600000000002</v>
      </c>
      <c r="M39" s="1">
        <f t="shared" si="10"/>
        <v>-1800.96</v>
      </c>
      <c r="N39" s="13">
        <f t="shared" si="11"/>
        <v>1.1237217892697868</v>
      </c>
      <c r="O39" s="13">
        <f t="shared" si="12"/>
        <v>0.05212631578947369</v>
      </c>
      <c r="P39" s="13">
        <f t="shared" si="6"/>
        <v>1.110333827893175</v>
      </c>
      <c r="Q39" s="13">
        <f t="shared" si="7"/>
        <v>0.3497204302080242</v>
      </c>
    </row>
    <row r="40" spans="1:17" ht="18.75" customHeight="1">
      <c r="A40" s="137"/>
      <c r="B40" s="141"/>
      <c r="C40" s="79" t="s">
        <v>74</v>
      </c>
      <c r="D40" s="19">
        <v>1760.8</v>
      </c>
      <c r="E40" s="1">
        <v>3022.8</v>
      </c>
      <c r="F40" s="97">
        <v>336</v>
      </c>
      <c r="G40" s="1">
        <v>0</v>
      </c>
      <c r="H40" s="28">
        <v>2709.8199999999997</v>
      </c>
      <c r="I40" s="28">
        <v>357.07</v>
      </c>
      <c r="J40" s="1">
        <f t="shared" si="8"/>
        <v>949.0199999999998</v>
      </c>
      <c r="K40" s="1">
        <f t="shared" si="2"/>
        <v>2373.8199999999997</v>
      </c>
      <c r="L40" s="1">
        <f t="shared" si="9"/>
        <v>-312.9800000000005</v>
      </c>
      <c r="M40" s="1">
        <f t="shared" si="10"/>
        <v>357.07</v>
      </c>
      <c r="N40" s="13">
        <f t="shared" si="11"/>
        <v>1.5389709223080417</v>
      </c>
      <c r="O40" s="13">
        <f t="shared" si="12"/>
      </c>
      <c r="P40" s="13">
        <f t="shared" si="6"/>
        <v>8.064940476190475</v>
      </c>
      <c r="Q40" s="13">
        <f t="shared" si="7"/>
        <v>0.8964602355432049</v>
      </c>
    </row>
    <row r="41" spans="1:17" ht="18" customHeight="1">
      <c r="A41" s="138"/>
      <c r="B41" s="142"/>
      <c r="C41" s="80" t="s">
        <v>78</v>
      </c>
      <c r="D41" s="19">
        <v>45.2</v>
      </c>
      <c r="E41" s="1">
        <v>0</v>
      </c>
      <c r="F41" s="97"/>
      <c r="G41" s="1">
        <v>0</v>
      </c>
      <c r="H41" s="28">
        <v>26.53</v>
      </c>
      <c r="I41" s="28">
        <v>0</v>
      </c>
      <c r="J41" s="1">
        <f t="shared" si="8"/>
        <v>-18.67</v>
      </c>
      <c r="K41" s="1">
        <f t="shared" si="2"/>
        <v>26.53</v>
      </c>
      <c r="L41" s="1">
        <f t="shared" si="9"/>
        <v>26.53</v>
      </c>
      <c r="M41" s="1">
        <f t="shared" si="10"/>
        <v>0</v>
      </c>
      <c r="N41" s="13">
        <f t="shared" si="11"/>
        <v>0.5869469026548673</v>
      </c>
      <c r="O41" s="13">
        <f t="shared" si="12"/>
      </c>
      <c r="P41" s="13">
        <f t="shared" si="6"/>
      </c>
      <c r="Q41" s="13">
        <f t="shared" si="7"/>
      </c>
    </row>
    <row r="42" spans="1:17" ht="31.5">
      <c r="A42" s="134"/>
      <c r="B42" s="121"/>
      <c r="C42" s="76" t="s">
        <v>41</v>
      </c>
      <c r="D42" s="19">
        <v>56958.7</v>
      </c>
      <c r="E42" s="1">
        <v>200388.7</v>
      </c>
      <c r="F42" s="97">
        <v>36330</v>
      </c>
      <c r="G42" s="1">
        <v>13500</v>
      </c>
      <c r="H42" s="28">
        <v>48168.12</v>
      </c>
      <c r="I42" s="28">
        <v>18538.83</v>
      </c>
      <c r="J42" s="1">
        <f t="shared" si="8"/>
        <v>-8790.579999999994</v>
      </c>
      <c r="K42" s="1">
        <f t="shared" si="2"/>
        <v>11838.120000000003</v>
      </c>
      <c r="L42" s="1">
        <f t="shared" si="9"/>
        <v>-152220.58000000002</v>
      </c>
      <c r="M42" s="1">
        <f t="shared" si="10"/>
        <v>5038.830000000002</v>
      </c>
      <c r="N42" s="13">
        <f t="shared" si="11"/>
        <v>0.8456674748545877</v>
      </c>
      <c r="O42" s="13">
        <f t="shared" si="12"/>
        <v>1.3732466666666667</v>
      </c>
      <c r="P42" s="13">
        <f t="shared" si="6"/>
        <v>1.325849710982659</v>
      </c>
      <c r="Q42" s="13">
        <f t="shared" si="7"/>
        <v>0.2403734342305729</v>
      </c>
    </row>
    <row r="43" spans="1:17" ht="28.5" customHeight="1">
      <c r="A43" s="139"/>
      <c r="B43" s="143"/>
      <c r="C43" s="81" t="s">
        <v>91</v>
      </c>
      <c r="D43" s="19"/>
      <c r="E43" s="20">
        <v>0</v>
      </c>
      <c r="F43" s="97"/>
      <c r="G43" s="20">
        <v>0</v>
      </c>
      <c r="H43" s="28">
        <v>0</v>
      </c>
      <c r="I43" s="28">
        <v>0</v>
      </c>
      <c r="J43" s="1">
        <f t="shared" si="8"/>
        <v>0</v>
      </c>
      <c r="K43" s="1">
        <f t="shared" si="2"/>
        <v>0</v>
      </c>
      <c r="L43" s="1">
        <f t="shared" si="9"/>
        <v>0</v>
      </c>
      <c r="M43" s="1">
        <f t="shared" si="10"/>
        <v>0</v>
      </c>
      <c r="N43" s="13">
        <f t="shared" si="11"/>
      </c>
      <c r="O43" s="13">
        <f t="shared" si="12"/>
      </c>
      <c r="P43" s="13">
        <f t="shared" si="6"/>
      </c>
      <c r="Q43" s="13">
        <f t="shared" si="7"/>
      </c>
    </row>
    <row r="44" spans="1:17" ht="34.5" customHeight="1">
      <c r="A44" s="134"/>
      <c r="B44" s="121"/>
      <c r="C44" s="76" t="s">
        <v>42</v>
      </c>
      <c r="D44" s="19">
        <v>21746.8</v>
      </c>
      <c r="E44" s="1">
        <v>82177</v>
      </c>
      <c r="F44" s="97">
        <v>14150</v>
      </c>
      <c r="G44" s="1">
        <v>4350</v>
      </c>
      <c r="H44" s="28">
        <v>59307.54</v>
      </c>
      <c r="I44" s="28">
        <v>16439.65</v>
      </c>
      <c r="J44" s="1">
        <f t="shared" si="8"/>
        <v>37560.740000000005</v>
      </c>
      <c r="K44" s="1">
        <f t="shared" si="2"/>
        <v>45157.54</v>
      </c>
      <c r="L44" s="1">
        <f t="shared" si="9"/>
        <v>-22869.46</v>
      </c>
      <c r="M44" s="1">
        <f t="shared" si="10"/>
        <v>12089.650000000001</v>
      </c>
      <c r="N44" s="13">
        <f t="shared" si="11"/>
        <v>2.7271846892416356</v>
      </c>
      <c r="O44" s="13">
        <f t="shared" si="12"/>
        <v>3.7792298850574717</v>
      </c>
      <c r="P44" s="13">
        <f t="shared" si="6"/>
        <v>4.19134558303887</v>
      </c>
      <c r="Q44" s="13">
        <f t="shared" si="7"/>
        <v>0.7217048565900435</v>
      </c>
    </row>
    <row r="45" spans="1:17" ht="22.5" customHeight="1">
      <c r="A45" s="140"/>
      <c r="B45" s="144"/>
      <c r="C45" s="76" t="s">
        <v>92</v>
      </c>
      <c r="D45" s="19">
        <v>0</v>
      </c>
      <c r="E45" s="22">
        <v>0</v>
      </c>
      <c r="F45" s="97"/>
      <c r="G45" s="22">
        <v>0</v>
      </c>
      <c r="H45" s="28">
        <v>127.01</v>
      </c>
      <c r="I45" s="28">
        <v>0</v>
      </c>
      <c r="J45" s="1">
        <f t="shared" si="8"/>
        <v>127.01</v>
      </c>
      <c r="K45" s="1">
        <f t="shared" si="2"/>
        <v>127.01</v>
      </c>
      <c r="L45" s="1">
        <f t="shared" si="9"/>
        <v>127.01</v>
      </c>
      <c r="M45" s="1">
        <f t="shared" si="10"/>
        <v>0</v>
      </c>
      <c r="N45" s="13">
        <f t="shared" si="11"/>
      </c>
      <c r="O45" s="13">
        <f t="shared" si="12"/>
      </c>
      <c r="P45" s="13">
        <f t="shared" si="6"/>
      </c>
      <c r="Q45" s="27"/>
    </row>
    <row r="46" spans="1:17" ht="18" customHeight="1">
      <c r="A46" s="139"/>
      <c r="B46" s="143"/>
      <c r="C46" s="18" t="s">
        <v>47</v>
      </c>
      <c r="D46" s="19">
        <v>3196.3</v>
      </c>
      <c r="E46" s="20">
        <v>8857.5</v>
      </c>
      <c r="F46" s="97">
        <v>2214.2000000000003</v>
      </c>
      <c r="G46" s="20">
        <v>0</v>
      </c>
      <c r="H46" s="28">
        <v>4690.17</v>
      </c>
      <c r="I46" s="28">
        <v>1112.0300000000002</v>
      </c>
      <c r="J46" s="1">
        <f t="shared" si="8"/>
        <v>1493.87</v>
      </c>
      <c r="K46" s="1">
        <f t="shared" si="2"/>
        <v>2475.97</v>
      </c>
      <c r="L46" s="1">
        <f t="shared" si="9"/>
        <v>-4167.33</v>
      </c>
      <c r="M46" s="1">
        <f t="shared" si="10"/>
        <v>1112.0300000000002</v>
      </c>
      <c r="N46" s="13">
        <f t="shared" si="11"/>
        <v>1.4673747770860057</v>
      </c>
      <c r="O46" s="13">
        <f t="shared" si="12"/>
      </c>
      <c r="P46" s="13">
        <f t="shared" si="6"/>
        <v>2.118223286062686</v>
      </c>
      <c r="Q46" s="13">
        <f aca="true" t="shared" si="13" ref="Q46:Q82">_xlfn.IFERROR(H46/E46,"")</f>
        <v>0.5295139712108383</v>
      </c>
    </row>
    <row r="47" spans="1:17" ht="18.75" customHeight="1">
      <c r="A47" s="139"/>
      <c r="B47" s="143"/>
      <c r="C47" s="18" t="s">
        <v>89</v>
      </c>
      <c r="D47" s="19">
        <v>12090.4</v>
      </c>
      <c r="E47" s="20">
        <v>46764</v>
      </c>
      <c r="F47" s="97">
        <v>15584</v>
      </c>
      <c r="G47" s="20">
        <v>3896</v>
      </c>
      <c r="H47" s="28">
        <v>18536.379999999997</v>
      </c>
      <c r="I47" s="28">
        <v>2110.52</v>
      </c>
      <c r="J47" s="1">
        <f t="shared" si="8"/>
        <v>6445.979999999998</v>
      </c>
      <c r="K47" s="1">
        <f t="shared" si="2"/>
        <v>2952.3799999999974</v>
      </c>
      <c r="L47" s="1">
        <f t="shared" si="9"/>
        <v>-28227.620000000003</v>
      </c>
      <c r="M47" s="1">
        <f t="shared" si="10"/>
        <v>-1785.48</v>
      </c>
      <c r="N47" s="13">
        <f t="shared" si="11"/>
        <v>1.533148613776219</v>
      </c>
      <c r="O47" s="13">
        <f t="shared" si="12"/>
        <v>0.5417145790554415</v>
      </c>
      <c r="P47" s="13">
        <f t="shared" si="6"/>
        <v>1.189449435318275</v>
      </c>
      <c r="Q47" s="13">
        <f t="shared" si="13"/>
        <v>0.39638140449918735</v>
      </c>
    </row>
    <row r="48" spans="1:17" ht="18" customHeight="1">
      <c r="A48" s="134"/>
      <c r="B48" s="134"/>
      <c r="C48" s="77" t="s">
        <v>7</v>
      </c>
      <c r="D48" s="67">
        <v>348792.7</v>
      </c>
      <c r="E48" s="67">
        <f>SUM(E37:E47)</f>
        <v>898999.2</v>
      </c>
      <c r="F48" s="67">
        <f>SUM(F37:F47)</f>
        <v>294094.2</v>
      </c>
      <c r="G48" s="67">
        <f>SUM(G37:G47)</f>
        <v>37946</v>
      </c>
      <c r="H48" s="67">
        <f>SUM(H37:H47)</f>
        <v>265270.12</v>
      </c>
      <c r="I48" s="67">
        <f>SUM(I37:I47)</f>
        <v>40233.78</v>
      </c>
      <c r="J48" s="67">
        <f t="shared" si="8"/>
        <v>-83522.58000000002</v>
      </c>
      <c r="K48" s="67">
        <f t="shared" si="2"/>
        <v>-28824.080000000016</v>
      </c>
      <c r="L48" s="67">
        <f t="shared" si="9"/>
        <v>-633729.08</v>
      </c>
      <c r="M48" s="67">
        <f t="shared" si="10"/>
        <v>2287.779999999999</v>
      </c>
      <c r="N48" s="13">
        <f t="shared" si="11"/>
        <v>0.760538050251625</v>
      </c>
      <c r="O48" s="13">
        <f t="shared" si="12"/>
        <v>1.0602904126917199</v>
      </c>
      <c r="P48" s="13">
        <f t="shared" si="6"/>
        <v>0.9019903146678853</v>
      </c>
      <c r="Q48" s="13">
        <f t="shared" si="13"/>
        <v>0.2950726986186417</v>
      </c>
    </row>
    <row r="49" spans="1:17" ht="18" customHeight="1">
      <c r="A49" s="134" t="s">
        <v>43</v>
      </c>
      <c r="B49" s="121" t="s">
        <v>44</v>
      </c>
      <c r="C49" s="18" t="s">
        <v>26</v>
      </c>
      <c r="D49" s="107">
        <v>2731.1</v>
      </c>
      <c r="E49" s="1">
        <v>123</v>
      </c>
      <c r="F49" s="97">
        <v>123</v>
      </c>
      <c r="G49" s="1">
        <v>123</v>
      </c>
      <c r="H49" s="38">
        <v>0</v>
      </c>
      <c r="I49" s="38">
        <v>0</v>
      </c>
      <c r="J49" s="2">
        <f t="shared" si="8"/>
        <v>-2731.1</v>
      </c>
      <c r="K49" s="2">
        <f t="shared" si="2"/>
        <v>-123</v>
      </c>
      <c r="L49" s="2">
        <f t="shared" si="9"/>
        <v>-123</v>
      </c>
      <c r="M49" s="2">
        <f t="shared" si="10"/>
        <v>-123</v>
      </c>
      <c r="N49" s="13">
        <f t="shared" si="11"/>
        <v>0</v>
      </c>
      <c r="O49" s="13">
        <f t="shared" si="12"/>
        <v>0</v>
      </c>
      <c r="P49" s="13">
        <f t="shared" si="6"/>
        <v>0</v>
      </c>
      <c r="Q49" s="13">
        <f t="shared" si="13"/>
        <v>0</v>
      </c>
    </row>
    <row r="50" spans="1:17" ht="18" customHeight="1">
      <c r="A50" s="134"/>
      <c r="B50" s="121"/>
      <c r="C50" s="82" t="s">
        <v>7</v>
      </c>
      <c r="D50" s="68">
        <v>2731.1</v>
      </c>
      <c r="E50" s="68">
        <f>SUM(E49:E49)</f>
        <v>123</v>
      </c>
      <c r="F50" s="68">
        <f>SUM(F49:F49)</f>
        <v>123</v>
      </c>
      <c r="G50" s="68">
        <f>SUM(G49:G49)</f>
        <v>123</v>
      </c>
      <c r="H50" s="68">
        <f>SUM(H49:H49)</f>
        <v>0</v>
      </c>
      <c r="I50" s="68">
        <f>SUM(I49:I49)</f>
        <v>0</v>
      </c>
      <c r="J50" s="69">
        <f t="shared" si="8"/>
        <v>-2731.1</v>
      </c>
      <c r="K50" s="69">
        <f t="shared" si="2"/>
        <v>-123</v>
      </c>
      <c r="L50" s="69">
        <f t="shared" si="9"/>
        <v>-123</v>
      </c>
      <c r="M50" s="69">
        <f t="shared" si="10"/>
        <v>-123</v>
      </c>
      <c r="N50" s="13">
        <f t="shared" si="11"/>
        <v>0</v>
      </c>
      <c r="O50" s="13">
        <f t="shared" si="12"/>
        <v>0</v>
      </c>
      <c r="P50" s="13">
        <f t="shared" si="6"/>
        <v>0</v>
      </c>
      <c r="Q50" s="13">
        <f t="shared" si="13"/>
        <v>0</v>
      </c>
    </row>
    <row r="51" spans="1:17" ht="18" customHeight="1">
      <c r="A51" s="148" t="s">
        <v>46</v>
      </c>
      <c r="B51" s="146" t="s">
        <v>72</v>
      </c>
      <c r="C51" s="83" t="s">
        <v>80</v>
      </c>
      <c r="D51" s="107">
        <v>164024</v>
      </c>
      <c r="E51" s="1">
        <v>596188</v>
      </c>
      <c r="F51" s="97">
        <v>193020.6</v>
      </c>
      <c r="G51" s="1">
        <v>48891.1</v>
      </c>
      <c r="H51" s="38">
        <v>185414.49</v>
      </c>
      <c r="I51" s="38">
        <v>23167.41</v>
      </c>
      <c r="J51" s="2">
        <f t="shared" si="8"/>
        <v>21390.48999999999</v>
      </c>
      <c r="K51" s="2">
        <f t="shared" si="2"/>
        <v>-7606.110000000015</v>
      </c>
      <c r="L51" s="2">
        <f t="shared" si="9"/>
        <v>-410773.51</v>
      </c>
      <c r="M51" s="2">
        <f t="shared" si="10"/>
        <v>-25723.69</v>
      </c>
      <c r="N51" s="13">
        <f t="shared" si="11"/>
        <v>1.1304107325757207</v>
      </c>
      <c r="O51" s="13">
        <f t="shared" si="12"/>
        <v>0.4738574096307917</v>
      </c>
      <c r="P51" s="13">
        <f t="shared" si="6"/>
        <v>0.9605943096229106</v>
      </c>
      <c r="Q51" s="13">
        <f t="shared" si="13"/>
        <v>0.3110000369011117</v>
      </c>
    </row>
    <row r="52" spans="1:17" ht="18" customHeight="1">
      <c r="A52" s="127"/>
      <c r="B52" s="130"/>
      <c r="C52" s="83" t="s">
        <v>75</v>
      </c>
      <c r="D52" s="107">
        <v>96396.9</v>
      </c>
      <c r="E52" s="19">
        <v>454879.5</v>
      </c>
      <c r="F52" s="97">
        <v>126739</v>
      </c>
      <c r="G52" s="19">
        <v>42697.6</v>
      </c>
      <c r="H52" s="38">
        <v>120763.43</v>
      </c>
      <c r="I52" s="38">
        <v>17048.54</v>
      </c>
      <c r="J52" s="28">
        <f t="shared" si="8"/>
        <v>24366.53</v>
      </c>
      <c r="K52" s="28">
        <f t="shared" si="2"/>
        <v>-5975.570000000007</v>
      </c>
      <c r="L52" s="28">
        <f t="shared" si="9"/>
        <v>-334116.07</v>
      </c>
      <c r="M52" s="28">
        <f>I52-G52</f>
        <v>-25649.059999999998</v>
      </c>
      <c r="N52" s="13">
        <f t="shared" si="11"/>
        <v>1.2527729626160178</v>
      </c>
      <c r="O52" s="13">
        <f t="shared" si="12"/>
        <v>0.39928567413625127</v>
      </c>
      <c r="P52" s="13">
        <f t="shared" si="6"/>
        <v>0.9528513717166776</v>
      </c>
      <c r="Q52" s="13">
        <f t="shared" si="13"/>
        <v>0.26548444148395345</v>
      </c>
    </row>
    <row r="53" spans="1:17" ht="18" customHeight="1">
      <c r="A53" s="127"/>
      <c r="B53" s="130"/>
      <c r="C53" s="83" t="s">
        <v>76</v>
      </c>
      <c r="D53" s="107">
        <v>1034536.3</v>
      </c>
      <c r="E53" s="1">
        <v>4256276</v>
      </c>
      <c r="F53" s="97">
        <v>1301154.3</v>
      </c>
      <c r="G53" s="1">
        <v>333676.9</v>
      </c>
      <c r="H53" s="38">
        <v>1053687.89</v>
      </c>
      <c r="I53" s="38">
        <v>160622.67</v>
      </c>
      <c r="J53" s="2">
        <f t="shared" si="8"/>
        <v>19151.58999999985</v>
      </c>
      <c r="K53" s="2">
        <f t="shared" si="2"/>
        <v>-247466.41000000015</v>
      </c>
      <c r="L53" s="2">
        <f t="shared" si="9"/>
        <v>-3202588.1100000003</v>
      </c>
      <c r="M53" s="2">
        <f t="shared" si="10"/>
        <v>-173054.23</v>
      </c>
      <c r="N53" s="13">
        <f t="shared" si="11"/>
        <v>1.0185122455345452</v>
      </c>
      <c r="O53" s="13">
        <f t="shared" si="12"/>
        <v>0.4813718600238734</v>
      </c>
      <c r="P53" s="13">
        <f t="shared" si="6"/>
        <v>0.8098100970807227</v>
      </c>
      <c r="Q53" s="13">
        <f t="shared" si="13"/>
        <v>0.24756098758633133</v>
      </c>
    </row>
    <row r="54" spans="1:17" ht="18" customHeight="1">
      <c r="A54" s="127"/>
      <c r="B54" s="130"/>
      <c r="C54" s="83" t="s">
        <v>77</v>
      </c>
      <c r="D54" s="107">
        <v>401</v>
      </c>
      <c r="E54" s="1">
        <v>1182.8</v>
      </c>
      <c r="F54" s="97">
        <v>379</v>
      </c>
      <c r="G54" s="1">
        <v>87</v>
      </c>
      <c r="H54" s="38">
        <v>242.2</v>
      </c>
      <c r="I54" s="38">
        <v>60.1</v>
      </c>
      <c r="J54" s="2">
        <f t="shared" si="8"/>
        <v>-158.8</v>
      </c>
      <c r="K54" s="2">
        <f t="shared" si="2"/>
        <v>-136.8</v>
      </c>
      <c r="L54" s="2">
        <f t="shared" si="9"/>
        <v>-940.5999999999999</v>
      </c>
      <c r="M54" s="2">
        <f t="shared" si="10"/>
        <v>-26.9</v>
      </c>
      <c r="N54" s="13">
        <f t="shared" si="11"/>
        <v>0.6039900249376559</v>
      </c>
      <c r="O54" s="13">
        <f t="shared" si="12"/>
        <v>0.6908045977011494</v>
      </c>
      <c r="P54" s="13">
        <f t="shared" si="6"/>
        <v>0.6390501319261214</v>
      </c>
      <c r="Q54" s="13">
        <f t="shared" si="13"/>
        <v>0.20476834629692256</v>
      </c>
    </row>
    <row r="55" spans="1:17" ht="18" customHeight="1">
      <c r="A55" s="149"/>
      <c r="B55" s="147"/>
      <c r="C55" s="84" t="s">
        <v>7</v>
      </c>
      <c r="D55" s="3">
        <v>1295358.1</v>
      </c>
      <c r="E55" s="3">
        <f>SUM(E51:E54)</f>
        <v>5308526.3</v>
      </c>
      <c r="F55" s="3">
        <f>SUM(F51:F54)</f>
        <v>1621292.9</v>
      </c>
      <c r="G55" s="3">
        <f>SUM(G51:G54)</f>
        <v>425352.60000000003</v>
      </c>
      <c r="H55" s="3">
        <f>SUM(H51:H54)</f>
        <v>1360108.0099999998</v>
      </c>
      <c r="I55" s="3">
        <f>SUM(I51:I54)</f>
        <v>200898.72</v>
      </c>
      <c r="J55" s="3">
        <f t="shared" si="8"/>
        <v>64749.90999999968</v>
      </c>
      <c r="K55" s="3">
        <f t="shared" si="2"/>
        <v>-261184.89000000013</v>
      </c>
      <c r="L55" s="3">
        <f t="shared" si="9"/>
        <v>-3948418.29</v>
      </c>
      <c r="M55" s="3">
        <f t="shared" si="10"/>
        <v>-224453.88000000003</v>
      </c>
      <c r="N55" s="13">
        <f t="shared" si="11"/>
        <v>1.0499861080885662</v>
      </c>
      <c r="O55" s="13">
        <f t="shared" si="12"/>
        <v>0.4723110191403555</v>
      </c>
      <c r="P55" s="13">
        <f t="shared" si="6"/>
        <v>0.8389033283251902</v>
      </c>
      <c r="Q55" s="13">
        <f t="shared" si="13"/>
        <v>0.25621197544034013</v>
      </c>
    </row>
    <row r="56" spans="1:17" ht="18" customHeight="1">
      <c r="A56" s="145">
        <v>991</v>
      </c>
      <c r="B56" s="145" t="s">
        <v>48</v>
      </c>
      <c r="C56" s="76" t="s">
        <v>49</v>
      </c>
      <c r="D56" s="107">
        <v>14783.1</v>
      </c>
      <c r="E56" s="1">
        <v>67760.3</v>
      </c>
      <c r="F56" s="97">
        <v>21100</v>
      </c>
      <c r="G56" s="1">
        <v>5600</v>
      </c>
      <c r="H56" s="38">
        <v>16663.6</v>
      </c>
      <c r="I56" s="38">
        <v>2128.36</v>
      </c>
      <c r="J56" s="1">
        <f t="shared" si="8"/>
        <v>1880.4999999999982</v>
      </c>
      <c r="K56" s="1">
        <f t="shared" si="2"/>
        <v>-4436.4000000000015</v>
      </c>
      <c r="L56" s="1">
        <f t="shared" si="9"/>
        <v>-51096.700000000004</v>
      </c>
      <c r="M56" s="1">
        <f t="shared" si="10"/>
        <v>-3471.64</v>
      </c>
      <c r="N56" s="13">
        <f t="shared" si="11"/>
        <v>1.127206066386617</v>
      </c>
      <c r="O56" s="13">
        <f t="shared" si="12"/>
        <v>0.38006428571428574</v>
      </c>
      <c r="P56" s="13">
        <f t="shared" si="6"/>
        <v>0.7897440758293838</v>
      </c>
      <c r="Q56" s="13">
        <f t="shared" si="13"/>
        <v>0.24591980850143813</v>
      </c>
    </row>
    <row r="57" spans="1:17" ht="19.5" customHeight="1">
      <c r="A57" s="145"/>
      <c r="B57" s="145"/>
      <c r="C57" s="18" t="s">
        <v>50</v>
      </c>
      <c r="D57" s="107">
        <v>2263.5</v>
      </c>
      <c r="E57" s="1">
        <v>0</v>
      </c>
      <c r="F57" s="97"/>
      <c r="G57" s="1">
        <v>0</v>
      </c>
      <c r="H57" s="38">
        <v>4091.96</v>
      </c>
      <c r="I57" s="38">
        <v>1525.15</v>
      </c>
      <c r="J57" s="1">
        <f t="shared" si="8"/>
        <v>1828.46</v>
      </c>
      <c r="K57" s="1">
        <f t="shared" si="2"/>
        <v>4091.96</v>
      </c>
      <c r="L57" s="1">
        <f t="shared" si="9"/>
        <v>4091.96</v>
      </c>
      <c r="M57" s="1">
        <f t="shared" si="10"/>
        <v>1525.15</v>
      </c>
      <c r="N57" s="13">
        <f t="shared" si="11"/>
        <v>1.807802076430307</v>
      </c>
      <c r="O57" s="13">
        <f t="shared" si="12"/>
      </c>
      <c r="P57" s="13">
        <f t="shared" si="6"/>
      </c>
      <c r="Q57" s="13">
        <f t="shared" si="13"/>
      </c>
    </row>
    <row r="58" spans="1:17" ht="15.75" customHeight="1">
      <c r="A58" s="145"/>
      <c r="B58" s="145"/>
      <c r="C58" s="77" t="s">
        <v>7</v>
      </c>
      <c r="D58" s="67">
        <v>17046.6</v>
      </c>
      <c r="E58" s="67">
        <f>SUM(E56:E57)</f>
        <v>67760.3</v>
      </c>
      <c r="F58" s="67">
        <f>SUM(F56:F57)</f>
        <v>21100</v>
      </c>
      <c r="G58" s="67">
        <f>SUM(G56:G57)</f>
        <v>5600</v>
      </c>
      <c r="H58" s="67">
        <f>SUM(H56:H57)</f>
        <v>20755.559999999998</v>
      </c>
      <c r="I58" s="67">
        <f>SUM(I56:I57)</f>
        <v>3653.51</v>
      </c>
      <c r="J58" s="67">
        <f t="shared" si="8"/>
        <v>3708.959999999999</v>
      </c>
      <c r="K58" s="67">
        <f t="shared" si="2"/>
        <v>-344.4400000000023</v>
      </c>
      <c r="L58" s="67">
        <f t="shared" si="9"/>
        <v>-47004.740000000005</v>
      </c>
      <c r="M58" s="67">
        <f t="shared" si="10"/>
        <v>-1946.4899999999998</v>
      </c>
      <c r="N58" s="13">
        <f t="shared" si="11"/>
        <v>1.217577698778642</v>
      </c>
      <c r="O58" s="13">
        <f t="shared" si="12"/>
        <v>0.6524125000000001</v>
      </c>
      <c r="P58" s="13">
        <f t="shared" si="6"/>
        <v>0.9836758293838861</v>
      </c>
      <c r="Q58" s="21">
        <f t="shared" si="13"/>
        <v>0.30630856120766875</v>
      </c>
    </row>
    <row r="59" spans="1:17" ht="18" customHeight="1">
      <c r="A59" s="134" t="s">
        <v>51</v>
      </c>
      <c r="B59" s="121" t="s">
        <v>52</v>
      </c>
      <c r="C59" s="18" t="s">
        <v>53</v>
      </c>
      <c r="D59" s="107">
        <v>5283.9</v>
      </c>
      <c r="E59" s="1">
        <v>10532.900000000001</v>
      </c>
      <c r="F59" s="97">
        <v>5087.5</v>
      </c>
      <c r="G59" s="1">
        <v>2389.2000000000003</v>
      </c>
      <c r="H59" s="38">
        <v>17915.030000000002</v>
      </c>
      <c r="I59" s="38">
        <v>205.96999999999997</v>
      </c>
      <c r="J59" s="1">
        <f t="shared" si="8"/>
        <v>12631.130000000003</v>
      </c>
      <c r="K59" s="1">
        <f t="shared" si="2"/>
        <v>12827.530000000002</v>
      </c>
      <c r="L59" s="1">
        <f t="shared" si="9"/>
        <v>7382.130000000001</v>
      </c>
      <c r="M59" s="1">
        <f t="shared" si="10"/>
        <v>-2183.2300000000005</v>
      </c>
      <c r="N59" s="21">
        <f t="shared" si="11"/>
        <v>3.390493764075778</v>
      </c>
      <c r="O59" s="21">
        <f t="shared" si="12"/>
        <v>0.08620877281098273</v>
      </c>
      <c r="P59" s="21">
        <f t="shared" si="6"/>
        <v>3.5213818181818186</v>
      </c>
      <c r="Q59" s="13">
        <f t="shared" si="13"/>
        <v>1.7008639595932744</v>
      </c>
    </row>
    <row r="60" spans="1:17" ht="18" customHeight="1">
      <c r="A60" s="135"/>
      <c r="B60" s="136"/>
      <c r="C60" s="85" t="s">
        <v>93</v>
      </c>
      <c r="D60" s="108">
        <v>10430.8</v>
      </c>
      <c r="E60" s="34">
        <v>50222.8</v>
      </c>
      <c r="F60" s="115">
        <v>3100</v>
      </c>
      <c r="G60" s="116">
        <v>1500</v>
      </c>
      <c r="H60" s="39">
        <v>3997.57</v>
      </c>
      <c r="I60" s="39">
        <v>300.43</v>
      </c>
      <c r="J60" s="1">
        <f t="shared" si="8"/>
        <v>-6433.23</v>
      </c>
      <c r="K60" s="1">
        <f t="shared" si="2"/>
        <v>897.5700000000002</v>
      </c>
      <c r="L60" s="1">
        <f t="shared" si="9"/>
        <v>-46225.23</v>
      </c>
      <c r="M60" s="1">
        <f t="shared" si="10"/>
        <v>-1199.57</v>
      </c>
      <c r="N60" s="21">
        <f t="shared" si="11"/>
        <v>0.3832467308356023</v>
      </c>
      <c r="O60" s="21">
        <f t="shared" si="12"/>
        <v>0.20028666666666667</v>
      </c>
      <c r="P60" s="21">
        <f t="shared" si="6"/>
        <v>1.2895387096774193</v>
      </c>
      <c r="Q60" s="13">
        <f t="shared" si="13"/>
        <v>0.07959671702891913</v>
      </c>
    </row>
    <row r="61" spans="1:17" ht="18" customHeight="1">
      <c r="A61" s="134"/>
      <c r="B61" s="121"/>
      <c r="C61" s="84" t="s">
        <v>7</v>
      </c>
      <c r="D61" s="3">
        <v>15714.7</v>
      </c>
      <c r="E61" s="3">
        <f>SUBTOTAL(9,E59:E60)</f>
        <v>60755.700000000004</v>
      </c>
      <c r="F61" s="114">
        <f>SUBTOTAL(9,F59:F60)</f>
        <v>8187.5</v>
      </c>
      <c r="G61" s="114">
        <f>SUBTOTAL(9,G59:G60)</f>
        <v>3889.2000000000003</v>
      </c>
      <c r="H61" s="114">
        <f>SUBTOTAL(9,H59:H60)</f>
        <v>21912.600000000002</v>
      </c>
      <c r="I61" s="114">
        <f>SUBTOTAL(9,I59:I60)</f>
        <v>506.4</v>
      </c>
      <c r="J61" s="3">
        <f t="shared" si="8"/>
        <v>6197.9000000000015</v>
      </c>
      <c r="K61" s="3">
        <f t="shared" si="2"/>
        <v>13725.100000000002</v>
      </c>
      <c r="L61" s="3">
        <f t="shared" si="9"/>
        <v>-38843.100000000006</v>
      </c>
      <c r="M61" s="3">
        <f t="shared" si="10"/>
        <v>-3382.8</v>
      </c>
      <c r="N61" s="13">
        <f t="shared" si="11"/>
        <v>1.3944014203261914</v>
      </c>
      <c r="O61" s="13">
        <f t="shared" si="12"/>
        <v>0.13020672631903732</v>
      </c>
      <c r="P61" s="13">
        <f t="shared" si="6"/>
        <v>2.6763480916030535</v>
      </c>
      <c r="Q61" s="13">
        <f t="shared" si="13"/>
        <v>0.36066739417042354</v>
      </c>
    </row>
    <row r="62" spans="1:17" ht="18" customHeight="1">
      <c r="A62" s="121"/>
      <c r="B62" s="121" t="s">
        <v>54</v>
      </c>
      <c r="C62" s="78" t="s">
        <v>55</v>
      </c>
      <c r="D62" s="107">
        <v>72.5</v>
      </c>
      <c r="E62" s="1">
        <v>254.5</v>
      </c>
      <c r="F62" s="115">
        <v>84.8</v>
      </c>
      <c r="G62" s="117">
        <v>21.2</v>
      </c>
      <c r="H62" s="38">
        <v>131.82</v>
      </c>
      <c r="I62" s="38">
        <v>11.26</v>
      </c>
      <c r="J62" s="1">
        <f t="shared" si="8"/>
        <v>59.31999999999999</v>
      </c>
      <c r="K62" s="1">
        <f t="shared" si="2"/>
        <v>47.019999999999996</v>
      </c>
      <c r="L62" s="1">
        <f t="shared" si="9"/>
        <v>-122.68</v>
      </c>
      <c r="M62" s="1">
        <f t="shared" si="10"/>
        <v>-9.94</v>
      </c>
      <c r="N62" s="13">
        <f t="shared" si="11"/>
        <v>1.818206896551724</v>
      </c>
      <c r="O62" s="13">
        <f t="shared" si="12"/>
        <v>0.5311320754716982</v>
      </c>
      <c r="P62" s="13">
        <f t="shared" si="6"/>
        <v>1.5544811320754717</v>
      </c>
      <c r="Q62" s="13">
        <f t="shared" si="13"/>
        <v>0.5179567779960706</v>
      </c>
    </row>
    <row r="63" spans="1:17" ht="18" customHeight="1">
      <c r="A63" s="141"/>
      <c r="B63" s="141"/>
      <c r="C63" s="18" t="s">
        <v>86</v>
      </c>
      <c r="D63" s="107">
        <v>7.8</v>
      </c>
      <c r="E63" s="4">
        <v>49.4</v>
      </c>
      <c r="F63" s="115">
        <v>49.4</v>
      </c>
      <c r="G63" s="118">
        <v>0</v>
      </c>
      <c r="H63" s="38">
        <v>495.3</v>
      </c>
      <c r="I63" s="38">
        <v>6</v>
      </c>
      <c r="J63" s="4">
        <f t="shared" si="8"/>
        <v>487.5</v>
      </c>
      <c r="K63" s="4">
        <f t="shared" si="2"/>
        <v>445.90000000000003</v>
      </c>
      <c r="L63" s="4">
        <f t="shared" si="9"/>
        <v>445.90000000000003</v>
      </c>
      <c r="M63" s="4">
        <f t="shared" si="10"/>
        <v>6</v>
      </c>
      <c r="N63" s="13">
        <f t="shared" si="11"/>
        <v>63.5</v>
      </c>
      <c r="O63" s="13">
        <f t="shared" si="12"/>
      </c>
      <c r="P63" s="13">
        <f t="shared" si="6"/>
        <v>10.026315789473685</v>
      </c>
      <c r="Q63" s="13">
        <f t="shared" si="13"/>
        <v>10.026315789473685</v>
      </c>
    </row>
    <row r="64" spans="1:17" ht="20.25" customHeight="1">
      <c r="A64" s="121"/>
      <c r="B64" s="121"/>
      <c r="C64" s="18" t="s">
        <v>26</v>
      </c>
      <c r="D64" s="107">
        <v>0</v>
      </c>
      <c r="E64" s="1">
        <v>0</v>
      </c>
      <c r="F64" s="97"/>
      <c r="G64" s="1">
        <v>0</v>
      </c>
      <c r="H64" s="38">
        <v>0</v>
      </c>
      <c r="I64" s="38">
        <v>0</v>
      </c>
      <c r="J64" s="1">
        <f t="shared" si="8"/>
        <v>0</v>
      </c>
      <c r="K64" s="1">
        <f t="shared" si="2"/>
        <v>0</v>
      </c>
      <c r="L64" s="1">
        <f t="shared" si="9"/>
        <v>0</v>
      </c>
      <c r="M64" s="1">
        <f t="shared" si="10"/>
        <v>0</v>
      </c>
      <c r="N64" s="13">
        <f t="shared" si="11"/>
      </c>
      <c r="O64" s="13">
        <f t="shared" si="12"/>
      </c>
      <c r="P64" s="13">
        <f t="shared" si="6"/>
      </c>
      <c r="Q64" s="13">
        <f t="shared" si="13"/>
      </c>
    </row>
    <row r="65" spans="1:17" ht="17.25" customHeight="1">
      <c r="A65" s="121"/>
      <c r="B65" s="121"/>
      <c r="C65" s="18" t="s">
        <v>45</v>
      </c>
      <c r="D65" s="107">
        <v>19297</v>
      </c>
      <c r="E65" s="1">
        <v>965.4</v>
      </c>
      <c r="F65" s="115">
        <v>470</v>
      </c>
      <c r="G65" s="117">
        <v>60</v>
      </c>
      <c r="H65" s="38">
        <v>40102.35000000002</v>
      </c>
      <c r="I65" s="38">
        <v>7022.710000000002</v>
      </c>
      <c r="J65" s="1">
        <f t="shared" si="8"/>
        <v>20805.35000000002</v>
      </c>
      <c r="K65" s="1">
        <f t="shared" si="2"/>
        <v>39632.35000000002</v>
      </c>
      <c r="L65" s="1">
        <f t="shared" si="9"/>
        <v>39136.95000000002</v>
      </c>
      <c r="M65" s="1">
        <f t="shared" si="10"/>
        <v>6962.710000000002</v>
      </c>
      <c r="N65" s="29">
        <f t="shared" si="11"/>
        <v>2.0781649997408933</v>
      </c>
      <c r="O65" s="29">
        <f t="shared" si="12"/>
        <v>117.0451666666667</v>
      </c>
      <c r="P65" s="29">
        <f t="shared" si="6"/>
        <v>85.32414893617026</v>
      </c>
      <c r="Q65" s="29">
        <f t="shared" si="13"/>
        <v>41.53962088253576</v>
      </c>
    </row>
    <row r="66" spans="1:17" ht="18" customHeight="1">
      <c r="A66" s="121"/>
      <c r="B66" s="121"/>
      <c r="C66" s="18" t="s">
        <v>47</v>
      </c>
      <c r="D66" s="107">
        <v>24040.1</v>
      </c>
      <c r="E66" s="1">
        <v>113685.69999999997</v>
      </c>
      <c r="F66" s="115">
        <v>29539.799999999977</v>
      </c>
      <c r="G66" s="117">
        <v>9179.899999999998</v>
      </c>
      <c r="H66" s="38">
        <v>40048.54000000001</v>
      </c>
      <c r="I66" s="38">
        <v>5506.670000000002</v>
      </c>
      <c r="J66" s="1">
        <f t="shared" si="8"/>
        <v>16008.44000000001</v>
      </c>
      <c r="K66" s="1">
        <f t="shared" si="2"/>
        <v>10508.74000000003</v>
      </c>
      <c r="L66" s="1">
        <f t="shared" si="9"/>
        <v>-73637.15999999996</v>
      </c>
      <c r="M66" s="1">
        <f t="shared" si="10"/>
        <v>-3673.229999999996</v>
      </c>
      <c r="N66" s="13">
        <f t="shared" si="11"/>
        <v>1.665905715866407</v>
      </c>
      <c r="O66" s="13">
        <f t="shared" si="12"/>
        <v>0.5998616542663867</v>
      </c>
      <c r="P66" s="13">
        <f t="shared" si="6"/>
        <v>1.3557485155620566</v>
      </c>
      <c r="Q66" s="13">
        <f t="shared" si="13"/>
        <v>0.35227420862958153</v>
      </c>
    </row>
    <row r="67" spans="1:17" ht="18" customHeight="1">
      <c r="A67" s="121"/>
      <c r="B67" s="121"/>
      <c r="C67" s="18" t="s">
        <v>56</v>
      </c>
      <c r="D67" s="107">
        <v>-5975.8</v>
      </c>
      <c r="E67" s="1">
        <v>0</v>
      </c>
      <c r="F67" s="97"/>
      <c r="G67" s="1">
        <v>0</v>
      </c>
      <c r="H67" s="38">
        <v>-138.57</v>
      </c>
      <c r="I67" s="38">
        <v>-23.9</v>
      </c>
      <c r="J67" s="1">
        <f t="shared" si="8"/>
        <v>5837.2300000000005</v>
      </c>
      <c r="K67" s="1">
        <f t="shared" si="2"/>
        <v>-138.57</v>
      </c>
      <c r="L67" s="1">
        <f t="shared" si="9"/>
        <v>-138.57</v>
      </c>
      <c r="M67" s="1">
        <f t="shared" si="10"/>
        <v>-23.9</v>
      </c>
      <c r="N67" s="13">
        <f t="shared" si="11"/>
        <v>0.023188527059138524</v>
      </c>
      <c r="O67" s="13">
        <f t="shared" si="12"/>
      </c>
      <c r="P67" s="13">
        <f t="shared" si="6"/>
      </c>
      <c r="Q67" s="13">
        <f t="shared" si="13"/>
      </c>
    </row>
    <row r="68" spans="1:17" s="10" customFormat="1" ht="18" customHeight="1">
      <c r="A68" s="164"/>
      <c r="B68" s="164"/>
      <c r="C68" s="103" t="s">
        <v>37</v>
      </c>
      <c r="D68" s="19">
        <v>1190.2</v>
      </c>
      <c r="E68" s="1">
        <v>0</v>
      </c>
      <c r="F68" s="97"/>
      <c r="G68" s="1">
        <v>0</v>
      </c>
      <c r="H68" s="28">
        <v>348.81</v>
      </c>
      <c r="I68" s="28">
        <v>98.66999999999999</v>
      </c>
      <c r="J68" s="1">
        <f t="shared" si="8"/>
        <v>-841.3900000000001</v>
      </c>
      <c r="K68" s="1">
        <f t="shared" si="2"/>
        <v>348.81</v>
      </c>
      <c r="L68" s="1">
        <f t="shared" si="9"/>
        <v>348.81</v>
      </c>
      <c r="M68" s="1">
        <f t="shared" si="10"/>
        <v>98.66999999999999</v>
      </c>
      <c r="N68" s="13">
        <f t="shared" si="11"/>
        <v>0.29306839186691314</v>
      </c>
      <c r="O68" s="13">
        <f t="shared" si="12"/>
      </c>
      <c r="P68" s="13">
        <f t="shared" si="6"/>
      </c>
      <c r="Q68" s="13">
        <f t="shared" si="13"/>
      </c>
    </row>
    <row r="69" spans="1:17" ht="17.25" customHeight="1">
      <c r="A69" s="165"/>
      <c r="B69" s="165"/>
      <c r="C69" s="18" t="s">
        <v>87</v>
      </c>
      <c r="D69" s="107">
        <v>430.9</v>
      </c>
      <c r="E69" s="1">
        <v>0</v>
      </c>
      <c r="F69" s="97"/>
      <c r="G69" s="1">
        <v>0</v>
      </c>
      <c r="H69" s="38">
        <v>156.35</v>
      </c>
      <c r="I69" s="38">
        <v>73</v>
      </c>
      <c r="J69" s="1">
        <f t="shared" si="8"/>
        <v>-274.54999999999995</v>
      </c>
      <c r="K69" s="1">
        <f t="shared" si="2"/>
        <v>156.35</v>
      </c>
      <c r="L69" s="1">
        <f aca="true" t="shared" si="14" ref="L69:L82">H69-E69</f>
        <v>156.35</v>
      </c>
      <c r="M69" s="1">
        <f aca="true" t="shared" si="15" ref="M69:M82">I69-G69</f>
        <v>73</v>
      </c>
      <c r="N69" s="13">
        <f aca="true" t="shared" si="16" ref="N69:N82">_xlfn.IFERROR(H69/D69,"")</f>
        <v>0.3628452077048039</v>
      </c>
      <c r="O69" s="13">
        <f aca="true" t="shared" si="17" ref="O69:O81">_xlfn.IFERROR(I69/G69,"")</f>
      </c>
      <c r="P69" s="13">
        <f t="shared" si="6"/>
      </c>
      <c r="Q69" s="13">
        <f t="shared" si="13"/>
      </c>
    </row>
    <row r="70" spans="1:17" ht="15.75">
      <c r="A70" s="121"/>
      <c r="B70" s="121"/>
      <c r="C70" s="77" t="s">
        <v>57</v>
      </c>
      <c r="D70" s="67">
        <v>39062.6</v>
      </c>
      <c r="E70" s="67">
        <f>SUM(E62:E69)</f>
        <v>114954.99999999997</v>
      </c>
      <c r="F70" s="67">
        <f>SUM(F62:F69)</f>
        <v>30143.999999999978</v>
      </c>
      <c r="G70" s="67">
        <f>SUM(G62:G69)</f>
        <v>9261.099999999999</v>
      </c>
      <c r="H70" s="67">
        <f>SUM(H62:H69)</f>
        <v>81144.60000000003</v>
      </c>
      <c r="I70" s="67">
        <f>SUM(I62:I69)</f>
        <v>12694.410000000003</v>
      </c>
      <c r="J70" s="70">
        <f t="shared" si="8"/>
        <v>42082.00000000004</v>
      </c>
      <c r="K70" s="70">
        <f aca="true" t="shared" si="18" ref="K70:K82">H70-F70</f>
        <v>51000.60000000006</v>
      </c>
      <c r="L70" s="70">
        <f t="shared" si="14"/>
        <v>-33810.399999999936</v>
      </c>
      <c r="M70" s="70">
        <f t="shared" si="15"/>
        <v>3433.310000000005</v>
      </c>
      <c r="N70" s="71">
        <f t="shared" si="16"/>
        <v>2.077296442121109</v>
      </c>
      <c r="O70" s="71">
        <f t="shared" si="17"/>
        <v>1.3707237801125143</v>
      </c>
      <c r="P70" s="71">
        <f aca="true" t="shared" si="19" ref="P70:P82">_xlfn.IFERROR(H70/F70,"")</f>
        <v>2.6918988853503216</v>
      </c>
      <c r="Q70" s="21">
        <f t="shared" si="13"/>
        <v>0.7058814318646431</v>
      </c>
    </row>
    <row r="71" spans="1:17" s="16" customFormat="1" ht="23.25" customHeight="1">
      <c r="A71" s="166" t="s">
        <v>58</v>
      </c>
      <c r="B71" s="166"/>
      <c r="C71" s="166"/>
      <c r="D71" s="25">
        <v>4638895.6</v>
      </c>
      <c r="E71" s="25">
        <f>E5+E21</f>
        <v>30174912.299999997</v>
      </c>
      <c r="F71" s="25">
        <f>F5+F21</f>
        <v>8310478.700000001</v>
      </c>
      <c r="G71" s="25">
        <f>G5+G21</f>
        <v>2637535.6999999997</v>
      </c>
      <c r="H71" s="25">
        <f>H5+H21</f>
        <v>6486467.0600000005</v>
      </c>
      <c r="I71" s="25">
        <f>I5+I21</f>
        <v>653379.0800000001</v>
      </c>
      <c r="J71" s="26">
        <f t="shared" si="8"/>
        <v>1847571.460000001</v>
      </c>
      <c r="K71" s="26">
        <f t="shared" si="18"/>
        <v>-1824011.6400000006</v>
      </c>
      <c r="L71" s="26">
        <f t="shared" si="14"/>
        <v>-23688445.239999995</v>
      </c>
      <c r="M71" s="26">
        <f t="shared" si="15"/>
        <v>-1984156.6199999996</v>
      </c>
      <c r="N71" s="24">
        <f t="shared" si="16"/>
        <v>1.3982783014129485</v>
      </c>
      <c r="O71" s="24">
        <f t="shared" si="17"/>
        <v>0.24772331233279615</v>
      </c>
      <c r="P71" s="24">
        <f t="shared" si="19"/>
        <v>0.7805166578430675</v>
      </c>
      <c r="Q71" s="24">
        <f t="shared" si="13"/>
        <v>0.21496225061108135</v>
      </c>
    </row>
    <row r="72" spans="1:17" s="43" customFormat="1" ht="28.5" customHeight="1">
      <c r="A72" s="86"/>
      <c r="B72" s="87"/>
      <c r="C72" s="42" t="s">
        <v>59</v>
      </c>
      <c r="D72" s="40">
        <v>4922052.3</v>
      </c>
      <c r="E72" s="40">
        <f>SUM(E73:E81)</f>
        <v>23973281.520000003</v>
      </c>
      <c r="F72" s="40">
        <f>SUM(F73:F81)</f>
        <v>7061633.31</v>
      </c>
      <c r="G72" s="40">
        <f>SUM(G73:G81)</f>
        <v>1781370.3899999997</v>
      </c>
      <c r="H72" s="40">
        <f>SUM(H73:H81)</f>
        <v>7199205.85</v>
      </c>
      <c r="I72" s="40">
        <f>SUM(I73:I81)</f>
        <v>1748257.38</v>
      </c>
      <c r="J72" s="26">
        <f t="shared" si="8"/>
        <v>2277153.55</v>
      </c>
      <c r="K72" s="26">
        <f t="shared" si="18"/>
        <v>137572.54000000004</v>
      </c>
      <c r="L72" s="26">
        <f t="shared" si="14"/>
        <v>-16774075.670000004</v>
      </c>
      <c r="M72" s="26">
        <f t="shared" si="15"/>
        <v>-33113.00999999978</v>
      </c>
      <c r="N72" s="24">
        <f t="shared" si="16"/>
        <v>1.4626431031624756</v>
      </c>
      <c r="O72" s="24">
        <f t="shared" si="17"/>
        <v>0.9814114963480448</v>
      </c>
      <c r="P72" s="24">
        <f t="shared" si="19"/>
        <v>1.0194816884367506</v>
      </c>
      <c r="Q72" s="24">
        <f t="shared" si="13"/>
        <v>0.3003012267633855</v>
      </c>
    </row>
    <row r="73" spans="1:17" ht="19.5" customHeight="1">
      <c r="A73" s="169"/>
      <c r="B73" s="167"/>
      <c r="C73" s="5" t="s">
        <v>60</v>
      </c>
      <c r="D73" s="19">
        <v>288577.9</v>
      </c>
      <c r="E73" s="117">
        <v>284166.8</v>
      </c>
      <c r="F73" s="97">
        <v>151433.2</v>
      </c>
      <c r="G73" s="1">
        <v>0</v>
      </c>
      <c r="H73" s="28">
        <v>151433.2</v>
      </c>
      <c r="I73" s="2">
        <v>0</v>
      </c>
      <c r="J73" s="28">
        <f t="shared" si="8"/>
        <v>-137144.7</v>
      </c>
      <c r="K73" s="28">
        <f t="shared" si="18"/>
        <v>0</v>
      </c>
      <c r="L73" s="28">
        <f>H73-E73</f>
        <v>-132733.59999999998</v>
      </c>
      <c r="M73" s="28">
        <f>I73-G73</f>
        <v>0</v>
      </c>
      <c r="N73" s="23">
        <f t="shared" si="16"/>
        <v>0.5247567467917675</v>
      </c>
      <c r="O73" s="23">
        <f t="shared" si="17"/>
      </c>
      <c r="P73" s="23">
        <f t="shared" si="19"/>
        <v>1</v>
      </c>
      <c r="Q73" s="23">
        <f t="shared" si="13"/>
        <v>0.5329025065560087</v>
      </c>
    </row>
    <row r="74" spans="1:17" ht="18" customHeight="1">
      <c r="A74" s="127"/>
      <c r="B74" s="130"/>
      <c r="C74" s="5" t="s">
        <v>61</v>
      </c>
      <c r="D74" s="19">
        <v>321097.1</v>
      </c>
      <c r="E74" s="117">
        <v>6988207.660000001</v>
      </c>
      <c r="F74" s="97">
        <v>1357815.0899999999</v>
      </c>
      <c r="G74" s="19">
        <v>69062.91</v>
      </c>
      <c r="H74" s="28">
        <v>1357815.0899999999</v>
      </c>
      <c r="I74" s="28">
        <v>7413.7</v>
      </c>
      <c r="J74" s="28">
        <f t="shared" si="8"/>
        <v>1036717.9899999999</v>
      </c>
      <c r="K74" s="28">
        <f t="shared" si="18"/>
        <v>0</v>
      </c>
      <c r="L74" s="28">
        <f t="shared" si="14"/>
        <v>-5630392.570000001</v>
      </c>
      <c r="M74" s="28">
        <f t="shared" si="15"/>
        <v>-61649.21000000001</v>
      </c>
      <c r="N74" s="23">
        <f t="shared" si="16"/>
        <v>4.228674410326347</v>
      </c>
      <c r="O74" s="23">
        <f t="shared" si="17"/>
        <v>0.10734705502562808</v>
      </c>
      <c r="P74" s="23">
        <f t="shared" si="19"/>
        <v>1</v>
      </c>
      <c r="Q74" s="23">
        <f t="shared" si="13"/>
        <v>0.194300907480474</v>
      </c>
    </row>
    <row r="75" spans="1:17" ht="18" customHeight="1">
      <c r="A75" s="127"/>
      <c r="B75" s="130"/>
      <c r="C75" s="5" t="s">
        <v>62</v>
      </c>
      <c r="D75" s="19">
        <v>3172226.3</v>
      </c>
      <c r="E75" s="117">
        <v>13569292.35</v>
      </c>
      <c r="F75" s="97">
        <v>4238063.01</v>
      </c>
      <c r="G75" s="19">
        <v>1486016.8299999998</v>
      </c>
      <c r="H75" s="28">
        <v>4238063.01</v>
      </c>
      <c r="I75" s="28">
        <v>1430885.1</v>
      </c>
      <c r="J75" s="28">
        <f t="shared" si="8"/>
        <v>1065836.71</v>
      </c>
      <c r="K75" s="28">
        <f t="shared" si="18"/>
        <v>0</v>
      </c>
      <c r="L75" s="28">
        <f t="shared" si="14"/>
        <v>-9331229.34</v>
      </c>
      <c r="M75" s="28">
        <f t="shared" si="15"/>
        <v>-55131.72999999975</v>
      </c>
      <c r="N75" s="23">
        <f t="shared" si="16"/>
        <v>1.335990124664183</v>
      </c>
      <c r="O75" s="23">
        <f t="shared" si="17"/>
        <v>0.962899659756882</v>
      </c>
      <c r="P75" s="23">
        <f t="shared" si="19"/>
        <v>1</v>
      </c>
      <c r="Q75" s="23">
        <f t="shared" si="13"/>
        <v>0.31232748920764464</v>
      </c>
    </row>
    <row r="76" spans="1:17" ht="18" customHeight="1">
      <c r="A76" s="127"/>
      <c r="B76" s="130"/>
      <c r="C76" s="76" t="s">
        <v>63</v>
      </c>
      <c r="D76" s="19">
        <v>1253201.3</v>
      </c>
      <c r="E76" s="117">
        <v>3060877.8</v>
      </c>
      <c r="F76" s="97">
        <v>1243585.0999999999</v>
      </c>
      <c r="G76" s="1">
        <v>226290.65</v>
      </c>
      <c r="H76" s="28">
        <v>1243585.0999999999</v>
      </c>
      <c r="I76" s="28">
        <v>133506.25</v>
      </c>
      <c r="J76" s="28">
        <f t="shared" si="8"/>
        <v>-9616.200000000186</v>
      </c>
      <c r="K76" s="28">
        <f t="shared" si="18"/>
        <v>0</v>
      </c>
      <c r="L76" s="28">
        <f t="shared" si="14"/>
        <v>-1817292.7</v>
      </c>
      <c r="M76" s="28">
        <f t="shared" si="15"/>
        <v>-92784.4</v>
      </c>
      <c r="N76" s="23">
        <f t="shared" si="16"/>
        <v>0.9923266916496175</v>
      </c>
      <c r="O76" s="23">
        <f t="shared" si="17"/>
        <v>0.5899768726635414</v>
      </c>
      <c r="P76" s="23">
        <f t="shared" si="19"/>
        <v>1</v>
      </c>
      <c r="Q76" s="23">
        <f t="shared" si="13"/>
        <v>0.4062838117875859</v>
      </c>
    </row>
    <row r="77" spans="1:17" s="10" customFormat="1" ht="31.5">
      <c r="A77" s="127"/>
      <c r="B77" s="130"/>
      <c r="C77" s="102" t="s">
        <v>79</v>
      </c>
      <c r="D77" s="19">
        <v>387.9</v>
      </c>
      <c r="E77" s="117"/>
      <c r="F77" s="97"/>
      <c r="G77" s="1"/>
      <c r="H77" s="28">
        <v>45.15</v>
      </c>
      <c r="I77" s="28">
        <v>0</v>
      </c>
      <c r="J77" s="28">
        <f t="shared" si="8"/>
        <v>-342.75</v>
      </c>
      <c r="K77" s="28">
        <f t="shared" si="18"/>
        <v>45.15</v>
      </c>
      <c r="L77" s="28">
        <f t="shared" si="14"/>
        <v>45.15</v>
      </c>
      <c r="M77" s="28">
        <f>I77-G77</f>
        <v>0</v>
      </c>
      <c r="N77" s="23">
        <f t="shared" si="16"/>
        <v>0.11639597834493426</v>
      </c>
      <c r="O77" s="23">
        <f t="shared" si="17"/>
      </c>
      <c r="P77" s="23">
        <f t="shared" si="19"/>
      </c>
      <c r="Q77" s="23">
        <f t="shared" si="13"/>
      </c>
    </row>
    <row r="78" spans="1:17" s="10" customFormat="1" ht="21" customHeight="1">
      <c r="A78" s="127"/>
      <c r="B78" s="130"/>
      <c r="C78" s="104" t="s">
        <v>64</v>
      </c>
      <c r="D78" s="19"/>
      <c r="E78" s="117">
        <v>58676.62</v>
      </c>
      <c r="F78" s="115">
        <v>58676.62</v>
      </c>
      <c r="G78" s="117">
        <v>0</v>
      </c>
      <c r="H78" s="28">
        <v>243025.26</v>
      </c>
      <c r="I78" s="28">
        <v>184348.64</v>
      </c>
      <c r="J78" s="28">
        <f t="shared" si="8"/>
        <v>243025.26</v>
      </c>
      <c r="K78" s="28">
        <f t="shared" si="18"/>
        <v>184348.64</v>
      </c>
      <c r="L78" s="28">
        <f t="shared" si="14"/>
        <v>184348.64</v>
      </c>
      <c r="M78" s="28">
        <f t="shared" si="15"/>
        <v>184348.64</v>
      </c>
      <c r="N78" s="23">
        <f t="shared" si="16"/>
      </c>
      <c r="O78" s="23">
        <f t="shared" si="17"/>
      </c>
      <c r="P78" s="23">
        <f t="shared" si="19"/>
        <v>4.141773333228805</v>
      </c>
      <c r="Q78" s="23">
        <f t="shared" si="13"/>
        <v>4.141773333228805</v>
      </c>
    </row>
    <row r="79" spans="1:17" s="106" customFormat="1" ht="23.25" customHeight="1">
      <c r="A79" s="170"/>
      <c r="B79" s="168"/>
      <c r="C79" s="104" t="s">
        <v>81</v>
      </c>
      <c r="D79" s="109"/>
      <c r="E79" s="120"/>
      <c r="F79" s="115"/>
      <c r="G79" s="119"/>
      <c r="H79" s="28">
        <v>0</v>
      </c>
      <c r="I79" s="28">
        <v>3483.72</v>
      </c>
      <c r="J79" s="28">
        <f t="shared" si="8"/>
        <v>0</v>
      </c>
      <c r="K79" s="28">
        <f t="shared" si="18"/>
        <v>0</v>
      </c>
      <c r="L79" s="28">
        <f t="shared" si="14"/>
        <v>0</v>
      </c>
      <c r="M79" s="28">
        <f t="shared" si="15"/>
        <v>3483.72</v>
      </c>
      <c r="N79" s="23">
        <f t="shared" si="16"/>
      </c>
      <c r="O79" s="23">
        <f>_xlfn.IFERROR(I79/G80,"")</f>
      </c>
      <c r="P79" s="23">
        <f t="shared" si="19"/>
      </c>
      <c r="Q79" s="105">
        <f t="shared" si="13"/>
      </c>
    </row>
    <row r="80" spans="1:17" s="10" customFormat="1" ht="34.5" customHeight="1">
      <c r="A80" s="127"/>
      <c r="B80" s="130"/>
      <c r="C80" s="103" t="s">
        <v>65</v>
      </c>
      <c r="D80" s="19">
        <v>159777.4</v>
      </c>
      <c r="E80" s="117">
        <v>12060.29</v>
      </c>
      <c r="F80" s="115">
        <v>12060.29</v>
      </c>
      <c r="G80" s="120">
        <v>0</v>
      </c>
      <c r="H80" s="28">
        <v>90098.34000000001</v>
      </c>
      <c r="I80" s="28">
        <v>-10476.01</v>
      </c>
      <c r="J80" s="28">
        <f t="shared" si="8"/>
        <v>-69679.05999999998</v>
      </c>
      <c r="K80" s="28">
        <f t="shared" si="18"/>
        <v>78038.05000000002</v>
      </c>
      <c r="L80" s="28">
        <f t="shared" si="14"/>
        <v>78038.05000000002</v>
      </c>
      <c r="M80" s="28">
        <f t="shared" si="15"/>
        <v>-10476.01</v>
      </c>
      <c r="N80" s="23">
        <f t="shared" si="16"/>
        <v>0.563899149692009</v>
      </c>
      <c r="O80" s="23">
        <f>_xlfn.IFERROR(I80/#REF!,"")</f>
      </c>
      <c r="P80" s="23">
        <f t="shared" si="19"/>
        <v>7.4706611532558505</v>
      </c>
      <c r="Q80" s="23">
        <f t="shared" si="13"/>
        <v>7.4706611532558505</v>
      </c>
    </row>
    <row r="81" spans="1:17" s="10" customFormat="1" ht="18" customHeight="1">
      <c r="A81" s="149"/>
      <c r="B81" s="147"/>
      <c r="C81" s="103" t="s">
        <v>66</v>
      </c>
      <c r="D81" s="19">
        <v>-273215.6</v>
      </c>
      <c r="E81" s="1"/>
      <c r="F81" s="97"/>
      <c r="G81" s="1"/>
      <c r="H81" s="28">
        <v>-124859.29999999999</v>
      </c>
      <c r="I81" s="28">
        <v>-904.02</v>
      </c>
      <c r="J81" s="28">
        <f t="shared" si="8"/>
        <v>148356.3</v>
      </c>
      <c r="K81" s="28">
        <f t="shared" si="18"/>
        <v>-124859.29999999999</v>
      </c>
      <c r="L81" s="28">
        <f t="shared" si="14"/>
        <v>-124859.29999999999</v>
      </c>
      <c r="M81" s="28">
        <f t="shared" si="15"/>
        <v>-904.02</v>
      </c>
      <c r="N81" s="23">
        <f t="shared" si="16"/>
        <v>0.45699916110207467</v>
      </c>
      <c r="O81" s="23">
        <f t="shared" si="17"/>
      </c>
      <c r="P81" s="23">
        <f t="shared" si="19"/>
      </c>
      <c r="Q81" s="23">
        <f t="shared" si="13"/>
      </c>
    </row>
    <row r="82" spans="1:17" s="43" customFormat="1" ht="29.25" customHeight="1">
      <c r="A82" s="163" t="s">
        <v>67</v>
      </c>
      <c r="B82" s="163"/>
      <c r="C82" s="163"/>
      <c r="D82" s="41">
        <v>9560947.8</v>
      </c>
      <c r="E82" s="41">
        <f>E71+E72</f>
        <v>54148193.82</v>
      </c>
      <c r="F82" s="41">
        <f>F71+F72</f>
        <v>15372112.010000002</v>
      </c>
      <c r="G82" s="41">
        <f>G71+G72</f>
        <v>4418906.09</v>
      </c>
      <c r="H82" s="41">
        <f>H71+H72</f>
        <v>13685672.91</v>
      </c>
      <c r="I82" s="41">
        <f>I71+I72</f>
        <v>2401636.46</v>
      </c>
      <c r="J82" s="26">
        <f t="shared" si="8"/>
        <v>4124725.1099999994</v>
      </c>
      <c r="K82" s="26">
        <f t="shared" si="18"/>
        <v>-1686439.1000000015</v>
      </c>
      <c r="L82" s="26">
        <f t="shared" si="14"/>
        <v>-40462520.91</v>
      </c>
      <c r="M82" s="26">
        <f t="shared" si="15"/>
        <v>-2017269.63</v>
      </c>
      <c r="N82" s="24">
        <f t="shared" si="16"/>
        <v>1.431413830122574</v>
      </c>
      <c r="O82" s="24">
        <f>_xlfn.IFERROR(I82/G82,"")</f>
        <v>0.5434911743055395</v>
      </c>
      <c r="P82" s="24">
        <f t="shared" si="19"/>
        <v>0.8902922969268683</v>
      </c>
      <c r="Q82" s="24">
        <f t="shared" si="13"/>
        <v>0.2527447721616359</v>
      </c>
    </row>
    <row r="83" spans="1:17" ht="15.75">
      <c r="A83" s="6" t="s">
        <v>68</v>
      </c>
      <c r="B83" s="7"/>
      <c r="C83" s="8"/>
      <c r="D83" s="9"/>
      <c r="E83" s="9"/>
      <c r="F83" s="9"/>
      <c r="G83" s="9"/>
      <c r="H83" s="52"/>
      <c r="I83" s="52"/>
      <c r="J83" s="35"/>
      <c r="K83" s="35"/>
      <c r="L83" s="9"/>
      <c r="M83" s="9"/>
      <c r="N83" s="9"/>
      <c r="O83" s="10"/>
      <c r="P83" s="10"/>
      <c r="Q83" s="10"/>
    </row>
    <row r="85" spans="4:11" ht="12.75">
      <c r="D85" s="37"/>
      <c r="H85" s="17"/>
      <c r="I85" s="17"/>
      <c r="J85" s="37"/>
      <c r="K85" s="37"/>
    </row>
    <row r="86" spans="8:11" ht="12.75">
      <c r="H86" s="17"/>
      <c r="I86" s="17"/>
      <c r="J86" s="37"/>
      <c r="K86" s="37"/>
    </row>
    <row r="87" spans="8:11" ht="12.75">
      <c r="H87" s="17"/>
      <c r="I87" s="17"/>
      <c r="J87" s="37"/>
      <c r="K87" s="37"/>
    </row>
    <row r="88" spans="5:11" ht="12.75">
      <c r="E88" s="17"/>
      <c r="H88" s="17"/>
      <c r="I88" s="17"/>
      <c r="J88" s="37"/>
      <c r="K88" s="37"/>
    </row>
    <row r="89" spans="5:11" ht="12.75">
      <c r="E89" s="17"/>
      <c r="H89" s="17"/>
      <c r="I89" s="17"/>
      <c r="J89" s="37"/>
      <c r="K89" s="37"/>
    </row>
    <row r="90" ht="12.75">
      <c r="E90" s="17"/>
    </row>
    <row r="91" ht="12.75">
      <c r="E91" s="17"/>
    </row>
    <row r="92" ht="12.75">
      <c r="E92" s="17"/>
    </row>
  </sheetData>
  <sheetProtection/>
  <autoFilter ref="A4:Q86"/>
  <mergeCells count="36">
    <mergeCell ref="A82:C82"/>
    <mergeCell ref="A62:A70"/>
    <mergeCell ref="B62:B70"/>
    <mergeCell ref="A71:C71"/>
    <mergeCell ref="B73:B81"/>
    <mergeCell ref="A73:A81"/>
    <mergeCell ref="A1:Q1"/>
    <mergeCell ref="A3:A4"/>
    <mergeCell ref="B3:B4"/>
    <mergeCell ref="C3:C4"/>
    <mergeCell ref="E3:G3"/>
    <mergeCell ref="Q3:Q4"/>
    <mergeCell ref="O3:O4"/>
    <mergeCell ref="D3:D4"/>
    <mergeCell ref="N3:N4"/>
    <mergeCell ref="P3:P4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26:A28"/>
    <mergeCell ref="B26:B28"/>
    <mergeCell ref="H3:I3"/>
    <mergeCell ref="L3:M3"/>
    <mergeCell ref="A22:A25"/>
    <mergeCell ref="B22:B25"/>
    <mergeCell ref="A6:A16"/>
    <mergeCell ref="A21:B21"/>
  </mergeCells>
  <printOptions/>
  <pageMargins left="0" right="0" top="0.6692913385826772" bottom="0.1968503937007874" header="0.1968503937007874" footer="0.15748031496062992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2024-04-12T11:44:04Z</cp:lastPrinted>
  <dcterms:created xsi:type="dcterms:W3CDTF">2015-02-26T11:08:47Z</dcterms:created>
  <dcterms:modified xsi:type="dcterms:W3CDTF">2024-04-15T06:05:01Z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