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22.04.2024" sheetId="1" r:id="rId1"/>
  </sheets>
  <definedNames>
    <definedName name="_xlfn.IFERROR" hidden="1">#NAME?</definedName>
    <definedName name="_xlnm._FilterDatabase" localSheetId="0" hidden="1">'22.04.2024'!$A$4:$Q$86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G_S1_D_C1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F_R4?">#REF!</definedName>
    <definedName name="XDO_?G_S1_F_R5?">#REF!</definedName>
    <definedName name="XDO_?G_S1_F_R6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2_D_C1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F_R4?">#REF!</definedName>
    <definedName name="XDO_?G_S2_F_R5?">#REF!</definedName>
    <definedName name="XDO_?G_S2_F_R6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3_D_C1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F_R4?">#REF!</definedName>
    <definedName name="XDO_?G_S3_F_R5?">#REF!</definedName>
    <definedName name="XDO_?G_S3_F_R6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H_BS_UFK?">#REF!</definedName>
    <definedName name="XDO_?H_BUDGET_NAME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EXT?">#REF!</definedName>
    <definedName name="XDO_?H_REPORT_NUMBER?">#REF!</definedName>
    <definedName name="XDO_?H_TOFK_CODE?">#REF!</definedName>
    <definedName name="XDO_?H_TOFK_NAME?">#REF!</definedName>
    <definedName name="XDO_?OKATO?">#REF!</definedName>
    <definedName name="XDO_?OKPO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XDO_GROUP_?LINE_G_S1_D?">#REF!</definedName>
    <definedName name="XDO_GROUP_?LINE_G_S1_D_B?">#REF!</definedName>
    <definedName name="XDO_GROUP_?LINE_G_S1_GRF?">#REF!</definedName>
    <definedName name="XDO_GROUP_?LINE_G_S2_D?">#REF!</definedName>
    <definedName name="XDO_GROUP_?LINE_G_S2_D_B?">#REF!</definedName>
    <definedName name="XDO_GROUP_?LINE_G_S2_GRF?">#REF!</definedName>
    <definedName name="XDO_GROUP_?LINE_G_S3_D?">#REF!</definedName>
    <definedName name="XDO_GROUP_?LINE_G_S3_D_B?">#REF!</definedName>
    <definedName name="XDO_GROUP_?LINE_G_S3_GRF?">#REF!</definedName>
    <definedName name="XDO_GROUP_?NULL_1?">#REF!</definedName>
    <definedName name="XDO_GROUP_?NULL_10?">#REF!</definedName>
    <definedName name="XDO_GROUP_?NULL_11?">#REF!</definedName>
    <definedName name="XDO_GROUP_?NULL_12?">#REF!</definedName>
    <definedName name="XDO_GROUP_?NULL_3?">#REF!</definedName>
    <definedName name="XDO_GROUP_?NULL_4?">#REF!</definedName>
    <definedName name="XDO_GROUP_?NULL_6?">#REF!</definedName>
    <definedName name="XDO_GROUP_?NULL_7?">#REF!</definedName>
    <definedName name="XDO_GROUP_?NULL_9?">#REF!</definedName>
    <definedName name="_xlnm.Print_Titles" localSheetId="0">'22.04.2024'!$3:$4</definedName>
    <definedName name="о">#REF!</definedName>
    <definedName name="_xlnm.Print_Area" localSheetId="0">'22.04.2024'!$A$1:$Q$83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<sst xmlns="http://schemas.openxmlformats.org/spreadsheetml/2006/main" count="135" uniqueCount="110">
  <si>
    <t>тыс. руб.</t>
  </si>
  <si>
    <t>Код адм.</t>
  </si>
  <si>
    <t xml:space="preserve">Администраторы, кураторы доходов    </t>
  </si>
  <si>
    <t>Вид дохода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</si>
  <si>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</si>
  <si>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</si>
  <si>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</si>
  <si>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</si>
  <si>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</si>
  <si>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</si>
  <si>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</si>
  <si>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</si>
  <si>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</si>
  <si>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</si>
  <si>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</si>
  <si>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</si>
  <si>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</si>
  <si>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</si>
  <si>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</si>
  <si>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</si>
  <si>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</si>
  <si>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</si>
  <si>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</si>
  <si>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</si>
  <si>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</si>
  <si>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</si>
  <si>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</si>
  <si>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</si>
  <si>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</si>
  <si>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</si>
  <si>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</si>
  <si>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</si>
  <si>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</si>
  <si>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</si>
  <si>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</si>
  <si>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</si>
  <si>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</si>
  <si>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</si>
  <si>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</si>
  <si>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</si>
  <si>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</si>
  <si>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</si>
  <si>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</si>
  <si>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</si>
  <si>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</si>
  <si>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</si>
  <si>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</si>
  <si>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</si>
  <si>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</si>
  <si>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</si>
  <si>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</si>
  <si>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</si>
  <si>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</si>
  <si>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</si>
  <si>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</si>
  <si>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</si>
  <si>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</si>
  <si>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</si>
  <si>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</si>
  <si>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</si>
  <si>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</si>
  <si>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</si>
  <si>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</si>
  <si>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</si>
  <si>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</si>
  <si>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</si>
  <si>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</si>
  <si>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</si>
  <si>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</si>
  <si>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</si>
  <si>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</si>
  <si>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</si>
  <si>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</si>
  <si>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</si>
  <si>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</si>
  <si>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</si>
  <si>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</si>
  <si>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</si>
  <si>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</si>
  <si>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</si>
  <si>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</si>
  <si>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</si>
  <si>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</si>
  <si>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</si>
  <si>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</si>
  <si>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</si>
  <si>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</si>
  <si>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>Инициативные платежи</t>
  </si>
  <si>
    <t>Исполн. плана года</t>
  </si>
  <si>
    <t>Плата за фактическое пользование</t>
  </si>
  <si>
    <t>Исполн. плана месяца</t>
  </si>
  <si>
    <t>Доходы от продажи земельных участков, находящихся в собственности городских округов</t>
  </si>
  <si>
    <t>Плата за увеличение площади земельных участков в результате перераспределения, находящихся в собственности городских округов</t>
  </si>
  <si>
    <t>Восстановительная стоимость зеленых насаждений</t>
  </si>
  <si>
    <t>ОТКЛОНЕНИЕ</t>
  </si>
  <si>
    <r>
      <t>Оперативный анализ  поступления доходов бюджета города Перми в 2024 году</t>
    </r>
    <r>
      <rPr>
        <sz val="16"/>
        <rFont val="Times New Roman"/>
        <family val="1"/>
      </rPr>
      <t xml:space="preserve"> </t>
    </r>
  </si>
  <si>
    <t xml:space="preserve">ПЛАН на 2024 год </t>
  </si>
  <si>
    <t>ФАКТ 2024 года</t>
  </si>
  <si>
    <t>факта 2024 года от факта 2023 года</t>
  </si>
  <si>
    <t>факта 2024г.                от плана 2024г.</t>
  </si>
  <si>
    <t>% факт 2024г./ факт 2023г.</t>
  </si>
  <si>
    <t>факта отч.пер. от плана отч.пер.</t>
  </si>
  <si>
    <t>Исполн. плана отч. периода</t>
  </si>
  <si>
    <t xml:space="preserve">2024 год    </t>
  </si>
  <si>
    <t xml:space="preserve">Доходы  от приватизации мун. имущества, в т.ч.: </t>
  </si>
  <si>
    <t>январь-апрель</t>
  </si>
  <si>
    <t>Апрель</t>
  </si>
  <si>
    <t>факта за апрель от плана апреля</t>
  </si>
  <si>
    <t>Факт с нач. 2023 года       по 19.04.2023 (в соп.усл.с 2024г)</t>
  </si>
  <si>
    <r>
      <t>с нач. года на 22.04.2024 (по 19.04.2024</t>
    </r>
    <r>
      <rPr>
        <sz val="12"/>
        <rFont val="Times New Roman"/>
        <family val="1"/>
      </rPr>
      <t xml:space="preserve"> вкл.) 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</si>
</sst>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00"/>
    <numFmt numFmtId="168" formatCode="0.0"/>
    <numFmt numFmtId="169" formatCode="dd/mm/yyyy\ hh:mm"/>
  </numFmts>
  <fonts count="47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45"/>
      <name val="Arial Cyr"/>
      <family val="0"/>
    </font>
    <font>
      <sz val="16"/>
      <name val="Times New Roman"/>
      <family val="1"/>
    </font>
    <font>
      <sz val="16"/>
      <color indexed="45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166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6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7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wrapText="1"/>
    </xf>
    <xf numFmtId="168" fontId="45" fillId="0" borderId="0" xfId="0" applyNumberFormat="1" applyFont="1" applyFill="1" applyAlignment="1">
      <alignment horizontal="left"/>
    </xf>
    <xf numFmtId="168" fontId="45" fillId="0" borderId="0" xfId="0" applyNumberFormat="1" applyFont="1" applyFill="1" applyAlignment="1">
      <alignment/>
    </xf>
    <xf numFmtId="164" fontId="45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left"/>
    </xf>
    <xf numFmtId="168" fontId="0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wrapText="1"/>
    </xf>
    <xf numFmtId="164" fontId="9" fillId="0" borderId="12" xfId="0" applyNumberFormat="1" applyFont="1" applyFill="1" applyBorder="1" applyAlignment="1">
      <alignment horizontal="center" wrapText="1"/>
    </xf>
    <xf numFmtId="168" fontId="9" fillId="0" borderId="12" xfId="0" applyNumberFormat="1" applyFont="1" applyFill="1" applyBorder="1" applyAlignment="1">
      <alignment horizontal="center" wrapText="1"/>
    </xf>
    <xf numFmtId="168" fontId="46" fillId="0" borderId="12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6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6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6" fillId="0" borderId="11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8" fontId="46" fillId="0" borderId="12" xfId="0" applyNumberFormat="1" applyFont="1" applyFill="1" applyBorder="1" applyAlignment="1">
      <alignment horizont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66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4" fontId="6" fillId="33" borderId="10" xfId="0" applyNumberFormat="1" applyFont="1" applyFill="1" applyBorder="1" applyAlignment="1">
      <alignment horizontal="right" wrapText="1"/>
    </xf>
    <xf numFmtId="164" fontId="6" fillId="33" borderId="10" xfId="0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 horizontal="right"/>
    </xf>
    <xf numFmtId="164" fontId="3" fillId="33" borderId="10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9" fontId="3" fillId="0" borderId="10" xfId="165" applyFont="1" applyFill="1" applyBorder="1" applyAlignment="1" applyProtection="1">
      <alignment horizontal="center" vertical="top" wrapText="1"/>
      <protection/>
    </xf>
    <xf numFmtId="164" fontId="3" fillId="33" borderId="11" xfId="0" applyNumberFormat="1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11" xfId="165" applyFont="1" applyFill="1" applyBorder="1" applyAlignment="1" applyProtection="1">
      <alignment horizontal="center" vertical="top" wrapText="1"/>
      <protection/>
    </xf>
    <xf numFmtId="9" fontId="3" fillId="0" borderId="15" xfId="165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center" wrapText="1"/>
    </xf>
    <xf numFmtId="168" fontId="3" fillId="0" borderId="17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1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1" xfId="55"/>
    <cellStyle name="Обычный 12" xfId="56"/>
    <cellStyle name="Обычный 13" xfId="57"/>
    <cellStyle name="Обычный 13 2" xfId="58"/>
    <cellStyle name="Обычный 14" xfId="59"/>
    <cellStyle name="Обычный 14 2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0" xfId="69"/>
    <cellStyle name="Обычный 21" xfId="70"/>
    <cellStyle name="Обычный 22" xfId="71"/>
    <cellStyle name="Обычный 22 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8" xfId="78"/>
    <cellStyle name="Обычный 29" xfId="79"/>
    <cellStyle name="Обычный 3" xfId="80"/>
    <cellStyle name="Обычный 3 2" xfId="81"/>
    <cellStyle name="Обычный 3 3" xfId="82"/>
    <cellStyle name="Обычный 30" xfId="83"/>
    <cellStyle name="Обычный 31" xfId="84"/>
    <cellStyle name="Обычный 32" xfId="85"/>
    <cellStyle name="Обычный 33" xfId="86"/>
    <cellStyle name="Обычный 34" xfId="87"/>
    <cellStyle name="Обычный 35" xfId="88"/>
    <cellStyle name="Обычный 36" xfId="89"/>
    <cellStyle name="Обычный 37" xfId="90"/>
    <cellStyle name="Обычный 38" xfId="91"/>
    <cellStyle name="Обычный 39" xfId="92"/>
    <cellStyle name="Обычный 4" xfId="93"/>
    <cellStyle name="Обычный 40" xfId="94"/>
    <cellStyle name="Обычный 41" xfId="95"/>
    <cellStyle name="Обычный 42" xfId="96"/>
    <cellStyle name="Обычный 43" xfId="97"/>
    <cellStyle name="Обычный 44" xfId="98"/>
    <cellStyle name="Обычный 45" xfId="99"/>
    <cellStyle name="Обычный 46" xfId="100"/>
    <cellStyle name="Обычный 47" xfId="101"/>
    <cellStyle name="Обычный 48" xfId="102"/>
    <cellStyle name="Обычный 49" xfId="103"/>
    <cellStyle name="Обычный 5" xfId="104"/>
    <cellStyle name="Обычный 5 2" xfId="105"/>
    <cellStyle name="Обычный 50" xfId="106"/>
    <cellStyle name="Обычный 51" xfId="107"/>
    <cellStyle name="Обычный 52" xfId="108"/>
    <cellStyle name="Обычный 53" xfId="109"/>
    <cellStyle name="Обычный 54" xfId="110"/>
    <cellStyle name="Обычный 55" xfId="111"/>
    <cellStyle name="Обычный 56" xfId="112"/>
    <cellStyle name="Обычный 57" xfId="113"/>
    <cellStyle name="Обычный 58" xfId="114"/>
    <cellStyle name="Обычный 59" xfId="115"/>
    <cellStyle name="Обычный 6" xfId="116"/>
    <cellStyle name="Обычный 60" xfId="117"/>
    <cellStyle name="Обычный 61" xfId="118"/>
    <cellStyle name="Обычный 62" xfId="119"/>
    <cellStyle name="Обычный 63" xfId="120"/>
    <cellStyle name="Обычный 64" xfId="121"/>
    <cellStyle name="Обычный 65" xfId="122"/>
    <cellStyle name="Обычный 66" xfId="123"/>
    <cellStyle name="Обычный 67" xfId="124"/>
    <cellStyle name="Обычный 68" xfId="125"/>
    <cellStyle name="Обычный 69" xfId="126"/>
    <cellStyle name="Обычный 7" xfId="127"/>
    <cellStyle name="Обычный 70" xfId="128"/>
    <cellStyle name="Обычный 71" xfId="129"/>
    <cellStyle name="Обычный 72" xfId="130"/>
    <cellStyle name="Обычный 73" xfId="131"/>
    <cellStyle name="Обычный 73 2" xfId="132"/>
    <cellStyle name="Обычный 74" xfId="133"/>
    <cellStyle name="Обычный 75" xfId="134"/>
    <cellStyle name="Обычный 76" xfId="135"/>
    <cellStyle name="Обычный 77" xfId="136"/>
    <cellStyle name="Обычный 78" xfId="137"/>
    <cellStyle name="Обычный 79" xfId="138"/>
    <cellStyle name="Обычный 8" xfId="139"/>
    <cellStyle name="Обычный 80" xfId="140"/>
    <cellStyle name="Обычный 81" xfId="141"/>
    <cellStyle name="Обычный 82" xfId="142"/>
    <cellStyle name="Обычный 83" xfId="143"/>
    <cellStyle name="Обычный 84" xfId="144"/>
    <cellStyle name="Обычный 85" xfId="145"/>
    <cellStyle name="Обычный 86" xfId="146"/>
    <cellStyle name="Обычный 87" xfId="147"/>
    <cellStyle name="Обычный 88" xfId="148"/>
    <cellStyle name="Обычный 89" xfId="149"/>
    <cellStyle name="Обычный 9" xfId="150"/>
    <cellStyle name="Обычный 90" xfId="151"/>
    <cellStyle name="Обычный 91" xfId="152"/>
    <cellStyle name="Обычный 92" xfId="153"/>
    <cellStyle name="Обычный 93" xfId="154"/>
    <cellStyle name="Обычный 94" xfId="155"/>
    <cellStyle name="Обычный 95" xfId="156"/>
    <cellStyle name="Обычный 96" xfId="157"/>
    <cellStyle name="Обычный 97" xfId="158"/>
    <cellStyle name="Обычный 98" xfId="159"/>
    <cellStyle name="Обычный 99" xfId="160"/>
    <cellStyle name="Плохой" xfId="161"/>
    <cellStyle name="Пояснение" xfId="162"/>
    <cellStyle name="Примечание" xfId="163"/>
    <cellStyle name="Percent" xfId="164"/>
    <cellStyle name="Процентный 2" xfId="165"/>
    <cellStyle name="Процентный 2 2" xfId="166"/>
    <cellStyle name="Связанная ячейка" xfId="167"/>
    <cellStyle name="Текст предупреждения" xfId="168"/>
    <cellStyle name="Comma" xfId="169"/>
    <cellStyle name="Comma [0]" xfId="170"/>
    <cellStyle name="Финансовый 2" xfId="171"/>
    <cellStyle name="Финансовый 3" xfId="172"/>
    <cellStyle name="Хороший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tabSelected="1" zoomScale="90" zoomScaleNormal="90" zoomScalePageLayoutView="0" workbookViewId="0" topLeftCell="A1">
      <pane xSplit="3" ySplit="4" topLeftCell="D6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U17" sqref="U17"/>
    </sheetView>
  </sheetViews>
  <sheetFormatPr defaultColWidth="9.125" defaultRowHeight="12.75"/>
  <cols>
    <col min="1" max="1" width="8.875" style="14" customWidth="1"/>
    <col min="2" max="2" width="10.75390625" style="14" customWidth="1"/>
    <col min="3" max="3" width="64.375" style="14" customWidth="1"/>
    <col min="4" max="4" width="15.75390625" style="17" customWidth="1"/>
    <col min="5" max="5" width="14.375" style="14" bestFit="1" customWidth="1"/>
    <col min="6" max="6" width="13.875" style="14" customWidth="1"/>
    <col min="7" max="7" width="13.875" style="17" bestFit="1" customWidth="1"/>
    <col min="8" max="8" width="14.875" style="53" customWidth="1"/>
    <col min="9" max="9" width="14.125" style="53" customWidth="1"/>
    <col min="10" max="10" width="13.375" style="36" customWidth="1"/>
    <col min="11" max="11" width="15.00390625" style="36" customWidth="1"/>
    <col min="12" max="12" width="14.25390625" style="14" customWidth="1"/>
    <col min="13" max="13" width="14.125" style="14" customWidth="1"/>
    <col min="14" max="14" width="11.625" style="14" customWidth="1"/>
    <col min="15" max="15" width="11.00390625" style="14" customWidth="1"/>
    <col min="16" max="16" width="11.125" style="14" customWidth="1"/>
    <col min="17" max="17" width="12.75390625" style="14" customWidth="1"/>
    <col min="18" max="18" width="9.125" style="14" customWidth="1"/>
    <col min="19" max="19" width="15.625" style="14" bestFit="1" customWidth="1"/>
    <col min="20" max="16384" width="9.125" style="14" customWidth="1"/>
  </cols>
  <sheetData>
    <row r="1" spans="1:17" ht="20.25" customHeight="1">
      <c r="A1" s="135" t="s">
        <v>95</v>
      </c>
      <c r="B1" s="135"/>
      <c r="C1" s="135"/>
      <c r="D1" s="136"/>
      <c r="E1" s="135"/>
      <c r="F1" s="135"/>
      <c r="G1" s="136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ht="20.25" customHeight="1">
      <c r="A2" s="12"/>
      <c r="B2" s="54"/>
      <c r="C2" s="55"/>
      <c r="D2" s="56"/>
      <c r="E2" s="55"/>
      <c r="F2" s="94"/>
      <c r="G2" s="56"/>
      <c r="H2" s="57"/>
      <c r="I2" s="58"/>
      <c r="J2" s="58"/>
      <c r="K2" s="99"/>
      <c r="L2" s="55"/>
      <c r="M2" s="55"/>
      <c r="N2" s="59"/>
      <c r="O2" s="59"/>
      <c r="P2" s="59"/>
      <c r="Q2" s="11" t="s">
        <v>0</v>
      </c>
    </row>
    <row r="3" spans="1:17" ht="20.25" customHeight="1">
      <c r="A3" s="137" t="s">
        <v>1</v>
      </c>
      <c r="B3" s="122" t="s">
        <v>2</v>
      </c>
      <c r="C3" s="138" t="s">
        <v>3</v>
      </c>
      <c r="D3" s="145" t="s">
        <v>108</v>
      </c>
      <c r="E3" s="140" t="s">
        <v>96</v>
      </c>
      <c r="F3" s="141"/>
      <c r="G3" s="142"/>
      <c r="H3" s="162" t="s">
        <v>97</v>
      </c>
      <c r="I3" s="163"/>
      <c r="J3" s="60"/>
      <c r="K3" s="100"/>
      <c r="L3" s="164" t="s">
        <v>94</v>
      </c>
      <c r="M3" s="142"/>
      <c r="N3" s="147" t="s">
        <v>100</v>
      </c>
      <c r="O3" s="144" t="s">
        <v>90</v>
      </c>
      <c r="P3" s="148" t="s">
        <v>102</v>
      </c>
      <c r="Q3" s="143" t="s">
        <v>88</v>
      </c>
    </row>
    <row r="4" spans="1:17" ht="61.5" customHeight="1">
      <c r="A4" s="137"/>
      <c r="B4" s="122"/>
      <c r="C4" s="139"/>
      <c r="D4" s="146"/>
      <c r="E4" s="61" t="s">
        <v>103</v>
      </c>
      <c r="F4" s="93" t="s">
        <v>105</v>
      </c>
      <c r="G4" s="61" t="s">
        <v>106</v>
      </c>
      <c r="H4" s="62" t="s">
        <v>109</v>
      </c>
      <c r="I4" s="61" t="s">
        <v>106</v>
      </c>
      <c r="J4" s="63" t="s">
        <v>98</v>
      </c>
      <c r="K4" s="93" t="s">
        <v>101</v>
      </c>
      <c r="L4" s="61" t="s">
        <v>99</v>
      </c>
      <c r="M4" s="61" t="s">
        <v>107</v>
      </c>
      <c r="N4" s="147"/>
      <c r="O4" s="144"/>
      <c r="P4" s="149"/>
      <c r="Q4" s="143"/>
    </row>
    <row r="5" spans="1:19" s="43" customFormat="1" ht="25.5" customHeight="1">
      <c r="A5" s="48"/>
      <c r="B5" s="72"/>
      <c r="C5" s="49" t="s">
        <v>4</v>
      </c>
      <c r="D5" s="40">
        <f>D16+D18+D20+D17+D19</f>
        <v>2786342.3349999995</v>
      </c>
      <c r="E5" s="40">
        <f>E16+E18+E20+E17+E19</f>
        <v>22907468.7</v>
      </c>
      <c r="F5" s="40">
        <f>F16+F18+F20+F17+F19</f>
        <v>5955936.200000001</v>
      </c>
      <c r="G5" s="40">
        <f>G16+G18+G20+G17+G19</f>
        <v>2103588.9</v>
      </c>
      <c r="H5" s="40">
        <f>H16+H18+H20+H17+H19</f>
        <v>4350078.579999999</v>
      </c>
      <c r="I5" s="40">
        <f>I16+I18+I20+I17+I19</f>
        <v>382970.69</v>
      </c>
      <c r="J5" s="41">
        <f aca="true" t="shared" si="0" ref="J5:J36">H5-D5</f>
        <v>1563736.2449999996</v>
      </c>
      <c r="K5" s="41">
        <f>H5-F5</f>
        <v>-1605857.620000002</v>
      </c>
      <c r="L5" s="41">
        <f>H5-E5</f>
        <v>-18557390.12</v>
      </c>
      <c r="M5" s="41">
        <f>I5-G5</f>
        <v>-1720618.21</v>
      </c>
      <c r="N5" s="50">
        <f aca="true" t="shared" si="1" ref="N5:N36">_xlfn.IFERROR(H5/D5,"")</f>
        <v>1.561214688287755</v>
      </c>
      <c r="O5" s="50">
        <f>_xlfn.IFERROR(I5/G5,"")</f>
        <v>0.18205586177032976</v>
      </c>
      <c r="P5" s="50">
        <f>_xlfn.IFERROR(H5/F5,"")</f>
        <v>0.7303769607202976</v>
      </c>
      <c r="Q5" s="50">
        <f>_xlfn.IFERROR(H5/E5,"")</f>
        <v>0.18989782926124874</v>
      </c>
      <c r="R5" s="14"/>
      <c r="S5" s="51"/>
    </row>
    <row r="6" spans="1:18" ht="18" customHeight="1">
      <c r="A6" s="169" t="s">
        <v>8</v>
      </c>
      <c r="B6" s="44" t="s">
        <v>9</v>
      </c>
      <c r="C6" s="73" t="s">
        <v>10</v>
      </c>
      <c r="D6" s="31">
        <v>1995133.5800000003</v>
      </c>
      <c r="E6" s="31">
        <v>17657445.4</v>
      </c>
      <c r="F6" s="112">
        <v>4028906.7</v>
      </c>
      <c r="G6" s="111">
        <v>1189593.7</v>
      </c>
      <c r="H6" s="31">
        <v>3267429.01</v>
      </c>
      <c r="I6" s="31">
        <v>233488.61</v>
      </c>
      <c r="J6" s="31">
        <f t="shared" si="0"/>
        <v>1272295.4299999995</v>
      </c>
      <c r="K6" s="31">
        <f aca="true" t="shared" si="2" ref="K6:K69">H6-F6</f>
        <v>-761477.6900000004</v>
      </c>
      <c r="L6" s="31">
        <f aca="true" t="shared" si="3" ref="L6:L36">H6-E6</f>
        <v>-14390016.389999999</v>
      </c>
      <c r="M6" s="31">
        <f aca="true" t="shared" si="4" ref="M6:M36">I6-G6</f>
        <v>-956105.09</v>
      </c>
      <c r="N6" s="32">
        <f t="shared" si="1"/>
        <v>1.6376993714876973</v>
      </c>
      <c r="O6" s="32">
        <f aca="true" t="shared" si="5" ref="O6:O36">_xlfn.IFERROR(I6/G6,"")</f>
        <v>0.19627593017683265</v>
      </c>
      <c r="P6" s="32">
        <f aca="true" t="shared" si="6" ref="P6:P69">_xlfn.IFERROR(H6/F6,"")</f>
        <v>0.8109964447675096</v>
      </c>
      <c r="Q6" s="32">
        <f aca="true" t="shared" si="7" ref="Q6:Q44">_xlfn.IFERROR(H6/E6,"")</f>
        <v>0.1850453979033683</v>
      </c>
      <c r="R6" s="15"/>
    </row>
    <row r="7" spans="1:18" ht="18" customHeight="1">
      <c r="A7" s="132"/>
      <c r="B7" s="44" t="s">
        <v>5</v>
      </c>
      <c r="C7" s="74" t="s">
        <v>6</v>
      </c>
      <c r="D7" s="31">
        <v>18432.26</v>
      </c>
      <c r="E7" s="33">
        <v>79229.2</v>
      </c>
      <c r="F7" s="96">
        <v>25577.8</v>
      </c>
      <c r="G7" s="33">
        <v>6322.1</v>
      </c>
      <c r="H7" s="31">
        <v>19604.32</v>
      </c>
      <c r="I7" s="31">
        <v>0</v>
      </c>
      <c r="J7" s="33">
        <f t="shared" si="0"/>
        <v>1172.0600000000013</v>
      </c>
      <c r="K7" s="33">
        <f t="shared" si="2"/>
        <v>-5973.48</v>
      </c>
      <c r="L7" s="33">
        <f t="shared" si="3"/>
        <v>-59624.88</v>
      </c>
      <c r="M7" s="33">
        <f t="shared" si="4"/>
        <v>-6322.1</v>
      </c>
      <c r="N7" s="32">
        <f t="shared" si="1"/>
        <v>1.0635874276947048</v>
      </c>
      <c r="O7" s="32">
        <f t="shared" si="5"/>
        <v>0</v>
      </c>
      <c r="P7" s="32">
        <f t="shared" si="6"/>
        <v>0.766458413155158</v>
      </c>
      <c r="Q7" s="32">
        <f t="shared" si="7"/>
        <v>0.24743806576363261</v>
      </c>
      <c r="R7" s="15"/>
    </row>
    <row r="8" spans="1:18" ht="18" customHeight="1">
      <c r="A8" s="132"/>
      <c r="B8" s="44" t="s">
        <v>9</v>
      </c>
      <c r="C8" s="110" t="s">
        <v>82</v>
      </c>
      <c r="D8" s="111">
        <f>186707.73/12*10</f>
        <v>155589.77500000002</v>
      </c>
      <c r="E8" s="30">
        <v>957429</v>
      </c>
      <c r="F8" s="95">
        <v>435982.9</v>
      </c>
      <c r="G8" s="30">
        <v>265285.30000000005</v>
      </c>
      <c r="H8" s="31">
        <v>202100.44999999998</v>
      </c>
      <c r="I8" s="31">
        <v>27991.03</v>
      </c>
      <c r="J8" s="31">
        <f t="shared" si="0"/>
        <v>46510.67499999996</v>
      </c>
      <c r="K8" s="31">
        <f t="shared" si="2"/>
        <v>-233882.45000000004</v>
      </c>
      <c r="L8" s="31">
        <f t="shared" si="3"/>
        <v>-755328.55</v>
      </c>
      <c r="M8" s="31">
        <f t="shared" si="4"/>
        <v>-237294.27000000005</v>
      </c>
      <c r="N8" s="32">
        <f t="shared" si="1"/>
        <v>1.2989314368505254</v>
      </c>
      <c r="O8" s="32">
        <f t="shared" si="5"/>
        <v>0.10551293268040104</v>
      </c>
      <c r="P8" s="32">
        <f t="shared" si="6"/>
        <v>0.4635513227697691</v>
      </c>
      <c r="Q8" s="32">
        <f t="shared" si="7"/>
        <v>0.21108661843332507</v>
      </c>
      <c r="R8" s="15"/>
    </row>
    <row r="9" spans="1:18" ht="18" customHeight="1">
      <c r="A9" s="132"/>
      <c r="B9" s="44" t="s">
        <v>9</v>
      </c>
      <c r="C9" s="73" t="s">
        <v>11</v>
      </c>
      <c r="D9" s="31">
        <v>-3583.6600000000003</v>
      </c>
      <c r="E9" s="31">
        <v>0</v>
      </c>
      <c r="F9" s="95"/>
      <c r="G9" s="31"/>
      <c r="H9" s="31">
        <v>358.02</v>
      </c>
      <c r="I9" s="31">
        <v>152.12</v>
      </c>
      <c r="J9" s="31">
        <f t="shared" si="0"/>
        <v>3941.6800000000003</v>
      </c>
      <c r="K9" s="31">
        <f t="shared" si="2"/>
        <v>358.02</v>
      </c>
      <c r="L9" s="31">
        <f t="shared" si="3"/>
        <v>358.02</v>
      </c>
      <c r="M9" s="31">
        <f t="shared" si="4"/>
        <v>152.12</v>
      </c>
      <c r="N9" s="32">
        <f t="shared" si="1"/>
        <v>-0.09990345066217218</v>
      </c>
      <c r="O9" s="32">
        <f t="shared" si="5"/>
      </c>
      <c r="P9" s="32">
        <f t="shared" si="6"/>
      </c>
      <c r="Q9" s="32">
        <f t="shared" si="7"/>
      </c>
      <c r="R9" s="15"/>
    </row>
    <row r="10" spans="1:18" ht="18" customHeight="1">
      <c r="A10" s="132"/>
      <c r="B10" s="44" t="s">
        <v>9</v>
      </c>
      <c r="C10" s="73" t="s">
        <v>12</v>
      </c>
      <c r="D10" s="31">
        <v>-1178.08</v>
      </c>
      <c r="E10" s="31">
        <v>792.3</v>
      </c>
      <c r="F10" s="95">
        <v>410</v>
      </c>
      <c r="G10" s="31">
        <v>100</v>
      </c>
      <c r="H10" s="31">
        <v>995.78</v>
      </c>
      <c r="I10" s="31">
        <v>266.6</v>
      </c>
      <c r="J10" s="31">
        <f t="shared" si="0"/>
        <v>2173.8599999999997</v>
      </c>
      <c r="K10" s="31">
        <f t="shared" si="2"/>
        <v>585.78</v>
      </c>
      <c r="L10" s="31">
        <f t="shared" si="3"/>
        <v>203.48000000000002</v>
      </c>
      <c r="M10" s="31">
        <f t="shared" si="4"/>
        <v>166.60000000000002</v>
      </c>
      <c r="N10" s="32">
        <f t="shared" si="1"/>
        <v>-0.8452566888496537</v>
      </c>
      <c r="O10" s="32">
        <f t="shared" si="5"/>
        <v>2.6660000000000004</v>
      </c>
      <c r="P10" s="32">
        <f t="shared" si="6"/>
        <v>2.428731707317073</v>
      </c>
      <c r="Q10" s="32">
        <f t="shared" si="7"/>
        <v>1.2568219108923389</v>
      </c>
      <c r="R10" s="15"/>
    </row>
    <row r="11" spans="1:18" ht="18" customHeight="1">
      <c r="A11" s="132"/>
      <c r="B11" s="44" t="s">
        <v>9</v>
      </c>
      <c r="C11" s="73" t="s">
        <v>84</v>
      </c>
      <c r="D11" s="31">
        <v>86705.31000000001</v>
      </c>
      <c r="E11" s="31">
        <v>354934.4</v>
      </c>
      <c r="F11" s="95">
        <v>325934.4</v>
      </c>
      <c r="G11" s="31">
        <v>134875.1</v>
      </c>
      <c r="H11" s="31">
        <v>268391.54</v>
      </c>
      <c r="I11" s="31">
        <v>102959.1</v>
      </c>
      <c r="J11" s="31">
        <f t="shared" si="0"/>
        <v>181686.22999999998</v>
      </c>
      <c r="K11" s="31">
        <f t="shared" si="2"/>
        <v>-57542.860000000044</v>
      </c>
      <c r="L11" s="31">
        <f t="shared" si="3"/>
        <v>-86542.86000000004</v>
      </c>
      <c r="M11" s="31">
        <f t="shared" si="4"/>
        <v>-31916</v>
      </c>
      <c r="N11" s="32">
        <f t="shared" si="1"/>
        <v>3.095445250123665</v>
      </c>
      <c r="O11" s="32">
        <f t="shared" si="5"/>
        <v>0.7633662551501352</v>
      </c>
      <c r="P11" s="32">
        <f t="shared" si="6"/>
        <v>0.8234526334133493</v>
      </c>
      <c r="Q11" s="32">
        <f t="shared" si="7"/>
        <v>0.7561722391517981</v>
      </c>
      <c r="R11" s="15"/>
    </row>
    <row r="12" spans="1:18" ht="18" customHeight="1">
      <c r="A12" s="132"/>
      <c r="B12" s="44" t="s">
        <v>13</v>
      </c>
      <c r="C12" s="73" t="s">
        <v>14</v>
      </c>
      <c r="D12" s="31">
        <v>19123.79</v>
      </c>
      <c r="E12" s="31">
        <v>1250550.2</v>
      </c>
      <c r="F12" s="95">
        <v>58000</v>
      </c>
      <c r="G12" s="31">
        <v>7000</v>
      </c>
      <c r="H12" s="31">
        <v>52428.33</v>
      </c>
      <c r="I12" s="31">
        <v>5262.4</v>
      </c>
      <c r="J12" s="31">
        <f t="shared" si="0"/>
        <v>33304.54</v>
      </c>
      <c r="K12" s="31">
        <f t="shared" si="2"/>
        <v>-5571.669999999998</v>
      </c>
      <c r="L12" s="31">
        <f t="shared" si="3"/>
        <v>-1198121.8699999999</v>
      </c>
      <c r="M12" s="31">
        <f t="shared" si="4"/>
        <v>-1737.6000000000004</v>
      </c>
      <c r="N12" s="32">
        <f t="shared" si="1"/>
        <v>2.7415240389065136</v>
      </c>
      <c r="O12" s="32">
        <f t="shared" si="5"/>
        <v>0.7517714285714285</v>
      </c>
      <c r="P12" s="32">
        <f t="shared" si="6"/>
        <v>0.903936724137931</v>
      </c>
      <c r="Q12" s="32">
        <f t="shared" si="7"/>
        <v>0.041924210639444945</v>
      </c>
      <c r="R12" s="15"/>
    </row>
    <row r="13" spans="1:18" ht="18" customHeight="1">
      <c r="A13" s="132"/>
      <c r="B13" s="44" t="s">
        <v>13</v>
      </c>
      <c r="C13" s="73" t="s">
        <v>15</v>
      </c>
      <c r="D13" s="31">
        <v>462543.9</v>
      </c>
      <c r="E13" s="31">
        <v>2382735.3000000003</v>
      </c>
      <c r="F13" s="95">
        <v>1007950</v>
      </c>
      <c r="G13" s="31">
        <v>479623</v>
      </c>
      <c r="H13" s="31">
        <v>475761.47000000003</v>
      </c>
      <c r="I13" s="31">
        <v>394.9000000000001</v>
      </c>
      <c r="J13" s="31">
        <f t="shared" si="0"/>
        <v>13217.570000000007</v>
      </c>
      <c r="K13" s="31">
        <f t="shared" si="2"/>
        <v>-532188.53</v>
      </c>
      <c r="L13" s="31">
        <f t="shared" si="3"/>
        <v>-1906973.8300000003</v>
      </c>
      <c r="M13" s="31">
        <f t="shared" si="4"/>
        <v>-479228.1</v>
      </c>
      <c r="N13" s="32">
        <f t="shared" si="1"/>
        <v>1.0285758173440402</v>
      </c>
      <c r="O13" s="32">
        <f t="shared" si="5"/>
        <v>0.0008233550100808345</v>
      </c>
      <c r="P13" s="32">
        <f t="shared" si="6"/>
        <v>0.4720089984622253</v>
      </c>
      <c r="Q13" s="32">
        <f t="shared" si="7"/>
        <v>0.19967029908861467</v>
      </c>
      <c r="R13" s="15"/>
    </row>
    <row r="14" spans="1:18" ht="18" customHeight="1">
      <c r="A14" s="132"/>
      <c r="B14" s="44" t="s">
        <v>16</v>
      </c>
      <c r="C14" s="73" t="s">
        <v>17</v>
      </c>
      <c r="D14" s="31">
        <v>53500.759999999995</v>
      </c>
      <c r="E14" s="31">
        <v>223881.6</v>
      </c>
      <c r="F14" s="95">
        <v>73020.7</v>
      </c>
      <c r="G14" s="31">
        <v>20745.1</v>
      </c>
      <c r="H14" s="31">
        <v>62973.259999999995</v>
      </c>
      <c r="I14" s="31">
        <v>12455.130000000001</v>
      </c>
      <c r="J14" s="31">
        <f t="shared" si="0"/>
        <v>9472.5</v>
      </c>
      <c r="K14" s="31">
        <f t="shared" si="2"/>
        <v>-10047.440000000002</v>
      </c>
      <c r="L14" s="31">
        <f t="shared" si="3"/>
        <v>-160908.34000000003</v>
      </c>
      <c r="M14" s="31">
        <f t="shared" si="4"/>
        <v>-8289.969999999998</v>
      </c>
      <c r="N14" s="32">
        <f t="shared" si="1"/>
        <v>1.177053559612985</v>
      </c>
      <c r="O14" s="32">
        <f t="shared" si="5"/>
        <v>0.6003890075246686</v>
      </c>
      <c r="P14" s="32">
        <f t="shared" si="6"/>
        <v>0.86240285288966</v>
      </c>
      <c r="Q14" s="32">
        <f t="shared" si="7"/>
        <v>0.2812793012020639</v>
      </c>
      <c r="R14" s="15"/>
    </row>
    <row r="15" spans="1:18" ht="18" customHeight="1">
      <c r="A15" s="132"/>
      <c r="B15" s="44" t="s">
        <v>13</v>
      </c>
      <c r="C15" s="73" t="s">
        <v>18</v>
      </c>
      <c r="D15" s="31">
        <v>-0.1</v>
      </c>
      <c r="E15" s="31">
        <v>0</v>
      </c>
      <c r="F15" s="95"/>
      <c r="G15" s="31">
        <v>0</v>
      </c>
      <c r="H15" s="31">
        <v>0</v>
      </c>
      <c r="I15" s="31">
        <v>0</v>
      </c>
      <c r="J15" s="31">
        <f t="shared" si="0"/>
        <v>0.1</v>
      </c>
      <c r="K15" s="31">
        <f t="shared" si="2"/>
        <v>0</v>
      </c>
      <c r="L15" s="31">
        <f t="shared" si="3"/>
        <v>0</v>
      </c>
      <c r="M15" s="31">
        <f t="shared" si="4"/>
        <v>0</v>
      </c>
      <c r="N15" s="32">
        <f t="shared" si="1"/>
        <v>0</v>
      </c>
      <c r="O15" s="32">
        <f t="shared" si="5"/>
      </c>
      <c r="P15" s="32">
        <f t="shared" si="6"/>
      </c>
      <c r="Q15" s="32">
        <f t="shared" si="7"/>
      </c>
      <c r="R15" s="15"/>
    </row>
    <row r="16" spans="1:18" ht="18" customHeight="1">
      <c r="A16" s="166"/>
      <c r="B16" s="64"/>
      <c r="C16" s="75" t="s">
        <v>7</v>
      </c>
      <c r="D16" s="65">
        <f>SUM(D6:D15)</f>
        <v>2786267.5349999997</v>
      </c>
      <c r="E16" s="65">
        <f>SUM(E6:E15)</f>
        <v>22906997.4</v>
      </c>
      <c r="F16" s="65">
        <f>SUM(F6:F15)</f>
        <v>5955782.500000001</v>
      </c>
      <c r="G16" s="65">
        <f>SUM(G6:G15)</f>
        <v>2103544.3000000003</v>
      </c>
      <c r="H16" s="65">
        <f>SUM(H6:H15)</f>
        <v>4350042.18</v>
      </c>
      <c r="I16" s="65">
        <f>SUM(I6:I15)</f>
        <v>382969.89</v>
      </c>
      <c r="J16" s="65">
        <f>SUM(J6:J15)</f>
        <v>1563774.6449999998</v>
      </c>
      <c r="K16" s="65">
        <f t="shared" si="2"/>
        <v>-1605740.3200000012</v>
      </c>
      <c r="L16" s="65">
        <f t="shared" si="3"/>
        <v>-18556955.22</v>
      </c>
      <c r="M16" s="65">
        <f t="shared" si="4"/>
        <v>-1720574.4100000001</v>
      </c>
      <c r="N16" s="66">
        <f t="shared" si="1"/>
        <v>1.561243536507703</v>
      </c>
      <c r="O16" s="66">
        <f t="shared" si="5"/>
        <v>0.18205934146478397</v>
      </c>
      <c r="P16" s="66">
        <f t="shared" si="6"/>
        <v>0.7303896977433274</v>
      </c>
      <c r="Q16" s="66">
        <f t="shared" si="7"/>
        <v>0.1899001472798875</v>
      </c>
      <c r="R16" s="15"/>
    </row>
    <row r="17" spans="1:18" ht="18" customHeight="1">
      <c r="A17" s="45" t="s">
        <v>69</v>
      </c>
      <c r="B17" s="44" t="s">
        <v>20</v>
      </c>
      <c r="C17" s="73" t="s">
        <v>21</v>
      </c>
      <c r="D17" s="31">
        <v>20</v>
      </c>
      <c r="E17" s="31">
        <v>88</v>
      </c>
      <c r="F17" s="95">
        <v>29.3</v>
      </c>
      <c r="G17" s="31">
        <v>7.3</v>
      </c>
      <c r="H17" s="31">
        <v>4.8</v>
      </c>
      <c r="I17" s="31">
        <v>0</v>
      </c>
      <c r="J17" s="31">
        <f t="shared" si="0"/>
        <v>-15.2</v>
      </c>
      <c r="K17" s="31">
        <f t="shared" si="2"/>
        <v>-24.5</v>
      </c>
      <c r="L17" s="31">
        <f t="shared" si="3"/>
        <v>-83.2</v>
      </c>
      <c r="M17" s="31">
        <f t="shared" si="4"/>
        <v>-7.3</v>
      </c>
      <c r="N17" s="32">
        <f t="shared" si="1"/>
        <v>0.24</v>
      </c>
      <c r="O17" s="32">
        <f t="shared" si="5"/>
        <v>0</v>
      </c>
      <c r="P17" s="32">
        <f t="shared" si="6"/>
        <v>0.16382252559726962</v>
      </c>
      <c r="Q17" s="32">
        <f t="shared" si="7"/>
        <v>0.05454545454545454</v>
      </c>
      <c r="R17" s="15"/>
    </row>
    <row r="18" spans="1:18" ht="18.75" customHeight="1">
      <c r="A18" s="89" t="s">
        <v>19</v>
      </c>
      <c r="B18" s="90" t="s">
        <v>20</v>
      </c>
      <c r="C18" s="88" t="s">
        <v>83</v>
      </c>
      <c r="D18" s="31">
        <v>38.4</v>
      </c>
      <c r="E18" s="31">
        <v>328.3</v>
      </c>
      <c r="F18" s="95">
        <v>109.39999999999999</v>
      </c>
      <c r="G18" s="31">
        <v>27.3</v>
      </c>
      <c r="H18" s="31">
        <v>21.6</v>
      </c>
      <c r="I18" s="31">
        <v>0.8</v>
      </c>
      <c r="J18" s="31">
        <f t="shared" si="0"/>
        <v>-16.799999999999997</v>
      </c>
      <c r="K18" s="31">
        <f t="shared" si="2"/>
        <v>-87.79999999999998</v>
      </c>
      <c r="L18" s="31">
        <f t="shared" si="3"/>
        <v>-306.7</v>
      </c>
      <c r="M18" s="31">
        <f t="shared" si="4"/>
        <v>-26.5</v>
      </c>
      <c r="N18" s="32">
        <f t="shared" si="1"/>
        <v>0.5625000000000001</v>
      </c>
      <c r="O18" s="32">
        <f t="shared" si="5"/>
        <v>0.029304029304029304</v>
      </c>
      <c r="P18" s="32">
        <f t="shared" si="6"/>
        <v>0.1974405850091408</v>
      </c>
      <c r="Q18" s="32">
        <f t="shared" si="7"/>
        <v>0.06579348157173318</v>
      </c>
      <c r="R18" s="15"/>
    </row>
    <row r="19" spans="1:18" ht="35.25" customHeight="1">
      <c r="A19" s="46" t="s">
        <v>23</v>
      </c>
      <c r="B19" s="47" t="s">
        <v>71</v>
      </c>
      <c r="C19" s="73" t="s">
        <v>24</v>
      </c>
      <c r="D19" s="31">
        <v>6.4</v>
      </c>
      <c r="E19" s="31">
        <v>0</v>
      </c>
      <c r="F19" s="95">
        <v>0</v>
      </c>
      <c r="G19" s="31">
        <v>0</v>
      </c>
      <c r="H19" s="31">
        <v>0</v>
      </c>
      <c r="I19" s="31">
        <v>0</v>
      </c>
      <c r="J19" s="31">
        <f t="shared" si="0"/>
        <v>-6.4</v>
      </c>
      <c r="K19" s="31">
        <f t="shared" si="2"/>
        <v>0</v>
      </c>
      <c r="L19" s="31">
        <f t="shared" si="3"/>
        <v>0</v>
      </c>
      <c r="M19" s="31">
        <f t="shared" si="4"/>
        <v>0</v>
      </c>
      <c r="N19" s="32">
        <f t="shared" si="1"/>
        <v>0</v>
      </c>
      <c r="O19" s="32">
        <f t="shared" si="5"/>
      </c>
      <c r="P19" s="32">
        <f t="shared" si="6"/>
      </c>
      <c r="Q19" s="32">
        <f t="shared" si="7"/>
      </c>
      <c r="R19" s="15"/>
    </row>
    <row r="20" spans="1:18" ht="18" customHeight="1">
      <c r="A20" s="45" t="s">
        <v>22</v>
      </c>
      <c r="B20" s="44" t="s">
        <v>9</v>
      </c>
      <c r="C20" s="73" t="s">
        <v>73</v>
      </c>
      <c r="D20" s="31">
        <v>10</v>
      </c>
      <c r="E20" s="31">
        <v>55</v>
      </c>
      <c r="F20" s="95">
        <v>15</v>
      </c>
      <c r="G20" s="31">
        <v>10</v>
      </c>
      <c r="H20" s="31">
        <v>10</v>
      </c>
      <c r="I20" s="31">
        <v>0</v>
      </c>
      <c r="J20" s="31">
        <f t="shared" si="0"/>
        <v>0</v>
      </c>
      <c r="K20" s="31">
        <f t="shared" si="2"/>
        <v>-5</v>
      </c>
      <c r="L20" s="31">
        <f t="shared" si="3"/>
        <v>-45</v>
      </c>
      <c r="M20" s="31">
        <f t="shared" si="4"/>
        <v>-10</v>
      </c>
      <c r="N20" s="32">
        <f t="shared" si="1"/>
        <v>1</v>
      </c>
      <c r="O20" s="32">
        <f t="shared" si="5"/>
        <v>0</v>
      </c>
      <c r="P20" s="32">
        <f t="shared" si="6"/>
        <v>0.6666666666666666</v>
      </c>
      <c r="Q20" s="32">
        <f t="shared" si="7"/>
        <v>0.18181818181818182</v>
      </c>
      <c r="R20" s="15"/>
    </row>
    <row r="21" spans="1:18" s="43" customFormat="1" ht="28.5" customHeight="1">
      <c r="A21" s="170"/>
      <c r="B21" s="170"/>
      <c r="C21" s="42" t="s">
        <v>25</v>
      </c>
      <c r="D21" s="41">
        <f>D25+D28+D36+D48+D50+D55+D58+D61+D70</f>
        <v>2158295.8400000003</v>
      </c>
      <c r="E21" s="41">
        <f>E25+E28+E36+E48+E50+E55+E58+E61+E70</f>
        <v>7267443.6</v>
      </c>
      <c r="F21" s="41">
        <f>F25+F28+F36+F48+F50+F55+F58+F61+F70</f>
        <v>2354542.5</v>
      </c>
      <c r="G21" s="41">
        <f>G25+G28+G36+G48+G50+G55+G58+G61+G70</f>
        <v>533946.7999999999</v>
      </c>
      <c r="H21" s="41">
        <f>H25+H28+H36+H48+H50+H55+H58+H61+H70</f>
        <v>2340275.94</v>
      </c>
      <c r="I21" s="41">
        <f>I25+I28+I36+I48+I50+I55+I58+I61+I70</f>
        <v>474295.76000000007</v>
      </c>
      <c r="J21" s="41">
        <f>J25+J28+J36+J48+J50+J55+J58+J61+J70</f>
        <v>181980.10000000006</v>
      </c>
      <c r="K21" s="41">
        <f t="shared" si="2"/>
        <v>-14266.560000000056</v>
      </c>
      <c r="L21" s="41">
        <f t="shared" si="3"/>
        <v>-4927167.66</v>
      </c>
      <c r="M21" s="41">
        <f t="shared" si="4"/>
        <v>-59651.03999999986</v>
      </c>
      <c r="N21" s="50">
        <f t="shared" si="1"/>
        <v>1.084316568946359</v>
      </c>
      <c r="O21" s="50">
        <f t="shared" si="5"/>
        <v>0.8882828027061874</v>
      </c>
      <c r="P21" s="50">
        <f t="shared" si="6"/>
        <v>0.9939408356400447</v>
      </c>
      <c r="Q21" s="50">
        <f t="shared" si="7"/>
        <v>0.3220218922648399</v>
      </c>
      <c r="R21" s="51"/>
    </row>
    <row r="22" spans="1:17" ht="18" customHeight="1">
      <c r="A22" s="165" t="s">
        <v>23</v>
      </c>
      <c r="B22" s="167" t="s">
        <v>71</v>
      </c>
      <c r="C22" s="18" t="s">
        <v>85</v>
      </c>
      <c r="D22" s="19">
        <v>46137.98</v>
      </c>
      <c r="E22" s="1">
        <v>209447.5</v>
      </c>
      <c r="F22" s="97">
        <v>66396.8</v>
      </c>
      <c r="G22" s="1">
        <v>17699.2</v>
      </c>
      <c r="H22" s="28">
        <v>65258.8</v>
      </c>
      <c r="I22" s="28">
        <v>14706.63</v>
      </c>
      <c r="J22" s="2">
        <f t="shared" si="0"/>
        <v>19120.82</v>
      </c>
      <c r="K22" s="2">
        <f t="shared" si="2"/>
        <v>-1138</v>
      </c>
      <c r="L22" s="2">
        <f t="shared" si="3"/>
        <v>-144188.7</v>
      </c>
      <c r="M22" s="2">
        <f t="shared" si="4"/>
        <v>-2992.5700000000015</v>
      </c>
      <c r="N22" s="13">
        <f t="shared" si="1"/>
        <v>1.414426899487147</v>
      </c>
      <c r="O22" s="13">
        <f t="shared" si="5"/>
        <v>0.8309206065810884</v>
      </c>
      <c r="P22" s="13">
        <f t="shared" si="6"/>
        <v>0.9828606197889055</v>
      </c>
      <c r="Q22" s="13">
        <f t="shared" si="7"/>
        <v>0.31157593191611266</v>
      </c>
    </row>
    <row r="23" spans="1:17" ht="18" customHeight="1">
      <c r="A23" s="132"/>
      <c r="B23" s="128"/>
      <c r="C23" s="18" t="s">
        <v>26</v>
      </c>
      <c r="D23" s="19">
        <v>39519.14</v>
      </c>
      <c r="E23" s="1">
        <v>4501.5</v>
      </c>
      <c r="F23" s="97">
        <v>4501.5</v>
      </c>
      <c r="G23" s="1">
        <v>4501.5</v>
      </c>
      <c r="H23" s="28">
        <v>4074.35</v>
      </c>
      <c r="I23" s="28">
        <v>2359.35</v>
      </c>
      <c r="J23" s="2">
        <f t="shared" si="0"/>
        <v>-35444.79</v>
      </c>
      <c r="K23" s="2">
        <f t="shared" si="2"/>
        <v>-427.1500000000001</v>
      </c>
      <c r="L23" s="2">
        <f t="shared" si="3"/>
        <v>-427.1500000000001</v>
      </c>
      <c r="M23" s="2">
        <f t="shared" si="4"/>
        <v>-2142.15</v>
      </c>
      <c r="N23" s="13">
        <f t="shared" si="1"/>
        <v>0.10309814434220987</v>
      </c>
      <c r="O23" s="13">
        <f t="shared" si="5"/>
        <v>0.5241252915694768</v>
      </c>
      <c r="P23" s="13">
        <f t="shared" si="6"/>
        <v>0.9051094079751194</v>
      </c>
      <c r="Q23" s="13">
        <f t="shared" si="7"/>
        <v>0.9051094079751194</v>
      </c>
    </row>
    <row r="24" spans="1:17" ht="18" customHeight="1">
      <c r="A24" s="132"/>
      <c r="B24" s="128"/>
      <c r="C24" s="18" t="s">
        <v>47</v>
      </c>
      <c r="D24" s="19">
        <v>29259.559999999998</v>
      </c>
      <c r="E24" s="1">
        <v>126183.1</v>
      </c>
      <c r="F24" s="97">
        <v>41504.6</v>
      </c>
      <c r="G24" s="1">
        <v>10520</v>
      </c>
      <c r="H24" s="28">
        <v>41485.130000000005</v>
      </c>
      <c r="I24" s="28">
        <v>7430.930000000001</v>
      </c>
      <c r="J24" s="2">
        <f t="shared" si="0"/>
        <v>12225.570000000007</v>
      </c>
      <c r="K24" s="2">
        <f t="shared" si="2"/>
        <v>-19.469999999993888</v>
      </c>
      <c r="L24" s="2">
        <f t="shared" si="3"/>
        <v>-84697.97</v>
      </c>
      <c r="M24" s="2">
        <f t="shared" si="4"/>
        <v>-3089.069999999999</v>
      </c>
      <c r="N24" s="13">
        <f t="shared" si="1"/>
        <v>1.4178316420342618</v>
      </c>
      <c r="O24" s="13">
        <f t="shared" si="5"/>
        <v>0.7063621673003804</v>
      </c>
      <c r="P24" s="13">
        <f t="shared" si="6"/>
        <v>0.9995308953706338</v>
      </c>
      <c r="Q24" s="13">
        <f t="shared" si="7"/>
        <v>0.3287693042887677</v>
      </c>
    </row>
    <row r="25" spans="1:17" ht="18" customHeight="1">
      <c r="A25" s="166"/>
      <c r="B25" s="168"/>
      <c r="C25" s="75" t="s">
        <v>7</v>
      </c>
      <c r="D25" s="67">
        <f>SUM(D22:D24)</f>
        <v>114916.68</v>
      </c>
      <c r="E25" s="67">
        <f>SUM(E22:E24)</f>
        <v>340132.1</v>
      </c>
      <c r="F25" s="67">
        <f>SUM(F22:F24)</f>
        <v>112402.9</v>
      </c>
      <c r="G25" s="67">
        <f>SUM(G22:G24)</f>
        <v>32720.7</v>
      </c>
      <c r="H25" s="67">
        <f>SUM(H22:H24)</f>
        <v>110818.28000000001</v>
      </c>
      <c r="I25" s="67">
        <f>SUM(I22:I24)</f>
        <v>24496.91</v>
      </c>
      <c r="J25" s="67">
        <f t="shared" si="0"/>
        <v>-4098.39999999998</v>
      </c>
      <c r="K25" s="67">
        <f t="shared" si="2"/>
        <v>-1584.6199999999808</v>
      </c>
      <c r="L25" s="67">
        <f t="shared" si="3"/>
        <v>-229313.81999999995</v>
      </c>
      <c r="M25" s="67">
        <f t="shared" si="4"/>
        <v>-8223.79</v>
      </c>
      <c r="N25" s="21">
        <f t="shared" si="1"/>
        <v>0.9643358997144715</v>
      </c>
      <c r="O25" s="21">
        <f t="shared" si="5"/>
        <v>0.748667051744003</v>
      </c>
      <c r="P25" s="21">
        <f t="shared" si="6"/>
        <v>0.9859023210255253</v>
      </c>
      <c r="Q25" s="21">
        <f t="shared" si="7"/>
        <v>0.3258095310616082</v>
      </c>
    </row>
    <row r="26" spans="1:17" ht="23.25" customHeight="1">
      <c r="A26" s="122">
        <v>951</v>
      </c>
      <c r="B26" s="122" t="s">
        <v>9</v>
      </c>
      <c r="C26" s="91" t="s">
        <v>27</v>
      </c>
      <c r="D26" s="19">
        <v>25456.02</v>
      </c>
      <c r="E26" s="1">
        <v>75335.1</v>
      </c>
      <c r="F26" s="97">
        <v>20947</v>
      </c>
      <c r="G26" s="1">
        <v>6278</v>
      </c>
      <c r="H26" s="28">
        <v>54259.73</v>
      </c>
      <c r="I26" s="28">
        <v>5870.15</v>
      </c>
      <c r="J26" s="1">
        <f t="shared" si="0"/>
        <v>28803.710000000003</v>
      </c>
      <c r="K26" s="1">
        <f t="shared" si="2"/>
        <v>33312.73</v>
      </c>
      <c r="L26" s="1">
        <f t="shared" si="3"/>
        <v>-21075.370000000003</v>
      </c>
      <c r="M26" s="1">
        <f t="shared" si="4"/>
        <v>-407.85000000000036</v>
      </c>
      <c r="N26" s="13">
        <f t="shared" si="1"/>
        <v>2.131508774741692</v>
      </c>
      <c r="O26" s="13">
        <f t="shared" si="5"/>
        <v>0.9350350430073271</v>
      </c>
      <c r="P26" s="13">
        <f t="shared" si="6"/>
        <v>2.590334176731752</v>
      </c>
      <c r="Q26" s="13">
        <f t="shared" si="7"/>
        <v>0.7202450119532595</v>
      </c>
    </row>
    <row r="27" spans="1:17" ht="22.5" customHeight="1">
      <c r="A27" s="122"/>
      <c r="B27" s="122"/>
      <c r="C27" s="92" t="s">
        <v>28</v>
      </c>
      <c r="D27" s="19">
        <v>2684.76</v>
      </c>
      <c r="E27" s="1">
        <v>13384.8</v>
      </c>
      <c r="F27" s="97">
        <v>3201</v>
      </c>
      <c r="G27" s="1">
        <v>1271</v>
      </c>
      <c r="H27" s="28">
        <v>4394.08</v>
      </c>
      <c r="I27" s="28">
        <v>95.36</v>
      </c>
      <c r="J27" s="1">
        <f t="shared" si="0"/>
        <v>1709.3199999999997</v>
      </c>
      <c r="K27" s="1">
        <f t="shared" si="2"/>
        <v>1193.08</v>
      </c>
      <c r="L27" s="1">
        <f t="shared" si="3"/>
        <v>-8990.72</v>
      </c>
      <c r="M27" s="1">
        <f t="shared" si="4"/>
        <v>-1175.64</v>
      </c>
      <c r="N27" s="13">
        <f t="shared" si="1"/>
        <v>1.6366751590458737</v>
      </c>
      <c r="O27" s="13">
        <f t="shared" si="5"/>
        <v>0.07502753737214791</v>
      </c>
      <c r="P27" s="13">
        <f t="shared" si="6"/>
        <v>1.3727210246797876</v>
      </c>
      <c r="Q27" s="13">
        <f t="shared" si="7"/>
        <v>0.32828880521188214</v>
      </c>
    </row>
    <row r="28" spans="1:17" ht="15.75">
      <c r="A28" s="122"/>
      <c r="B28" s="122"/>
      <c r="C28" s="77" t="s">
        <v>7</v>
      </c>
      <c r="D28" s="67">
        <f>D26+D27</f>
        <v>28140.78</v>
      </c>
      <c r="E28" s="67">
        <f>E26+E27</f>
        <v>88719.90000000001</v>
      </c>
      <c r="F28" s="67">
        <f>F26+F27</f>
        <v>24148</v>
      </c>
      <c r="G28" s="67">
        <f>G26+G27</f>
        <v>7549</v>
      </c>
      <c r="H28" s="67">
        <f>H26+H27</f>
        <v>58653.810000000005</v>
      </c>
      <c r="I28" s="67">
        <f>I26+I27</f>
        <v>5965.509999999999</v>
      </c>
      <c r="J28" s="67">
        <f t="shared" si="0"/>
        <v>30513.030000000006</v>
      </c>
      <c r="K28" s="67">
        <f t="shared" si="2"/>
        <v>34505.810000000005</v>
      </c>
      <c r="L28" s="67">
        <f t="shared" si="3"/>
        <v>-30066.090000000004</v>
      </c>
      <c r="M28" s="67">
        <f t="shared" si="4"/>
        <v>-1583.4900000000007</v>
      </c>
      <c r="N28" s="21">
        <f t="shared" si="1"/>
        <v>2.0842993691006435</v>
      </c>
      <c r="O28" s="21">
        <f t="shared" si="5"/>
        <v>0.7902384421777718</v>
      </c>
      <c r="P28" s="21">
        <f t="shared" si="6"/>
        <v>2.428930346198443</v>
      </c>
      <c r="Q28" s="21">
        <f t="shared" si="7"/>
        <v>0.6611122194682365</v>
      </c>
    </row>
    <row r="29" spans="1:17" ht="18.75" customHeight="1">
      <c r="A29" s="150" t="s">
        <v>29</v>
      </c>
      <c r="B29" s="122" t="s">
        <v>30</v>
      </c>
      <c r="C29" s="18" t="s">
        <v>31</v>
      </c>
      <c r="D29" s="19">
        <v>0</v>
      </c>
      <c r="E29" s="1">
        <v>2640</v>
      </c>
      <c r="F29" s="97">
        <v>0</v>
      </c>
      <c r="G29" s="1">
        <v>0</v>
      </c>
      <c r="H29" s="28">
        <v>0</v>
      </c>
      <c r="I29" s="28">
        <v>0</v>
      </c>
      <c r="J29" s="1">
        <f t="shared" si="0"/>
        <v>0</v>
      </c>
      <c r="K29" s="1">
        <f t="shared" si="2"/>
        <v>0</v>
      </c>
      <c r="L29" s="1">
        <f t="shared" si="3"/>
        <v>-2640</v>
      </c>
      <c r="M29" s="1">
        <f t="shared" si="4"/>
        <v>0</v>
      </c>
      <c r="N29" s="13">
        <f t="shared" si="1"/>
      </c>
      <c r="O29" s="13">
        <f t="shared" si="5"/>
      </c>
      <c r="P29" s="13">
        <f t="shared" si="6"/>
      </c>
      <c r="Q29" s="13">
        <f t="shared" si="7"/>
        <v>0</v>
      </c>
    </row>
    <row r="30" spans="1:17" ht="17.25" customHeight="1">
      <c r="A30" s="150"/>
      <c r="B30" s="122"/>
      <c r="C30" s="78" t="s">
        <v>32</v>
      </c>
      <c r="D30" s="19">
        <v>26299.97</v>
      </c>
      <c r="E30" s="1">
        <v>95135.2</v>
      </c>
      <c r="F30" s="97">
        <v>29800</v>
      </c>
      <c r="G30" s="1">
        <v>7500</v>
      </c>
      <c r="H30" s="28">
        <v>21778.97</v>
      </c>
      <c r="I30" s="28">
        <v>1361.3600000000001</v>
      </c>
      <c r="J30" s="1">
        <f t="shared" si="0"/>
        <v>-4521</v>
      </c>
      <c r="K30" s="1">
        <f t="shared" si="2"/>
        <v>-8021.029999999999</v>
      </c>
      <c r="L30" s="1">
        <f t="shared" si="3"/>
        <v>-73356.23</v>
      </c>
      <c r="M30" s="1">
        <f t="shared" si="4"/>
        <v>-6138.639999999999</v>
      </c>
      <c r="N30" s="13">
        <f t="shared" si="1"/>
        <v>0.8280986632304144</v>
      </c>
      <c r="O30" s="13">
        <f t="shared" si="5"/>
        <v>0.18151466666666669</v>
      </c>
      <c r="P30" s="13">
        <f t="shared" si="6"/>
        <v>0.7308379194630873</v>
      </c>
      <c r="Q30" s="13">
        <f t="shared" si="7"/>
        <v>0.22892651720919283</v>
      </c>
    </row>
    <row r="31" spans="1:17" ht="15.75">
      <c r="A31" s="150"/>
      <c r="B31" s="122"/>
      <c r="C31" s="76" t="s">
        <v>33</v>
      </c>
      <c r="D31" s="19">
        <v>3063.6</v>
      </c>
      <c r="E31" s="1">
        <v>557</v>
      </c>
      <c r="F31" s="97">
        <v>185.6</v>
      </c>
      <c r="G31" s="1">
        <v>46.4</v>
      </c>
      <c r="H31" s="28">
        <v>359.02</v>
      </c>
      <c r="I31" s="28">
        <v>45.16</v>
      </c>
      <c r="J31" s="1">
        <f t="shared" si="0"/>
        <v>-2704.58</v>
      </c>
      <c r="K31" s="1">
        <f t="shared" si="2"/>
        <v>173.42</v>
      </c>
      <c r="L31" s="1">
        <f t="shared" si="3"/>
        <v>-197.98000000000002</v>
      </c>
      <c r="M31" s="1">
        <f t="shared" si="4"/>
        <v>-1.240000000000002</v>
      </c>
      <c r="N31" s="13">
        <f t="shared" si="1"/>
        <v>0.11718892805849328</v>
      </c>
      <c r="O31" s="13">
        <f t="shared" si="5"/>
        <v>0.9732758620689654</v>
      </c>
      <c r="P31" s="13">
        <f t="shared" si="6"/>
        <v>1.934375</v>
      </c>
      <c r="Q31" s="13">
        <f t="shared" si="7"/>
        <v>0.6445601436265709</v>
      </c>
    </row>
    <row r="32" spans="1:17" ht="27" customHeight="1">
      <c r="A32" s="150"/>
      <c r="B32" s="122"/>
      <c r="C32" s="91" t="s">
        <v>104</v>
      </c>
      <c r="D32" s="1">
        <f>D33+D35+D34</f>
        <v>143865.88</v>
      </c>
      <c r="E32" s="1">
        <f>E33+E35+E34</f>
        <v>289139.9</v>
      </c>
      <c r="F32" s="1">
        <f>F33+F35+F34</f>
        <v>213064.4</v>
      </c>
      <c r="G32" s="1">
        <f>G33+G35+G34</f>
        <v>3958.8</v>
      </c>
      <c r="H32" s="1">
        <v>216994.06</v>
      </c>
      <c r="I32" s="1">
        <v>1959.16</v>
      </c>
      <c r="J32" s="2">
        <f t="shared" si="0"/>
        <v>73128.18</v>
      </c>
      <c r="K32" s="2">
        <f t="shared" si="2"/>
        <v>3929.6600000000035</v>
      </c>
      <c r="L32" s="2">
        <f t="shared" si="3"/>
        <v>-72145.84000000003</v>
      </c>
      <c r="M32" s="2">
        <f t="shared" si="4"/>
        <v>-1999.64</v>
      </c>
      <c r="N32" s="13">
        <f t="shared" si="1"/>
        <v>1.5083080157713558</v>
      </c>
      <c r="O32" s="13">
        <f t="shared" si="5"/>
        <v>0.4948873395978579</v>
      </c>
      <c r="P32" s="13">
        <f t="shared" si="6"/>
        <v>1.0184435316270575</v>
      </c>
      <c r="Q32" s="13">
        <f t="shared" si="7"/>
        <v>0.7504812030439243</v>
      </c>
    </row>
    <row r="33" spans="1:17" ht="23.25" customHeight="1">
      <c r="A33" s="150"/>
      <c r="B33" s="122"/>
      <c r="C33" s="101" t="s">
        <v>34</v>
      </c>
      <c r="D33" s="19">
        <v>129725.99</v>
      </c>
      <c r="E33" s="3">
        <v>251905.2</v>
      </c>
      <c r="F33" s="113">
        <v>201929.3</v>
      </c>
      <c r="G33" s="114">
        <v>1240.3</v>
      </c>
      <c r="H33" s="28">
        <v>207767.48</v>
      </c>
      <c r="I33" s="28">
        <v>0</v>
      </c>
      <c r="J33" s="3">
        <f t="shared" si="0"/>
        <v>78041.49</v>
      </c>
      <c r="K33" s="3">
        <f t="shared" si="2"/>
        <v>5838.180000000022</v>
      </c>
      <c r="L33" s="3">
        <f t="shared" si="3"/>
        <v>-44137.72</v>
      </c>
      <c r="M33" s="3">
        <f t="shared" si="4"/>
        <v>-1240.3</v>
      </c>
      <c r="N33" s="13">
        <f t="shared" si="1"/>
        <v>1.6015871607532153</v>
      </c>
      <c r="O33" s="13">
        <f t="shared" si="5"/>
        <v>0</v>
      </c>
      <c r="P33" s="13">
        <f t="shared" si="6"/>
        <v>1.0289120003882548</v>
      </c>
      <c r="Q33" s="13">
        <f t="shared" si="7"/>
        <v>0.8247844030214541</v>
      </c>
    </row>
    <row r="34" spans="1:17" ht="21" customHeight="1">
      <c r="A34" s="150"/>
      <c r="B34" s="122"/>
      <c r="C34" s="101" t="s">
        <v>35</v>
      </c>
      <c r="D34" s="19">
        <v>693.33</v>
      </c>
      <c r="E34" s="3">
        <v>1403.8</v>
      </c>
      <c r="F34" s="98">
        <v>632.1</v>
      </c>
      <c r="G34" s="3">
        <v>0</v>
      </c>
      <c r="H34" s="28">
        <v>0</v>
      </c>
      <c r="I34" s="28">
        <v>0</v>
      </c>
      <c r="J34" s="3">
        <f t="shared" si="0"/>
        <v>-693.33</v>
      </c>
      <c r="K34" s="3">
        <f t="shared" si="2"/>
        <v>-632.1</v>
      </c>
      <c r="L34" s="3">
        <f t="shared" si="3"/>
        <v>-1403.8</v>
      </c>
      <c r="M34" s="3">
        <f t="shared" si="4"/>
        <v>0</v>
      </c>
      <c r="N34" s="13">
        <f t="shared" si="1"/>
        <v>0</v>
      </c>
      <c r="O34" s="13">
        <f t="shared" si="5"/>
      </c>
      <c r="P34" s="13">
        <f t="shared" si="6"/>
        <v>0</v>
      </c>
      <c r="Q34" s="13">
        <f t="shared" si="7"/>
        <v>0</v>
      </c>
    </row>
    <row r="35" spans="1:17" ht="25.5" customHeight="1">
      <c r="A35" s="150"/>
      <c r="B35" s="122"/>
      <c r="C35" s="101" t="s">
        <v>36</v>
      </c>
      <c r="D35" s="19">
        <v>13446.56</v>
      </c>
      <c r="E35" s="3">
        <v>35830.9</v>
      </c>
      <c r="F35" s="98">
        <v>10503</v>
      </c>
      <c r="G35" s="3">
        <v>2718.5</v>
      </c>
      <c r="H35" s="28">
        <v>9226.58</v>
      </c>
      <c r="I35" s="28">
        <v>1959.16</v>
      </c>
      <c r="J35" s="3">
        <f t="shared" si="0"/>
        <v>-4219.98</v>
      </c>
      <c r="K35" s="3">
        <f t="shared" si="2"/>
        <v>-1276.42</v>
      </c>
      <c r="L35" s="3">
        <f t="shared" si="3"/>
        <v>-26604.32</v>
      </c>
      <c r="M35" s="3">
        <f t="shared" si="4"/>
        <v>-759.3399999999999</v>
      </c>
      <c r="N35" s="13">
        <f t="shared" si="1"/>
        <v>0.6861665734581931</v>
      </c>
      <c r="O35" s="13">
        <f t="shared" si="5"/>
        <v>0.7206768438477101</v>
      </c>
      <c r="P35" s="13">
        <f t="shared" si="6"/>
        <v>0.8784709130724555</v>
      </c>
      <c r="Q35" s="13">
        <f t="shared" si="7"/>
        <v>0.257503439768468</v>
      </c>
    </row>
    <row r="36" spans="1:17" ht="15.75">
      <c r="A36" s="150"/>
      <c r="B36" s="150"/>
      <c r="C36" s="77" t="s">
        <v>7</v>
      </c>
      <c r="D36" s="67">
        <f aca="true" t="shared" si="8" ref="D36:I36">SUM(D29:D32)</f>
        <v>173229.45</v>
      </c>
      <c r="E36" s="67">
        <f t="shared" si="8"/>
        <v>387472.10000000003</v>
      </c>
      <c r="F36" s="67">
        <f t="shared" si="8"/>
        <v>243050</v>
      </c>
      <c r="G36" s="67">
        <f t="shared" si="8"/>
        <v>11505.2</v>
      </c>
      <c r="H36" s="67">
        <f t="shared" si="8"/>
        <v>239132.05</v>
      </c>
      <c r="I36" s="67">
        <f t="shared" si="8"/>
        <v>3365.6800000000003</v>
      </c>
      <c r="J36" s="67">
        <f t="shared" si="0"/>
        <v>65902.59999999998</v>
      </c>
      <c r="K36" s="67">
        <f t="shared" si="2"/>
        <v>-3917.9500000000116</v>
      </c>
      <c r="L36" s="67">
        <f t="shared" si="3"/>
        <v>-148340.05000000005</v>
      </c>
      <c r="M36" s="67">
        <f t="shared" si="4"/>
        <v>-8139.52</v>
      </c>
      <c r="N36" s="21">
        <f t="shared" si="1"/>
        <v>1.3804353128177684</v>
      </c>
      <c r="O36" s="21">
        <f t="shared" si="5"/>
        <v>0.29253554914299623</v>
      </c>
      <c r="P36" s="21">
        <f t="shared" si="6"/>
        <v>0.983880065830076</v>
      </c>
      <c r="Q36" s="21">
        <f t="shared" si="7"/>
        <v>0.6171594032189671</v>
      </c>
    </row>
    <row r="37" spans="1:17" ht="31.5">
      <c r="A37" s="150" t="s">
        <v>70</v>
      </c>
      <c r="B37" s="122" t="s">
        <v>13</v>
      </c>
      <c r="C37" s="76" t="s">
        <v>38</v>
      </c>
      <c r="D37" s="19">
        <v>100688.31</v>
      </c>
      <c r="E37" s="1">
        <v>280952</v>
      </c>
      <c r="F37" s="97">
        <v>96800</v>
      </c>
      <c r="G37" s="1">
        <v>9200</v>
      </c>
      <c r="H37" s="28">
        <v>99231.70999999999</v>
      </c>
      <c r="I37" s="28">
        <v>2801.0299999999997</v>
      </c>
      <c r="J37" s="2">
        <f aca="true" t="shared" si="9" ref="J37:J82">H37-D37</f>
        <v>-1456.6000000000058</v>
      </c>
      <c r="K37" s="2">
        <f t="shared" si="2"/>
        <v>2431.709999999992</v>
      </c>
      <c r="L37" s="2">
        <f aca="true" t="shared" si="10" ref="L37:L68">H37-E37</f>
        <v>-181720.29</v>
      </c>
      <c r="M37" s="2">
        <f aca="true" t="shared" si="11" ref="M37:M68">I37-G37</f>
        <v>-6398.97</v>
      </c>
      <c r="N37" s="13">
        <f aca="true" t="shared" si="12" ref="N37:N68">_xlfn.IFERROR(H37/D37,"")</f>
        <v>0.9855335738577795</v>
      </c>
      <c r="O37" s="13">
        <f aca="true" t="shared" si="13" ref="O37:O68">_xlfn.IFERROR(I37/G37,"")</f>
        <v>0.3044597826086956</v>
      </c>
      <c r="P37" s="13">
        <f t="shared" si="6"/>
        <v>1.02512097107438</v>
      </c>
      <c r="Q37" s="13">
        <f t="shared" si="7"/>
        <v>0.3531980907770722</v>
      </c>
    </row>
    <row r="38" spans="1:17" ht="18.75" customHeight="1">
      <c r="A38" s="150"/>
      <c r="B38" s="122"/>
      <c r="C38" s="76" t="s">
        <v>39</v>
      </c>
      <c r="D38" s="19">
        <v>144755.2</v>
      </c>
      <c r="E38" s="1">
        <v>234039.3</v>
      </c>
      <c r="F38" s="97">
        <v>115200</v>
      </c>
      <c r="G38" s="1">
        <v>5100</v>
      </c>
      <c r="H38" s="28">
        <v>69606.94</v>
      </c>
      <c r="I38" s="28">
        <v>50877.01</v>
      </c>
      <c r="J38" s="2">
        <f t="shared" si="9"/>
        <v>-75148.26000000001</v>
      </c>
      <c r="K38" s="2">
        <f t="shared" si="2"/>
        <v>-45593.06</v>
      </c>
      <c r="L38" s="2">
        <f t="shared" si="10"/>
        <v>-164432.36</v>
      </c>
      <c r="M38" s="2">
        <f t="shared" si="11"/>
        <v>45777.01</v>
      </c>
      <c r="N38" s="13">
        <f t="shared" si="12"/>
        <v>0.4808596858696613</v>
      </c>
      <c r="O38" s="13">
        <f t="shared" si="13"/>
        <v>9.97588431372549</v>
      </c>
      <c r="P38" s="13">
        <f t="shared" si="6"/>
        <v>0.6042269097222223</v>
      </c>
      <c r="Q38" s="13">
        <f t="shared" si="7"/>
        <v>0.2974156049860002</v>
      </c>
    </row>
    <row r="39" spans="1:17" ht="31.5">
      <c r="A39" s="150"/>
      <c r="B39" s="122"/>
      <c r="C39" s="18" t="s">
        <v>40</v>
      </c>
      <c r="D39" s="19">
        <v>13325.11</v>
      </c>
      <c r="E39" s="1">
        <v>42797.9</v>
      </c>
      <c r="F39" s="97">
        <v>13480</v>
      </c>
      <c r="G39" s="1">
        <v>1900</v>
      </c>
      <c r="H39" s="28">
        <v>14982.74</v>
      </c>
      <c r="I39" s="28">
        <v>114.48</v>
      </c>
      <c r="J39" s="1">
        <f t="shared" si="9"/>
        <v>1657.6299999999992</v>
      </c>
      <c r="K39" s="1">
        <f t="shared" si="2"/>
        <v>1502.7399999999998</v>
      </c>
      <c r="L39" s="1">
        <f t="shared" si="10"/>
        <v>-27815.160000000003</v>
      </c>
      <c r="M39" s="1">
        <f t="shared" si="11"/>
        <v>-1785.52</v>
      </c>
      <c r="N39" s="13">
        <f t="shared" si="12"/>
        <v>1.1243989730666388</v>
      </c>
      <c r="O39" s="13">
        <f t="shared" si="13"/>
        <v>0.06025263157894737</v>
      </c>
      <c r="P39" s="13">
        <f t="shared" si="6"/>
        <v>1.1114792284866468</v>
      </c>
      <c r="Q39" s="13">
        <f t="shared" si="7"/>
        <v>0.35008119557267997</v>
      </c>
    </row>
    <row r="40" spans="1:17" ht="18.75" customHeight="1">
      <c r="A40" s="153"/>
      <c r="B40" s="123"/>
      <c r="C40" s="79" t="s">
        <v>74</v>
      </c>
      <c r="D40" s="19">
        <v>1812.66</v>
      </c>
      <c r="E40" s="1">
        <v>3022.8</v>
      </c>
      <c r="F40" s="97">
        <v>336</v>
      </c>
      <c r="G40" s="1">
        <v>0</v>
      </c>
      <c r="H40" s="28">
        <v>2727.3599999999997</v>
      </c>
      <c r="I40" s="28">
        <v>374.61</v>
      </c>
      <c r="J40" s="1">
        <f t="shared" si="9"/>
        <v>914.6999999999996</v>
      </c>
      <c r="K40" s="1">
        <f t="shared" si="2"/>
        <v>2391.3599999999997</v>
      </c>
      <c r="L40" s="1">
        <f t="shared" si="10"/>
        <v>-295.4400000000005</v>
      </c>
      <c r="M40" s="1">
        <f t="shared" si="11"/>
        <v>374.61</v>
      </c>
      <c r="N40" s="13">
        <f t="shared" si="12"/>
        <v>1.504617523418622</v>
      </c>
      <c r="O40" s="13">
        <f t="shared" si="13"/>
      </c>
      <c r="P40" s="13">
        <f t="shared" si="6"/>
        <v>8.117142857142856</v>
      </c>
      <c r="Q40" s="13">
        <f t="shared" si="7"/>
        <v>0.9022628026994838</v>
      </c>
    </row>
    <row r="41" spans="1:17" ht="18" customHeight="1">
      <c r="A41" s="154"/>
      <c r="B41" s="157"/>
      <c r="C41" s="80" t="s">
        <v>78</v>
      </c>
      <c r="D41" s="19">
        <v>45.15</v>
      </c>
      <c r="E41" s="1">
        <v>0</v>
      </c>
      <c r="F41" s="97"/>
      <c r="G41" s="1">
        <v>0</v>
      </c>
      <c r="H41" s="28">
        <v>27.759999999999998</v>
      </c>
      <c r="I41" s="28">
        <v>1.2300000000000004</v>
      </c>
      <c r="J41" s="1">
        <f t="shared" si="9"/>
        <v>-17.39</v>
      </c>
      <c r="K41" s="1">
        <f t="shared" si="2"/>
        <v>27.759999999999998</v>
      </c>
      <c r="L41" s="1">
        <f t="shared" si="10"/>
        <v>27.759999999999998</v>
      </c>
      <c r="M41" s="1">
        <f t="shared" si="11"/>
        <v>1.2300000000000004</v>
      </c>
      <c r="N41" s="13">
        <f t="shared" si="12"/>
        <v>0.6148394241417497</v>
      </c>
      <c r="O41" s="13">
        <f t="shared" si="13"/>
      </c>
      <c r="P41" s="13">
        <f t="shared" si="6"/>
      </c>
      <c r="Q41" s="13">
        <f t="shared" si="7"/>
      </c>
    </row>
    <row r="42" spans="1:17" ht="31.5">
      <c r="A42" s="150"/>
      <c r="B42" s="122"/>
      <c r="C42" s="76" t="s">
        <v>41</v>
      </c>
      <c r="D42" s="19">
        <v>57294.33</v>
      </c>
      <c r="E42" s="1">
        <v>200388.7</v>
      </c>
      <c r="F42" s="97">
        <v>36330</v>
      </c>
      <c r="G42" s="1">
        <v>13500</v>
      </c>
      <c r="H42" s="28">
        <v>53275.24</v>
      </c>
      <c r="I42" s="28">
        <v>23645.95</v>
      </c>
      <c r="J42" s="1">
        <f t="shared" si="9"/>
        <v>-4019.090000000004</v>
      </c>
      <c r="K42" s="1">
        <f t="shared" si="2"/>
        <v>16945.239999999998</v>
      </c>
      <c r="L42" s="1">
        <f t="shared" si="10"/>
        <v>-147113.46000000002</v>
      </c>
      <c r="M42" s="1">
        <f t="shared" si="11"/>
        <v>10145.95</v>
      </c>
      <c r="N42" s="13">
        <f t="shared" si="12"/>
        <v>0.9298518719042529</v>
      </c>
      <c r="O42" s="13">
        <f t="shared" si="13"/>
        <v>1.7515518518518518</v>
      </c>
      <c r="P42" s="13">
        <f t="shared" si="6"/>
        <v>1.4664255436278557</v>
      </c>
      <c r="Q42" s="13">
        <f t="shared" si="7"/>
        <v>0.2658595020577507</v>
      </c>
    </row>
    <row r="43" spans="1:17" ht="19.5" customHeight="1">
      <c r="A43" s="155"/>
      <c r="B43" s="143"/>
      <c r="C43" s="81" t="s">
        <v>91</v>
      </c>
      <c r="D43" s="19"/>
      <c r="E43" s="20">
        <v>0</v>
      </c>
      <c r="F43" s="97"/>
      <c r="G43" s="20">
        <v>0</v>
      </c>
      <c r="H43" s="28">
        <v>0</v>
      </c>
      <c r="I43" s="28">
        <v>0</v>
      </c>
      <c r="J43" s="1">
        <f t="shared" si="9"/>
        <v>0</v>
      </c>
      <c r="K43" s="1">
        <f t="shared" si="2"/>
        <v>0</v>
      </c>
      <c r="L43" s="1">
        <f t="shared" si="10"/>
        <v>0</v>
      </c>
      <c r="M43" s="1">
        <f t="shared" si="11"/>
        <v>0</v>
      </c>
      <c r="N43" s="13">
        <f t="shared" si="12"/>
      </c>
      <c r="O43" s="13">
        <f t="shared" si="13"/>
      </c>
      <c r="P43" s="13">
        <f t="shared" si="6"/>
      </c>
      <c r="Q43" s="13">
        <f t="shared" si="7"/>
      </c>
    </row>
    <row r="44" spans="1:17" ht="34.5" customHeight="1">
      <c r="A44" s="150"/>
      <c r="B44" s="122"/>
      <c r="C44" s="76" t="s">
        <v>42</v>
      </c>
      <c r="D44" s="19">
        <v>23916.64</v>
      </c>
      <c r="E44" s="1">
        <v>82177</v>
      </c>
      <c r="F44" s="97">
        <v>14150</v>
      </c>
      <c r="G44" s="1">
        <v>4350</v>
      </c>
      <c r="H44" s="28">
        <v>61744.55</v>
      </c>
      <c r="I44" s="28">
        <v>18876.66</v>
      </c>
      <c r="J44" s="1">
        <f t="shared" si="9"/>
        <v>37827.91</v>
      </c>
      <c r="K44" s="1">
        <f t="shared" si="2"/>
        <v>47594.55</v>
      </c>
      <c r="L44" s="1">
        <f t="shared" si="10"/>
        <v>-20432.449999999997</v>
      </c>
      <c r="M44" s="1">
        <f t="shared" si="11"/>
        <v>14526.66</v>
      </c>
      <c r="N44" s="13">
        <f t="shared" si="12"/>
        <v>2.581656537038648</v>
      </c>
      <c r="O44" s="13">
        <f t="shared" si="13"/>
        <v>4.339462068965517</v>
      </c>
      <c r="P44" s="13">
        <f t="shared" si="6"/>
        <v>4.363572438162544</v>
      </c>
      <c r="Q44" s="13">
        <f t="shared" si="7"/>
        <v>0.7513604779926257</v>
      </c>
    </row>
    <row r="45" spans="1:17" ht="18" customHeight="1">
      <c r="A45" s="156"/>
      <c r="B45" s="158"/>
      <c r="C45" s="76" t="s">
        <v>92</v>
      </c>
      <c r="D45" s="19">
        <v>0</v>
      </c>
      <c r="E45" s="22">
        <v>0</v>
      </c>
      <c r="F45" s="97"/>
      <c r="G45" s="22">
        <v>0</v>
      </c>
      <c r="H45" s="28">
        <v>127.01</v>
      </c>
      <c r="I45" s="28">
        <v>0</v>
      </c>
      <c r="J45" s="1">
        <f t="shared" si="9"/>
        <v>127.01</v>
      </c>
      <c r="K45" s="1">
        <f t="shared" si="2"/>
        <v>127.01</v>
      </c>
      <c r="L45" s="1">
        <f t="shared" si="10"/>
        <v>127.01</v>
      </c>
      <c r="M45" s="1">
        <f t="shared" si="11"/>
        <v>0</v>
      </c>
      <c r="N45" s="13">
        <f t="shared" si="12"/>
      </c>
      <c r="O45" s="13">
        <f t="shared" si="13"/>
      </c>
      <c r="P45" s="13">
        <f t="shared" si="6"/>
      </c>
      <c r="Q45" s="27"/>
    </row>
    <row r="46" spans="1:17" ht="18" customHeight="1">
      <c r="A46" s="155"/>
      <c r="B46" s="143"/>
      <c r="C46" s="18" t="s">
        <v>47</v>
      </c>
      <c r="D46" s="19">
        <v>3224.16</v>
      </c>
      <c r="E46" s="20">
        <v>8857.5</v>
      </c>
      <c r="F46" s="97">
        <v>2214.2000000000003</v>
      </c>
      <c r="G46" s="20">
        <v>0</v>
      </c>
      <c r="H46" s="28">
        <v>4997.7300000000005</v>
      </c>
      <c r="I46" s="28">
        <v>1419.5800000000002</v>
      </c>
      <c r="J46" s="1">
        <f t="shared" si="9"/>
        <v>1773.5700000000006</v>
      </c>
      <c r="K46" s="1">
        <f t="shared" si="2"/>
        <v>2783.53</v>
      </c>
      <c r="L46" s="1">
        <f t="shared" si="10"/>
        <v>-3859.7699999999995</v>
      </c>
      <c r="M46" s="1">
        <f t="shared" si="11"/>
        <v>1419.5800000000002</v>
      </c>
      <c r="N46" s="13">
        <f t="shared" si="12"/>
        <v>1.5500874646419536</v>
      </c>
      <c r="O46" s="13">
        <f t="shared" si="13"/>
      </c>
      <c r="P46" s="13">
        <f t="shared" si="6"/>
        <v>2.257126727486225</v>
      </c>
      <c r="Q46" s="13">
        <f aca="true" t="shared" si="14" ref="Q46:Q82">_xlfn.IFERROR(H46/E46,"")</f>
        <v>0.5642370872142253</v>
      </c>
    </row>
    <row r="47" spans="1:17" ht="18.75" customHeight="1">
      <c r="A47" s="155"/>
      <c r="B47" s="143"/>
      <c r="C47" s="18" t="s">
        <v>89</v>
      </c>
      <c r="D47" s="19">
        <v>12178.94</v>
      </c>
      <c r="E47" s="20">
        <v>46764</v>
      </c>
      <c r="F47" s="97">
        <v>15584</v>
      </c>
      <c r="G47" s="20">
        <v>3896</v>
      </c>
      <c r="H47" s="28">
        <v>19750.6</v>
      </c>
      <c r="I47" s="28">
        <v>3324.7499999999995</v>
      </c>
      <c r="J47" s="1">
        <f t="shared" si="9"/>
        <v>7571.659999999998</v>
      </c>
      <c r="K47" s="1">
        <f t="shared" si="2"/>
        <v>4166.5999999999985</v>
      </c>
      <c r="L47" s="1">
        <f t="shared" si="10"/>
        <v>-27013.4</v>
      </c>
      <c r="M47" s="1">
        <f t="shared" si="11"/>
        <v>-571.2500000000005</v>
      </c>
      <c r="N47" s="13">
        <f t="shared" si="12"/>
        <v>1.6217010675805938</v>
      </c>
      <c r="O47" s="13">
        <f t="shared" si="13"/>
        <v>0.8533752566735112</v>
      </c>
      <c r="P47" s="13">
        <f t="shared" si="6"/>
        <v>1.2673639630390143</v>
      </c>
      <c r="Q47" s="13">
        <f t="shared" si="14"/>
        <v>0.422346249251561</v>
      </c>
    </row>
    <row r="48" spans="1:17" ht="18" customHeight="1">
      <c r="A48" s="150"/>
      <c r="B48" s="150"/>
      <c r="C48" s="77" t="s">
        <v>7</v>
      </c>
      <c r="D48" s="67">
        <f aca="true" t="shared" si="15" ref="D48:I48">SUM(D37:D47)</f>
        <v>357240.5</v>
      </c>
      <c r="E48" s="67">
        <f t="shared" si="15"/>
        <v>898999.2</v>
      </c>
      <c r="F48" s="67">
        <f t="shared" si="15"/>
        <v>294094.2</v>
      </c>
      <c r="G48" s="67">
        <f t="shared" si="15"/>
        <v>37946</v>
      </c>
      <c r="H48" s="67">
        <f t="shared" si="15"/>
        <v>326471.63999999996</v>
      </c>
      <c r="I48" s="67">
        <f t="shared" si="15"/>
        <v>101435.30000000002</v>
      </c>
      <c r="J48" s="67">
        <f t="shared" si="9"/>
        <v>-30768.860000000044</v>
      </c>
      <c r="K48" s="67">
        <f t="shared" si="2"/>
        <v>32377.439999999944</v>
      </c>
      <c r="L48" s="67">
        <f t="shared" si="10"/>
        <v>-572527.56</v>
      </c>
      <c r="M48" s="67">
        <f t="shared" si="11"/>
        <v>63489.30000000002</v>
      </c>
      <c r="N48" s="13">
        <f t="shared" si="12"/>
        <v>0.9138707397397551</v>
      </c>
      <c r="O48" s="13">
        <f t="shared" si="13"/>
        <v>2.6731486849733836</v>
      </c>
      <c r="P48" s="13">
        <f t="shared" si="6"/>
        <v>1.1100920725400227</v>
      </c>
      <c r="Q48" s="13">
        <f t="shared" si="14"/>
        <v>0.3631500895662643</v>
      </c>
    </row>
    <row r="49" spans="1:17" ht="18" customHeight="1">
      <c r="A49" s="150" t="s">
        <v>43</v>
      </c>
      <c r="B49" s="122" t="s">
        <v>44</v>
      </c>
      <c r="C49" s="18" t="s">
        <v>26</v>
      </c>
      <c r="D49" s="107">
        <v>2731.14</v>
      </c>
      <c r="E49" s="1">
        <v>123</v>
      </c>
      <c r="F49" s="97">
        <v>123</v>
      </c>
      <c r="G49" s="1">
        <v>123</v>
      </c>
      <c r="H49" s="38">
        <v>0</v>
      </c>
      <c r="I49" s="38">
        <v>0</v>
      </c>
      <c r="J49" s="2">
        <f t="shared" si="9"/>
        <v>-2731.14</v>
      </c>
      <c r="K49" s="2">
        <f t="shared" si="2"/>
        <v>-123</v>
      </c>
      <c r="L49" s="2">
        <f t="shared" si="10"/>
        <v>-123</v>
      </c>
      <c r="M49" s="2">
        <f t="shared" si="11"/>
        <v>-123</v>
      </c>
      <c r="N49" s="13">
        <f t="shared" si="12"/>
        <v>0</v>
      </c>
      <c r="O49" s="13">
        <f t="shared" si="13"/>
        <v>0</v>
      </c>
      <c r="P49" s="13">
        <f t="shared" si="6"/>
        <v>0</v>
      </c>
      <c r="Q49" s="13">
        <f t="shared" si="14"/>
        <v>0</v>
      </c>
    </row>
    <row r="50" spans="1:17" ht="18" customHeight="1">
      <c r="A50" s="150"/>
      <c r="B50" s="122"/>
      <c r="C50" s="82" t="s">
        <v>7</v>
      </c>
      <c r="D50" s="68">
        <f aca="true" t="shared" si="16" ref="D50:I50">SUM(D49:D49)</f>
        <v>2731.14</v>
      </c>
      <c r="E50" s="68">
        <f t="shared" si="16"/>
        <v>123</v>
      </c>
      <c r="F50" s="68">
        <f t="shared" si="16"/>
        <v>123</v>
      </c>
      <c r="G50" s="68">
        <f t="shared" si="16"/>
        <v>123</v>
      </c>
      <c r="H50" s="68">
        <f t="shared" si="16"/>
        <v>0</v>
      </c>
      <c r="I50" s="68">
        <f t="shared" si="16"/>
        <v>0</v>
      </c>
      <c r="J50" s="69">
        <f t="shared" si="9"/>
        <v>-2731.14</v>
      </c>
      <c r="K50" s="69">
        <f t="shared" si="2"/>
        <v>-123</v>
      </c>
      <c r="L50" s="69">
        <f t="shared" si="10"/>
        <v>-123</v>
      </c>
      <c r="M50" s="69">
        <f t="shared" si="11"/>
        <v>-123</v>
      </c>
      <c r="N50" s="13">
        <f t="shared" si="12"/>
        <v>0</v>
      </c>
      <c r="O50" s="13">
        <f t="shared" si="13"/>
        <v>0</v>
      </c>
      <c r="P50" s="13">
        <f t="shared" si="6"/>
        <v>0</v>
      </c>
      <c r="Q50" s="13">
        <f t="shared" si="14"/>
        <v>0</v>
      </c>
    </row>
    <row r="51" spans="1:17" ht="18" customHeight="1">
      <c r="A51" s="161" t="s">
        <v>46</v>
      </c>
      <c r="B51" s="160" t="s">
        <v>72</v>
      </c>
      <c r="C51" s="83" t="s">
        <v>80</v>
      </c>
      <c r="D51" s="107">
        <v>178532.08</v>
      </c>
      <c r="E51" s="1">
        <v>596188</v>
      </c>
      <c r="F51" s="97">
        <v>193020.6</v>
      </c>
      <c r="G51" s="1">
        <v>48891.1</v>
      </c>
      <c r="H51" s="38">
        <v>203006.52</v>
      </c>
      <c r="I51" s="38">
        <v>40759.44</v>
      </c>
      <c r="J51" s="2">
        <f t="shared" si="9"/>
        <v>24474.440000000002</v>
      </c>
      <c r="K51" s="2">
        <f t="shared" si="2"/>
        <v>9985.919999999984</v>
      </c>
      <c r="L51" s="2">
        <f t="shared" si="10"/>
        <v>-393181.48</v>
      </c>
      <c r="M51" s="2">
        <f t="shared" si="11"/>
        <v>-8131.659999999996</v>
      </c>
      <c r="N51" s="13">
        <f t="shared" si="12"/>
        <v>1.1370870714103594</v>
      </c>
      <c r="O51" s="13">
        <f t="shared" si="13"/>
        <v>0.8336781131944261</v>
      </c>
      <c r="P51" s="13">
        <f t="shared" si="6"/>
        <v>1.0517349961610314</v>
      </c>
      <c r="Q51" s="13">
        <f t="shared" si="14"/>
        <v>0.34050755801861154</v>
      </c>
    </row>
    <row r="52" spans="1:17" ht="18" customHeight="1">
      <c r="A52" s="132"/>
      <c r="B52" s="128"/>
      <c r="C52" s="83" t="s">
        <v>75</v>
      </c>
      <c r="D52" s="107">
        <v>106097.19</v>
      </c>
      <c r="E52" s="19">
        <v>454879.5</v>
      </c>
      <c r="F52" s="97">
        <v>126739</v>
      </c>
      <c r="G52" s="19">
        <v>42697.6</v>
      </c>
      <c r="H52" s="38">
        <v>134061.26</v>
      </c>
      <c r="I52" s="38">
        <v>30346.370000000003</v>
      </c>
      <c r="J52" s="28">
        <f t="shared" si="9"/>
        <v>27964.070000000007</v>
      </c>
      <c r="K52" s="28">
        <f t="shared" si="2"/>
        <v>7322.260000000009</v>
      </c>
      <c r="L52" s="28">
        <f t="shared" si="10"/>
        <v>-320818.24</v>
      </c>
      <c r="M52" s="28">
        <f>I52-G52</f>
        <v>-12351.229999999996</v>
      </c>
      <c r="N52" s="13">
        <f t="shared" si="12"/>
        <v>1.2635703169895451</v>
      </c>
      <c r="O52" s="13">
        <f t="shared" si="13"/>
        <v>0.7107277692422994</v>
      </c>
      <c r="P52" s="13">
        <f t="shared" si="6"/>
        <v>1.0577743236099386</v>
      </c>
      <c r="Q52" s="13">
        <f t="shared" si="14"/>
        <v>0.29471818360686736</v>
      </c>
    </row>
    <row r="53" spans="1:17" ht="18" customHeight="1">
      <c r="A53" s="132"/>
      <c r="B53" s="128"/>
      <c r="C53" s="83" t="s">
        <v>76</v>
      </c>
      <c r="D53" s="107">
        <v>1111162.43</v>
      </c>
      <c r="E53" s="1">
        <v>4256276</v>
      </c>
      <c r="F53" s="97">
        <v>1301154.3</v>
      </c>
      <c r="G53" s="1">
        <v>333676.9</v>
      </c>
      <c r="H53" s="38">
        <v>1135442</v>
      </c>
      <c r="I53" s="38">
        <v>242376.78</v>
      </c>
      <c r="J53" s="2">
        <f t="shared" si="9"/>
        <v>24279.570000000065</v>
      </c>
      <c r="K53" s="2">
        <f t="shared" si="2"/>
        <v>-165712.30000000005</v>
      </c>
      <c r="L53" s="2">
        <f t="shared" si="10"/>
        <v>-3120834</v>
      </c>
      <c r="M53" s="2">
        <f t="shared" si="11"/>
        <v>-91300.12000000002</v>
      </c>
      <c r="N53" s="13">
        <f t="shared" si="12"/>
        <v>1.021850603786163</v>
      </c>
      <c r="O53" s="13">
        <f t="shared" si="13"/>
        <v>0.7263816584246616</v>
      </c>
      <c r="P53" s="13">
        <f t="shared" si="6"/>
        <v>0.8726420840326162</v>
      </c>
      <c r="Q53" s="13">
        <f t="shared" si="14"/>
        <v>0.26676888434866536</v>
      </c>
    </row>
    <row r="54" spans="1:17" ht="18" customHeight="1">
      <c r="A54" s="132"/>
      <c r="B54" s="128"/>
      <c r="C54" s="83" t="s">
        <v>77</v>
      </c>
      <c r="D54" s="107">
        <v>400.97</v>
      </c>
      <c r="E54" s="1">
        <v>1182.8</v>
      </c>
      <c r="F54" s="97">
        <v>379</v>
      </c>
      <c r="G54" s="1">
        <v>87</v>
      </c>
      <c r="H54" s="38">
        <v>242.2</v>
      </c>
      <c r="I54" s="38">
        <v>60.1</v>
      </c>
      <c r="J54" s="2">
        <f t="shared" si="9"/>
        <v>-158.77000000000004</v>
      </c>
      <c r="K54" s="2">
        <f t="shared" si="2"/>
        <v>-136.8</v>
      </c>
      <c r="L54" s="2">
        <f t="shared" si="10"/>
        <v>-940.5999999999999</v>
      </c>
      <c r="M54" s="2">
        <f t="shared" si="11"/>
        <v>-26.9</v>
      </c>
      <c r="N54" s="13">
        <f t="shared" si="12"/>
        <v>0.6040352146045839</v>
      </c>
      <c r="O54" s="13">
        <f t="shared" si="13"/>
        <v>0.6908045977011494</v>
      </c>
      <c r="P54" s="13">
        <f t="shared" si="6"/>
        <v>0.6390501319261214</v>
      </c>
      <c r="Q54" s="13">
        <f t="shared" si="14"/>
        <v>0.20476834629692256</v>
      </c>
    </row>
    <row r="55" spans="1:17" ht="18" customHeight="1">
      <c r="A55" s="134"/>
      <c r="B55" s="130"/>
      <c r="C55" s="84" t="s">
        <v>7</v>
      </c>
      <c r="D55" s="3">
        <f aca="true" t="shared" si="17" ref="D55:I55">SUM(D51:D54)</f>
        <v>1396192.67</v>
      </c>
      <c r="E55" s="3">
        <f t="shared" si="17"/>
        <v>5308526.3</v>
      </c>
      <c r="F55" s="3">
        <f t="shared" si="17"/>
        <v>1621292.9</v>
      </c>
      <c r="G55" s="3">
        <f t="shared" si="17"/>
        <v>425352.60000000003</v>
      </c>
      <c r="H55" s="3">
        <f t="shared" si="17"/>
        <v>1472751.98</v>
      </c>
      <c r="I55" s="3">
        <f t="shared" si="17"/>
        <v>313542.68999999994</v>
      </c>
      <c r="J55" s="3">
        <f t="shared" si="9"/>
        <v>76559.31000000006</v>
      </c>
      <c r="K55" s="3">
        <f t="shared" si="2"/>
        <v>-148540.91999999993</v>
      </c>
      <c r="L55" s="3">
        <f t="shared" si="10"/>
        <v>-3835774.32</v>
      </c>
      <c r="M55" s="3">
        <f t="shared" si="11"/>
        <v>-111809.91000000009</v>
      </c>
      <c r="N55" s="13">
        <f t="shared" si="12"/>
        <v>1.054834344603743</v>
      </c>
      <c r="O55" s="13">
        <f t="shared" si="13"/>
        <v>0.7371359432151112</v>
      </c>
      <c r="P55" s="13">
        <f t="shared" si="6"/>
        <v>0.9083811937990971</v>
      </c>
      <c r="Q55" s="13">
        <f t="shared" si="14"/>
        <v>0.27743141820734696</v>
      </c>
    </row>
    <row r="56" spans="1:17" ht="18" customHeight="1">
      <c r="A56" s="159">
        <v>991</v>
      </c>
      <c r="B56" s="159" t="s">
        <v>48</v>
      </c>
      <c r="C56" s="76" t="s">
        <v>49</v>
      </c>
      <c r="D56" s="107">
        <v>16187.44</v>
      </c>
      <c r="E56" s="1">
        <v>67760.3</v>
      </c>
      <c r="F56" s="97">
        <v>21100</v>
      </c>
      <c r="G56" s="1">
        <v>5600</v>
      </c>
      <c r="H56" s="38">
        <v>18572.83</v>
      </c>
      <c r="I56" s="38">
        <v>4037.59</v>
      </c>
      <c r="J56" s="1">
        <f t="shared" si="9"/>
        <v>2385.3900000000012</v>
      </c>
      <c r="K56" s="1">
        <f t="shared" si="2"/>
        <v>-2527.1699999999983</v>
      </c>
      <c r="L56" s="1">
        <f t="shared" si="10"/>
        <v>-49187.47</v>
      </c>
      <c r="M56" s="1">
        <f t="shared" si="11"/>
        <v>-1562.4099999999999</v>
      </c>
      <c r="N56" s="13">
        <f t="shared" si="12"/>
        <v>1.1473605462012524</v>
      </c>
      <c r="O56" s="13">
        <f t="shared" si="13"/>
        <v>0.7209982142857143</v>
      </c>
      <c r="P56" s="13">
        <f t="shared" si="6"/>
        <v>0.8802289099526067</v>
      </c>
      <c r="Q56" s="13">
        <f t="shared" si="14"/>
        <v>0.2740960414874196</v>
      </c>
    </row>
    <row r="57" spans="1:17" ht="19.5" customHeight="1">
      <c r="A57" s="159"/>
      <c r="B57" s="159"/>
      <c r="C57" s="18" t="s">
        <v>50</v>
      </c>
      <c r="D57" s="107">
        <v>2263.47</v>
      </c>
      <c r="E57" s="1">
        <v>0</v>
      </c>
      <c r="F57" s="97"/>
      <c r="G57" s="1">
        <v>0</v>
      </c>
      <c r="H57" s="38">
        <v>4543.61</v>
      </c>
      <c r="I57" s="38">
        <v>1976.8</v>
      </c>
      <c r="J57" s="1">
        <f t="shared" si="9"/>
        <v>2280.14</v>
      </c>
      <c r="K57" s="1">
        <f t="shared" si="2"/>
        <v>4543.61</v>
      </c>
      <c r="L57" s="1">
        <f t="shared" si="10"/>
        <v>4543.61</v>
      </c>
      <c r="M57" s="1">
        <f t="shared" si="11"/>
        <v>1976.8</v>
      </c>
      <c r="N57" s="13">
        <f t="shared" si="12"/>
        <v>2.007364798296421</v>
      </c>
      <c r="O57" s="13">
        <f t="shared" si="13"/>
      </c>
      <c r="P57" s="13">
        <f t="shared" si="6"/>
      </c>
      <c r="Q57" s="13">
        <f t="shared" si="14"/>
      </c>
    </row>
    <row r="58" spans="1:17" ht="15.75" customHeight="1">
      <c r="A58" s="159"/>
      <c r="B58" s="159"/>
      <c r="C58" s="77" t="s">
        <v>7</v>
      </c>
      <c r="D58" s="67">
        <f>SUM(D56:D57)</f>
        <v>18450.91</v>
      </c>
      <c r="E58" s="67">
        <f>SUM(E56:E57)</f>
        <v>67760.3</v>
      </c>
      <c r="F58" s="67">
        <f>SUM(F56:F57)</f>
        <v>21100</v>
      </c>
      <c r="G58" s="67">
        <f>SUM(G56:G57)</f>
        <v>5600</v>
      </c>
      <c r="H58" s="67">
        <f>SUM(H56:H57)</f>
        <v>23116.440000000002</v>
      </c>
      <c r="I58" s="67">
        <f>SUM(I56:I57)</f>
        <v>6014.39</v>
      </c>
      <c r="J58" s="67">
        <f t="shared" si="9"/>
        <v>4665.5300000000025</v>
      </c>
      <c r="K58" s="67">
        <f t="shared" si="2"/>
        <v>2016.4400000000023</v>
      </c>
      <c r="L58" s="67">
        <f t="shared" si="10"/>
        <v>-44643.86</v>
      </c>
      <c r="M58" s="67">
        <f t="shared" si="11"/>
        <v>414.3900000000003</v>
      </c>
      <c r="N58" s="13">
        <f t="shared" si="12"/>
        <v>1.2528617829689703</v>
      </c>
      <c r="O58" s="13">
        <f t="shared" si="13"/>
        <v>1.0739982142857143</v>
      </c>
      <c r="P58" s="13">
        <f t="shared" si="6"/>
        <v>1.0955658767772514</v>
      </c>
      <c r="Q58" s="21">
        <f t="shared" si="14"/>
        <v>0.34115020151917863</v>
      </c>
    </row>
    <row r="59" spans="1:17" ht="18" customHeight="1">
      <c r="A59" s="150" t="s">
        <v>51</v>
      </c>
      <c r="B59" s="122" t="s">
        <v>52</v>
      </c>
      <c r="C59" s="18" t="s">
        <v>53</v>
      </c>
      <c r="D59" s="107">
        <v>6069.360000000001</v>
      </c>
      <c r="E59" s="1">
        <v>10532.900000000001</v>
      </c>
      <c r="F59" s="97">
        <v>5087.5</v>
      </c>
      <c r="G59" s="1">
        <v>2389.2000000000003</v>
      </c>
      <c r="H59" s="38">
        <v>20953.38</v>
      </c>
      <c r="I59" s="38">
        <v>3244.3100000000004</v>
      </c>
      <c r="J59" s="1">
        <f t="shared" si="9"/>
        <v>14884.02</v>
      </c>
      <c r="K59" s="1">
        <f t="shared" si="2"/>
        <v>15865.880000000001</v>
      </c>
      <c r="L59" s="1">
        <f t="shared" si="10"/>
        <v>10420.48</v>
      </c>
      <c r="M59" s="1">
        <f t="shared" si="11"/>
        <v>855.1100000000001</v>
      </c>
      <c r="N59" s="21">
        <f t="shared" si="12"/>
        <v>3.4523211673059433</v>
      </c>
      <c r="O59" s="21">
        <f t="shared" si="13"/>
        <v>1.35790641218818</v>
      </c>
      <c r="P59" s="21">
        <f t="shared" si="6"/>
        <v>4.118600491400492</v>
      </c>
      <c r="Q59" s="13">
        <f t="shared" si="14"/>
        <v>1.9893267761015483</v>
      </c>
    </row>
    <row r="60" spans="1:17" ht="18" customHeight="1">
      <c r="A60" s="151"/>
      <c r="B60" s="152"/>
      <c r="C60" s="85" t="s">
        <v>93</v>
      </c>
      <c r="D60" s="108">
        <v>11112.88</v>
      </c>
      <c r="E60" s="34">
        <v>50222.8</v>
      </c>
      <c r="F60" s="115">
        <v>3100</v>
      </c>
      <c r="G60" s="116">
        <v>1500</v>
      </c>
      <c r="H60" s="39">
        <v>4378.76</v>
      </c>
      <c r="I60" s="39">
        <v>681.62</v>
      </c>
      <c r="J60" s="1">
        <f t="shared" si="9"/>
        <v>-6734.119999999999</v>
      </c>
      <c r="K60" s="1">
        <f t="shared" si="2"/>
        <v>1278.7600000000002</v>
      </c>
      <c r="L60" s="1">
        <f t="shared" si="10"/>
        <v>-45844.04</v>
      </c>
      <c r="M60" s="1">
        <f t="shared" si="11"/>
        <v>-818.38</v>
      </c>
      <c r="N60" s="21">
        <f t="shared" si="12"/>
        <v>0.39402567111315884</v>
      </c>
      <c r="O60" s="21">
        <f t="shared" si="13"/>
        <v>0.45441333333333334</v>
      </c>
      <c r="P60" s="21">
        <f t="shared" si="6"/>
        <v>1.4125032258064516</v>
      </c>
      <c r="Q60" s="13">
        <f t="shared" si="14"/>
        <v>0.08718669608225746</v>
      </c>
    </row>
    <row r="61" spans="1:17" ht="18" customHeight="1">
      <c r="A61" s="150"/>
      <c r="B61" s="122"/>
      <c r="C61" s="84" t="s">
        <v>7</v>
      </c>
      <c r="D61" s="3">
        <f aca="true" t="shared" si="18" ref="D61:I61">SUBTOTAL(9,D59:D60)</f>
        <v>17182.239999999998</v>
      </c>
      <c r="E61" s="3">
        <f t="shared" si="18"/>
        <v>60755.700000000004</v>
      </c>
      <c r="F61" s="114">
        <f t="shared" si="18"/>
        <v>8187.5</v>
      </c>
      <c r="G61" s="114">
        <f t="shared" si="18"/>
        <v>3889.2000000000003</v>
      </c>
      <c r="H61" s="114">
        <f t="shared" si="18"/>
        <v>25332.14</v>
      </c>
      <c r="I61" s="114">
        <f t="shared" si="18"/>
        <v>3925.9300000000003</v>
      </c>
      <c r="J61" s="3">
        <f t="shared" si="9"/>
        <v>8149.9000000000015</v>
      </c>
      <c r="K61" s="3">
        <f t="shared" si="2"/>
        <v>17144.64</v>
      </c>
      <c r="L61" s="3">
        <f t="shared" si="10"/>
        <v>-35423.560000000005</v>
      </c>
      <c r="M61" s="3">
        <f t="shared" si="11"/>
        <v>36.73000000000002</v>
      </c>
      <c r="N61" s="13">
        <f t="shared" si="12"/>
        <v>1.4743211595228563</v>
      </c>
      <c r="O61" s="13">
        <f t="shared" si="13"/>
        <v>1.009444101614728</v>
      </c>
      <c r="P61" s="13">
        <f t="shared" si="6"/>
        <v>3.0940018320610685</v>
      </c>
      <c r="Q61" s="13">
        <f t="shared" si="14"/>
        <v>0.4169508375345852</v>
      </c>
    </row>
    <row r="62" spans="1:17" ht="18" customHeight="1">
      <c r="A62" s="122"/>
      <c r="B62" s="122" t="s">
        <v>54</v>
      </c>
      <c r="C62" s="78" t="s">
        <v>55</v>
      </c>
      <c r="D62" s="107">
        <v>72.45</v>
      </c>
      <c r="E62" s="1">
        <v>254.5</v>
      </c>
      <c r="F62" s="115">
        <v>84.8</v>
      </c>
      <c r="G62" s="117">
        <v>21.2</v>
      </c>
      <c r="H62" s="38">
        <v>131.82</v>
      </c>
      <c r="I62" s="38">
        <v>11.26</v>
      </c>
      <c r="J62" s="1">
        <f t="shared" si="9"/>
        <v>59.36999999999999</v>
      </c>
      <c r="K62" s="1">
        <f t="shared" si="2"/>
        <v>47.019999999999996</v>
      </c>
      <c r="L62" s="1">
        <f t="shared" si="10"/>
        <v>-122.68</v>
      </c>
      <c r="M62" s="1">
        <f t="shared" si="11"/>
        <v>-9.94</v>
      </c>
      <c r="N62" s="13">
        <f t="shared" si="12"/>
        <v>1.819461697722567</v>
      </c>
      <c r="O62" s="13">
        <f t="shared" si="13"/>
        <v>0.5311320754716982</v>
      </c>
      <c r="P62" s="13">
        <f t="shared" si="6"/>
        <v>1.5544811320754717</v>
      </c>
      <c r="Q62" s="13">
        <f t="shared" si="14"/>
        <v>0.5179567779960706</v>
      </c>
    </row>
    <row r="63" spans="1:17" ht="18" customHeight="1">
      <c r="A63" s="123"/>
      <c r="B63" s="123"/>
      <c r="C63" s="18" t="s">
        <v>86</v>
      </c>
      <c r="D63" s="107">
        <v>7.77000000000001</v>
      </c>
      <c r="E63" s="4">
        <v>49.4</v>
      </c>
      <c r="F63" s="115">
        <v>49.4</v>
      </c>
      <c r="G63" s="118">
        <v>0</v>
      </c>
      <c r="H63" s="38">
        <v>495.3</v>
      </c>
      <c r="I63" s="38">
        <v>6</v>
      </c>
      <c r="J63" s="4">
        <f t="shared" si="9"/>
        <v>487.53</v>
      </c>
      <c r="K63" s="4">
        <f t="shared" si="2"/>
        <v>445.90000000000003</v>
      </c>
      <c r="L63" s="4">
        <f t="shared" si="10"/>
        <v>445.90000000000003</v>
      </c>
      <c r="M63" s="4">
        <f t="shared" si="11"/>
        <v>6</v>
      </c>
      <c r="N63" s="13">
        <f t="shared" si="12"/>
        <v>63.745173745173666</v>
      </c>
      <c r="O63" s="13">
        <f t="shared" si="13"/>
      </c>
      <c r="P63" s="13">
        <f t="shared" si="6"/>
        <v>10.026315789473685</v>
      </c>
      <c r="Q63" s="13">
        <f t="shared" si="14"/>
        <v>10.026315789473685</v>
      </c>
    </row>
    <row r="64" spans="1:17" ht="20.25" customHeight="1">
      <c r="A64" s="122"/>
      <c r="B64" s="122"/>
      <c r="C64" s="18" t="s">
        <v>26</v>
      </c>
      <c r="D64" s="107">
        <v>0</v>
      </c>
      <c r="E64" s="1">
        <v>0</v>
      </c>
      <c r="F64" s="97"/>
      <c r="G64" s="1">
        <v>0</v>
      </c>
      <c r="H64" s="38">
        <v>0</v>
      </c>
      <c r="I64" s="38">
        <v>0</v>
      </c>
      <c r="J64" s="1">
        <f t="shared" si="9"/>
        <v>0</v>
      </c>
      <c r="K64" s="1">
        <f t="shared" si="2"/>
        <v>0</v>
      </c>
      <c r="L64" s="1">
        <f t="shared" si="10"/>
        <v>0</v>
      </c>
      <c r="M64" s="1">
        <f t="shared" si="11"/>
        <v>0</v>
      </c>
      <c r="N64" s="13">
        <f t="shared" si="12"/>
      </c>
      <c r="O64" s="13">
        <f t="shared" si="13"/>
      </c>
      <c r="P64" s="13">
        <f t="shared" si="6"/>
      </c>
      <c r="Q64" s="13">
        <f t="shared" si="14"/>
      </c>
    </row>
    <row r="65" spans="1:17" ht="17.25" customHeight="1">
      <c r="A65" s="122"/>
      <c r="B65" s="122"/>
      <c r="C65" s="18" t="s">
        <v>45</v>
      </c>
      <c r="D65" s="107">
        <v>20275.11000000013</v>
      </c>
      <c r="E65" s="1">
        <v>965.4</v>
      </c>
      <c r="F65" s="115">
        <v>470</v>
      </c>
      <c r="G65" s="117">
        <v>60</v>
      </c>
      <c r="H65" s="38">
        <v>40923.84000000015</v>
      </c>
      <c r="I65" s="38">
        <v>7842.530000000066</v>
      </c>
      <c r="J65" s="1">
        <f t="shared" si="9"/>
        <v>20648.730000000018</v>
      </c>
      <c r="K65" s="1">
        <f t="shared" si="2"/>
        <v>40453.84000000015</v>
      </c>
      <c r="L65" s="1">
        <f t="shared" si="10"/>
        <v>39958.44000000015</v>
      </c>
      <c r="M65" s="1">
        <f t="shared" si="11"/>
        <v>7782.530000000066</v>
      </c>
      <c r="N65" s="29">
        <f t="shared" si="12"/>
        <v>2.0184275202452606</v>
      </c>
      <c r="O65" s="29">
        <f t="shared" si="13"/>
        <v>130.70883333333444</v>
      </c>
      <c r="P65" s="29">
        <f t="shared" si="6"/>
        <v>87.07200000000032</v>
      </c>
      <c r="Q65" s="29">
        <f t="shared" si="14"/>
        <v>42.39055313859556</v>
      </c>
    </row>
    <row r="66" spans="1:17" ht="18" customHeight="1">
      <c r="A66" s="122"/>
      <c r="B66" s="122"/>
      <c r="C66" s="18" t="s">
        <v>47</v>
      </c>
      <c r="D66" s="107">
        <v>26586.630000000005</v>
      </c>
      <c r="E66" s="1">
        <v>113685.69999999997</v>
      </c>
      <c r="F66" s="115">
        <v>29539.799999999977</v>
      </c>
      <c r="G66" s="117">
        <v>9179.899999999998</v>
      </c>
      <c r="H66" s="38">
        <v>41984.680000000015</v>
      </c>
      <c r="I66" s="38">
        <v>7442.8</v>
      </c>
      <c r="J66" s="1">
        <f t="shared" si="9"/>
        <v>15398.05000000001</v>
      </c>
      <c r="K66" s="1">
        <f t="shared" si="2"/>
        <v>12444.880000000037</v>
      </c>
      <c r="L66" s="1">
        <f t="shared" si="10"/>
        <v>-71701.01999999996</v>
      </c>
      <c r="M66" s="1">
        <f t="shared" si="11"/>
        <v>-1737.0999999999976</v>
      </c>
      <c r="N66" s="13">
        <f t="shared" si="12"/>
        <v>1.5791651668526627</v>
      </c>
      <c r="O66" s="13">
        <f t="shared" si="13"/>
        <v>0.8107713591651328</v>
      </c>
      <c r="P66" s="13">
        <f t="shared" si="6"/>
        <v>1.4212919518750988</v>
      </c>
      <c r="Q66" s="13">
        <f t="shared" si="14"/>
        <v>0.369304846607797</v>
      </c>
    </row>
    <row r="67" spans="1:17" ht="18" customHeight="1">
      <c r="A67" s="122"/>
      <c r="B67" s="122"/>
      <c r="C67" s="18" t="s">
        <v>56</v>
      </c>
      <c r="D67" s="107">
        <v>-6159.119999999999</v>
      </c>
      <c r="E67" s="1">
        <v>0</v>
      </c>
      <c r="F67" s="97"/>
      <c r="G67" s="1">
        <v>0</v>
      </c>
      <c r="H67" s="38">
        <v>-230.91</v>
      </c>
      <c r="I67" s="38">
        <v>-116.29999999999998</v>
      </c>
      <c r="J67" s="1">
        <f t="shared" si="9"/>
        <v>5928.209999999999</v>
      </c>
      <c r="K67" s="1">
        <f t="shared" si="2"/>
        <v>-230.91</v>
      </c>
      <c r="L67" s="1">
        <f t="shared" si="10"/>
        <v>-230.91</v>
      </c>
      <c r="M67" s="1">
        <f t="shared" si="11"/>
        <v>-116.29999999999998</v>
      </c>
      <c r="N67" s="13">
        <f t="shared" si="12"/>
        <v>0.0374907454311655</v>
      </c>
      <c r="O67" s="13">
        <f t="shared" si="13"/>
      </c>
      <c r="P67" s="13">
        <f t="shared" si="6"/>
      </c>
      <c r="Q67" s="13">
        <f t="shared" si="14"/>
      </c>
    </row>
    <row r="68" spans="1:17" s="10" customFormat="1" ht="18" customHeight="1">
      <c r="A68" s="124"/>
      <c r="B68" s="124"/>
      <c r="C68" s="103" t="s">
        <v>37</v>
      </c>
      <c r="D68" s="19">
        <f>1176.98+7455.72</f>
        <v>8632.7</v>
      </c>
      <c r="E68" s="1">
        <v>0</v>
      </c>
      <c r="F68" s="97"/>
      <c r="G68" s="1">
        <v>0</v>
      </c>
      <c r="H68" s="28">
        <v>538.52</v>
      </c>
      <c r="I68" s="28">
        <v>290.06</v>
      </c>
      <c r="J68" s="1">
        <f t="shared" si="9"/>
        <v>-8094.18</v>
      </c>
      <c r="K68" s="1">
        <f t="shared" si="2"/>
        <v>538.52</v>
      </c>
      <c r="L68" s="1">
        <f t="shared" si="10"/>
        <v>538.52</v>
      </c>
      <c r="M68" s="1">
        <f t="shared" si="11"/>
        <v>290.06</v>
      </c>
      <c r="N68" s="13">
        <f t="shared" si="12"/>
        <v>0.062381410219282486</v>
      </c>
      <c r="O68" s="13">
        <f t="shared" si="13"/>
      </c>
      <c r="P68" s="13">
        <f t="shared" si="6"/>
      </c>
      <c r="Q68" s="13">
        <f t="shared" si="14"/>
      </c>
    </row>
    <row r="69" spans="1:17" ht="17.25" customHeight="1">
      <c r="A69" s="125"/>
      <c r="B69" s="125"/>
      <c r="C69" s="18" t="s">
        <v>87</v>
      </c>
      <c r="D69" s="107">
        <v>795.93</v>
      </c>
      <c r="E69" s="1">
        <v>0</v>
      </c>
      <c r="F69" s="97"/>
      <c r="G69" s="1">
        <v>0</v>
      </c>
      <c r="H69" s="38">
        <v>156.35</v>
      </c>
      <c r="I69" s="38">
        <v>73</v>
      </c>
      <c r="J69" s="1">
        <f t="shared" si="9"/>
        <v>-639.5799999999999</v>
      </c>
      <c r="K69" s="1">
        <f t="shared" si="2"/>
        <v>156.35</v>
      </c>
      <c r="L69" s="1">
        <f aca="true" t="shared" si="19" ref="L69:L82">H69-E69</f>
        <v>156.35</v>
      </c>
      <c r="M69" s="1">
        <f aca="true" t="shared" si="20" ref="M69:M82">I69-G69</f>
        <v>73</v>
      </c>
      <c r="N69" s="13">
        <f aca="true" t="shared" si="21" ref="N69:N82">_xlfn.IFERROR(H69/D69,"")</f>
        <v>0.19643687258929807</v>
      </c>
      <c r="O69" s="13">
        <f aca="true" t="shared" si="22" ref="O69:O81">_xlfn.IFERROR(I69/G69,"")</f>
      </c>
      <c r="P69" s="13">
        <f t="shared" si="6"/>
      </c>
      <c r="Q69" s="13">
        <f t="shared" si="14"/>
      </c>
    </row>
    <row r="70" spans="1:17" ht="15.75">
      <c r="A70" s="122"/>
      <c r="B70" s="122"/>
      <c r="C70" s="77" t="s">
        <v>57</v>
      </c>
      <c r="D70" s="67">
        <f>SUM(D62:D69)</f>
        <v>50211.47000000014</v>
      </c>
      <c r="E70" s="67">
        <f>SUM(E62:E69)</f>
        <v>114954.99999999997</v>
      </c>
      <c r="F70" s="67">
        <f>SUM(F62:F69)</f>
        <v>30143.999999999978</v>
      </c>
      <c r="G70" s="67">
        <f>SUM(G62:G69)</f>
        <v>9261.099999999999</v>
      </c>
      <c r="H70" s="67">
        <f>SUM(H62:H69)</f>
        <v>83999.60000000017</v>
      </c>
      <c r="I70" s="67">
        <f>SUM(I62:I69)</f>
        <v>15549.350000000066</v>
      </c>
      <c r="J70" s="70">
        <f t="shared" si="9"/>
        <v>33788.13000000003</v>
      </c>
      <c r="K70" s="70">
        <f aca="true" t="shared" si="23" ref="K70:K82">H70-F70</f>
        <v>53855.60000000019</v>
      </c>
      <c r="L70" s="70">
        <f t="shared" si="19"/>
        <v>-30955.399999999805</v>
      </c>
      <c r="M70" s="70">
        <f t="shared" si="20"/>
        <v>6288.250000000067</v>
      </c>
      <c r="N70" s="71">
        <f t="shared" si="21"/>
        <v>1.6729165666729122</v>
      </c>
      <c r="O70" s="71">
        <f t="shared" si="22"/>
        <v>1.6789960155921078</v>
      </c>
      <c r="P70" s="71">
        <f aca="true" t="shared" si="24" ref="P70:P82">_xlfn.IFERROR(H70/F70,"")</f>
        <v>2.786610934182598</v>
      </c>
      <c r="Q70" s="21">
        <f t="shared" si="14"/>
        <v>0.7307172371797677</v>
      </c>
    </row>
    <row r="71" spans="1:17" s="16" customFormat="1" ht="23.25" customHeight="1">
      <c r="A71" s="126" t="s">
        <v>58</v>
      </c>
      <c r="B71" s="126"/>
      <c r="C71" s="126"/>
      <c r="D71" s="25">
        <f>D5+D21</f>
        <v>4944638.175</v>
      </c>
      <c r="E71" s="25">
        <f>E5+E21</f>
        <v>30174912.299999997</v>
      </c>
      <c r="F71" s="25">
        <f>F5+F21</f>
        <v>8310478.700000001</v>
      </c>
      <c r="G71" s="25">
        <f>G5+G21</f>
        <v>2637535.6999999997</v>
      </c>
      <c r="H71" s="25">
        <f>H5+H21</f>
        <v>6690354.52</v>
      </c>
      <c r="I71" s="25">
        <f>I5+I21</f>
        <v>857266.4500000001</v>
      </c>
      <c r="J71" s="26">
        <f t="shared" si="9"/>
        <v>1745716.3449999997</v>
      </c>
      <c r="K71" s="26">
        <f t="shared" si="23"/>
        <v>-1620124.1800000016</v>
      </c>
      <c r="L71" s="26">
        <f t="shared" si="19"/>
        <v>-23484557.779999997</v>
      </c>
      <c r="M71" s="26">
        <f t="shared" si="20"/>
        <v>-1780269.2499999995</v>
      </c>
      <c r="N71" s="24">
        <f t="shared" si="21"/>
        <v>1.3530523939701613</v>
      </c>
      <c r="O71" s="24">
        <f t="shared" si="22"/>
        <v>0.32502553425153646</v>
      </c>
      <c r="P71" s="24">
        <f t="shared" si="24"/>
        <v>0.8050504383098892</v>
      </c>
      <c r="Q71" s="24">
        <f t="shared" si="14"/>
        <v>0.22171910405187822</v>
      </c>
    </row>
    <row r="72" spans="1:17" s="43" customFormat="1" ht="28.5" customHeight="1">
      <c r="A72" s="86"/>
      <c r="B72" s="87"/>
      <c r="C72" s="42" t="s">
        <v>59</v>
      </c>
      <c r="D72" s="40">
        <f>SUM(D73:D81)</f>
        <v>5804159.8</v>
      </c>
      <c r="E72" s="40">
        <f>SUM(E73:E81)</f>
        <v>23973281.520000003</v>
      </c>
      <c r="F72" s="40">
        <f>SUM(F73:F81)</f>
        <v>7333590.34</v>
      </c>
      <c r="G72" s="40">
        <f>SUM(G73:G81)</f>
        <v>1843762.1799999997</v>
      </c>
      <c r="H72" s="40">
        <f>SUM(H73:H81)</f>
        <v>7472954.820000001</v>
      </c>
      <c r="I72" s="40">
        <f>SUM(I73:I81)</f>
        <v>2022006.44</v>
      </c>
      <c r="J72" s="26">
        <f t="shared" si="9"/>
        <v>1668795.0200000014</v>
      </c>
      <c r="K72" s="26">
        <f t="shared" si="23"/>
        <v>139364.48000000138</v>
      </c>
      <c r="L72" s="26">
        <f t="shared" si="19"/>
        <v>-16500326.700000003</v>
      </c>
      <c r="M72" s="26">
        <f t="shared" si="20"/>
        <v>178244.26000000024</v>
      </c>
      <c r="N72" s="24">
        <f t="shared" si="21"/>
        <v>1.287517070084804</v>
      </c>
      <c r="O72" s="24">
        <f t="shared" si="22"/>
        <v>1.0966742142416654</v>
      </c>
      <c r="P72" s="24">
        <f t="shared" si="24"/>
        <v>1.019003581266308</v>
      </c>
      <c r="Q72" s="24">
        <f t="shared" si="14"/>
        <v>0.3117201461871458</v>
      </c>
    </row>
    <row r="73" spans="1:17" ht="19.5" customHeight="1">
      <c r="A73" s="131"/>
      <c r="B73" s="127"/>
      <c r="C73" s="5" t="s">
        <v>60</v>
      </c>
      <c r="D73" s="19">
        <v>288577.9</v>
      </c>
      <c r="E73" s="117">
        <v>284166.8</v>
      </c>
      <c r="F73" s="97">
        <v>151433.2</v>
      </c>
      <c r="G73" s="1">
        <v>0</v>
      </c>
      <c r="H73" s="28">
        <v>151433.2</v>
      </c>
      <c r="I73" s="2">
        <v>0</v>
      </c>
      <c r="J73" s="28">
        <f t="shared" si="9"/>
        <v>-137144.7</v>
      </c>
      <c r="K73" s="28">
        <f t="shared" si="23"/>
        <v>0</v>
      </c>
      <c r="L73" s="28">
        <f>H73-E73</f>
        <v>-132733.59999999998</v>
      </c>
      <c r="M73" s="28">
        <f>I73-G73</f>
        <v>0</v>
      </c>
      <c r="N73" s="23">
        <f t="shared" si="21"/>
        <v>0.5247567467917675</v>
      </c>
      <c r="O73" s="23">
        <f t="shared" si="22"/>
      </c>
      <c r="P73" s="23">
        <f t="shared" si="24"/>
        <v>1</v>
      </c>
      <c r="Q73" s="23">
        <f t="shared" si="14"/>
        <v>0.5329025065560087</v>
      </c>
    </row>
    <row r="74" spans="1:17" ht="18" customHeight="1">
      <c r="A74" s="132"/>
      <c r="B74" s="128"/>
      <c r="C74" s="5" t="s">
        <v>61</v>
      </c>
      <c r="D74" s="19">
        <v>912766.6900000001</v>
      </c>
      <c r="E74" s="117">
        <v>6988207.660000001</v>
      </c>
      <c r="F74" s="97">
        <v>1433549.4100000001</v>
      </c>
      <c r="G74" s="19">
        <v>83148.02</v>
      </c>
      <c r="H74" s="28">
        <v>1433549.4100000001</v>
      </c>
      <c r="I74" s="28">
        <v>83148.02</v>
      </c>
      <c r="J74" s="28">
        <f t="shared" si="9"/>
        <v>520782.7200000001</v>
      </c>
      <c r="K74" s="28">
        <f t="shared" si="23"/>
        <v>0</v>
      </c>
      <c r="L74" s="28">
        <f t="shared" si="19"/>
        <v>-5554658.250000001</v>
      </c>
      <c r="M74" s="28">
        <f t="shared" si="20"/>
        <v>0</v>
      </c>
      <c r="N74" s="23">
        <f t="shared" si="21"/>
        <v>1.5705540371987063</v>
      </c>
      <c r="O74" s="23">
        <f t="shared" si="22"/>
        <v>1</v>
      </c>
      <c r="P74" s="23">
        <f t="shared" si="24"/>
        <v>1</v>
      </c>
      <c r="Q74" s="23">
        <f t="shared" si="14"/>
        <v>0.20513835302942326</v>
      </c>
    </row>
    <row r="75" spans="1:17" ht="18" customHeight="1">
      <c r="A75" s="132"/>
      <c r="B75" s="128"/>
      <c r="C75" s="5" t="s">
        <v>62</v>
      </c>
      <c r="D75" s="19">
        <v>3181279.1800000006</v>
      </c>
      <c r="E75" s="117">
        <v>13569292.35</v>
      </c>
      <c r="F75" s="97">
        <v>4266104.069999999</v>
      </c>
      <c r="G75" s="19">
        <v>1458926.2599999998</v>
      </c>
      <c r="H75" s="28">
        <v>4267895.73</v>
      </c>
      <c r="I75" s="28">
        <v>1460717.9</v>
      </c>
      <c r="J75" s="28">
        <f t="shared" si="9"/>
        <v>1086616.5499999998</v>
      </c>
      <c r="K75" s="28">
        <f t="shared" si="23"/>
        <v>1791.6600000010803</v>
      </c>
      <c r="L75" s="28">
        <f t="shared" si="19"/>
        <v>-9301396.62</v>
      </c>
      <c r="M75" s="28">
        <f t="shared" si="20"/>
        <v>1791.6400000001304</v>
      </c>
      <c r="N75" s="23">
        <f t="shared" si="21"/>
        <v>1.3415659200334626</v>
      </c>
      <c r="O75" s="23">
        <f t="shared" si="22"/>
        <v>1.001228053842831</v>
      </c>
      <c r="P75" s="23">
        <f t="shared" si="24"/>
        <v>1.0004199756899042</v>
      </c>
      <c r="Q75" s="23">
        <f t="shared" si="14"/>
        <v>0.3145260356926425</v>
      </c>
    </row>
    <row r="76" spans="1:17" ht="18" customHeight="1">
      <c r="A76" s="132"/>
      <c r="B76" s="128"/>
      <c r="C76" s="76" t="s">
        <v>63</v>
      </c>
      <c r="D76" s="19">
        <v>1534586.33</v>
      </c>
      <c r="E76" s="117">
        <v>3060877.8</v>
      </c>
      <c r="F76" s="97">
        <v>1411766.75</v>
      </c>
      <c r="G76" s="1">
        <v>301687.9</v>
      </c>
      <c r="H76" s="28">
        <v>1411766.75</v>
      </c>
      <c r="I76" s="28">
        <v>301687.9</v>
      </c>
      <c r="J76" s="28">
        <f t="shared" si="9"/>
        <v>-122819.58000000007</v>
      </c>
      <c r="K76" s="28">
        <f t="shared" si="23"/>
        <v>0</v>
      </c>
      <c r="L76" s="28">
        <f t="shared" si="19"/>
        <v>-1649111.0499999998</v>
      </c>
      <c r="M76" s="28">
        <f t="shared" si="20"/>
        <v>0</v>
      </c>
      <c r="N76" s="23">
        <f t="shared" si="21"/>
        <v>0.919965675701021</v>
      </c>
      <c r="O76" s="23">
        <f t="shared" si="22"/>
        <v>1</v>
      </c>
      <c r="P76" s="23">
        <f t="shared" si="24"/>
        <v>1</v>
      </c>
      <c r="Q76" s="23">
        <f t="shared" si="14"/>
        <v>0.461229373482339</v>
      </c>
    </row>
    <row r="77" spans="1:17" s="10" customFormat="1" ht="31.5">
      <c r="A77" s="132"/>
      <c r="B77" s="128"/>
      <c r="C77" s="102" t="s">
        <v>79</v>
      </c>
      <c r="D77" s="19">
        <v>387.89</v>
      </c>
      <c r="E77" s="117"/>
      <c r="F77" s="97"/>
      <c r="G77" s="1"/>
      <c r="H77" s="28">
        <v>45.15</v>
      </c>
      <c r="I77" s="28">
        <v>0</v>
      </c>
      <c r="J77" s="28">
        <f t="shared" si="9"/>
        <v>-342.74</v>
      </c>
      <c r="K77" s="28">
        <f t="shared" si="23"/>
        <v>45.15</v>
      </c>
      <c r="L77" s="28">
        <f t="shared" si="19"/>
        <v>45.15</v>
      </c>
      <c r="M77" s="28">
        <f>I77-G77</f>
        <v>0</v>
      </c>
      <c r="N77" s="23">
        <f t="shared" si="21"/>
        <v>0.11639897909201062</v>
      </c>
      <c r="O77" s="23">
        <f t="shared" si="22"/>
      </c>
      <c r="P77" s="23">
        <f t="shared" si="24"/>
      </c>
      <c r="Q77" s="23">
        <f t="shared" si="14"/>
      </c>
    </row>
    <row r="78" spans="1:17" s="10" customFormat="1" ht="21" customHeight="1">
      <c r="A78" s="132"/>
      <c r="B78" s="128"/>
      <c r="C78" s="104" t="s">
        <v>64</v>
      </c>
      <c r="D78" s="19"/>
      <c r="E78" s="117">
        <v>58676.62</v>
      </c>
      <c r="F78" s="115">
        <v>58676.62</v>
      </c>
      <c r="G78" s="117">
        <v>0</v>
      </c>
      <c r="H78" s="28">
        <v>243025.26</v>
      </c>
      <c r="I78" s="28">
        <v>184348.64</v>
      </c>
      <c r="J78" s="28">
        <f t="shared" si="9"/>
        <v>243025.26</v>
      </c>
      <c r="K78" s="28">
        <f t="shared" si="23"/>
        <v>184348.64</v>
      </c>
      <c r="L78" s="28">
        <f t="shared" si="19"/>
        <v>184348.64</v>
      </c>
      <c r="M78" s="28">
        <f t="shared" si="20"/>
        <v>184348.64</v>
      </c>
      <c r="N78" s="23">
        <f t="shared" si="21"/>
      </c>
      <c r="O78" s="23">
        <f t="shared" si="22"/>
      </c>
      <c r="P78" s="23">
        <f t="shared" si="24"/>
        <v>4.141773333228805</v>
      </c>
      <c r="Q78" s="23">
        <f t="shared" si="14"/>
        <v>4.141773333228805</v>
      </c>
    </row>
    <row r="79" spans="1:17" s="106" customFormat="1" ht="24.75" customHeight="1">
      <c r="A79" s="133"/>
      <c r="B79" s="129"/>
      <c r="C79" s="104" t="s">
        <v>81</v>
      </c>
      <c r="D79" s="109"/>
      <c r="E79" s="120"/>
      <c r="F79" s="115"/>
      <c r="G79" s="119"/>
      <c r="H79" s="28">
        <v>0</v>
      </c>
      <c r="I79" s="28">
        <v>0</v>
      </c>
      <c r="J79" s="28">
        <f t="shared" si="9"/>
        <v>0</v>
      </c>
      <c r="K79" s="28">
        <f t="shared" si="23"/>
        <v>0</v>
      </c>
      <c r="L79" s="28">
        <f t="shared" si="19"/>
        <v>0</v>
      </c>
      <c r="M79" s="28">
        <f t="shared" si="20"/>
        <v>0</v>
      </c>
      <c r="N79" s="23">
        <f t="shared" si="21"/>
      </c>
      <c r="O79" s="23">
        <f>_xlfn.IFERROR(I79/G80,"")</f>
      </c>
      <c r="P79" s="23">
        <f t="shared" si="24"/>
      </c>
      <c r="Q79" s="105">
        <f t="shared" si="14"/>
      </c>
    </row>
    <row r="80" spans="1:17" s="10" customFormat="1" ht="34.5" customHeight="1">
      <c r="A80" s="132"/>
      <c r="B80" s="128"/>
      <c r="C80" s="103" t="s">
        <v>65</v>
      </c>
      <c r="D80" s="19">
        <v>159777.43000000002</v>
      </c>
      <c r="E80" s="117">
        <v>12060.29</v>
      </c>
      <c r="F80" s="115">
        <v>12060.29</v>
      </c>
      <c r="G80" s="120">
        <v>0</v>
      </c>
      <c r="H80" s="28">
        <v>90098.62000000001</v>
      </c>
      <c r="I80" s="28">
        <v>-6992</v>
      </c>
      <c r="J80" s="28">
        <f t="shared" si="9"/>
        <v>-69678.81000000001</v>
      </c>
      <c r="K80" s="28">
        <f t="shared" si="23"/>
        <v>78038.33000000002</v>
      </c>
      <c r="L80" s="28">
        <f t="shared" si="19"/>
        <v>78038.33000000002</v>
      </c>
      <c r="M80" s="28">
        <f t="shared" si="20"/>
        <v>-6992</v>
      </c>
      <c r="N80" s="23">
        <f t="shared" si="21"/>
        <v>0.5639007962513854</v>
      </c>
      <c r="O80" s="23">
        <f>_xlfn.IFERROR(I80/#REF!,"")</f>
      </c>
      <c r="P80" s="23">
        <f t="shared" si="24"/>
        <v>7.47068436994467</v>
      </c>
      <c r="Q80" s="23">
        <f t="shared" si="14"/>
        <v>7.47068436994467</v>
      </c>
    </row>
    <row r="81" spans="1:17" s="10" customFormat="1" ht="18" customHeight="1">
      <c r="A81" s="134"/>
      <c r="B81" s="130"/>
      <c r="C81" s="103" t="s">
        <v>66</v>
      </c>
      <c r="D81" s="19">
        <v>-273215.62</v>
      </c>
      <c r="E81" s="1"/>
      <c r="F81" s="97"/>
      <c r="G81" s="1"/>
      <c r="H81" s="28">
        <v>-124859.29999999999</v>
      </c>
      <c r="I81" s="28">
        <v>-904.02</v>
      </c>
      <c r="J81" s="28">
        <f t="shared" si="9"/>
        <v>148356.32</v>
      </c>
      <c r="K81" s="28">
        <f t="shared" si="23"/>
        <v>-124859.29999999999</v>
      </c>
      <c r="L81" s="28">
        <f t="shared" si="19"/>
        <v>-124859.29999999999</v>
      </c>
      <c r="M81" s="28">
        <f t="shared" si="20"/>
        <v>-904.02</v>
      </c>
      <c r="N81" s="23">
        <f t="shared" si="21"/>
        <v>0.45699912764870465</v>
      </c>
      <c r="O81" s="23">
        <f t="shared" si="22"/>
      </c>
      <c r="P81" s="23">
        <f t="shared" si="24"/>
      </c>
      <c r="Q81" s="23">
        <f t="shared" si="14"/>
      </c>
    </row>
    <row r="82" spans="1:17" s="43" customFormat="1" ht="29.25" customHeight="1">
      <c r="A82" s="121" t="s">
        <v>67</v>
      </c>
      <c r="B82" s="121"/>
      <c r="C82" s="121"/>
      <c r="D82" s="41">
        <f>D71+D72</f>
        <v>10748797.975</v>
      </c>
      <c r="E82" s="41">
        <f>E71+E72</f>
        <v>54148193.82</v>
      </c>
      <c r="F82" s="41">
        <f>F71+F72</f>
        <v>15644069.040000001</v>
      </c>
      <c r="G82" s="41">
        <f>G71+G72</f>
        <v>4481297.879999999</v>
      </c>
      <c r="H82" s="41">
        <f>H71+H72</f>
        <v>14163309.34</v>
      </c>
      <c r="I82" s="41">
        <f>I71+I72</f>
        <v>2879272.89</v>
      </c>
      <c r="J82" s="26">
        <f t="shared" si="9"/>
        <v>3414511.365</v>
      </c>
      <c r="K82" s="26">
        <f t="shared" si="23"/>
        <v>-1480759.7000000011</v>
      </c>
      <c r="L82" s="26">
        <f t="shared" si="19"/>
        <v>-39984884.480000004</v>
      </c>
      <c r="M82" s="26">
        <f t="shared" si="20"/>
        <v>-1602024.9899999988</v>
      </c>
      <c r="N82" s="24">
        <f t="shared" si="21"/>
        <v>1.3176644842466676</v>
      </c>
      <c r="O82" s="24">
        <f>_xlfn.IFERROR(I82/G82,"")</f>
        <v>0.642508703304499</v>
      </c>
      <c r="P82" s="24">
        <f t="shared" si="24"/>
        <v>0.9053468956053647</v>
      </c>
      <c r="Q82" s="24">
        <f t="shared" si="14"/>
        <v>0.2615656837434287</v>
      </c>
    </row>
    <row r="83" spans="1:17" ht="15.75">
      <c r="A83" s="6" t="s">
        <v>68</v>
      </c>
      <c r="B83" s="7"/>
      <c r="C83" s="8"/>
      <c r="D83" s="9"/>
      <c r="E83" s="9"/>
      <c r="F83" s="9"/>
      <c r="G83" s="9"/>
      <c r="H83" s="52"/>
      <c r="I83" s="52"/>
      <c r="J83" s="35"/>
      <c r="K83" s="35"/>
      <c r="L83" s="9"/>
      <c r="M83" s="9"/>
      <c r="N83" s="9"/>
      <c r="O83" s="10"/>
      <c r="P83" s="10"/>
      <c r="Q83" s="10"/>
    </row>
    <row r="85" spans="4:11" ht="12.75">
      <c r="D85" s="37"/>
      <c r="H85" s="17"/>
      <c r="I85" s="17"/>
      <c r="J85" s="37"/>
      <c r="K85" s="37"/>
    </row>
    <row r="86" spans="8:11" ht="12.75">
      <c r="H86" s="17"/>
      <c r="I86" s="17"/>
      <c r="J86" s="37"/>
      <c r="K86" s="37"/>
    </row>
    <row r="87" spans="8:11" ht="12.75">
      <c r="H87" s="17"/>
      <c r="I87" s="17"/>
      <c r="J87" s="37"/>
      <c r="K87" s="37"/>
    </row>
    <row r="88" spans="5:11" ht="12.75">
      <c r="E88" s="17"/>
      <c r="H88" s="17"/>
      <c r="I88" s="17"/>
      <c r="J88" s="37"/>
      <c r="K88" s="37"/>
    </row>
    <row r="89" spans="5:11" ht="12.75">
      <c r="E89" s="17"/>
      <c r="H89" s="17"/>
      <c r="I89" s="17"/>
      <c r="J89" s="37"/>
      <c r="K89" s="37"/>
    </row>
    <row r="90" ht="12.75">
      <c r="E90" s="17"/>
    </row>
    <row r="91" ht="12.75">
      <c r="E91" s="17"/>
    </row>
    <row r="92" ht="12.75">
      <c r="E92" s="17"/>
    </row>
  </sheetData>
  <sheetProtection/>
  <autoFilter ref="A4:Q86"/>
  <mergeCells count="36">
    <mergeCell ref="A26:A28"/>
    <mergeCell ref="B26:B28"/>
    <mergeCell ref="H3:I3"/>
    <mergeCell ref="L3:M3"/>
    <mergeCell ref="A22:A25"/>
    <mergeCell ref="B22:B25"/>
    <mergeCell ref="A6:A16"/>
    <mergeCell ref="A21:B21"/>
    <mergeCell ref="A59:A61"/>
    <mergeCell ref="B59:B61"/>
    <mergeCell ref="A29:A36"/>
    <mergeCell ref="B29:B36"/>
    <mergeCell ref="A37:A48"/>
    <mergeCell ref="B37:B48"/>
    <mergeCell ref="A49:A50"/>
    <mergeCell ref="B49:B50"/>
    <mergeCell ref="A56:A58"/>
    <mergeCell ref="B56:B58"/>
    <mergeCell ref="B51:B55"/>
    <mergeCell ref="A51:A55"/>
    <mergeCell ref="A1:Q1"/>
    <mergeCell ref="A3:A4"/>
    <mergeCell ref="B3:B4"/>
    <mergeCell ref="C3:C4"/>
    <mergeCell ref="E3:G3"/>
    <mergeCell ref="Q3:Q4"/>
    <mergeCell ref="O3:O4"/>
    <mergeCell ref="D3:D4"/>
    <mergeCell ref="N3:N4"/>
    <mergeCell ref="P3:P4"/>
    <mergeCell ref="A82:C82"/>
    <mergeCell ref="A62:A70"/>
    <mergeCell ref="B62:B70"/>
    <mergeCell ref="A71:C71"/>
    <mergeCell ref="B73:B81"/>
    <mergeCell ref="A73:A81"/>
  </mergeCells>
  <printOptions/>
  <pageMargins left="0" right="0" top="0.6692913385826772" bottom="0.1968503937007874" header="0.1968503937007874" footer="0.15748031496062992"/>
  <pageSetup fitToHeight="2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2024-04-19T09:20:37Z</cp:lastPrinted>
  <dcterms:created xsi:type="dcterms:W3CDTF">2015-02-26T11:08:47Z</dcterms:created>
  <dcterms:modified xsi:type="dcterms:W3CDTF">2024-04-22T11:32:25Z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