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15" activeTab="0"/>
  </bookViews>
  <sheets>
    <sheet name="Свод ФО,ТО" sheetId="1" r:id="rId1"/>
    <sheet name="ФО группа 1&#10;" sheetId="2" r:id="rId2"/>
    <sheet name="ФО группа 2,3" sheetId="3" r:id="rId3"/>
    <sheet name="ТО группа 1" sheetId="4" r:id="rId4"/>
    <sheet name="ТО группа 2,3" sheetId="5" r:id="rId5"/>
  </sheets>
  <externalReferences>
    <externalReference r:id="rId8"/>
  </externalReferences>
  <definedNames>
    <definedName name="Z_3A664986_40FA_478A_9F51_FE4BF0AE7BCC_.wvu.PrintArea" localSheetId="3" hidden="1">'ТО группа 1'!$A$1:$AI$15</definedName>
    <definedName name="Z_3A664986_40FA_478A_9F51_FE4BF0AE7BCC_.wvu.PrintArea" localSheetId="4" hidden="1">'ТО группа 2,3'!$A$1:$X$14</definedName>
    <definedName name="Z_3A664986_40FA_478A_9F51_FE4BF0AE7BCC_.wvu.PrintArea" localSheetId="1" hidden="1">'ФО группа 1
'!$A$1:$AI$26</definedName>
    <definedName name="Z_3A664986_40FA_478A_9F51_FE4BF0AE7BCC_.wvu.PrintArea" localSheetId="2" hidden="1">'ФО группа 2,3'!$A$1:$X$25</definedName>
    <definedName name="Z_48F50A36_F1E1_46DD_B2BA_83EDAEC34BBB_.wvu.PrintArea" localSheetId="3" hidden="1">'ТО группа 1'!$A$1:$AI$15</definedName>
    <definedName name="Z_48F50A36_F1E1_46DD_B2BA_83EDAEC34BBB_.wvu.PrintArea" localSheetId="4" hidden="1">'ТО группа 2,3'!$A$1:$X$14</definedName>
    <definedName name="Z_48F50A36_F1E1_46DD_B2BA_83EDAEC34BBB_.wvu.PrintArea" localSheetId="1" hidden="1">'ФО группа 1
'!$A$1:$AI$26</definedName>
    <definedName name="Z_48F50A36_F1E1_46DD_B2BA_83EDAEC34BBB_.wvu.PrintArea" localSheetId="2" hidden="1">'ФО группа 2,3'!$A$1:$X$25</definedName>
    <definedName name="Z_8DF8669B_94C6_43E9_8EAE_D83999D7C64F_.wvu.PrintArea" localSheetId="3" hidden="1">'ТО группа 1'!$A$1:$AI$15</definedName>
    <definedName name="Z_8DF8669B_94C6_43E9_8EAE_D83999D7C64F_.wvu.PrintArea" localSheetId="4" hidden="1">'ТО группа 2,3'!$A$1:$X$14</definedName>
    <definedName name="Z_8DF8669B_94C6_43E9_8EAE_D83999D7C64F_.wvu.PrintArea" localSheetId="1" hidden="1">'ФО группа 1
'!$A$1:$AI$26</definedName>
    <definedName name="Z_8DF8669B_94C6_43E9_8EAE_D83999D7C64F_.wvu.PrintArea" localSheetId="2" hidden="1">'ФО группа 2,3'!$A$1:$X$25</definedName>
    <definedName name="Z_8DF8669B_94C6_43E9_8EAE_D83999D7C64F_.wvu.Rows" localSheetId="3" hidden="1">'ТО группа 1'!$5:$5</definedName>
    <definedName name="Z_8DF8669B_94C6_43E9_8EAE_D83999D7C64F_.wvu.Rows" localSheetId="4" hidden="1">'ТО группа 2,3'!$4:$4</definedName>
    <definedName name="Z_8DF8669B_94C6_43E9_8EAE_D83999D7C64F_.wvu.Rows" localSheetId="1" hidden="1">'ФО группа 1
'!$5:$5,'ФО группа 1
'!#REF!</definedName>
    <definedName name="Z_8DF8669B_94C6_43E9_8EAE_D83999D7C64F_.wvu.Rows" localSheetId="2" hidden="1">'ФО группа 2,3'!$4:$4,'ФО группа 2,3'!#REF!</definedName>
    <definedName name="Z_92976265_92DB_46FB_9F78_54F142D42403_.wvu.PrintArea" localSheetId="3" hidden="1">'ТО группа 1'!$A$1:$AI$15</definedName>
    <definedName name="Z_92976265_92DB_46FB_9F78_54F142D42403_.wvu.PrintArea" localSheetId="4" hidden="1">'ТО группа 2,3'!$A$1:$X$14</definedName>
    <definedName name="Z_92976265_92DB_46FB_9F78_54F142D42403_.wvu.PrintArea" localSheetId="1" hidden="1">'ФО группа 1
'!$A$1:$AI$26</definedName>
    <definedName name="Z_92976265_92DB_46FB_9F78_54F142D42403_.wvu.PrintArea" localSheetId="2" hidden="1">'ФО группа 2,3'!$A$1:$X$25</definedName>
    <definedName name="_xlnm.Print_Area" localSheetId="0">'Свод ФО,ТО'!$A$1:$J$35</definedName>
    <definedName name="_xlnm.Print_Area" localSheetId="3">'ТО группа 1'!$A$1:$AI$15</definedName>
    <definedName name="_xlnm.Print_Area" localSheetId="4">'ТО группа 2,3'!$A$1:$X$14</definedName>
    <definedName name="_xlnm.Print_Area" localSheetId="1">'ФО группа 1
'!$A$1:$AI$26</definedName>
    <definedName name="_xlnm.Print_Area" localSheetId="2">'ФО группа 2,3'!$A$1:$X$25</definedName>
  </definedNames>
  <calcPr fullCalcOnLoad="1"/>
</workbook>
</file>

<file path=xl/sharedStrings.xml><?xml version="1.0" encoding="utf-8"?>
<sst xmlns="http://schemas.openxmlformats.org/spreadsheetml/2006/main" count="308" uniqueCount="125">
  <si>
    <t>Наименование ГАБС</t>
  </si>
  <si>
    <t>01.04.2024</t>
  </si>
  <si>
    <t>ДГА</t>
  </si>
  <si>
    <t>УЗАГС</t>
  </si>
  <si>
    <t>ДКМП</t>
  </si>
  <si>
    <t>УКС</t>
  </si>
  <si>
    <t>КД</t>
  </si>
  <si>
    <t>ДЭПП</t>
  </si>
  <si>
    <t>ДСП</t>
  </si>
  <si>
    <t>Адм. города</t>
  </si>
  <si>
    <t>КФКС</t>
  </si>
  <si>
    <t>УЖО</t>
  </si>
  <si>
    <t>УЭП</t>
  </si>
  <si>
    <t>ДЗО</t>
  </si>
  <si>
    <t>ДИО</t>
  </si>
  <si>
    <t>ДОБ</t>
  </si>
  <si>
    <t>ДЖКХ</t>
  </si>
  <si>
    <t>ДО</t>
  </si>
  <si>
    <t>ДДБ</t>
  </si>
  <si>
    <t>ДТ</t>
  </si>
  <si>
    <t>Администрация Ленинского района</t>
  </si>
  <si>
    <t>Администрация Свердловского района</t>
  </si>
  <si>
    <t>Администрация Дзержинского района</t>
  </si>
  <si>
    <t>Администрация Индустриального района</t>
  </si>
  <si>
    <t>Администрация Орджоникидзевского района</t>
  </si>
  <si>
    <t>Администрация п.Новые Ляды</t>
  </si>
  <si>
    <t>Администрация Мотовилихинского района</t>
  </si>
  <si>
    <t>Группа 1. Качество управления расходами  (0,35)</t>
  </si>
  <si>
    <t>оценка показателей в группе</t>
  </si>
  <si>
    <t>Количество баллов по группе 1</t>
  </si>
  <si>
    <t xml:space="preserve">1.1.Доля неисполненных бюджетных ассигнований (0,30) 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</si>
  <si>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 (0,20)</t>
  </si>
  <si>
    <t>1.3.Объем межотр. перераспред. (0,05)</t>
  </si>
  <si>
    <t>1.4.Объем внутриотр. перераспред. (0,05)</t>
  </si>
  <si>
    <t xml:space="preserve">1.5.Отсутствие (наличие) просроченной КЗ (0,10)    </t>
  </si>
  <si>
    <t xml:space="preserve">1.6.Отсутствие (наличие) задолженности по налогам и сборам  (0,10)   </t>
  </si>
  <si>
    <t>1.8.Своевременность заключения соглашений о предоставлении целевых МБТ с ПК  (за исключением субвенций)                      (0,08)</t>
  </si>
  <si>
    <t>Макс. возможная</t>
  </si>
  <si>
    <t>Фактическая</t>
  </si>
  <si>
    <t>Макс. возможное  (оценка * 0,35)</t>
  </si>
  <si>
    <t>Фактическое (оценка *0,35)</t>
  </si>
  <si>
    <t>1.1.1. по Бюджетным инвестициям (0,20)</t>
  </si>
  <si>
    <t>1.1.2.по текущим расходам (0,10)</t>
  </si>
  <si>
    <t>1.2.1. Соблюдение треб. к составу ПА (0,06)</t>
  </si>
  <si>
    <t>1.2.2.Соблюдение треб. к составу ФЭО (0,06)</t>
  </si>
  <si>
    <t>1.2.3.Отсутствие (наличие) замечаний КСП ПГД (0,12)</t>
  </si>
  <si>
    <t>Р ⩽ 5% - 5 б.;                                                                                         6% ⩽ Р ⩽ 10% - 4 б.;                                                                  11% ⩽ Р ⩽ 20% -3 б.;                                                                21% ⩽ Р ⩽ 30% - 2 б.;                                                                                Р ⩾ 31% - 1 б.</t>
  </si>
  <si>
    <t xml:space="preserve">Р = 100 % - 5 б.;                                                                                                             Р &lt; 100 % - 1 б. </t>
  </si>
  <si>
    <t xml:space="preserve">  Р = 0 ед. - 5 б.;                                               Р &gt; 0 ед. - 1 б.</t>
  </si>
  <si>
    <t xml:space="preserve">90% ⩽ Р ⩽ 100%  - 5 б.;  
Р &lt; 90 % - 1 б.
</t>
  </si>
  <si>
    <t xml:space="preserve">90% ⩽ Р ⩽ 100% - 5 б.;  
Р &lt; 90 % - 1 б.
</t>
  </si>
  <si>
    <t xml:space="preserve">Р = 0 руб. - 5 б.;                        Р &gt; 0 руб. - 1 б.
</t>
  </si>
  <si>
    <t xml:space="preserve">Р = 0 руб. - 5 б.;                                       Р &gt; 0 руб. - 1 б.
</t>
  </si>
  <si>
    <t>% исп.</t>
  </si>
  <si>
    <t>балл</t>
  </si>
  <si>
    <t>оц.</t>
  </si>
  <si>
    <t>кол-во</t>
  </si>
  <si>
    <t>балл.</t>
  </si>
  <si>
    <t>тыс. руб.</t>
  </si>
  <si>
    <t xml:space="preserve"> руб.</t>
  </si>
  <si>
    <t>ДФ</t>
  </si>
  <si>
    <t>2.Качество управления доходами (0,30)</t>
  </si>
  <si>
    <t>Количество баллов по группе 2</t>
  </si>
  <si>
    <t>3.Качество организации контроля и аудита (0,20)</t>
  </si>
  <si>
    <t>Количество баллов по группе 3</t>
  </si>
  <si>
    <t>2.1.Исполнение доходов (0,80)</t>
  </si>
  <si>
    <t xml:space="preserve">2.2.Достижение целевого значения по снижению недоимки (0,20)
</t>
  </si>
  <si>
    <t>Макс.возможная</t>
  </si>
  <si>
    <t>Макс. возможное (оценка*0,30)</t>
  </si>
  <si>
    <t>Факт. (оценка*0,30)</t>
  </si>
  <si>
    <t>3.1.Уровень исполнения плана проверок АУ и БУ (0,60)</t>
  </si>
  <si>
    <t>3.2.Осуществление ВФК (0,20)</t>
  </si>
  <si>
    <t>3.3.Осуществление ВФА (0,20)</t>
  </si>
  <si>
    <t>Макс. возможное (оценка*0,20)</t>
  </si>
  <si>
    <t>Факт.(оценка *0,20)</t>
  </si>
  <si>
    <t xml:space="preserve">Р ⩾ 100% - 5 б.;                                                    Р &lt; 100 % -  1 б.
</t>
  </si>
  <si>
    <t>Р ⩽ 1,0 - 5 б.;                                                                                          Р &gt; 1,0  - 1 б.</t>
  </si>
  <si>
    <t xml:space="preserve">Р = 1,0 - 5 б.;                                                        Р &lt; 1,0  - 1 б.
</t>
  </si>
  <si>
    <t xml:space="preserve">Р = 1,0 - 5 б.;                                                         Р &lt; 1,0  - 1 б.
</t>
  </si>
  <si>
    <t>зн.                           пок-ля</t>
  </si>
  <si>
    <t>кол-во проверок</t>
  </si>
  <si>
    <t>зн.  пок-ля</t>
  </si>
  <si>
    <t>зн.                            пок-ля</t>
  </si>
  <si>
    <t>Группа 1. Качество управления расходами (0,35)</t>
  </si>
  <si>
    <t xml:space="preserve">1.1.Доля неисполненных бюджетных ассигнований  (0,30)                                                                                                        </t>
  </si>
  <si>
    <t>1.2.Качество подготовки обоснований к планируемым объемам бюджетных ассигнований (0,20)</t>
  </si>
  <si>
    <t>1.3.Объем межотр. перераспред.  (0,05)</t>
  </si>
  <si>
    <t xml:space="preserve">1.5.Отсутствие (наличие) просроченной КЗ  (0,10)   </t>
  </si>
  <si>
    <t>1.6.Отсутствие (наличие) задолженности по налогам и сборам (0,10)</t>
  </si>
  <si>
    <t>Макс. возможное (оценка *0,35)</t>
  </si>
  <si>
    <t>Фактическое (оценка*  0,35)</t>
  </si>
  <si>
    <t>1.1.1. по БИ (0,20)</t>
  </si>
  <si>
    <t>1.1.2.ТР (0,10)</t>
  </si>
  <si>
    <t>Р ⩽ 5% - 5 б.;                                                                                6% ⩽ Р ⩽ 10% - 4 б.;                                                            11% ⩽ Р ⩽ 20% -3 б.;                                                             21% ⩽ Р ⩽ 30% - 2 б.;                                                                    Р ⩾ 31% - 1 б.</t>
  </si>
  <si>
    <t xml:space="preserve">Р = 100 % -5 б.;                                                                                                                                     Р &lt; 100 % - 1 б.   </t>
  </si>
  <si>
    <t>руб.</t>
  </si>
  <si>
    <t>Администрация Кировского  района</t>
  </si>
  <si>
    <t>Группа 2.Качество управления доходами (0,30)</t>
  </si>
  <si>
    <t>Группа 3.Качество организации контроля и аудита (0,20)</t>
  </si>
  <si>
    <t>Фактактическая</t>
  </si>
  <si>
    <t>Фактическое (оценка*0,30)</t>
  </si>
  <si>
    <t>Фактическое (оценка*0,20)</t>
  </si>
  <si>
    <t xml:space="preserve">Р ⩾ 100% - 5 б.;                                        Р &lt; 100 % -  1 б.
</t>
  </si>
  <si>
    <t>Р ⩽ 1,0 - 5 б.;                                    Р &gt; 1,0  - 1 б.</t>
  </si>
  <si>
    <t xml:space="preserve">Р = 1,0 - 5 б.;                                                             Р &lt; 1,0  - 1 б.
</t>
  </si>
  <si>
    <t xml:space="preserve">Р = 1,0 - 5 б.;                                                                     Р &lt; 1,0  - 1 б.
</t>
  </si>
  <si>
    <t xml:space="preserve">Р = 1,0 - 5 б.;                                                                            Р &lt; 1,0  - 1 б.
</t>
  </si>
  <si>
    <t>зн.                пок-ля</t>
  </si>
  <si>
    <t>зн.                     пок-ля</t>
  </si>
  <si>
    <t>зн.                  пок-ля</t>
  </si>
  <si>
    <t xml:space="preserve"> </t>
  </si>
  <si>
    <t xml:space="preserve">Оценка показателей с учетом их веса на </t>
  </si>
  <si>
    <t>Итоговая оценка</t>
  </si>
  <si>
    <t>Значение интегрального показателя (фактическое от максимального), %</t>
  </si>
  <si>
    <t>Уровень оценки интегрального показателя: 92-100% - 3 балла; 84-91% - 2,5 балла; 81-83% - 2 балла; 72-80% - 1,5 балла; менее 72% - 1 балл)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</si>
  <si>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</si>
  <si>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</si>
  <si>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</si>
  <si>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</si>
  <si>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Значение интегрального показателя</t>
  </si>
  <si>
    <t>Фактическое</t>
  </si>
  <si>
    <t>КСП</t>
  </si>
  <si>
    <t>-</t>
  </si>
  <si>
    <t>ГИК</t>
  </si>
  <si>
    <t>ПГД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</si>
</sst>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F6C2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7FDB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AF3AB"/>
        <bgColor indexed="64"/>
      </patternFill>
    </fill>
    <fill>
      <patternFill patternType="solid">
        <fgColor rgb="FFFBFE9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7" fillId="0" borderId="0" xfId="53" applyFont="1" applyFill="1">
      <alignment/>
      <protection/>
    </xf>
    <xf numFmtId="0" fontId="7" fillId="33" borderId="0" xfId="53" applyFont="1" applyFill="1">
      <alignment/>
      <protection/>
    </xf>
    <xf numFmtId="164" fontId="10" fillId="0" borderId="10" xfId="53" applyNumberFormat="1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33" borderId="0" xfId="53" applyFont="1" applyFill="1">
      <alignment/>
      <protection/>
    </xf>
    <xf numFmtId="0" fontId="9" fillId="0" borderId="10" xfId="53" applyFont="1" applyFill="1" applyBorder="1" applyAlignment="1">
      <alignment vertical="center" wrapText="1"/>
      <protection/>
    </xf>
    <xf numFmtId="0" fontId="8" fillId="33" borderId="0" xfId="53" applyFont="1" applyFill="1">
      <alignment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165" fontId="9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165" fontId="9" fillId="34" borderId="10" xfId="51" applyNumberFormat="1" applyFont="1" applyFill="1" applyBorder="1" applyAlignment="1">
      <alignment horizontal="center" vertical="center" wrapText="1"/>
    </xf>
    <xf numFmtId="0" fontId="9" fillId="34" borderId="10" xfId="51" applyFont="1" applyFill="1" applyBorder="1" applyAlignment="1">
      <alignment horizontal="center" vertical="center" wrapText="1"/>
    </xf>
    <xf numFmtId="2" fontId="9" fillId="34" borderId="10" xfId="53" applyNumberFormat="1" applyFont="1" applyFill="1" applyBorder="1" applyAlignment="1">
      <alignment horizontal="center" vertical="center" wrapText="1"/>
      <protection/>
    </xf>
    <xf numFmtId="165" fontId="9" fillId="35" borderId="10" xfId="63" applyNumberFormat="1" applyFont="1" applyFill="1" applyBorder="1" applyAlignment="1">
      <alignment horizontal="center" vertical="center" wrapText="1"/>
    </xf>
    <xf numFmtId="0" fontId="9" fillId="35" borderId="10" xfId="63" applyFont="1" applyFill="1" applyBorder="1" applyAlignment="1">
      <alignment horizontal="center" vertical="center" wrapText="1"/>
    </xf>
    <xf numFmtId="2" fontId="9" fillId="35" borderId="10" xfId="63" applyNumberFormat="1" applyFont="1" applyFill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7" fillId="33" borderId="0" xfId="53" applyNumberFormat="1" applyFont="1" applyFill="1">
      <alignment/>
      <protection/>
    </xf>
    <xf numFmtId="0" fontId="7" fillId="36" borderId="0" xfId="53" applyFont="1" applyFill="1">
      <alignment/>
      <protection/>
    </xf>
    <xf numFmtId="165" fontId="9" fillId="0" borderId="10" xfId="63" applyNumberFormat="1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</xf>
    <xf numFmtId="165" fontId="9" fillId="37" borderId="10" xfId="63" applyNumberFormat="1" applyFont="1" applyFill="1" applyBorder="1" applyAlignment="1">
      <alignment horizontal="center" vertical="center" wrapText="1"/>
    </xf>
    <xf numFmtId="0" fontId="9" fillId="37" borderId="10" xfId="63" applyFont="1" applyFill="1" applyBorder="1" applyAlignment="1">
      <alignment horizontal="center" vertical="center" wrapText="1"/>
    </xf>
    <xf numFmtId="2" fontId="9" fillId="37" borderId="10" xfId="63" applyNumberFormat="1" applyFont="1" applyFill="1" applyBorder="1" applyAlignment="1">
      <alignment horizontal="center" vertical="center" wrapText="1"/>
    </xf>
    <xf numFmtId="164" fontId="9" fillId="0" borderId="10" xfId="63" applyNumberFormat="1" applyFont="1" applyFill="1" applyBorder="1" applyAlignment="1">
      <alignment horizontal="center" vertical="center" wrapText="1"/>
    </xf>
    <xf numFmtId="3" fontId="9" fillId="0" borderId="10" xfId="63" applyNumberFormat="1" applyFont="1" applyFill="1" applyBorder="1" applyAlignment="1">
      <alignment horizontal="center" vertical="center" wrapText="1"/>
    </xf>
    <xf numFmtId="2" fontId="9" fillId="0" borderId="10" xfId="63" applyNumberFormat="1" applyFont="1" applyFill="1" applyBorder="1" applyAlignment="1">
      <alignment horizontal="center" vertical="center" wrapText="1"/>
    </xf>
    <xf numFmtId="3" fontId="9" fillId="34" borderId="10" xfId="51" applyNumberFormat="1" applyFont="1" applyFill="1" applyBorder="1" applyAlignment="1">
      <alignment horizontal="center" vertical="center" wrapText="1"/>
    </xf>
    <xf numFmtId="0" fontId="12" fillId="33" borderId="0" xfId="53" applyFont="1" applyFill="1">
      <alignment/>
      <protection/>
    </xf>
    <xf numFmtId="165" fontId="9" fillId="0" borderId="10" xfId="51" applyNumberFormat="1" applyFont="1" applyFill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 wrapText="1"/>
    </xf>
    <xf numFmtId="0" fontId="7" fillId="38" borderId="0" xfId="53" applyFont="1" applyFill="1">
      <alignment/>
      <protection/>
    </xf>
    <xf numFmtId="0" fontId="9" fillId="0" borderId="10" xfId="53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</xf>
    <xf numFmtId="0" fontId="13" fillId="0" borderId="0" xfId="53" applyFont="1" applyFill="1" applyBorder="1" applyAlignment="1">
      <alignment horizontal="center" vertical="center"/>
      <protection/>
    </xf>
    <xf numFmtId="165" fontId="13" fillId="39" borderId="0" xfId="51" applyNumberFormat="1" applyFont="1" applyFill="1" applyBorder="1" applyAlignment="1">
      <alignment horizontal="center" vertical="center" wrapText="1"/>
    </xf>
    <xf numFmtId="0" fontId="13" fillId="39" borderId="0" xfId="51" applyFont="1" applyFill="1" applyBorder="1" applyAlignment="1">
      <alignment horizontal="center" vertical="center" wrapText="1"/>
    </xf>
    <xf numFmtId="2" fontId="13" fillId="39" borderId="0" xfId="53" applyNumberFormat="1" applyFont="1" applyFill="1" applyBorder="1" applyAlignment="1">
      <alignment horizontal="center" vertical="center" wrapText="1"/>
      <protection/>
    </xf>
    <xf numFmtId="165" fontId="13" fillId="40" borderId="0" xfId="63" applyNumberFormat="1" applyFont="1" applyFill="1" applyBorder="1" applyAlignment="1">
      <alignment horizontal="center" vertical="center" wrapText="1"/>
    </xf>
    <xf numFmtId="0" fontId="13" fillId="40" borderId="0" xfId="63" applyFont="1" applyFill="1" applyBorder="1" applyAlignment="1">
      <alignment horizontal="center" vertical="center" wrapText="1"/>
    </xf>
    <xf numFmtId="2" fontId="13" fillId="40" borderId="0" xfId="63" applyNumberFormat="1" applyFont="1" applyFill="1" applyBorder="1" applyAlignment="1">
      <alignment horizontal="center" vertical="center" wrapText="1"/>
    </xf>
    <xf numFmtId="165" fontId="13" fillId="39" borderId="0" xfId="63" applyNumberFormat="1" applyFont="1" applyFill="1" applyBorder="1" applyAlignment="1">
      <alignment horizontal="center" vertical="center" wrapText="1"/>
    </xf>
    <xf numFmtId="0" fontId="13" fillId="39" borderId="0" xfId="63" applyFont="1" applyFill="1" applyBorder="1" applyAlignment="1">
      <alignment horizontal="center" vertical="center" wrapText="1"/>
    </xf>
    <xf numFmtId="3" fontId="13" fillId="39" borderId="0" xfId="55" applyNumberFormat="1" applyFont="1" applyFill="1" applyBorder="1" applyAlignment="1">
      <alignment horizontal="center" vertical="center" wrapText="1"/>
    </xf>
    <xf numFmtId="3" fontId="13" fillId="39" borderId="0" xfId="63" applyNumberFormat="1" applyFont="1" applyFill="1" applyBorder="1" applyAlignment="1">
      <alignment horizontal="center" vertical="center" wrapText="1"/>
    </xf>
    <xf numFmtId="165" fontId="13" fillId="39" borderId="0" xfId="55" applyNumberFormat="1" applyFont="1" applyFill="1" applyBorder="1" applyAlignment="1">
      <alignment horizontal="center" vertical="center" wrapText="1"/>
    </xf>
    <xf numFmtId="0" fontId="13" fillId="39" borderId="0" xfId="55" applyFont="1" applyFill="1" applyBorder="1" applyAlignment="1">
      <alignment horizontal="center" vertical="center" wrapText="1"/>
    </xf>
    <xf numFmtId="2" fontId="13" fillId="39" borderId="0" xfId="63" applyNumberFormat="1" applyFont="1" applyFill="1" applyBorder="1" applyAlignment="1">
      <alignment horizontal="center" vertical="center" wrapText="1"/>
    </xf>
    <xf numFmtId="165" fontId="13" fillId="39" borderId="0" xfId="53" applyNumberFormat="1" applyFont="1" applyFill="1" applyBorder="1" applyAlignment="1">
      <alignment horizontal="center" vertical="center" wrapText="1"/>
      <protection/>
    </xf>
    <xf numFmtId="1" fontId="13" fillId="39" borderId="0" xfId="53" applyNumberFormat="1" applyFont="1" applyFill="1" applyBorder="1" applyAlignment="1">
      <alignment horizontal="center" vertical="center" wrapText="1"/>
      <protection/>
    </xf>
    <xf numFmtId="164" fontId="13" fillId="39" borderId="0" xfId="53" applyNumberFormat="1" applyFont="1" applyFill="1" applyBorder="1" applyAlignment="1">
      <alignment horizontal="center" vertical="center" wrapText="1"/>
      <protection/>
    </xf>
    <xf numFmtId="3" fontId="13" fillId="39" borderId="0" xfId="53" applyNumberFormat="1" applyFont="1" applyFill="1" applyBorder="1" applyAlignment="1">
      <alignment horizontal="center" vertical="center" wrapText="1"/>
      <protection/>
    </xf>
    <xf numFmtId="2" fontId="13" fillId="0" borderId="0" xfId="53" applyNumberFormat="1" applyFont="1" applyFill="1" applyBorder="1" applyAlignment="1">
      <alignment horizontal="center" vertical="center" wrapText="1"/>
      <protection/>
    </xf>
    <xf numFmtId="2" fontId="14" fillId="0" borderId="0" xfId="53" applyNumberFormat="1" applyFont="1" applyFill="1" applyBorder="1" applyAlignment="1">
      <alignment horizontal="center" vertical="center" wrapText="1"/>
      <protection/>
    </xf>
    <xf numFmtId="0" fontId="7" fillId="0" borderId="0" xfId="53" applyFont="1">
      <alignment/>
      <protection/>
    </xf>
    <xf numFmtId="164" fontId="7" fillId="0" borderId="0" xfId="53" applyNumberFormat="1" applyFont="1">
      <alignment/>
      <protection/>
    </xf>
    <xf numFmtId="3" fontId="7" fillId="0" borderId="0" xfId="53" applyNumberFormat="1" applyFont="1">
      <alignment/>
      <protection/>
    </xf>
    <xf numFmtId="0" fontId="7" fillId="41" borderId="0" xfId="53" applyFont="1" applyFill="1">
      <alignment/>
      <protection/>
    </xf>
    <xf numFmtId="14" fontId="7" fillId="0" borderId="0" xfId="53" applyNumberFormat="1" applyFont="1" applyBorder="1" applyAlignment="1">
      <alignment vertical="center" wrapText="1"/>
      <protection/>
    </xf>
    <xf numFmtId="14" fontId="12" fillId="33" borderId="0" xfId="53" applyNumberFormat="1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2" fontId="12" fillId="33" borderId="0" xfId="53" applyNumberFormat="1" applyFont="1" applyFill="1" applyBorder="1" applyAlignment="1">
      <alignment horizontal="center" vertical="center" wrapText="1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165" fontId="16" fillId="0" borderId="10" xfId="63" applyNumberFormat="1" applyFont="1" applyFill="1" applyBorder="1" applyAlignment="1">
      <alignment horizontal="center" vertical="center" wrapText="1"/>
    </xf>
    <xf numFmtId="0" fontId="16" fillId="0" borderId="10" xfId="63" applyFont="1" applyFill="1" applyBorder="1" applyAlignment="1">
      <alignment horizontal="center" vertical="center" wrapText="1"/>
    </xf>
    <xf numFmtId="2" fontId="16" fillId="0" borderId="10" xfId="55" applyNumberFormat="1" applyFont="1" applyFill="1" applyBorder="1" applyAlignment="1">
      <alignment horizontal="center" vertical="center" wrapText="1"/>
    </xf>
    <xf numFmtId="2" fontId="16" fillId="0" borderId="10" xfId="53" applyNumberFormat="1" applyFont="1" applyFill="1" applyBorder="1" applyAlignment="1">
      <alignment horizontal="center" vertical="center" wrapText="1"/>
      <protection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2" fontId="16" fillId="0" borderId="10" xfId="63" applyNumberFormat="1" applyFont="1" applyFill="1" applyBorder="1" applyAlignment="1">
      <alignment horizontal="center" vertical="center" wrapText="1"/>
    </xf>
    <xf numFmtId="4" fontId="16" fillId="0" borderId="10" xfId="53" applyNumberFormat="1" applyFont="1" applyFill="1" applyBorder="1" applyAlignment="1">
      <alignment horizontal="center"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2" fontId="7" fillId="0" borderId="0" xfId="63" applyNumberFormat="1" applyFont="1" applyFill="1" applyBorder="1" applyAlignment="1">
      <alignment horizontal="center" vertical="center" wrapText="1"/>
    </xf>
    <xf numFmtId="165" fontId="16" fillId="0" borderId="10" xfId="53" applyNumberFormat="1" applyFont="1" applyFill="1" applyBorder="1" applyAlignment="1">
      <alignment horizontal="center" vertical="center" wrapText="1"/>
      <protection/>
    </xf>
    <xf numFmtId="2" fontId="7" fillId="0" borderId="0" xfId="53" applyNumberFormat="1" applyFont="1" applyFill="1" applyBorder="1" applyAlignment="1">
      <alignment horizontal="center" vertical="center" wrapText="1"/>
      <protection/>
    </xf>
    <xf numFmtId="165" fontId="16" fillId="0" borderId="10" xfId="55" applyNumberFormat="1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 wrapText="1"/>
    </xf>
    <xf numFmtId="2" fontId="51" fillId="0" borderId="10" xfId="53" applyNumberFormat="1" applyFont="1" applyFill="1" applyBorder="1" applyAlignment="1">
      <alignment horizontal="center" vertical="center" wrapText="1"/>
      <protection/>
    </xf>
    <xf numFmtId="1" fontId="16" fillId="0" borderId="10" xfId="63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center" vertical="center"/>
      <protection/>
    </xf>
    <xf numFmtId="2" fontId="13" fillId="0" borderId="0" xfId="55" applyNumberFormat="1" applyFont="1" applyFill="1" applyBorder="1" applyAlignment="1">
      <alignment horizontal="center" vertical="center" wrapText="1"/>
    </xf>
    <xf numFmtId="0" fontId="7" fillId="42" borderId="0" xfId="53" applyFont="1" applyFill="1">
      <alignment/>
      <protection/>
    </xf>
    <xf numFmtId="0" fontId="13" fillId="0" borderId="0" xfId="53" applyFont="1" applyFill="1">
      <alignment/>
      <protection/>
    </xf>
    <xf numFmtId="0" fontId="13" fillId="33" borderId="0" xfId="53" applyFont="1" applyFill="1">
      <alignment/>
      <protection/>
    </xf>
    <xf numFmtId="0" fontId="19" fillId="33" borderId="0" xfId="53" applyFont="1" applyFill="1">
      <alignment/>
      <protection/>
    </xf>
    <xf numFmtId="164" fontId="9" fillId="37" borderId="10" xfId="63" applyNumberFormat="1" applyFont="1" applyFill="1" applyBorder="1" applyAlignment="1">
      <alignment horizontal="center" vertical="center" wrapText="1"/>
    </xf>
    <xf numFmtId="164" fontId="9" fillId="34" borderId="10" xfId="51" applyNumberFormat="1" applyFont="1" applyFill="1" applyBorder="1" applyAlignment="1">
      <alignment horizontal="center" vertical="center" wrapText="1"/>
    </xf>
    <xf numFmtId="164" fontId="9" fillId="0" borderId="10" xfId="51" applyNumberFormat="1" applyFont="1" applyFill="1" applyBorder="1" applyAlignment="1">
      <alignment horizontal="center" vertical="center" wrapText="1"/>
    </xf>
    <xf numFmtId="0" fontId="13" fillId="38" borderId="0" xfId="53" applyFont="1" applyFill="1">
      <alignment/>
      <protection/>
    </xf>
    <xf numFmtId="164" fontId="9" fillId="35" borderId="10" xfId="63" applyNumberFormat="1" applyFont="1" applyFill="1" applyBorder="1" applyAlignment="1">
      <alignment horizontal="center" vertical="center" wrapText="1"/>
    </xf>
    <xf numFmtId="0" fontId="13" fillId="36" borderId="0" xfId="53" applyFont="1" applyFill="1">
      <alignment/>
      <protection/>
    </xf>
    <xf numFmtId="0" fontId="14" fillId="33" borderId="0" xfId="53" applyFont="1" applyFill="1">
      <alignment/>
      <protection/>
    </xf>
    <xf numFmtId="0" fontId="13" fillId="0" borderId="0" xfId="53" applyFont="1">
      <alignment/>
      <protection/>
    </xf>
    <xf numFmtId="164" fontId="13" fillId="0" borderId="0" xfId="53" applyNumberFormat="1" applyFont="1">
      <alignment/>
      <protection/>
    </xf>
    <xf numFmtId="0" fontId="13" fillId="41" borderId="0" xfId="53" applyFont="1" applyFill="1">
      <alignment/>
      <protection/>
    </xf>
    <xf numFmtId="14" fontId="13" fillId="0" borderId="0" xfId="53" applyNumberFormat="1" applyFont="1" applyBorder="1" applyAlignment="1">
      <alignment horizontal="center" vertical="center" wrapText="1"/>
      <protection/>
    </xf>
    <xf numFmtId="0" fontId="12" fillId="42" borderId="0" xfId="53" applyFont="1" applyFill="1" applyBorder="1" applyAlignment="1">
      <alignment horizontal="center" vertical="center" wrapText="1"/>
      <protection/>
    </xf>
    <xf numFmtId="0" fontId="20" fillId="42" borderId="0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4" fontId="14" fillId="42" borderId="0" xfId="53" applyNumberFormat="1" applyFont="1" applyFill="1" applyBorder="1" applyAlignment="1">
      <alignment horizontal="center" vertical="center" wrapText="1"/>
      <protection/>
    </xf>
    <xf numFmtId="0" fontId="52" fillId="42" borderId="0" xfId="53" applyFont="1" applyFill="1">
      <alignment/>
      <protection/>
    </xf>
    <xf numFmtId="0" fontId="13" fillId="42" borderId="0" xfId="53" applyFont="1" applyFill="1">
      <alignment/>
      <protection/>
    </xf>
    <xf numFmtId="0" fontId="5" fillId="0" borderId="0" xfId="52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5" xfId="52" applyFont="1" applyFill="1" applyBorder="1" applyAlignment="1">
      <alignment horizontal="center" vertical="center" wrapText="1"/>
      <protection/>
    </xf>
    <xf numFmtId="4" fontId="7" fillId="33" borderId="16" xfId="52" applyNumberFormat="1" applyFont="1" applyFill="1" applyBorder="1" applyAlignment="1">
      <alignment horizontal="center" vertical="center" wrapText="1"/>
      <protection/>
    </xf>
    <xf numFmtId="4" fontId="7" fillId="33" borderId="17" xfId="52" applyNumberFormat="1" applyFont="1" applyFill="1" applyBorder="1" applyAlignment="1">
      <alignment horizontal="center" vertical="center" wrapText="1"/>
      <protection/>
    </xf>
    <xf numFmtId="4" fontId="7" fillId="33" borderId="18" xfId="52" applyNumberFormat="1" applyFont="1" applyFill="1" applyBorder="1" applyAlignment="1">
      <alignment horizontal="center" vertical="center" wrapText="1"/>
      <protection/>
    </xf>
    <xf numFmtId="4" fontId="7" fillId="33" borderId="19" xfId="52" applyNumberFormat="1" applyFont="1" applyFill="1" applyBorder="1" applyAlignment="1">
      <alignment horizontal="center" vertical="center" wrapText="1"/>
      <protection/>
    </xf>
    <xf numFmtId="4" fontId="7" fillId="33" borderId="20" xfId="52" applyNumberFormat="1" applyFont="1" applyFill="1" applyBorder="1" applyAlignment="1">
      <alignment horizontal="center" vertical="center" wrapText="1"/>
      <protection/>
    </xf>
    <xf numFmtId="4" fontId="7" fillId="33" borderId="21" xfId="52" applyNumberFormat="1" applyFont="1" applyFill="1" applyBorder="1" applyAlignment="1">
      <alignment horizontal="center" vertical="center" wrapText="1"/>
      <protection/>
    </xf>
    <xf numFmtId="2" fontId="7" fillId="33" borderId="22" xfId="52" applyNumberFormat="1" applyFont="1" applyFill="1" applyBorder="1" applyAlignment="1">
      <alignment horizontal="center" vertical="center" wrapText="1"/>
      <protection/>
    </xf>
    <xf numFmtId="0" fontId="7" fillId="33" borderId="23" xfId="52" applyFont="1" applyFill="1" applyBorder="1" applyAlignment="1">
      <alignment horizontal="center" vertical="center" wrapText="1"/>
      <protection/>
    </xf>
    <xf numFmtId="4" fontId="7" fillId="33" borderId="24" xfId="52" applyNumberFormat="1" applyFont="1" applyFill="1" applyBorder="1" applyAlignment="1">
      <alignment horizontal="center" vertical="center" wrapText="1"/>
      <protection/>
    </xf>
    <xf numFmtId="4" fontId="7" fillId="33" borderId="25" xfId="52" applyNumberFormat="1" applyFont="1" applyFill="1" applyBorder="1" applyAlignment="1">
      <alignment horizontal="center" vertical="center" wrapText="1"/>
      <protection/>
    </xf>
    <xf numFmtId="4" fontId="7" fillId="33" borderId="26" xfId="52" applyNumberFormat="1" applyFont="1" applyFill="1" applyBorder="1" applyAlignment="1">
      <alignment horizontal="center" vertical="center" wrapText="1"/>
      <protection/>
    </xf>
    <xf numFmtId="4" fontId="7" fillId="33" borderId="27" xfId="52" applyNumberFormat="1" applyFont="1" applyFill="1" applyBorder="1" applyAlignment="1">
      <alignment horizontal="center" vertical="center" wrapText="1"/>
      <protection/>
    </xf>
    <xf numFmtId="2" fontId="7" fillId="33" borderId="28" xfId="52" applyNumberFormat="1" applyFont="1" applyFill="1" applyBorder="1" applyAlignment="1">
      <alignment horizontal="center" vertical="center" wrapText="1"/>
      <protection/>
    </xf>
    <xf numFmtId="2" fontId="7" fillId="33" borderId="27" xfId="52" applyNumberFormat="1" applyFont="1" applyFill="1" applyBorder="1" applyAlignment="1">
      <alignment horizontal="center" vertical="center" wrapText="1"/>
      <protection/>
    </xf>
    <xf numFmtId="2" fontId="7" fillId="33" borderId="26" xfId="52" applyNumberFormat="1" applyFont="1" applyFill="1" applyBorder="1" applyAlignment="1">
      <alignment horizontal="center" vertical="center" wrapText="1"/>
      <protection/>
    </xf>
    <xf numFmtId="2" fontId="7" fillId="0" borderId="28" xfId="52" applyNumberFormat="1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 wrapText="1"/>
      <protection/>
    </xf>
    <xf numFmtId="4" fontId="7" fillId="0" borderId="24" xfId="52" applyNumberFormat="1" applyFont="1" applyFill="1" applyBorder="1" applyAlignment="1">
      <alignment horizontal="center" vertical="center" wrapText="1"/>
      <protection/>
    </xf>
    <xf numFmtId="4" fontId="7" fillId="0" borderId="25" xfId="52" applyNumberFormat="1" applyFont="1" applyFill="1" applyBorder="1" applyAlignment="1">
      <alignment horizontal="center" vertical="center" wrapText="1"/>
      <protection/>
    </xf>
    <xf numFmtId="4" fontId="7" fillId="0" borderId="26" xfId="52" applyNumberFormat="1" applyFont="1" applyFill="1" applyBorder="1" applyAlignment="1">
      <alignment horizontal="center" vertical="center" wrapText="1"/>
      <protection/>
    </xf>
    <xf numFmtId="4" fontId="7" fillId="0" borderId="27" xfId="52" applyNumberFormat="1" applyFont="1" applyFill="1" applyBorder="1" applyAlignment="1">
      <alignment horizontal="center" vertical="center" wrapText="1"/>
      <protection/>
    </xf>
    <xf numFmtId="2" fontId="7" fillId="0" borderId="27" xfId="52" applyNumberFormat="1" applyFont="1" applyFill="1" applyBorder="1" applyAlignment="1">
      <alignment horizontal="center" vertical="center" wrapText="1"/>
      <protection/>
    </xf>
    <xf numFmtId="2" fontId="7" fillId="0" borderId="26" xfId="52" applyNumberFormat="1" applyFont="1" applyFill="1" applyBorder="1" applyAlignment="1">
      <alignment horizontal="center" vertical="center" wrapText="1"/>
      <protection/>
    </xf>
    <xf numFmtId="4" fontId="7" fillId="0" borderId="29" xfId="52" applyNumberFormat="1" applyFont="1" applyFill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center" vertical="center"/>
      <protection/>
    </xf>
    <xf numFmtId="4" fontId="7" fillId="0" borderId="30" xfId="52" applyNumberFormat="1" applyFont="1" applyFill="1" applyBorder="1" applyAlignment="1">
      <alignment horizontal="center" vertical="center" wrapText="1"/>
      <protection/>
    </xf>
    <xf numFmtId="4" fontId="7" fillId="0" borderId="31" xfId="52" applyNumberFormat="1" applyFont="1" applyFill="1" applyBorder="1" applyAlignment="1">
      <alignment horizontal="center" vertical="center" wrapText="1"/>
      <protection/>
    </xf>
    <xf numFmtId="4" fontId="7" fillId="0" borderId="32" xfId="52" applyNumberFormat="1" applyFont="1" applyFill="1" applyBorder="1" applyAlignment="1">
      <alignment horizontal="center" vertical="center" wrapText="1"/>
      <protection/>
    </xf>
    <xf numFmtId="4" fontId="7" fillId="0" borderId="33" xfId="52" applyNumberFormat="1" applyFont="1" applyFill="1" applyBorder="1" applyAlignment="1">
      <alignment horizontal="center" vertical="center" wrapText="1"/>
      <protection/>
    </xf>
    <xf numFmtId="0" fontId="7" fillId="33" borderId="34" xfId="52" applyFont="1" applyFill="1" applyBorder="1" applyAlignment="1">
      <alignment horizontal="center" vertical="center" wrapText="1"/>
      <protection/>
    </xf>
    <xf numFmtId="2" fontId="7" fillId="33" borderId="18" xfId="52" applyNumberFormat="1" applyFont="1" applyFill="1" applyBorder="1" applyAlignment="1">
      <alignment horizontal="center" vertical="center" wrapText="1"/>
      <protection/>
    </xf>
    <xf numFmtId="2" fontId="7" fillId="33" borderId="19" xfId="52" applyNumberFormat="1" applyFont="1" applyFill="1" applyBorder="1" applyAlignment="1">
      <alignment horizontal="center" vertical="center" wrapText="1"/>
      <protection/>
    </xf>
    <xf numFmtId="1" fontId="7" fillId="33" borderId="34" xfId="52" applyNumberFormat="1" applyFont="1" applyFill="1" applyBorder="1" applyAlignment="1">
      <alignment horizontal="center" vertical="center" wrapText="1"/>
      <protection/>
    </xf>
    <xf numFmtId="2" fontId="7" fillId="33" borderId="34" xfId="52" applyNumberFormat="1" applyFont="1" applyFill="1" applyBorder="1" applyAlignment="1">
      <alignment horizontal="center" vertical="center" wrapText="1"/>
      <protection/>
    </xf>
    <xf numFmtId="0" fontId="7" fillId="33" borderId="28" xfId="52" applyFont="1" applyFill="1" applyBorder="1" applyAlignment="1">
      <alignment horizontal="center" vertical="center" wrapText="1"/>
      <protection/>
    </xf>
    <xf numFmtId="1" fontId="7" fillId="33" borderId="28" xfId="52" applyNumberFormat="1" applyFont="1" applyFill="1" applyBorder="1" applyAlignment="1">
      <alignment horizontal="center" vertical="center" wrapText="1"/>
      <protection/>
    </xf>
    <xf numFmtId="2" fontId="7" fillId="33" borderId="24" xfId="52" applyNumberFormat="1" applyFont="1" applyFill="1" applyBorder="1" applyAlignment="1">
      <alignment horizontal="center" vertical="center" wrapText="1"/>
      <protection/>
    </xf>
    <xf numFmtId="0" fontId="7" fillId="33" borderId="35" xfId="52" applyFont="1" applyFill="1" applyBorder="1" applyAlignment="1">
      <alignment horizontal="center" vertical="center" wrapText="1"/>
      <protection/>
    </xf>
    <xf numFmtId="4" fontId="7" fillId="33" borderId="30" xfId="52" applyNumberFormat="1" applyFont="1" applyFill="1" applyBorder="1" applyAlignment="1">
      <alignment horizontal="center" vertical="center" wrapText="1"/>
      <protection/>
    </xf>
    <xf numFmtId="4" fontId="7" fillId="33" borderId="32" xfId="52" applyNumberFormat="1" applyFont="1" applyFill="1" applyBorder="1" applyAlignment="1">
      <alignment horizontal="center" vertical="center" wrapText="1"/>
      <protection/>
    </xf>
    <xf numFmtId="1" fontId="7" fillId="33" borderId="35" xfId="52" applyNumberFormat="1" applyFont="1" applyFill="1" applyBorder="1" applyAlignment="1">
      <alignment horizontal="center" vertical="center" wrapText="1"/>
      <protection/>
    </xf>
    <xf numFmtId="2" fontId="7" fillId="33" borderId="35" xfId="52" applyNumberFormat="1" applyFont="1" applyFill="1" applyBorder="1" applyAlignment="1">
      <alignment horizontal="center" vertical="center" wrapText="1"/>
      <protection/>
    </xf>
    <xf numFmtId="0" fontId="7" fillId="0" borderId="36" xfId="52" applyFont="1" applyFill="1" applyBorder="1" applyAlignment="1">
      <alignment horizontal="center" vertical="center"/>
      <protection/>
    </xf>
    <xf numFmtId="2" fontId="7" fillId="0" borderId="35" xfId="52" applyNumberFormat="1" applyFont="1" applyFill="1" applyBorder="1" applyAlignment="1">
      <alignment horizontal="center" vertical="center" wrapText="1"/>
      <protection/>
    </xf>
    <xf numFmtId="1" fontId="7" fillId="33" borderId="22" xfId="52" applyNumberFormat="1" applyFont="1" applyFill="1" applyBorder="1" applyAlignment="1">
      <alignment horizontal="center" vertical="center" wrapText="1"/>
      <protection/>
    </xf>
    <xf numFmtId="1" fontId="7" fillId="0" borderId="28" xfId="52" applyNumberFormat="1" applyFont="1" applyFill="1" applyBorder="1" applyAlignment="1">
      <alignment horizontal="center" vertical="center" wrapText="1"/>
      <protection/>
    </xf>
    <xf numFmtId="1" fontId="7" fillId="0" borderId="35" xfId="52" applyNumberFormat="1" applyFont="1" applyFill="1" applyBorder="1" applyAlignment="1">
      <alignment horizontal="center" vertical="center" wrapText="1"/>
      <protection/>
    </xf>
    <xf numFmtId="2" fontId="7" fillId="42" borderId="18" xfId="52" applyNumberFormat="1" applyFont="1" applyFill="1" applyBorder="1" applyAlignment="1">
      <alignment horizontal="center" vertical="center" wrapText="1"/>
      <protection/>
    </xf>
    <xf numFmtId="2" fontId="7" fillId="42" borderId="37" xfId="52" applyNumberFormat="1" applyFont="1" applyFill="1" applyBorder="1" applyAlignment="1">
      <alignment horizontal="center" vertical="center" wrapText="1"/>
      <protection/>
    </xf>
    <xf numFmtId="2" fontId="7" fillId="42" borderId="16" xfId="52" applyNumberFormat="1" applyFont="1" applyFill="1" applyBorder="1" applyAlignment="1">
      <alignment horizontal="center" vertical="center" wrapText="1"/>
      <protection/>
    </xf>
    <xf numFmtId="2" fontId="7" fillId="42" borderId="38" xfId="52" applyNumberFormat="1" applyFont="1" applyFill="1" applyBorder="1" applyAlignment="1">
      <alignment horizontal="center" vertical="center" wrapText="1"/>
      <protection/>
    </xf>
    <xf numFmtId="2" fontId="7" fillId="42" borderId="19" xfId="52" applyNumberFormat="1" applyFont="1" applyFill="1" applyBorder="1" applyAlignment="1">
      <alignment horizontal="center" vertical="center" wrapText="1"/>
      <protection/>
    </xf>
    <xf numFmtId="2" fontId="7" fillId="42" borderId="24" xfId="52" applyNumberFormat="1" applyFont="1" applyFill="1" applyBorder="1" applyAlignment="1">
      <alignment horizontal="center" vertical="center" wrapText="1"/>
      <protection/>
    </xf>
    <xf numFmtId="2" fontId="7" fillId="42" borderId="26" xfId="52" applyNumberFormat="1" applyFont="1" applyFill="1" applyBorder="1" applyAlignment="1">
      <alignment horizontal="center" vertical="center" wrapText="1"/>
      <protection/>
    </xf>
    <xf numFmtId="2" fontId="7" fillId="42" borderId="30" xfId="52" applyNumberFormat="1" applyFont="1" applyFill="1" applyBorder="1" applyAlignment="1">
      <alignment horizontal="center" vertical="center" wrapText="1"/>
      <protection/>
    </xf>
    <xf numFmtId="2" fontId="7" fillId="42" borderId="32" xfId="52" applyNumberFormat="1" applyFont="1" applyFill="1" applyBorder="1" applyAlignment="1">
      <alignment horizontal="center" vertical="center" wrapText="1"/>
      <protection/>
    </xf>
    <xf numFmtId="0" fontId="5" fillId="0" borderId="0" xfId="52" applyAlignment="1">
      <alignment horizontal="center"/>
      <protection/>
    </xf>
    <xf numFmtId="0" fontId="8" fillId="0" borderId="34" xfId="52" applyFont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 wrapText="1"/>
      <protection/>
    </xf>
    <xf numFmtId="0" fontId="8" fillId="0" borderId="35" xfId="52" applyFont="1" applyBorder="1" applyAlignment="1">
      <alignment horizontal="center" vertical="center" wrapText="1"/>
      <protection/>
    </xf>
    <xf numFmtId="49" fontId="7" fillId="0" borderId="30" xfId="52" applyNumberFormat="1" applyFont="1" applyBorder="1" applyAlignment="1">
      <alignment horizontal="center" vertical="center" wrapText="1"/>
      <protection/>
    </xf>
    <xf numFmtId="49" fontId="7" fillId="0" borderId="39" xfId="52" applyNumberFormat="1" applyFont="1" applyBorder="1" applyAlignment="1">
      <alignment horizontal="center" vertical="center" wrapText="1"/>
      <protection/>
    </xf>
    <xf numFmtId="14" fontId="12" fillId="33" borderId="18" xfId="52" applyNumberFormat="1" applyFont="1" applyFill="1" applyBorder="1" applyAlignment="1">
      <alignment horizontal="center" vertical="center" wrapText="1"/>
      <protection/>
    </xf>
    <xf numFmtId="14" fontId="12" fillId="33" borderId="40" xfId="52" applyNumberFormat="1" applyFont="1" applyFill="1" applyBorder="1" applyAlignment="1">
      <alignment horizontal="center" vertical="center" wrapText="1"/>
      <protection/>
    </xf>
    <xf numFmtId="14" fontId="12" fillId="33" borderId="19" xfId="52" applyNumberFormat="1" applyFont="1" applyFill="1" applyBorder="1" applyAlignment="1">
      <alignment horizontal="center" vertical="center" wrapText="1"/>
      <protection/>
    </xf>
    <xf numFmtId="14" fontId="12" fillId="33" borderId="41" xfId="52" applyNumberFormat="1" applyFont="1" applyFill="1" applyBorder="1" applyAlignment="1">
      <alignment horizontal="center" vertical="center" wrapText="1"/>
      <protection/>
    </xf>
    <xf numFmtId="0" fontId="7" fillId="42" borderId="18" xfId="52" applyFont="1" applyFill="1" applyBorder="1" applyAlignment="1">
      <alignment horizontal="center" vertical="center" wrapText="1"/>
      <protection/>
    </xf>
    <xf numFmtId="0" fontId="7" fillId="42" borderId="24" xfId="52" applyFont="1" applyFill="1" applyBorder="1" applyAlignment="1">
      <alignment horizontal="center" vertical="center" wrapText="1"/>
      <protection/>
    </xf>
    <xf numFmtId="0" fontId="7" fillId="42" borderId="33" xfId="52" applyFont="1" applyFill="1" applyBorder="1" applyAlignment="1">
      <alignment horizontal="center" vertical="center" wrapText="1"/>
      <protection/>
    </xf>
    <xf numFmtId="0" fontId="7" fillId="42" borderId="19" xfId="52" applyFont="1" applyFill="1" applyBorder="1" applyAlignment="1">
      <alignment horizontal="center" vertical="center" wrapText="1"/>
      <protection/>
    </xf>
    <xf numFmtId="0" fontId="7" fillId="42" borderId="26" xfId="52" applyFont="1" applyFill="1" applyBorder="1" applyAlignment="1">
      <alignment horizontal="center" vertical="center" wrapText="1"/>
      <protection/>
    </xf>
    <xf numFmtId="0" fontId="7" fillId="42" borderId="32" xfId="52" applyFont="1" applyFill="1" applyBorder="1" applyAlignment="1">
      <alignment horizontal="center" vertical="center" wrapText="1"/>
      <protection/>
    </xf>
    <xf numFmtId="2" fontId="12" fillId="33" borderId="42" xfId="52" applyNumberFormat="1" applyFont="1" applyFill="1" applyBorder="1" applyAlignment="1">
      <alignment horizontal="center" vertical="center" wrapText="1"/>
      <protection/>
    </xf>
    <xf numFmtId="2" fontId="12" fillId="33" borderId="43" xfId="52" applyNumberFormat="1" applyFont="1" applyFill="1" applyBorder="1" applyAlignment="1">
      <alignment horizontal="center" vertical="center" wrapText="1"/>
      <protection/>
    </xf>
    <xf numFmtId="2" fontId="12" fillId="33" borderId="44" xfId="52" applyNumberFormat="1" applyFont="1" applyFill="1" applyBorder="1" applyAlignment="1">
      <alignment horizontal="center" vertical="center" wrapText="1"/>
      <protection/>
    </xf>
    <xf numFmtId="2" fontId="12" fillId="33" borderId="45" xfId="52" applyNumberFormat="1" applyFont="1" applyFill="1" applyBorder="1" applyAlignment="1">
      <alignment horizontal="center" vertical="center" wrapText="1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7" fillId="42" borderId="41" xfId="52" applyFont="1" applyFill="1" applyBorder="1" applyAlignment="1">
      <alignment horizontal="center" vertical="center" wrapText="1"/>
      <protection/>
    </xf>
    <xf numFmtId="0" fontId="7" fillId="42" borderId="46" xfId="52" applyFont="1" applyFill="1" applyBorder="1" applyAlignment="1">
      <alignment horizontal="center" vertical="center" wrapText="1"/>
      <protection/>
    </xf>
    <xf numFmtId="0" fontId="7" fillId="42" borderId="45" xfId="52" applyFont="1" applyFill="1" applyBorder="1" applyAlignment="1">
      <alignment horizontal="center" vertical="center" wrapText="1"/>
      <protection/>
    </xf>
    <xf numFmtId="0" fontId="7" fillId="42" borderId="47" xfId="52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14" fontId="10" fillId="0" borderId="25" xfId="53" applyNumberFormat="1" applyFont="1" applyFill="1" applyBorder="1" applyAlignment="1">
      <alignment horizontal="center" vertical="center" wrapText="1"/>
      <protection/>
    </xf>
    <xf numFmtId="14" fontId="10" fillId="0" borderId="48" xfId="53" applyNumberFormat="1" applyFont="1" applyFill="1" applyBorder="1" applyAlignment="1">
      <alignment horizontal="center" vertical="center" wrapText="1"/>
      <protection/>
    </xf>
    <xf numFmtId="14" fontId="10" fillId="0" borderId="27" xfId="53" applyNumberFormat="1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9" xfId="53" applyFont="1" applyFill="1" applyBorder="1" applyAlignment="1">
      <alignment horizontal="center" vertical="center" wrapText="1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25" xfId="53" applyNumberFormat="1" applyFont="1" applyFill="1" applyBorder="1" applyAlignment="1">
      <alignment horizontal="center" vertical="center"/>
      <protection/>
    </xf>
    <xf numFmtId="2" fontId="10" fillId="0" borderId="48" xfId="53" applyNumberFormat="1" applyFont="1" applyFill="1" applyBorder="1" applyAlignment="1">
      <alignment horizontal="center" vertical="center"/>
      <protection/>
    </xf>
    <xf numFmtId="2" fontId="10" fillId="0" borderId="27" xfId="53" applyNumberFormat="1" applyFont="1" applyFill="1" applyBorder="1" applyAlignment="1">
      <alignment horizontal="center" vertical="center"/>
      <protection/>
    </xf>
    <xf numFmtId="14" fontId="9" fillId="0" borderId="10" xfId="53" applyNumberFormat="1" applyFont="1" applyFill="1" applyBorder="1" applyAlignment="1">
      <alignment horizontal="center" vertical="center" wrapText="1"/>
      <protection/>
    </xf>
    <xf numFmtId="14" fontId="10" fillId="0" borderId="10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53" fillId="0" borderId="43" xfId="53" applyFont="1" applyFill="1" applyBorder="1" applyAlignment="1">
      <alignment horizontal="center" vertical="center" wrapText="1"/>
      <protection/>
    </xf>
    <xf numFmtId="0" fontId="53" fillId="0" borderId="49" xfId="53" applyFont="1" applyFill="1" applyBorder="1" applyAlignment="1">
      <alignment horizontal="center" vertical="center" wrapText="1"/>
      <protection/>
    </xf>
    <xf numFmtId="0" fontId="53" fillId="0" borderId="45" xfId="53" applyFont="1" applyFill="1" applyBorder="1" applyAlignment="1">
      <alignment horizontal="center" vertical="center" wrapText="1"/>
      <protection/>
    </xf>
    <xf numFmtId="0" fontId="53" fillId="0" borderId="17" xfId="53" applyFont="1" applyFill="1" applyBorder="1" applyAlignment="1">
      <alignment horizontal="center" vertical="center" wrapText="1"/>
      <protection/>
    </xf>
    <xf numFmtId="0" fontId="53" fillId="0" borderId="50" xfId="53" applyFont="1" applyFill="1" applyBorder="1" applyAlignment="1">
      <alignment horizontal="center" vertical="center" wrapText="1"/>
      <protection/>
    </xf>
    <xf numFmtId="0" fontId="53" fillId="0" borderId="20" xfId="53" applyFont="1" applyFill="1" applyBorder="1" applyAlignment="1">
      <alignment horizontal="center" vertical="center" wrapText="1"/>
      <protection/>
    </xf>
    <xf numFmtId="2" fontId="10" fillId="0" borderId="25" xfId="53" applyNumberFormat="1" applyFont="1" applyFill="1" applyBorder="1" applyAlignment="1">
      <alignment horizontal="center" vertical="center" wrapText="1"/>
      <protection/>
    </xf>
    <xf numFmtId="2" fontId="10" fillId="0" borderId="48" xfId="53" applyNumberFormat="1" applyFont="1" applyFill="1" applyBorder="1" applyAlignment="1">
      <alignment horizontal="center" vertical="center" wrapText="1"/>
      <protection/>
    </xf>
    <xf numFmtId="2" fontId="10" fillId="0" borderId="27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87;&#1054;&#1041;&#1055;\334\&#1057;&#1054;&#1042;&#1045;&#1065;&#1040;&#1053;&#1048;&#1071;%20&#1087;&#1086;%20&#1080;&#1090;&#1086;&#1075;&#1072;&#1084;%20&#1088;&#1072;&#1073;&#1086;&#1090;&#1099;%20&#1072;&#1076;&#1084;&#1080;&#1085;&#1080;&#1089;&#1090;&#1088;&#1072;&#1094;&#1080;&#1080;%20%20&#1087;&#1088;&#1080;%20&#1075;&#1083;&#1072;&#1074;&#1077;\2024%20&#1075;&#1086;&#1076;\1%20&#1082;&#1074;&#1072;&#1088;&#1090;&#1072;&#1083;%202024\&#1057;&#1074;&#1086;&#1076;%20&#1087;&#1086;%20&#1092;&#1080;&#1085;.%20&#1084;&#1077;&#1085;&#1077;&#1076;&#1078;&#1084;&#1077;&#1085;&#1090;&#1091;%20&#1079;&#1072;%201%20&#1082;&#1074;&#1072;&#1088;&#1090;&#1072;&#1083;%20202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"/>
      <sheetName val="ТО"/>
      <sheetName val="СВОД всех ГАБС"/>
      <sheetName val="Свод ФО"/>
      <sheetName val="Свод ТО"/>
      <sheetName val="Свод ФО для слайда"/>
      <sheetName val="Свод ТО для слайла"/>
    </sheetNames>
    <sheetDataSet>
      <sheetData sheetId="2">
        <row r="17">
          <cell r="J17">
            <v>0.945</v>
          </cell>
          <cell r="K17">
            <v>0.777</v>
          </cell>
        </row>
        <row r="20">
          <cell r="J20">
            <v>1.2</v>
          </cell>
          <cell r="K20">
            <v>1.2</v>
          </cell>
        </row>
        <row r="24">
          <cell r="J24">
            <v>0.2</v>
          </cell>
          <cell r="K24">
            <v>0.2</v>
          </cell>
        </row>
        <row r="37">
          <cell r="J37">
            <v>0.84</v>
          </cell>
          <cell r="K37">
            <v>0.84</v>
          </cell>
        </row>
        <row r="40">
          <cell r="J40">
            <v>0</v>
          </cell>
          <cell r="K40">
            <v>0</v>
          </cell>
        </row>
        <row r="44">
          <cell r="J44">
            <v>0.4</v>
          </cell>
          <cell r="K44">
            <v>0.4</v>
          </cell>
        </row>
        <row r="57">
          <cell r="J57">
            <v>0.945</v>
          </cell>
          <cell r="K57">
            <v>0.945</v>
          </cell>
        </row>
        <row r="60">
          <cell r="J60">
            <v>1.2</v>
          </cell>
          <cell r="K60">
            <v>1.2</v>
          </cell>
        </row>
        <row r="64">
          <cell r="J64">
            <v>0.2</v>
          </cell>
          <cell r="K64">
            <v>0.2</v>
          </cell>
        </row>
        <row r="77">
          <cell r="J77">
            <v>0.35</v>
          </cell>
          <cell r="K77">
            <v>0.35</v>
          </cell>
        </row>
        <row r="80">
          <cell r="J80">
            <v>0</v>
          </cell>
          <cell r="K80">
            <v>0</v>
          </cell>
        </row>
        <row r="84">
          <cell r="J84">
            <v>0.4</v>
          </cell>
          <cell r="K84">
            <v>0.4</v>
          </cell>
        </row>
        <row r="97">
          <cell r="J97">
            <v>0.945</v>
          </cell>
          <cell r="K97">
            <v>0.875</v>
          </cell>
        </row>
        <row r="100">
          <cell r="J100">
            <v>1.2</v>
          </cell>
          <cell r="K100">
            <v>1.2</v>
          </cell>
        </row>
        <row r="104">
          <cell r="J104">
            <v>0.8</v>
          </cell>
          <cell r="K104">
            <v>0.8</v>
          </cell>
        </row>
        <row r="117">
          <cell r="J117">
            <v>1.085</v>
          </cell>
          <cell r="K117">
            <v>1.085</v>
          </cell>
        </row>
        <row r="120">
          <cell r="J120">
            <v>0</v>
          </cell>
          <cell r="K120">
            <v>0</v>
          </cell>
        </row>
        <row r="124">
          <cell r="J124">
            <v>0.8</v>
          </cell>
          <cell r="K124">
            <v>0.8</v>
          </cell>
        </row>
        <row r="137">
          <cell r="J137">
            <v>1.085</v>
          </cell>
          <cell r="K137">
            <v>0.833</v>
          </cell>
        </row>
        <row r="140">
          <cell r="J140">
            <v>0</v>
          </cell>
          <cell r="K140">
            <v>0</v>
          </cell>
        </row>
        <row r="144">
          <cell r="J144">
            <v>1</v>
          </cell>
          <cell r="K144">
            <v>1</v>
          </cell>
        </row>
        <row r="317">
          <cell r="J317">
            <v>1.085</v>
          </cell>
          <cell r="K317">
            <v>0.9449999999999998</v>
          </cell>
        </row>
        <row r="320">
          <cell r="J320">
            <v>0</v>
          </cell>
          <cell r="K320">
            <v>0</v>
          </cell>
        </row>
        <row r="324">
          <cell r="J324">
            <v>0.2</v>
          </cell>
          <cell r="K324">
            <v>0.2</v>
          </cell>
        </row>
        <row r="337">
          <cell r="J337">
            <v>1.3299999999999998</v>
          </cell>
          <cell r="K337">
            <v>1.3299999999999998</v>
          </cell>
        </row>
        <row r="340">
          <cell r="J340">
            <v>0</v>
          </cell>
          <cell r="K340">
            <v>0</v>
          </cell>
        </row>
        <row r="344">
          <cell r="J344">
            <v>0.2</v>
          </cell>
          <cell r="K344">
            <v>0.2</v>
          </cell>
        </row>
        <row r="357">
          <cell r="J357">
            <v>1.085</v>
          </cell>
          <cell r="K357">
            <v>0.749</v>
          </cell>
        </row>
        <row r="360">
          <cell r="J360">
            <v>1.2</v>
          </cell>
          <cell r="K360">
            <v>1.2</v>
          </cell>
        </row>
        <row r="364">
          <cell r="J364">
            <v>0.2</v>
          </cell>
          <cell r="K364">
            <v>0.2</v>
          </cell>
        </row>
        <row r="377">
          <cell r="J377">
            <v>1.085</v>
          </cell>
          <cell r="K377">
            <v>0.714</v>
          </cell>
        </row>
        <row r="380">
          <cell r="J380">
            <v>1.2</v>
          </cell>
          <cell r="K380">
            <v>0.24</v>
          </cell>
        </row>
        <row r="384">
          <cell r="J384">
            <v>0.2</v>
          </cell>
          <cell r="K384">
            <v>0.2</v>
          </cell>
        </row>
        <row r="397">
          <cell r="J397">
            <v>0.5249999999999999</v>
          </cell>
          <cell r="K397">
            <v>0.5249999999999999</v>
          </cell>
        </row>
        <row r="400">
          <cell r="J400">
            <v>0</v>
          </cell>
          <cell r="K400">
            <v>0</v>
          </cell>
        </row>
        <row r="404">
          <cell r="J404">
            <v>0.2</v>
          </cell>
          <cell r="K404">
            <v>0.2</v>
          </cell>
        </row>
        <row r="417">
          <cell r="J417">
            <v>0.945</v>
          </cell>
          <cell r="K417">
            <v>0.945</v>
          </cell>
        </row>
        <row r="420">
          <cell r="J420">
            <v>1.2</v>
          </cell>
          <cell r="K420">
            <v>1.2</v>
          </cell>
        </row>
        <row r="424">
          <cell r="J424">
            <v>0.2</v>
          </cell>
          <cell r="K424">
            <v>0.2</v>
          </cell>
        </row>
        <row r="437">
          <cell r="J437">
            <v>0.945</v>
          </cell>
          <cell r="K437">
            <v>0.945</v>
          </cell>
        </row>
        <row r="440">
          <cell r="J440">
            <v>1.2</v>
          </cell>
          <cell r="K440">
            <v>1.2</v>
          </cell>
        </row>
        <row r="444">
          <cell r="J444">
            <v>0.2</v>
          </cell>
          <cell r="K444">
            <v>0.2</v>
          </cell>
        </row>
        <row r="457">
          <cell r="J457">
            <v>0.5249999999999999</v>
          </cell>
          <cell r="K457">
            <v>0.45499999999999996</v>
          </cell>
        </row>
        <row r="460">
          <cell r="J460">
            <v>0</v>
          </cell>
          <cell r="K460">
            <v>0</v>
          </cell>
        </row>
        <row r="464">
          <cell r="J464">
            <v>0.2</v>
          </cell>
          <cell r="K464">
            <v>0.2</v>
          </cell>
        </row>
        <row r="477">
          <cell r="J477">
            <v>0.945</v>
          </cell>
          <cell r="K477">
            <v>0.945</v>
          </cell>
        </row>
        <row r="480">
          <cell r="J480">
            <v>1.2</v>
          </cell>
          <cell r="K480">
            <v>1.2</v>
          </cell>
        </row>
        <row r="484">
          <cell r="J484">
            <v>0.2</v>
          </cell>
          <cell r="K484">
            <v>0.2</v>
          </cell>
        </row>
        <row r="497">
          <cell r="J497">
            <v>1.085</v>
          </cell>
          <cell r="K497">
            <v>1.085</v>
          </cell>
        </row>
        <row r="500">
          <cell r="J500">
            <v>0</v>
          </cell>
          <cell r="K500">
            <v>0</v>
          </cell>
        </row>
        <row r="504">
          <cell r="J504">
            <v>0.8</v>
          </cell>
          <cell r="K504">
            <v>0.8</v>
          </cell>
        </row>
        <row r="517">
          <cell r="J517">
            <v>0.5249999999999999</v>
          </cell>
          <cell r="K517">
            <v>0.5249999999999999</v>
          </cell>
        </row>
        <row r="524">
          <cell r="J524">
            <v>0.2</v>
          </cell>
          <cell r="K524">
            <v>0.2</v>
          </cell>
        </row>
        <row r="537">
          <cell r="J537">
            <v>0.5249999999999999</v>
          </cell>
          <cell r="K537">
            <v>0.5249999999999999</v>
          </cell>
        </row>
        <row r="557">
          <cell r="J557">
            <v>0.5249999999999999</v>
          </cell>
          <cell r="K557">
            <v>0.5249999999999999</v>
          </cell>
        </row>
        <row r="577">
          <cell r="J577">
            <v>1.435</v>
          </cell>
          <cell r="K577">
            <v>1.435</v>
          </cell>
        </row>
        <row r="580">
          <cell r="J580">
            <v>1.2</v>
          </cell>
          <cell r="K580">
            <v>1.2</v>
          </cell>
        </row>
        <row r="584">
          <cell r="J584">
            <v>0.2</v>
          </cell>
          <cell r="K584">
            <v>0.2</v>
          </cell>
        </row>
        <row r="597">
          <cell r="J597">
            <v>0.6649999999999999</v>
          </cell>
          <cell r="K597">
            <v>0.5599999999999999</v>
          </cell>
        </row>
        <row r="600">
          <cell r="J600">
            <v>1.2</v>
          </cell>
          <cell r="K600">
            <v>1.2</v>
          </cell>
        </row>
        <row r="604">
          <cell r="J604">
            <v>0.2</v>
          </cell>
          <cell r="K604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K35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35.28125" style="111" customWidth="1"/>
    <col min="2" max="7" width="11.8515625" style="111" customWidth="1"/>
    <col min="8" max="9" width="11.8515625" style="173" customWidth="1"/>
    <col min="10" max="10" width="15.421875" style="173" customWidth="1"/>
    <col min="11" max="11" width="18.140625" style="173" hidden="1" customWidth="1"/>
    <col min="12" max="16384" width="9.140625" style="111" customWidth="1"/>
  </cols>
  <sheetData>
    <row r="1" spans="1:11" ht="15.75">
      <c r="A1" s="193" t="s">
        <v>0</v>
      </c>
      <c r="B1" s="196" t="s">
        <v>111</v>
      </c>
      <c r="C1" s="197"/>
      <c r="D1" s="197"/>
      <c r="E1" s="197"/>
      <c r="F1" s="197"/>
      <c r="G1" s="197"/>
      <c r="H1" s="198" t="s">
        <v>112</v>
      </c>
      <c r="I1" s="199"/>
      <c r="J1" s="174" t="s">
        <v>113</v>
      </c>
      <c r="K1" s="174" t="s">
        <v>114</v>
      </c>
    </row>
    <row r="2" spans="1:11" ht="16.5" thickBot="1">
      <c r="A2" s="194"/>
      <c r="B2" s="177" t="s">
        <v>1</v>
      </c>
      <c r="C2" s="178"/>
      <c r="D2" s="178"/>
      <c r="E2" s="178"/>
      <c r="F2" s="178"/>
      <c r="G2" s="178"/>
      <c r="H2" s="200"/>
      <c r="I2" s="201"/>
      <c r="J2" s="175"/>
      <c r="K2" s="175"/>
    </row>
    <row r="3" spans="1:11" ht="59.25" customHeight="1">
      <c r="A3" s="194"/>
      <c r="B3" s="179" t="s">
        <v>115</v>
      </c>
      <c r="C3" s="180"/>
      <c r="D3" s="179" t="s">
        <v>116</v>
      </c>
      <c r="E3" s="181"/>
      <c r="F3" s="182" t="s">
        <v>117</v>
      </c>
      <c r="G3" s="181"/>
      <c r="H3" s="183" t="s">
        <v>118</v>
      </c>
      <c r="I3" s="186" t="s">
        <v>119</v>
      </c>
      <c r="J3" s="175"/>
      <c r="K3" s="175"/>
    </row>
    <row r="4" spans="1:11" ht="16.5" thickBot="1">
      <c r="A4" s="194"/>
      <c r="B4" s="189">
        <v>0.35</v>
      </c>
      <c r="C4" s="190"/>
      <c r="D4" s="189">
        <v>0.3</v>
      </c>
      <c r="E4" s="191"/>
      <c r="F4" s="192">
        <v>0.2</v>
      </c>
      <c r="G4" s="191"/>
      <c r="H4" s="184"/>
      <c r="I4" s="187"/>
      <c r="J4" s="175"/>
      <c r="K4" s="175"/>
    </row>
    <row r="5" spans="1:11" ht="32.25" thickBot="1">
      <c r="A5" s="195"/>
      <c r="B5" s="112" t="s">
        <v>118</v>
      </c>
      <c r="C5" s="113" t="s">
        <v>120</v>
      </c>
      <c r="D5" s="114" t="s">
        <v>118</v>
      </c>
      <c r="E5" s="115" t="s">
        <v>120</v>
      </c>
      <c r="F5" s="112" t="s">
        <v>118</v>
      </c>
      <c r="G5" s="113" t="s">
        <v>120</v>
      </c>
      <c r="H5" s="185"/>
      <c r="I5" s="188"/>
      <c r="J5" s="176"/>
      <c r="K5" s="176"/>
    </row>
    <row r="6" spans="1:11" ht="19.5" customHeight="1">
      <c r="A6" s="116" t="s">
        <v>14</v>
      </c>
      <c r="B6" s="117">
        <f>'[1]СВОД всех ГАБС'!J17</f>
        <v>0.945</v>
      </c>
      <c r="C6" s="118">
        <f>'[1]СВОД всех ГАБС'!K17</f>
        <v>0.777</v>
      </c>
      <c r="D6" s="119">
        <f>'[1]СВОД всех ГАБС'!J20</f>
        <v>1.2</v>
      </c>
      <c r="E6" s="120">
        <f>'[1]СВОД всех ГАБС'!K20</f>
        <v>1.2</v>
      </c>
      <c r="F6" s="121">
        <f>'[1]СВОД всех ГАБС'!J24</f>
        <v>0.2</v>
      </c>
      <c r="G6" s="122">
        <f>'[1]СВОД всех ГАБС'!K24</f>
        <v>0.2</v>
      </c>
      <c r="H6" s="164">
        <f>B6+D6+F6</f>
        <v>2.345</v>
      </c>
      <c r="I6" s="165">
        <f>C6+E6+G6</f>
        <v>2.177</v>
      </c>
      <c r="J6" s="161">
        <f>I6/H6*100</f>
        <v>92.83582089552237</v>
      </c>
      <c r="K6" s="123">
        <v>3</v>
      </c>
    </row>
    <row r="7" spans="1:11" ht="19.5" customHeight="1">
      <c r="A7" s="124" t="s">
        <v>60</v>
      </c>
      <c r="B7" s="125">
        <f>'[1]СВОД всех ГАБС'!J37</f>
        <v>0.84</v>
      </c>
      <c r="C7" s="126">
        <f>'[1]СВОД всех ГАБС'!K37</f>
        <v>0.84</v>
      </c>
      <c r="D7" s="125">
        <f>'[1]СВОД всех ГАБС'!J40</f>
        <v>0</v>
      </c>
      <c r="E7" s="127">
        <f>'[1]СВОД всех ГАБС'!K40</f>
        <v>0</v>
      </c>
      <c r="F7" s="128">
        <f>'[1]СВОД всех ГАБС'!J44</f>
        <v>0.4</v>
      </c>
      <c r="G7" s="127">
        <f>'[1]СВОД всех ГАБС'!K44</f>
        <v>0.4</v>
      </c>
      <c r="H7" s="166">
        <f aca="true" t="shared" si="0" ref="H7:I22">B7+D7+F7</f>
        <v>1.24</v>
      </c>
      <c r="I7" s="167">
        <f t="shared" si="0"/>
        <v>1.24</v>
      </c>
      <c r="J7" s="152">
        <f aca="true" t="shared" si="1" ref="J7:J26">I7/H7*100</f>
        <v>100</v>
      </c>
      <c r="K7" s="129">
        <v>3</v>
      </c>
    </row>
    <row r="8" spans="1:11" ht="19.5" customHeight="1">
      <c r="A8" s="124" t="s">
        <v>2</v>
      </c>
      <c r="B8" s="125">
        <f>'[1]СВОД всех ГАБС'!J57</f>
        <v>0.945</v>
      </c>
      <c r="C8" s="126">
        <f>'[1]СВОД всех ГАБС'!K57</f>
        <v>0.945</v>
      </c>
      <c r="D8" s="125">
        <f>'[1]СВОД всех ГАБС'!J60</f>
        <v>1.2</v>
      </c>
      <c r="E8" s="127">
        <f>'[1]СВОД всех ГАБС'!K60</f>
        <v>1.2</v>
      </c>
      <c r="F8" s="128">
        <f>'[1]СВОД всех ГАБС'!J64</f>
        <v>0.2</v>
      </c>
      <c r="G8" s="127">
        <f>'[1]СВОД всех ГАБС'!K64</f>
        <v>0.2</v>
      </c>
      <c r="H8" s="166">
        <f t="shared" si="0"/>
        <v>2.345</v>
      </c>
      <c r="I8" s="167">
        <f t="shared" si="0"/>
        <v>2.345</v>
      </c>
      <c r="J8" s="152">
        <f t="shared" si="1"/>
        <v>100</v>
      </c>
      <c r="K8" s="129">
        <v>3</v>
      </c>
    </row>
    <row r="9" spans="1:11" ht="19.5" customHeight="1">
      <c r="A9" s="124" t="s">
        <v>3</v>
      </c>
      <c r="B9" s="125">
        <f>'[1]СВОД всех ГАБС'!J77</f>
        <v>0.35</v>
      </c>
      <c r="C9" s="126">
        <f>'[1]СВОД всех ГАБС'!K77</f>
        <v>0.35</v>
      </c>
      <c r="D9" s="125">
        <f>'[1]СВОД всех ГАБС'!J80</f>
        <v>0</v>
      </c>
      <c r="E9" s="127">
        <f>'[1]СВОД всех ГАБС'!K80</f>
        <v>0</v>
      </c>
      <c r="F9" s="128">
        <f>'[1]СВОД всех ГАБС'!J84</f>
        <v>0.4</v>
      </c>
      <c r="G9" s="127">
        <f>'[1]СВОД всех ГАБС'!K84</f>
        <v>0.4</v>
      </c>
      <c r="H9" s="166">
        <f t="shared" si="0"/>
        <v>0.75</v>
      </c>
      <c r="I9" s="167">
        <f t="shared" si="0"/>
        <v>0.75</v>
      </c>
      <c r="J9" s="152">
        <f t="shared" si="1"/>
        <v>100</v>
      </c>
      <c r="K9" s="129">
        <v>3</v>
      </c>
    </row>
    <row r="10" spans="1:11" ht="19.5" customHeight="1">
      <c r="A10" s="124" t="s">
        <v>12</v>
      </c>
      <c r="B10" s="125">
        <f>'[1]СВОД всех ГАБС'!J97</f>
        <v>0.945</v>
      </c>
      <c r="C10" s="126">
        <f>'[1]СВОД всех ГАБС'!K97</f>
        <v>0.875</v>
      </c>
      <c r="D10" s="125">
        <f>'[1]СВОД всех ГАБС'!J100</f>
        <v>1.2</v>
      </c>
      <c r="E10" s="127">
        <f>'[1]СВОД всех ГАБС'!K100</f>
        <v>1.2</v>
      </c>
      <c r="F10" s="130">
        <f>'[1]СВОД всех ГАБС'!J104</f>
        <v>0.8</v>
      </c>
      <c r="G10" s="131">
        <f>'[1]СВОД всех ГАБС'!K104</f>
        <v>0.8</v>
      </c>
      <c r="H10" s="166">
        <f t="shared" si="0"/>
        <v>2.9450000000000003</v>
      </c>
      <c r="I10" s="167">
        <f t="shared" si="0"/>
        <v>2.875</v>
      </c>
      <c r="J10" s="152">
        <f t="shared" si="1"/>
        <v>97.62308998302206</v>
      </c>
      <c r="K10" s="129">
        <v>3</v>
      </c>
    </row>
    <row r="11" spans="1:11" ht="19.5" customHeight="1">
      <c r="A11" s="124" t="s">
        <v>4</v>
      </c>
      <c r="B11" s="125">
        <f>'[1]СВОД всех ГАБС'!J117</f>
        <v>1.085</v>
      </c>
      <c r="C11" s="126">
        <f>'[1]СВОД всех ГАБС'!K117</f>
        <v>1.085</v>
      </c>
      <c r="D11" s="125">
        <f>'[1]СВОД всех ГАБС'!J120</f>
        <v>0</v>
      </c>
      <c r="E11" s="127">
        <f>'[1]СВОД всех ГАБС'!K120</f>
        <v>0</v>
      </c>
      <c r="F11" s="130">
        <f>'[1]СВОД всех ГАБС'!J124</f>
        <v>0.8</v>
      </c>
      <c r="G11" s="131">
        <f>'[1]СВОД всех ГАБС'!K124</f>
        <v>0.8</v>
      </c>
      <c r="H11" s="166">
        <f t="shared" si="0"/>
        <v>1.885</v>
      </c>
      <c r="I11" s="167">
        <f t="shared" si="0"/>
        <v>1.885</v>
      </c>
      <c r="J11" s="152">
        <f t="shared" si="1"/>
        <v>100</v>
      </c>
      <c r="K11" s="129">
        <v>3</v>
      </c>
    </row>
    <row r="12" spans="1:11" ht="19.5" customHeight="1">
      <c r="A12" s="124" t="s">
        <v>17</v>
      </c>
      <c r="B12" s="125">
        <f>'[1]СВОД всех ГАБС'!J137</f>
        <v>1.085</v>
      </c>
      <c r="C12" s="126">
        <f>'[1]СВОД всех ГАБС'!K137</f>
        <v>0.833</v>
      </c>
      <c r="D12" s="125">
        <f>'[1]СВОД всех ГАБС'!J140</f>
        <v>0</v>
      </c>
      <c r="E12" s="127">
        <f>'[1]СВОД всех ГАБС'!K140</f>
        <v>0</v>
      </c>
      <c r="F12" s="128">
        <f>'[1]СВОД всех ГАБС'!J144</f>
        <v>1</v>
      </c>
      <c r="G12" s="127">
        <f>'[1]СВОД всех ГАБС'!K144</f>
        <v>1</v>
      </c>
      <c r="H12" s="166">
        <f t="shared" si="0"/>
        <v>2.085</v>
      </c>
      <c r="I12" s="167">
        <f t="shared" si="0"/>
        <v>1.833</v>
      </c>
      <c r="J12" s="152">
        <f t="shared" si="1"/>
        <v>87.9136690647482</v>
      </c>
      <c r="K12" s="129">
        <v>2.5</v>
      </c>
    </row>
    <row r="13" spans="1:11" ht="19.5" customHeight="1">
      <c r="A13" s="124" t="s">
        <v>16</v>
      </c>
      <c r="B13" s="125">
        <f>'[1]СВОД всех ГАБС'!J317</f>
        <v>1.085</v>
      </c>
      <c r="C13" s="126">
        <f>'[1]СВОД всех ГАБС'!K317</f>
        <v>0.9449999999999998</v>
      </c>
      <c r="D13" s="125">
        <f>'[1]СВОД всех ГАБС'!J320</f>
        <v>0</v>
      </c>
      <c r="E13" s="127">
        <f>'[1]СВОД всех ГАБС'!K320</f>
        <v>0</v>
      </c>
      <c r="F13" s="128">
        <f>'[1]СВОД всех ГАБС'!J324</f>
        <v>0.2</v>
      </c>
      <c r="G13" s="127">
        <f>'[1]СВОД всех ГАБС'!K324</f>
        <v>0.2</v>
      </c>
      <c r="H13" s="166">
        <f t="shared" si="0"/>
        <v>1.285</v>
      </c>
      <c r="I13" s="167">
        <f t="shared" si="0"/>
        <v>1.1449999999999998</v>
      </c>
      <c r="J13" s="152">
        <f t="shared" si="1"/>
        <v>89.10505836575875</v>
      </c>
      <c r="K13" s="132">
        <v>2.5</v>
      </c>
    </row>
    <row r="14" spans="1:11" ht="19.5" customHeight="1">
      <c r="A14" s="124" t="s">
        <v>5</v>
      </c>
      <c r="B14" s="125">
        <f>'[1]СВОД всех ГАБС'!J337</f>
        <v>1.3299999999999998</v>
      </c>
      <c r="C14" s="126">
        <f>'[1]СВОД всех ГАБС'!K337</f>
        <v>1.3299999999999998</v>
      </c>
      <c r="D14" s="125">
        <f>'[1]СВОД всех ГАБС'!J340</f>
        <v>0</v>
      </c>
      <c r="E14" s="127">
        <f>'[1]СВОД всех ГАБС'!K340</f>
        <v>0</v>
      </c>
      <c r="F14" s="128">
        <f>'[1]СВОД всех ГАБС'!J344</f>
        <v>0.2</v>
      </c>
      <c r="G14" s="127">
        <f>'[1]СВОД всех ГАБС'!K344</f>
        <v>0.2</v>
      </c>
      <c r="H14" s="166">
        <f t="shared" si="0"/>
        <v>1.5299999999999998</v>
      </c>
      <c r="I14" s="167">
        <f t="shared" si="0"/>
        <v>1.5299999999999998</v>
      </c>
      <c r="J14" s="152">
        <f t="shared" si="1"/>
        <v>100</v>
      </c>
      <c r="K14" s="129">
        <v>3</v>
      </c>
    </row>
    <row r="15" spans="1:11" ht="19.5" customHeight="1">
      <c r="A15" s="124" t="s">
        <v>18</v>
      </c>
      <c r="B15" s="125">
        <f>'[1]СВОД всех ГАБС'!J357</f>
        <v>1.085</v>
      </c>
      <c r="C15" s="126">
        <f>'[1]СВОД всех ГАБС'!K357</f>
        <v>0.749</v>
      </c>
      <c r="D15" s="125">
        <f>'[1]СВОД всех ГАБС'!J360</f>
        <v>1.2</v>
      </c>
      <c r="E15" s="127">
        <f>'[1]СВОД всех ГАБС'!K360</f>
        <v>1.2</v>
      </c>
      <c r="F15" s="130">
        <f>'[1]СВОД всех ГАБС'!J364</f>
        <v>0.2</v>
      </c>
      <c r="G15" s="131">
        <f>'[1]СВОД всех ГАБС'!K364</f>
        <v>0.2</v>
      </c>
      <c r="H15" s="166">
        <f t="shared" si="0"/>
        <v>2.4850000000000003</v>
      </c>
      <c r="I15" s="167">
        <f>C15+E15+G15</f>
        <v>2.149</v>
      </c>
      <c r="J15" s="152">
        <f t="shared" si="1"/>
        <v>86.47887323943661</v>
      </c>
      <c r="K15" s="129">
        <v>2.5</v>
      </c>
    </row>
    <row r="16" spans="1:11" ht="19.5" customHeight="1">
      <c r="A16" s="133" t="s">
        <v>19</v>
      </c>
      <c r="B16" s="134">
        <f>'[1]СВОД всех ГАБС'!J377</f>
        <v>1.085</v>
      </c>
      <c r="C16" s="135">
        <f>'[1]СВОД всех ГАБС'!K377</f>
        <v>0.714</v>
      </c>
      <c r="D16" s="134">
        <f>'[1]СВОД всех ГАБС'!J380</f>
        <v>1.2</v>
      </c>
      <c r="E16" s="136">
        <f>'[1]СВОД всех ГАБС'!K380</f>
        <v>0.24</v>
      </c>
      <c r="F16" s="137">
        <f>'[1]СВОД всех ГАБС'!J384</f>
        <v>0.2</v>
      </c>
      <c r="G16" s="136">
        <f>'[1]СВОД всех ГАБС'!K384</f>
        <v>0.2</v>
      </c>
      <c r="H16" s="166">
        <f t="shared" si="0"/>
        <v>2.4850000000000003</v>
      </c>
      <c r="I16" s="167">
        <f>C16+E16+G16</f>
        <v>1.154</v>
      </c>
      <c r="J16" s="162">
        <f t="shared" si="1"/>
        <v>46.43863179074445</v>
      </c>
      <c r="K16" s="132">
        <v>1</v>
      </c>
    </row>
    <row r="17" spans="1:11" ht="19.5" customHeight="1">
      <c r="A17" s="124" t="s">
        <v>6</v>
      </c>
      <c r="B17" s="125">
        <f>'[1]СВОД всех ГАБС'!J397</f>
        <v>0.5249999999999999</v>
      </c>
      <c r="C17" s="126">
        <f>'[1]СВОД всех ГАБС'!K397</f>
        <v>0.5249999999999999</v>
      </c>
      <c r="D17" s="125">
        <f>'[1]СВОД всех ГАБС'!J400</f>
        <v>0</v>
      </c>
      <c r="E17" s="127">
        <f>'[1]СВОД всех ГАБС'!K400</f>
        <v>0</v>
      </c>
      <c r="F17" s="130">
        <f>'[1]СВОД всех ГАБС'!J404</f>
        <v>0.2</v>
      </c>
      <c r="G17" s="131">
        <f>'[1]СВОД всех ГАБС'!K404</f>
        <v>0.2</v>
      </c>
      <c r="H17" s="166">
        <f t="shared" si="0"/>
        <v>0.7249999999999999</v>
      </c>
      <c r="I17" s="167">
        <f t="shared" si="0"/>
        <v>0.7249999999999999</v>
      </c>
      <c r="J17" s="152">
        <f t="shared" si="1"/>
        <v>100</v>
      </c>
      <c r="K17" s="129">
        <v>3</v>
      </c>
    </row>
    <row r="18" spans="1:11" ht="19.5" customHeight="1">
      <c r="A18" s="124" t="s">
        <v>7</v>
      </c>
      <c r="B18" s="125">
        <f>'[1]СВОД всех ГАБС'!J417</f>
        <v>0.945</v>
      </c>
      <c r="C18" s="126">
        <f>'[1]СВОД всех ГАБС'!K417</f>
        <v>0.945</v>
      </c>
      <c r="D18" s="125">
        <f>'[1]СВОД всех ГАБС'!J420</f>
        <v>1.2</v>
      </c>
      <c r="E18" s="127">
        <f>'[1]СВОД всех ГАБС'!K420</f>
        <v>1.2</v>
      </c>
      <c r="F18" s="128">
        <f>'[1]СВОД всех ГАБС'!J424</f>
        <v>0.2</v>
      </c>
      <c r="G18" s="127">
        <f>'[1]СВОД всех ГАБС'!K424</f>
        <v>0.2</v>
      </c>
      <c r="H18" s="166">
        <f t="shared" si="0"/>
        <v>2.345</v>
      </c>
      <c r="I18" s="167">
        <f t="shared" si="0"/>
        <v>2.345</v>
      </c>
      <c r="J18" s="152">
        <f t="shared" si="1"/>
        <v>100</v>
      </c>
      <c r="K18" s="129">
        <v>3</v>
      </c>
    </row>
    <row r="19" spans="1:11" ht="19.5" customHeight="1">
      <c r="A19" s="133" t="s">
        <v>8</v>
      </c>
      <c r="B19" s="134">
        <f>'[1]СВОД всех ГАБС'!J437</f>
        <v>0.945</v>
      </c>
      <c r="C19" s="135">
        <f>'[1]СВОД всех ГАБС'!K437</f>
        <v>0.945</v>
      </c>
      <c r="D19" s="134">
        <f>'[1]СВОД всех ГАБС'!J440</f>
        <v>1.2</v>
      </c>
      <c r="E19" s="136">
        <f>'[1]СВОД всех ГАБС'!K440</f>
        <v>1.2</v>
      </c>
      <c r="F19" s="137">
        <f>'[1]СВОД всех ГАБС'!J444</f>
        <v>0.2</v>
      </c>
      <c r="G19" s="136">
        <f>'[1]СВОД всех ГАБС'!K444</f>
        <v>0.2</v>
      </c>
      <c r="H19" s="166">
        <f t="shared" si="0"/>
        <v>2.345</v>
      </c>
      <c r="I19" s="167">
        <f>C19+E19+G19</f>
        <v>2.345</v>
      </c>
      <c r="J19" s="162">
        <f t="shared" si="1"/>
        <v>100</v>
      </c>
      <c r="K19" s="132">
        <v>3</v>
      </c>
    </row>
    <row r="20" spans="1:11" ht="19.5" customHeight="1">
      <c r="A20" s="133" t="s">
        <v>15</v>
      </c>
      <c r="B20" s="134">
        <f>'[1]СВОД всех ГАБС'!J457</f>
        <v>0.5249999999999999</v>
      </c>
      <c r="C20" s="135">
        <f>'[1]СВОД всех ГАБС'!K457</f>
        <v>0.45499999999999996</v>
      </c>
      <c r="D20" s="134">
        <f>'[1]СВОД всех ГАБС'!J460</f>
        <v>0</v>
      </c>
      <c r="E20" s="136">
        <f>'[1]СВОД всех ГАБС'!K460</f>
        <v>0</v>
      </c>
      <c r="F20" s="138">
        <f>'[1]СВОД всех ГАБС'!J464</f>
        <v>0.2</v>
      </c>
      <c r="G20" s="139">
        <f>'[1]СВОД всех ГАБС'!K464</f>
        <v>0.2</v>
      </c>
      <c r="H20" s="166">
        <f t="shared" si="0"/>
        <v>0.7249999999999999</v>
      </c>
      <c r="I20" s="167">
        <f>C20+E20+G20</f>
        <v>0.655</v>
      </c>
      <c r="J20" s="162">
        <f t="shared" si="1"/>
        <v>90.34482758620692</v>
      </c>
      <c r="K20" s="132">
        <v>2.5</v>
      </c>
    </row>
    <row r="21" spans="1:11" ht="24" customHeight="1">
      <c r="A21" s="133" t="s">
        <v>9</v>
      </c>
      <c r="B21" s="134">
        <f>'[1]СВОД всех ГАБС'!J477</f>
        <v>0.945</v>
      </c>
      <c r="C21" s="135">
        <f>'[1]СВОД всех ГАБС'!K477</f>
        <v>0.945</v>
      </c>
      <c r="D21" s="134">
        <f>'[1]СВОД всех ГАБС'!J480</f>
        <v>1.2</v>
      </c>
      <c r="E21" s="136">
        <f>'[1]СВОД всех ГАБС'!K480</f>
        <v>1.2</v>
      </c>
      <c r="F21" s="137">
        <f>'[1]СВОД всех ГАБС'!J484</f>
        <v>0.2</v>
      </c>
      <c r="G21" s="136">
        <f>'[1]СВОД всех ГАБС'!K484</f>
        <v>0.2</v>
      </c>
      <c r="H21" s="166">
        <f t="shared" si="0"/>
        <v>2.345</v>
      </c>
      <c r="I21" s="167">
        <f t="shared" si="0"/>
        <v>2.345</v>
      </c>
      <c r="J21" s="162">
        <f t="shared" si="1"/>
        <v>100</v>
      </c>
      <c r="K21" s="132">
        <v>3</v>
      </c>
    </row>
    <row r="22" spans="1:11" ht="19.5" customHeight="1">
      <c r="A22" s="133" t="s">
        <v>10</v>
      </c>
      <c r="B22" s="134">
        <f>'[1]СВОД всех ГАБС'!J497</f>
        <v>1.085</v>
      </c>
      <c r="C22" s="135">
        <f>'[1]СВОД всех ГАБС'!K497</f>
        <v>1.085</v>
      </c>
      <c r="D22" s="134">
        <f>'[1]СВОД всех ГАБС'!J500</f>
        <v>0</v>
      </c>
      <c r="E22" s="136">
        <f>'[1]СВОД всех ГАБС'!K500</f>
        <v>0</v>
      </c>
      <c r="F22" s="137">
        <f>'[1]СВОД всех ГАБС'!J504</f>
        <v>0.8</v>
      </c>
      <c r="G22" s="136">
        <f>'[1]СВОД всех ГАБС'!K504</f>
        <v>0.8</v>
      </c>
      <c r="H22" s="166">
        <f t="shared" si="0"/>
        <v>1.885</v>
      </c>
      <c r="I22" s="167">
        <f t="shared" si="0"/>
        <v>1.885</v>
      </c>
      <c r="J22" s="162">
        <f t="shared" si="1"/>
        <v>100</v>
      </c>
      <c r="K22" s="132">
        <v>3</v>
      </c>
    </row>
    <row r="23" spans="1:11" ht="19.5" customHeight="1" hidden="1">
      <c r="A23" s="133" t="s">
        <v>121</v>
      </c>
      <c r="B23" s="134">
        <f>'[1]СВОД всех ГАБС'!J517</f>
        <v>0.5249999999999999</v>
      </c>
      <c r="C23" s="135">
        <f>'[1]СВОД всех ГАБС'!K517</f>
        <v>0.5249999999999999</v>
      </c>
      <c r="D23" s="134" t="s">
        <v>122</v>
      </c>
      <c r="E23" s="136" t="s">
        <v>122</v>
      </c>
      <c r="F23" s="137">
        <f>'[1]СВОД всех ГАБС'!J524</f>
        <v>0.2</v>
      </c>
      <c r="G23" s="140">
        <f>'[1]СВОД всех ГАБС'!K524</f>
        <v>0.2</v>
      </c>
      <c r="H23" s="166">
        <f>B23+F23</f>
        <v>0.7249999999999999</v>
      </c>
      <c r="I23" s="167">
        <f>C23+G23</f>
        <v>0.7249999999999999</v>
      </c>
      <c r="J23" s="162">
        <f t="shared" si="1"/>
        <v>100</v>
      </c>
      <c r="K23" s="132"/>
    </row>
    <row r="24" spans="1:11" ht="19.5" customHeight="1" hidden="1">
      <c r="A24" s="133" t="s">
        <v>123</v>
      </c>
      <c r="B24" s="134">
        <f>'[1]СВОД всех ГАБС'!J537</f>
        <v>0.5249999999999999</v>
      </c>
      <c r="C24" s="135">
        <f>'[1]СВОД всех ГАБС'!K537</f>
        <v>0.5249999999999999</v>
      </c>
      <c r="D24" s="134" t="s">
        <v>122</v>
      </c>
      <c r="E24" s="136" t="s">
        <v>122</v>
      </c>
      <c r="F24" s="137" t="s">
        <v>122</v>
      </c>
      <c r="G24" s="136" t="s">
        <v>122</v>
      </c>
      <c r="H24" s="166">
        <f>B24</f>
        <v>0.5249999999999999</v>
      </c>
      <c r="I24" s="167">
        <f>C24</f>
        <v>0.5249999999999999</v>
      </c>
      <c r="J24" s="162">
        <f t="shared" si="1"/>
        <v>100</v>
      </c>
      <c r="K24" s="132"/>
    </row>
    <row r="25" spans="1:11" ht="19.5" customHeight="1" hidden="1">
      <c r="A25" s="133" t="s">
        <v>124</v>
      </c>
      <c r="B25" s="134">
        <f>'[1]СВОД всех ГАБС'!J557</f>
        <v>0.5249999999999999</v>
      </c>
      <c r="C25" s="135">
        <f>'[1]СВОД всех ГАБС'!K557</f>
        <v>0.5249999999999999</v>
      </c>
      <c r="D25" s="134" t="s">
        <v>122</v>
      </c>
      <c r="E25" s="136" t="s">
        <v>122</v>
      </c>
      <c r="F25" s="137" t="s">
        <v>122</v>
      </c>
      <c r="G25" s="136" t="s">
        <v>122</v>
      </c>
      <c r="H25" s="166">
        <f>B25</f>
        <v>0.5249999999999999</v>
      </c>
      <c r="I25" s="167">
        <f>C25</f>
        <v>0.5249999999999999</v>
      </c>
      <c r="J25" s="162">
        <f t="shared" si="1"/>
        <v>100</v>
      </c>
      <c r="K25" s="132"/>
    </row>
    <row r="26" spans="1:11" ht="19.5" customHeight="1">
      <c r="A26" s="141" t="s">
        <v>11</v>
      </c>
      <c r="B26" s="134">
        <f>'[1]СВОД всех ГАБС'!J577</f>
        <v>1.435</v>
      </c>
      <c r="C26" s="135">
        <f>'[1]СВОД всех ГАБС'!K577</f>
        <v>1.435</v>
      </c>
      <c r="D26" s="134">
        <f>'[1]СВОД всех ГАБС'!J580</f>
        <v>1.2</v>
      </c>
      <c r="E26" s="136">
        <f>'[1]СВОД всех ГАБС'!K580</f>
        <v>1.2</v>
      </c>
      <c r="F26" s="138">
        <f>'[1]СВОД всех ГАБС'!J584</f>
        <v>0.2</v>
      </c>
      <c r="G26" s="139">
        <f>'[1]СВОД всех ГАБС'!K584</f>
        <v>0.2</v>
      </c>
      <c r="H26" s="166">
        <f>B26+D26+F26</f>
        <v>2.835</v>
      </c>
      <c r="I26" s="167">
        <f>C26+E26+G26</f>
        <v>2.835</v>
      </c>
      <c r="J26" s="162">
        <f t="shared" si="1"/>
        <v>100</v>
      </c>
      <c r="K26" s="132">
        <v>3</v>
      </c>
    </row>
    <row r="27" spans="1:11" ht="19.5" customHeight="1" thickBot="1">
      <c r="A27" s="159" t="s">
        <v>13</v>
      </c>
      <c r="B27" s="142">
        <f>'[1]СВОД всех ГАБС'!J597</f>
        <v>0.6649999999999999</v>
      </c>
      <c r="C27" s="143">
        <f>'[1]СВОД всех ГАБС'!K597</f>
        <v>0.5599999999999999</v>
      </c>
      <c r="D27" s="142">
        <f>'[1]СВОД всех ГАБС'!J600</f>
        <v>1.2</v>
      </c>
      <c r="E27" s="144">
        <f>'[1]СВОД всех ГАБС'!K600</f>
        <v>1.2</v>
      </c>
      <c r="F27" s="145">
        <f>'[1]СВОД всех ГАБС'!J604</f>
        <v>0.2</v>
      </c>
      <c r="G27" s="144">
        <f>'[1]СВОД всех ГАБС'!K604</f>
        <v>0.2</v>
      </c>
      <c r="H27" s="166">
        <f>B27+D27+F27</f>
        <v>2.065</v>
      </c>
      <c r="I27" s="167">
        <f>C27+E27+G27</f>
        <v>1.9599999999999997</v>
      </c>
      <c r="J27" s="163">
        <f>I27/H27*100</f>
        <v>94.91525423728812</v>
      </c>
      <c r="K27" s="160">
        <v>3</v>
      </c>
    </row>
    <row r="28" spans="1:11" ht="31.5">
      <c r="A28" s="146" t="s">
        <v>20</v>
      </c>
      <c r="B28" s="119">
        <v>0.5249999999999999</v>
      </c>
      <c r="C28" s="120">
        <v>0.48999999999999994</v>
      </c>
      <c r="D28" s="119">
        <v>1.2</v>
      </c>
      <c r="E28" s="120">
        <v>1.2</v>
      </c>
      <c r="F28" s="147">
        <v>0.2</v>
      </c>
      <c r="G28" s="148">
        <v>0.2</v>
      </c>
      <c r="H28" s="164">
        <v>1.9249999999999998</v>
      </c>
      <c r="I28" s="168">
        <v>1.89</v>
      </c>
      <c r="J28" s="149">
        <v>98.18181818181819</v>
      </c>
      <c r="K28" s="150">
        <v>3</v>
      </c>
    </row>
    <row r="29" spans="1:11" ht="31.5">
      <c r="A29" s="151" t="s">
        <v>21</v>
      </c>
      <c r="B29" s="125">
        <v>0.5249999999999999</v>
      </c>
      <c r="C29" s="127">
        <v>0.5249999999999999</v>
      </c>
      <c r="D29" s="125">
        <v>1.2</v>
      </c>
      <c r="E29" s="127">
        <v>1.2</v>
      </c>
      <c r="F29" s="125">
        <v>0.2</v>
      </c>
      <c r="G29" s="127">
        <v>0.2</v>
      </c>
      <c r="H29" s="169">
        <v>1.9249999999999998</v>
      </c>
      <c r="I29" s="170">
        <v>1.9249999999999998</v>
      </c>
      <c r="J29" s="152">
        <v>100</v>
      </c>
      <c r="K29" s="129">
        <v>3</v>
      </c>
    </row>
    <row r="30" spans="1:11" ht="31.5">
      <c r="A30" s="151" t="s">
        <v>26</v>
      </c>
      <c r="B30" s="125">
        <v>0.945</v>
      </c>
      <c r="C30" s="127">
        <v>0.84</v>
      </c>
      <c r="D30" s="125">
        <v>1.2</v>
      </c>
      <c r="E30" s="127">
        <v>1.2</v>
      </c>
      <c r="F30" s="125">
        <v>0.2</v>
      </c>
      <c r="G30" s="127">
        <v>0.2</v>
      </c>
      <c r="H30" s="169">
        <v>2.345</v>
      </c>
      <c r="I30" s="170">
        <v>2.24</v>
      </c>
      <c r="J30" s="152">
        <v>95.52238805970148</v>
      </c>
      <c r="K30" s="129">
        <v>3</v>
      </c>
    </row>
    <row r="31" spans="1:11" ht="31.5">
      <c r="A31" s="151" t="s">
        <v>22</v>
      </c>
      <c r="B31" s="125">
        <v>0.5249999999999999</v>
      </c>
      <c r="C31" s="127">
        <v>0.5249999999999999</v>
      </c>
      <c r="D31" s="125">
        <v>1.2</v>
      </c>
      <c r="E31" s="127">
        <v>1.2</v>
      </c>
      <c r="F31" s="125">
        <v>0.2</v>
      </c>
      <c r="G31" s="127">
        <v>0.2</v>
      </c>
      <c r="H31" s="169">
        <v>1.9249999999999998</v>
      </c>
      <c r="I31" s="170">
        <v>1.9249999999999998</v>
      </c>
      <c r="J31" s="152">
        <v>100</v>
      </c>
      <c r="K31" s="129">
        <v>3</v>
      </c>
    </row>
    <row r="32" spans="1:11" ht="31.5">
      <c r="A32" s="151" t="s">
        <v>23</v>
      </c>
      <c r="B32" s="125">
        <v>0.5249999999999999</v>
      </c>
      <c r="C32" s="127">
        <v>0.5249999999999999</v>
      </c>
      <c r="D32" s="125">
        <v>1.2</v>
      </c>
      <c r="E32" s="127">
        <v>1.2</v>
      </c>
      <c r="F32" s="153">
        <v>0.2</v>
      </c>
      <c r="G32" s="131">
        <v>0.2</v>
      </c>
      <c r="H32" s="169">
        <v>1.9249999999999998</v>
      </c>
      <c r="I32" s="170">
        <v>1.9249999999999998</v>
      </c>
      <c r="J32" s="152">
        <v>100</v>
      </c>
      <c r="K32" s="129">
        <v>3</v>
      </c>
    </row>
    <row r="33" spans="1:11" ht="31.5">
      <c r="A33" s="151" t="s">
        <v>96</v>
      </c>
      <c r="B33" s="125">
        <v>0.5249999999999999</v>
      </c>
      <c r="C33" s="127">
        <v>0.5249999999999999</v>
      </c>
      <c r="D33" s="125">
        <v>1.2</v>
      </c>
      <c r="E33" s="127">
        <v>1.2</v>
      </c>
      <c r="F33" s="125">
        <v>0.2</v>
      </c>
      <c r="G33" s="127">
        <v>0.2</v>
      </c>
      <c r="H33" s="169">
        <v>1.9249999999999998</v>
      </c>
      <c r="I33" s="170">
        <v>1.9249999999999998</v>
      </c>
      <c r="J33" s="152">
        <v>100</v>
      </c>
      <c r="K33" s="129">
        <v>3</v>
      </c>
    </row>
    <row r="34" spans="1:11" ht="31.5">
      <c r="A34" s="151" t="s">
        <v>24</v>
      </c>
      <c r="B34" s="125">
        <v>0.5249999999999999</v>
      </c>
      <c r="C34" s="127">
        <v>0.5249999999999999</v>
      </c>
      <c r="D34" s="125">
        <v>1.2</v>
      </c>
      <c r="E34" s="127">
        <v>1.2</v>
      </c>
      <c r="F34" s="125">
        <v>0.2</v>
      </c>
      <c r="G34" s="127">
        <v>0.2</v>
      </c>
      <c r="H34" s="169">
        <v>1.9249999999999998</v>
      </c>
      <c r="I34" s="170">
        <v>1.9249999999999998</v>
      </c>
      <c r="J34" s="152">
        <v>100</v>
      </c>
      <c r="K34" s="129">
        <v>3</v>
      </c>
    </row>
    <row r="35" spans="1:11" ht="19.5" customHeight="1" thickBot="1">
      <c r="A35" s="154" t="s">
        <v>25</v>
      </c>
      <c r="B35" s="155">
        <v>0.5249999999999999</v>
      </c>
      <c r="C35" s="156">
        <v>0.5249999999999999</v>
      </c>
      <c r="D35" s="155">
        <v>0</v>
      </c>
      <c r="E35" s="156">
        <v>0</v>
      </c>
      <c r="F35" s="155">
        <v>0.2</v>
      </c>
      <c r="G35" s="156">
        <v>0.2</v>
      </c>
      <c r="H35" s="171">
        <v>0.7249999999999999</v>
      </c>
      <c r="I35" s="172">
        <v>0.7249999999999999</v>
      </c>
      <c r="J35" s="157">
        <v>100</v>
      </c>
      <c r="K35" s="158">
        <v>3</v>
      </c>
    </row>
  </sheetData>
  <sheetProtection/>
  <mergeCells count="14">
    <mergeCell ref="A1:A5"/>
    <mergeCell ref="B1:G1"/>
    <mergeCell ref="H1:I2"/>
    <mergeCell ref="J1:J5"/>
    <mergeCell ref="K1:K5"/>
    <mergeCell ref="B2:G2"/>
    <mergeCell ref="B3:C3"/>
    <mergeCell ref="D3:E3"/>
    <mergeCell ref="F3:G3"/>
    <mergeCell ref="H3:H5"/>
    <mergeCell ref="I3:I5"/>
    <mergeCell ref="B4:C4"/>
    <mergeCell ref="D4:E4"/>
    <mergeCell ref="F4:G4"/>
  </mergeCells>
  <printOptions/>
  <pageMargins left="0.03937007874015748" right="0.03937007874015748" top="0.15748031496062992" bottom="0.15748031496062992" header="0.11811023622047245" footer="0.1181102362204724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CS27"/>
  <sheetViews>
    <sheetView view="pageBreakPreview" zoomScale="90" zoomScaleNormal="90" zoomScaleSheetLayoutView="90" zoomScalePageLayoutView="0" workbookViewId="0" topLeftCell="A4">
      <selection activeCell="AI18" sqref="AI18"/>
    </sheetView>
  </sheetViews>
  <sheetFormatPr defaultColWidth="9.140625" defaultRowHeight="15"/>
  <cols>
    <col min="1" max="1" width="12.421875" style="61" customWidth="1"/>
    <col min="2" max="2" width="7.57421875" style="61" customWidth="1"/>
    <col min="3" max="7" width="6.7109375" style="61" customWidth="1"/>
    <col min="8" max="8" width="7.8515625" style="61" customWidth="1"/>
    <col min="9" max="10" width="6.28125" style="61" customWidth="1"/>
    <col min="11" max="11" width="8.421875" style="61" customWidth="1"/>
    <col min="12" max="16" width="6.57421875" style="61" customWidth="1"/>
    <col min="17" max="17" width="8.140625" style="61" customWidth="1"/>
    <col min="18" max="19" width="7.140625" style="61" customWidth="1"/>
    <col min="20" max="20" width="9.140625" style="61" customWidth="1"/>
    <col min="21" max="22" width="7.140625" style="61" customWidth="1"/>
    <col min="23" max="23" width="9.7109375" style="61" customWidth="1"/>
    <col min="24" max="25" width="7.140625" style="61" customWidth="1"/>
    <col min="26" max="26" width="8.421875" style="61" hidden="1" customWidth="1"/>
    <col min="27" max="28" width="7.140625" style="61" hidden="1" customWidth="1"/>
    <col min="29" max="29" width="7.7109375" style="62" customWidth="1"/>
    <col min="30" max="30" width="7.140625" style="63" customWidth="1"/>
    <col min="31" max="31" width="7.140625" style="61" customWidth="1"/>
    <col min="32" max="32" width="11.28125" style="61" customWidth="1"/>
    <col min="33" max="33" width="10.8515625" style="61" customWidth="1"/>
    <col min="34" max="35" width="12.140625" style="64" customWidth="1"/>
    <col min="36" max="36" width="12.57421875" style="1" bestFit="1" customWidth="1"/>
    <col min="37" max="42" width="9.140625" style="1" customWidth="1"/>
    <col min="43" max="97" width="9.140625" style="2" customWidth="1"/>
    <col min="98" max="100" width="9.140625" style="1" customWidth="1"/>
    <col min="101" max="225" width="9.140625" style="61" customWidth="1"/>
    <col min="226" max="226" width="15.140625" style="61" customWidth="1"/>
    <col min="227" max="227" width="1.28515625" style="61" customWidth="1"/>
    <col min="228" max="228" width="5.7109375" style="61" customWidth="1"/>
    <col min="229" max="231" width="6.7109375" style="61" customWidth="1"/>
    <col min="232" max="232" width="4.57421875" style="61" customWidth="1"/>
    <col min="233" max="233" width="6.140625" style="61" customWidth="1"/>
    <col min="234" max="234" width="7.00390625" style="61" customWidth="1"/>
    <col min="235" max="235" width="3.8515625" style="61" customWidth="1"/>
    <col min="236" max="236" width="6.140625" style="61" customWidth="1"/>
    <col min="237" max="237" width="7.7109375" style="61" customWidth="1"/>
    <col min="238" max="238" width="4.140625" style="61" customWidth="1"/>
    <col min="239" max="239" width="6.8515625" style="61" customWidth="1"/>
    <col min="240" max="240" width="4.8515625" style="61" customWidth="1"/>
    <col min="241" max="241" width="3.57421875" style="61" customWidth="1"/>
    <col min="242" max="242" width="6.8515625" style="61" customWidth="1"/>
    <col min="243" max="243" width="7.140625" style="61" customWidth="1"/>
    <col min="244" max="244" width="5.140625" style="61" customWidth="1"/>
    <col min="245" max="245" width="6.57421875" style="61" customWidth="1"/>
    <col min="246" max="246" width="7.421875" style="61" customWidth="1"/>
    <col min="247" max="247" width="4.7109375" style="61" customWidth="1"/>
    <col min="248" max="248" width="7.140625" style="61" customWidth="1"/>
    <col min="249" max="249" width="6.57421875" style="61" customWidth="1"/>
    <col min="250" max="250" width="4.7109375" style="61" customWidth="1"/>
    <col min="251" max="251" width="8.00390625" style="61" customWidth="1"/>
    <col min="252" max="252" width="5.8515625" style="61" customWidth="1"/>
    <col min="253" max="253" width="4.7109375" style="61" customWidth="1"/>
    <col min="254" max="255" width="7.421875" style="61" customWidth="1"/>
    <col min="256" max="16384" width="5.8515625" style="61" customWidth="1"/>
  </cols>
  <sheetData>
    <row r="1" spans="1:35" ht="15.75" customHeight="1">
      <c r="A1" s="203" t="s">
        <v>0</v>
      </c>
      <c r="B1" s="204" t="s">
        <v>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s="2" customFormat="1" ht="33" customHeight="1">
      <c r="A2" s="203"/>
      <c r="B2" s="205" t="s">
        <v>27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7"/>
      <c r="AF2" s="203" t="s">
        <v>28</v>
      </c>
      <c r="AG2" s="203"/>
      <c r="AH2" s="202" t="s">
        <v>29</v>
      </c>
      <c r="AI2" s="202"/>
    </row>
    <row r="3" spans="1:35" s="2" customFormat="1" ht="55.5" customHeight="1">
      <c r="A3" s="203"/>
      <c r="B3" s="203" t="s">
        <v>30</v>
      </c>
      <c r="C3" s="203"/>
      <c r="D3" s="203"/>
      <c r="E3" s="203"/>
      <c r="F3" s="203"/>
      <c r="G3" s="203"/>
      <c r="H3" s="203" t="s">
        <v>31</v>
      </c>
      <c r="I3" s="203"/>
      <c r="J3" s="203"/>
      <c r="K3" s="203"/>
      <c r="L3" s="203"/>
      <c r="M3" s="203"/>
      <c r="N3" s="203"/>
      <c r="O3" s="203"/>
      <c r="P3" s="203"/>
      <c r="Q3" s="203" t="s">
        <v>32</v>
      </c>
      <c r="R3" s="203"/>
      <c r="S3" s="203"/>
      <c r="T3" s="203" t="s">
        <v>33</v>
      </c>
      <c r="U3" s="203"/>
      <c r="V3" s="203"/>
      <c r="W3" s="203" t="s">
        <v>34</v>
      </c>
      <c r="X3" s="203"/>
      <c r="Y3" s="203"/>
      <c r="Z3" s="208" t="s">
        <v>35</v>
      </c>
      <c r="AA3" s="208"/>
      <c r="AB3" s="208"/>
      <c r="AC3" s="209" t="s">
        <v>36</v>
      </c>
      <c r="AD3" s="210"/>
      <c r="AE3" s="211"/>
      <c r="AF3" s="203" t="s">
        <v>37</v>
      </c>
      <c r="AG3" s="203" t="s">
        <v>38</v>
      </c>
      <c r="AH3" s="202" t="s">
        <v>39</v>
      </c>
      <c r="AI3" s="202" t="s">
        <v>40</v>
      </c>
    </row>
    <row r="4" spans="1:35" s="2" customFormat="1" ht="94.5" customHeight="1">
      <c r="A4" s="203"/>
      <c r="B4" s="203" t="s">
        <v>41</v>
      </c>
      <c r="C4" s="203"/>
      <c r="D4" s="203"/>
      <c r="E4" s="203" t="s">
        <v>42</v>
      </c>
      <c r="F4" s="203"/>
      <c r="G4" s="203"/>
      <c r="H4" s="203" t="s">
        <v>43</v>
      </c>
      <c r="I4" s="203"/>
      <c r="J4" s="203"/>
      <c r="K4" s="203" t="s">
        <v>44</v>
      </c>
      <c r="L4" s="203"/>
      <c r="M4" s="203"/>
      <c r="N4" s="203" t="s">
        <v>45</v>
      </c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8"/>
      <c r="AA4" s="208"/>
      <c r="AB4" s="208"/>
      <c r="AC4" s="212"/>
      <c r="AD4" s="213"/>
      <c r="AE4" s="214"/>
      <c r="AF4" s="203"/>
      <c r="AG4" s="203"/>
      <c r="AH4" s="202"/>
      <c r="AI4" s="202"/>
    </row>
    <row r="5" spans="1:35" s="2" customFormat="1" ht="16.5" customHeight="1">
      <c r="A5" s="203"/>
      <c r="B5" s="215">
        <v>0.2</v>
      </c>
      <c r="C5" s="215"/>
      <c r="D5" s="215"/>
      <c r="E5" s="215">
        <v>0.1</v>
      </c>
      <c r="F5" s="215"/>
      <c r="G5" s="215"/>
      <c r="H5" s="215">
        <v>0.06</v>
      </c>
      <c r="I5" s="215"/>
      <c r="J5" s="215"/>
      <c r="K5" s="215">
        <v>0.06</v>
      </c>
      <c r="L5" s="215"/>
      <c r="M5" s="215"/>
      <c r="N5" s="215">
        <v>0.12</v>
      </c>
      <c r="O5" s="215"/>
      <c r="P5" s="215"/>
      <c r="Q5" s="215">
        <v>0.05</v>
      </c>
      <c r="R5" s="215"/>
      <c r="S5" s="215"/>
      <c r="T5" s="215">
        <v>0.05</v>
      </c>
      <c r="U5" s="215"/>
      <c r="V5" s="215"/>
      <c r="W5" s="215">
        <v>0.1</v>
      </c>
      <c r="X5" s="215"/>
      <c r="Y5" s="215"/>
      <c r="Z5" s="215">
        <v>0.1</v>
      </c>
      <c r="AA5" s="215"/>
      <c r="AB5" s="215"/>
      <c r="AC5" s="216">
        <v>0.08</v>
      </c>
      <c r="AD5" s="217"/>
      <c r="AE5" s="218"/>
      <c r="AF5" s="203"/>
      <c r="AG5" s="203"/>
      <c r="AH5" s="202"/>
      <c r="AI5" s="202"/>
    </row>
    <row r="6" spans="1:35" s="6" customFormat="1" ht="72.75" customHeight="1" hidden="1">
      <c r="A6" s="203"/>
      <c r="B6" s="202" t="s">
        <v>46</v>
      </c>
      <c r="C6" s="202"/>
      <c r="D6" s="202"/>
      <c r="E6" s="202"/>
      <c r="F6" s="202"/>
      <c r="G6" s="202"/>
      <c r="H6" s="202" t="s">
        <v>47</v>
      </c>
      <c r="I6" s="202"/>
      <c r="J6" s="202"/>
      <c r="K6" s="202"/>
      <c r="L6" s="202"/>
      <c r="M6" s="202"/>
      <c r="N6" s="202" t="s">
        <v>48</v>
      </c>
      <c r="O6" s="202"/>
      <c r="P6" s="202"/>
      <c r="Q6" s="202" t="s">
        <v>49</v>
      </c>
      <c r="R6" s="202"/>
      <c r="S6" s="202"/>
      <c r="T6" s="202" t="s">
        <v>50</v>
      </c>
      <c r="U6" s="202"/>
      <c r="V6" s="202"/>
      <c r="W6" s="202" t="s">
        <v>51</v>
      </c>
      <c r="X6" s="202"/>
      <c r="Y6" s="202"/>
      <c r="Z6" s="202" t="s">
        <v>52</v>
      </c>
      <c r="AA6" s="202"/>
      <c r="AB6" s="202"/>
      <c r="AC6" s="3"/>
      <c r="AD6" s="4"/>
      <c r="AE6" s="5"/>
      <c r="AF6" s="203"/>
      <c r="AG6" s="203"/>
      <c r="AH6" s="202"/>
      <c r="AI6" s="202"/>
    </row>
    <row r="7" spans="1:35" s="8" customFormat="1" ht="21.75" customHeight="1">
      <c r="A7" s="7"/>
      <c r="B7" s="5" t="s">
        <v>53</v>
      </c>
      <c r="C7" s="5" t="s">
        <v>54</v>
      </c>
      <c r="D7" s="5" t="s">
        <v>55</v>
      </c>
      <c r="E7" s="5" t="s">
        <v>53</v>
      </c>
      <c r="F7" s="5" t="s">
        <v>54</v>
      </c>
      <c r="G7" s="5" t="s">
        <v>55</v>
      </c>
      <c r="H7" s="5" t="s">
        <v>53</v>
      </c>
      <c r="I7" s="5" t="s">
        <v>54</v>
      </c>
      <c r="J7" s="5" t="s">
        <v>55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54</v>
      </c>
      <c r="P7" s="5" t="s">
        <v>55</v>
      </c>
      <c r="Q7" s="5" t="s">
        <v>53</v>
      </c>
      <c r="R7" s="5" t="s">
        <v>57</v>
      </c>
      <c r="S7" s="5" t="s">
        <v>55</v>
      </c>
      <c r="T7" s="5" t="s">
        <v>53</v>
      </c>
      <c r="U7" s="5" t="s">
        <v>54</v>
      </c>
      <c r="V7" s="5" t="s">
        <v>55</v>
      </c>
      <c r="W7" s="5" t="s">
        <v>58</v>
      </c>
      <c r="X7" s="5" t="s">
        <v>54</v>
      </c>
      <c r="Y7" s="5" t="s">
        <v>55</v>
      </c>
      <c r="Z7" s="5" t="s">
        <v>59</v>
      </c>
      <c r="AA7" s="5" t="s">
        <v>54</v>
      </c>
      <c r="AB7" s="5" t="s">
        <v>55</v>
      </c>
      <c r="AC7" s="3" t="s">
        <v>53</v>
      </c>
      <c r="AD7" s="4" t="s">
        <v>54</v>
      </c>
      <c r="AE7" s="5" t="s">
        <v>55</v>
      </c>
      <c r="AF7" s="203"/>
      <c r="AG7" s="203"/>
      <c r="AH7" s="202"/>
      <c r="AI7" s="202"/>
    </row>
    <row r="8" spans="1:97" s="23" customFormat="1" ht="39.75" customHeight="1">
      <c r="A8" s="9" t="s">
        <v>14</v>
      </c>
      <c r="B8" s="10"/>
      <c r="C8" s="11"/>
      <c r="D8" s="12"/>
      <c r="E8" s="13">
        <v>3.3</v>
      </c>
      <c r="F8" s="14">
        <v>5</v>
      </c>
      <c r="G8" s="15">
        <f aca="true" t="shared" si="0" ref="G8:G22">F8*$E$5</f>
        <v>0.5</v>
      </c>
      <c r="H8" s="13">
        <v>100</v>
      </c>
      <c r="I8" s="14">
        <v>5</v>
      </c>
      <c r="J8" s="15">
        <f>I8*$H$5</f>
        <v>0.3</v>
      </c>
      <c r="K8" s="13">
        <v>100</v>
      </c>
      <c r="L8" s="14">
        <v>5</v>
      </c>
      <c r="M8" s="15">
        <f>L8*$K$5</f>
        <v>0.3</v>
      </c>
      <c r="N8" s="16">
        <v>1</v>
      </c>
      <c r="O8" s="17">
        <v>1</v>
      </c>
      <c r="P8" s="18">
        <f>O8*$N$5</f>
        <v>0.12</v>
      </c>
      <c r="Q8" s="13">
        <v>100</v>
      </c>
      <c r="R8" s="14">
        <v>5</v>
      </c>
      <c r="S8" s="15">
        <f>R8*$Q$5</f>
        <v>0.25</v>
      </c>
      <c r="T8" s="13">
        <v>100</v>
      </c>
      <c r="U8" s="14">
        <v>5</v>
      </c>
      <c r="V8" s="15">
        <f>U8*$T$5</f>
        <v>0.25</v>
      </c>
      <c r="W8" s="13">
        <v>0</v>
      </c>
      <c r="X8" s="14">
        <v>5</v>
      </c>
      <c r="Y8" s="15">
        <f>X8*$W$5</f>
        <v>0.5</v>
      </c>
      <c r="Z8" s="10"/>
      <c r="AA8" s="11"/>
      <c r="AB8" s="12"/>
      <c r="AC8" s="19"/>
      <c r="AD8" s="20"/>
      <c r="AE8" s="12">
        <f>AD8*$AC$5</f>
        <v>0</v>
      </c>
      <c r="AF8" s="12">
        <f>5*($H$5+$K$5+$N$5+$E$5+$Q$5+$T$5+$W$5)</f>
        <v>2.6999999999999997</v>
      </c>
      <c r="AG8" s="12">
        <f>D8+G8+J8+M8+P8+S8+V8+Y8+AB8+AE8</f>
        <v>2.22</v>
      </c>
      <c r="AH8" s="21">
        <f aca="true" t="shared" si="1" ref="AH8:AI22">AF8*0.35</f>
        <v>0.9449999999999998</v>
      </c>
      <c r="AI8" s="21">
        <f t="shared" si="1"/>
        <v>0.777</v>
      </c>
      <c r="AJ8" s="1"/>
      <c r="AK8" s="1"/>
      <c r="AL8" s="22"/>
      <c r="AM8" s="1"/>
      <c r="AN8" s="1"/>
      <c r="AO8" s="1"/>
      <c r="AP8" s="1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38" s="2" customFormat="1" ht="39.75" customHeight="1">
      <c r="A9" s="9" t="s">
        <v>60</v>
      </c>
      <c r="B9" s="10"/>
      <c r="C9" s="9"/>
      <c r="D9" s="12"/>
      <c r="E9" s="13">
        <v>2</v>
      </c>
      <c r="F9" s="14">
        <v>5</v>
      </c>
      <c r="G9" s="15">
        <f t="shared" si="0"/>
        <v>0.5</v>
      </c>
      <c r="H9" s="24"/>
      <c r="I9" s="25"/>
      <c r="J9" s="12"/>
      <c r="K9" s="13">
        <v>100</v>
      </c>
      <c r="L9" s="14">
        <v>5</v>
      </c>
      <c r="M9" s="15">
        <f>L9*$K$5</f>
        <v>0.3</v>
      </c>
      <c r="N9" s="13">
        <v>0</v>
      </c>
      <c r="O9" s="14">
        <v>5</v>
      </c>
      <c r="P9" s="15">
        <f>O9*$N$5</f>
        <v>0.6</v>
      </c>
      <c r="Q9" s="13">
        <v>100</v>
      </c>
      <c r="R9" s="14">
        <v>5</v>
      </c>
      <c r="S9" s="15">
        <f>R9*$Q$5</f>
        <v>0.25</v>
      </c>
      <c r="T9" s="13">
        <v>100</v>
      </c>
      <c r="U9" s="14">
        <v>5</v>
      </c>
      <c r="V9" s="15">
        <f>U9*$T$5</f>
        <v>0.25</v>
      </c>
      <c r="W9" s="13">
        <v>0</v>
      </c>
      <c r="X9" s="14">
        <v>5</v>
      </c>
      <c r="Y9" s="15">
        <f aca="true" t="shared" si="2" ref="Y9:Y22">X9*$W$5</f>
        <v>0.5</v>
      </c>
      <c r="Z9" s="10"/>
      <c r="AA9" s="11"/>
      <c r="AB9" s="12"/>
      <c r="AC9" s="19"/>
      <c r="AD9" s="20"/>
      <c r="AE9" s="12">
        <f aca="true" t="shared" si="3" ref="AE9:AE25">AD9*$AC$5</f>
        <v>0</v>
      </c>
      <c r="AF9" s="12">
        <f>5*($K$5+$N$5+$E$5+$Q$5+$T$5+$W$5)</f>
        <v>2.4</v>
      </c>
      <c r="AG9" s="12">
        <f aca="true" t="shared" si="4" ref="AG9:AG25">D9+G9+J9+M9+P9+S9+V9+Y9+AB9+AE9</f>
        <v>2.4</v>
      </c>
      <c r="AH9" s="21">
        <f t="shared" si="1"/>
        <v>0.84</v>
      </c>
      <c r="AI9" s="21">
        <f t="shared" si="1"/>
        <v>0.84</v>
      </c>
      <c r="AJ9" s="1"/>
      <c r="AL9" s="22"/>
    </row>
    <row r="10" spans="1:97" s="23" customFormat="1" ht="39.75" customHeight="1">
      <c r="A10" s="9" t="s">
        <v>2</v>
      </c>
      <c r="B10" s="10"/>
      <c r="C10" s="9"/>
      <c r="D10" s="12"/>
      <c r="E10" s="13">
        <v>0</v>
      </c>
      <c r="F10" s="14">
        <v>5</v>
      </c>
      <c r="G10" s="15">
        <f t="shared" si="0"/>
        <v>0.5</v>
      </c>
      <c r="H10" s="13">
        <v>100</v>
      </c>
      <c r="I10" s="14">
        <v>5</v>
      </c>
      <c r="J10" s="15">
        <f>I10*$H$5</f>
        <v>0.3</v>
      </c>
      <c r="K10" s="13">
        <v>100</v>
      </c>
      <c r="L10" s="14">
        <v>5</v>
      </c>
      <c r="M10" s="15">
        <f>L10*$K$5</f>
        <v>0.3</v>
      </c>
      <c r="N10" s="13">
        <v>0</v>
      </c>
      <c r="O10" s="14">
        <v>5</v>
      </c>
      <c r="P10" s="15">
        <f>O10*$N$5</f>
        <v>0.6</v>
      </c>
      <c r="Q10" s="13">
        <v>100</v>
      </c>
      <c r="R10" s="14">
        <v>5</v>
      </c>
      <c r="S10" s="15">
        <f>R10*$Q$5</f>
        <v>0.25</v>
      </c>
      <c r="T10" s="13">
        <v>100</v>
      </c>
      <c r="U10" s="14">
        <v>5</v>
      </c>
      <c r="V10" s="15">
        <f>U10*$T$5</f>
        <v>0.25</v>
      </c>
      <c r="W10" s="13">
        <v>0</v>
      </c>
      <c r="X10" s="14">
        <v>5</v>
      </c>
      <c r="Y10" s="15">
        <f t="shared" si="2"/>
        <v>0.5</v>
      </c>
      <c r="Z10" s="10"/>
      <c r="AA10" s="11"/>
      <c r="AB10" s="12"/>
      <c r="AC10" s="19"/>
      <c r="AD10" s="20"/>
      <c r="AE10" s="12">
        <f t="shared" si="3"/>
        <v>0</v>
      </c>
      <c r="AF10" s="12">
        <f>5*($H$5+$K$5+$N$5+$E$5+$Q$5+$T$5+$W$5)</f>
        <v>2.6999999999999997</v>
      </c>
      <c r="AG10" s="12">
        <f t="shared" si="4"/>
        <v>2.7</v>
      </c>
      <c r="AH10" s="21">
        <f t="shared" si="1"/>
        <v>0.9449999999999998</v>
      </c>
      <c r="AI10" s="21">
        <f t="shared" si="1"/>
        <v>0.945</v>
      </c>
      <c r="AJ10" s="1"/>
      <c r="AK10" s="1"/>
      <c r="AL10" s="22"/>
      <c r="AM10" s="1"/>
      <c r="AN10" s="1"/>
      <c r="AO10" s="1"/>
      <c r="AP10" s="1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38" s="2" customFormat="1" ht="39.75" customHeight="1">
      <c r="A11" s="9" t="s">
        <v>3</v>
      </c>
      <c r="B11" s="10"/>
      <c r="C11" s="9"/>
      <c r="D11" s="12"/>
      <c r="E11" s="13">
        <v>2.8</v>
      </c>
      <c r="F11" s="14">
        <v>5</v>
      </c>
      <c r="G11" s="15">
        <f t="shared" si="0"/>
        <v>0.5</v>
      </c>
      <c r="H11" s="24"/>
      <c r="I11" s="24"/>
      <c r="J11" s="24"/>
      <c r="K11" s="24"/>
      <c r="L11" s="25"/>
      <c r="M11" s="12"/>
      <c r="N11" s="9"/>
      <c r="O11" s="20"/>
      <c r="P11" s="12"/>
      <c r="Q11" s="10"/>
      <c r="R11" s="9"/>
      <c r="S11" s="12"/>
      <c r="T11" s="10"/>
      <c r="U11" s="9"/>
      <c r="V11" s="12"/>
      <c r="W11" s="13">
        <v>0</v>
      </c>
      <c r="X11" s="14">
        <v>5</v>
      </c>
      <c r="Y11" s="15">
        <f t="shared" si="2"/>
        <v>0.5</v>
      </c>
      <c r="Z11" s="10"/>
      <c r="AA11" s="11"/>
      <c r="AB11" s="12"/>
      <c r="AC11" s="19"/>
      <c r="AD11" s="20"/>
      <c r="AE11" s="12">
        <f t="shared" si="3"/>
        <v>0</v>
      </c>
      <c r="AF11" s="12">
        <f>5*($E$5+$W$5)</f>
        <v>1</v>
      </c>
      <c r="AG11" s="12">
        <f t="shared" si="4"/>
        <v>1</v>
      </c>
      <c r="AH11" s="21">
        <f t="shared" si="1"/>
        <v>0.35</v>
      </c>
      <c r="AI11" s="21">
        <f t="shared" si="1"/>
        <v>0.35</v>
      </c>
      <c r="AL11" s="22"/>
    </row>
    <row r="12" spans="1:97" s="23" customFormat="1" ht="39.75" customHeight="1">
      <c r="A12" s="9" t="s">
        <v>12</v>
      </c>
      <c r="B12" s="10"/>
      <c r="C12" s="11"/>
      <c r="D12" s="12"/>
      <c r="E12" s="26">
        <v>13.7</v>
      </c>
      <c r="F12" s="27">
        <v>3</v>
      </c>
      <c r="G12" s="28">
        <f t="shared" si="0"/>
        <v>0.30000000000000004</v>
      </c>
      <c r="H12" s="13">
        <v>100</v>
      </c>
      <c r="I12" s="14">
        <v>5</v>
      </c>
      <c r="J12" s="15">
        <f aca="true" t="shared" si="5" ref="J12:J25">I12*$H$5</f>
        <v>0.3</v>
      </c>
      <c r="K12" s="13">
        <v>100</v>
      </c>
      <c r="L12" s="14">
        <v>5</v>
      </c>
      <c r="M12" s="15">
        <f aca="true" t="shared" si="6" ref="M12:M21">L12*$K$5</f>
        <v>0.3</v>
      </c>
      <c r="N12" s="13">
        <v>0</v>
      </c>
      <c r="O12" s="14">
        <v>5</v>
      </c>
      <c r="P12" s="15">
        <f aca="true" t="shared" si="7" ref="P12:P21">O12*$N$5</f>
        <v>0.6</v>
      </c>
      <c r="Q12" s="13">
        <v>100</v>
      </c>
      <c r="R12" s="14">
        <v>5</v>
      </c>
      <c r="S12" s="15">
        <f aca="true" t="shared" si="8" ref="S12:S23">R12*$Q$5</f>
        <v>0.25</v>
      </c>
      <c r="T12" s="13">
        <v>100</v>
      </c>
      <c r="U12" s="14">
        <v>5</v>
      </c>
      <c r="V12" s="15">
        <f aca="true" t="shared" si="9" ref="V12:V23">U12*$T$5</f>
        <v>0.25</v>
      </c>
      <c r="W12" s="13">
        <v>0</v>
      </c>
      <c r="X12" s="14">
        <v>5</v>
      </c>
      <c r="Y12" s="15">
        <f t="shared" si="2"/>
        <v>0.5</v>
      </c>
      <c r="Z12" s="10"/>
      <c r="AA12" s="11"/>
      <c r="AB12" s="12"/>
      <c r="AC12" s="29"/>
      <c r="AD12" s="30"/>
      <c r="AE12" s="31"/>
      <c r="AF12" s="12">
        <f>5*($H$5+$K$5+$N$5+$E$5+$Q$5+$T$5+$W$5)</f>
        <v>2.6999999999999997</v>
      </c>
      <c r="AG12" s="12">
        <f t="shared" si="4"/>
        <v>2.5</v>
      </c>
      <c r="AH12" s="21">
        <f t="shared" si="1"/>
        <v>0.9449999999999998</v>
      </c>
      <c r="AI12" s="21">
        <f t="shared" si="1"/>
        <v>0.875</v>
      </c>
      <c r="AJ12" s="1"/>
      <c r="AK12" s="1"/>
      <c r="AL12" s="22"/>
      <c r="AM12" s="1"/>
      <c r="AN12" s="1"/>
      <c r="AO12" s="1"/>
      <c r="AP12" s="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s="23" customFormat="1" ht="39.75" customHeight="1">
      <c r="A13" s="9" t="s">
        <v>4</v>
      </c>
      <c r="B13" s="10"/>
      <c r="C13" s="9"/>
      <c r="D13" s="12"/>
      <c r="E13" s="13">
        <v>5</v>
      </c>
      <c r="F13" s="14">
        <v>5</v>
      </c>
      <c r="G13" s="15">
        <f t="shared" si="0"/>
        <v>0.5</v>
      </c>
      <c r="H13" s="13">
        <v>100</v>
      </c>
      <c r="I13" s="14">
        <v>5</v>
      </c>
      <c r="J13" s="15">
        <f t="shared" si="5"/>
        <v>0.3</v>
      </c>
      <c r="K13" s="13">
        <v>100</v>
      </c>
      <c r="L13" s="14">
        <v>5</v>
      </c>
      <c r="M13" s="15">
        <f t="shared" si="6"/>
        <v>0.3</v>
      </c>
      <c r="N13" s="13">
        <v>0</v>
      </c>
      <c r="O13" s="14">
        <v>5</v>
      </c>
      <c r="P13" s="15">
        <f t="shared" si="7"/>
        <v>0.6</v>
      </c>
      <c r="Q13" s="13">
        <v>100</v>
      </c>
      <c r="R13" s="14">
        <v>5</v>
      </c>
      <c r="S13" s="15">
        <f t="shared" si="8"/>
        <v>0.25</v>
      </c>
      <c r="T13" s="13">
        <v>100</v>
      </c>
      <c r="U13" s="14">
        <v>5</v>
      </c>
      <c r="V13" s="15">
        <f t="shared" si="9"/>
        <v>0.25</v>
      </c>
      <c r="W13" s="13">
        <v>0</v>
      </c>
      <c r="X13" s="14">
        <v>5</v>
      </c>
      <c r="Y13" s="15">
        <f t="shared" si="2"/>
        <v>0.5</v>
      </c>
      <c r="Z13" s="10"/>
      <c r="AA13" s="11"/>
      <c r="AB13" s="12"/>
      <c r="AC13" s="13">
        <v>100</v>
      </c>
      <c r="AD13" s="32">
        <v>5</v>
      </c>
      <c r="AE13" s="15">
        <f t="shared" si="3"/>
        <v>0.4</v>
      </c>
      <c r="AF13" s="12">
        <f>5*($H$5+$K$5+$N$5+$E$5+$Q$5+$T$5+$W$5+AC5)</f>
        <v>3.0999999999999996</v>
      </c>
      <c r="AG13" s="12">
        <f t="shared" si="4"/>
        <v>3.1</v>
      </c>
      <c r="AH13" s="21">
        <f t="shared" si="1"/>
        <v>1.0849999999999997</v>
      </c>
      <c r="AI13" s="21">
        <f t="shared" si="1"/>
        <v>1.085</v>
      </c>
      <c r="AJ13" s="1"/>
      <c r="AK13" s="1"/>
      <c r="AL13" s="22"/>
      <c r="AM13" s="1"/>
      <c r="AN13" s="1"/>
      <c r="AO13" s="1"/>
      <c r="AP13" s="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38" s="33" customFormat="1" ht="39.75" customHeight="1">
      <c r="A14" s="9" t="s">
        <v>17</v>
      </c>
      <c r="B14" s="10"/>
      <c r="C14" s="9"/>
      <c r="D14" s="12"/>
      <c r="E14" s="13">
        <v>0.4</v>
      </c>
      <c r="F14" s="14">
        <v>5</v>
      </c>
      <c r="G14" s="15">
        <f t="shared" si="0"/>
        <v>0.5</v>
      </c>
      <c r="H14" s="16">
        <v>75</v>
      </c>
      <c r="I14" s="17">
        <v>1</v>
      </c>
      <c r="J14" s="18">
        <f t="shared" si="5"/>
        <v>0.06</v>
      </c>
      <c r="K14" s="13">
        <v>100</v>
      </c>
      <c r="L14" s="14">
        <v>5</v>
      </c>
      <c r="M14" s="15">
        <f t="shared" si="6"/>
        <v>0.3</v>
      </c>
      <c r="N14" s="16">
        <v>2</v>
      </c>
      <c r="O14" s="17">
        <v>1</v>
      </c>
      <c r="P14" s="18">
        <f t="shared" si="7"/>
        <v>0.12</v>
      </c>
      <c r="Q14" s="13">
        <v>98.9</v>
      </c>
      <c r="R14" s="14">
        <v>5</v>
      </c>
      <c r="S14" s="15">
        <f t="shared" si="8"/>
        <v>0.25</v>
      </c>
      <c r="T14" s="13">
        <v>100</v>
      </c>
      <c r="U14" s="14">
        <v>5</v>
      </c>
      <c r="V14" s="15">
        <f t="shared" si="9"/>
        <v>0.25</v>
      </c>
      <c r="W14" s="13">
        <v>0</v>
      </c>
      <c r="X14" s="14">
        <v>5</v>
      </c>
      <c r="Y14" s="15">
        <f t="shared" si="2"/>
        <v>0.5</v>
      </c>
      <c r="Z14" s="10"/>
      <c r="AA14" s="11"/>
      <c r="AB14" s="12"/>
      <c r="AC14" s="13">
        <v>100</v>
      </c>
      <c r="AD14" s="32">
        <v>5</v>
      </c>
      <c r="AE14" s="15">
        <f t="shared" si="3"/>
        <v>0.4</v>
      </c>
      <c r="AF14" s="12">
        <f>5*($H$5+$K$5+$N$5+$E$5+$Q$5+$T$5+$W$5+AC5)</f>
        <v>3.0999999999999996</v>
      </c>
      <c r="AG14" s="12">
        <f t="shared" si="4"/>
        <v>2.38</v>
      </c>
      <c r="AH14" s="21">
        <f t="shared" si="1"/>
        <v>1.0849999999999997</v>
      </c>
      <c r="AI14" s="21">
        <f t="shared" si="1"/>
        <v>0.833</v>
      </c>
      <c r="AJ14" s="1"/>
      <c r="AL14" s="22"/>
    </row>
    <row r="15" spans="1:97" s="23" customFormat="1" ht="39.75" customHeight="1">
      <c r="A15" s="9" t="s">
        <v>16</v>
      </c>
      <c r="B15" s="34"/>
      <c r="C15" s="35"/>
      <c r="D15" s="12"/>
      <c r="E15" s="16">
        <v>62</v>
      </c>
      <c r="F15" s="17">
        <v>1</v>
      </c>
      <c r="G15" s="18">
        <f t="shared" si="0"/>
        <v>0.1</v>
      </c>
      <c r="H15" s="13">
        <v>100</v>
      </c>
      <c r="I15" s="14">
        <v>5</v>
      </c>
      <c r="J15" s="15">
        <f t="shared" si="5"/>
        <v>0.3</v>
      </c>
      <c r="K15" s="13">
        <v>100</v>
      </c>
      <c r="L15" s="14">
        <v>5</v>
      </c>
      <c r="M15" s="15">
        <f t="shared" si="6"/>
        <v>0.3</v>
      </c>
      <c r="N15" s="13">
        <v>0</v>
      </c>
      <c r="O15" s="14">
        <v>5</v>
      </c>
      <c r="P15" s="15">
        <f t="shared" si="7"/>
        <v>0.6</v>
      </c>
      <c r="Q15" s="13">
        <v>100</v>
      </c>
      <c r="R15" s="14">
        <v>5</v>
      </c>
      <c r="S15" s="15">
        <f t="shared" si="8"/>
        <v>0.25</v>
      </c>
      <c r="T15" s="13">
        <v>100</v>
      </c>
      <c r="U15" s="14">
        <v>5</v>
      </c>
      <c r="V15" s="15">
        <f t="shared" si="9"/>
        <v>0.25</v>
      </c>
      <c r="W15" s="13">
        <v>0</v>
      </c>
      <c r="X15" s="14">
        <v>5</v>
      </c>
      <c r="Y15" s="15">
        <f t="shared" si="2"/>
        <v>0.5</v>
      </c>
      <c r="Z15" s="10"/>
      <c r="AA15" s="11"/>
      <c r="AB15" s="12"/>
      <c r="AC15" s="13">
        <v>100</v>
      </c>
      <c r="AD15" s="32">
        <v>5</v>
      </c>
      <c r="AE15" s="15">
        <f t="shared" si="3"/>
        <v>0.4</v>
      </c>
      <c r="AF15" s="12">
        <f>5*($E$5+$H$5+$K$5+$N$5+$Q$5+$T$5+$W$5+AC5)</f>
        <v>3.0999999999999996</v>
      </c>
      <c r="AG15" s="12">
        <f t="shared" si="4"/>
        <v>2.6999999999999997</v>
      </c>
      <c r="AH15" s="21">
        <f t="shared" si="1"/>
        <v>1.0849999999999997</v>
      </c>
      <c r="AI15" s="21">
        <f t="shared" si="1"/>
        <v>0.9449999999999998</v>
      </c>
      <c r="AJ15" s="1"/>
      <c r="AK15" s="1"/>
      <c r="AL15" s="22"/>
      <c r="AM15" s="1"/>
      <c r="AN15" s="1"/>
      <c r="AO15" s="1"/>
      <c r="AP15" s="1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s="23" customFormat="1" ht="39.75" customHeight="1">
      <c r="A16" s="9" t="s">
        <v>5</v>
      </c>
      <c r="B16" s="13">
        <v>0</v>
      </c>
      <c r="C16" s="14">
        <v>5</v>
      </c>
      <c r="D16" s="15">
        <f>C16*$B$5</f>
        <v>1</v>
      </c>
      <c r="E16" s="13">
        <v>0</v>
      </c>
      <c r="F16" s="14">
        <v>5</v>
      </c>
      <c r="G16" s="15">
        <f t="shared" si="0"/>
        <v>0.5</v>
      </c>
      <c r="H16" s="24"/>
      <c r="I16" s="25"/>
      <c r="J16" s="12"/>
      <c r="K16" s="13">
        <v>100</v>
      </c>
      <c r="L16" s="14">
        <v>5</v>
      </c>
      <c r="M16" s="15">
        <f t="shared" si="6"/>
        <v>0.3</v>
      </c>
      <c r="N16" s="13">
        <v>0</v>
      </c>
      <c r="O16" s="14">
        <v>5</v>
      </c>
      <c r="P16" s="15">
        <f t="shared" si="7"/>
        <v>0.6</v>
      </c>
      <c r="Q16" s="13">
        <v>92.5</v>
      </c>
      <c r="R16" s="14">
        <v>5</v>
      </c>
      <c r="S16" s="15">
        <f t="shared" si="8"/>
        <v>0.25</v>
      </c>
      <c r="T16" s="13">
        <v>92.2</v>
      </c>
      <c r="U16" s="14">
        <v>5</v>
      </c>
      <c r="V16" s="15">
        <f t="shared" si="9"/>
        <v>0.25</v>
      </c>
      <c r="W16" s="13">
        <v>0</v>
      </c>
      <c r="X16" s="14">
        <v>5</v>
      </c>
      <c r="Y16" s="15">
        <f t="shared" si="2"/>
        <v>0.5</v>
      </c>
      <c r="Z16" s="10"/>
      <c r="AA16" s="11"/>
      <c r="AB16" s="12"/>
      <c r="AC16" s="13">
        <v>100</v>
      </c>
      <c r="AD16" s="32">
        <v>5</v>
      </c>
      <c r="AE16" s="15">
        <f t="shared" si="3"/>
        <v>0.4</v>
      </c>
      <c r="AF16" s="12">
        <f>5*($E$5++$B$5+$K$5+$N$5+$Q$5+$T$5+$W$5+AC5)</f>
        <v>3.8</v>
      </c>
      <c r="AG16" s="12">
        <f t="shared" si="4"/>
        <v>3.8</v>
      </c>
      <c r="AH16" s="21">
        <f t="shared" si="1"/>
        <v>1.3299999999999998</v>
      </c>
      <c r="AI16" s="21">
        <f t="shared" si="1"/>
        <v>1.3299999999999998</v>
      </c>
      <c r="AJ16" s="1"/>
      <c r="AK16" s="1"/>
      <c r="AL16" s="22"/>
      <c r="AM16" s="1"/>
      <c r="AN16" s="1"/>
      <c r="AO16" s="1"/>
      <c r="AP16" s="1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38" s="2" customFormat="1" ht="39.75" customHeight="1">
      <c r="A17" s="9" t="s">
        <v>18</v>
      </c>
      <c r="B17" s="36"/>
      <c r="C17" s="37"/>
      <c r="D17" s="12"/>
      <c r="E17" s="13">
        <v>2.1</v>
      </c>
      <c r="F17" s="14">
        <v>5</v>
      </c>
      <c r="G17" s="15">
        <f t="shared" si="0"/>
        <v>0.5</v>
      </c>
      <c r="H17" s="16">
        <v>81.8</v>
      </c>
      <c r="I17" s="17">
        <v>1</v>
      </c>
      <c r="J17" s="18">
        <f>I17*$H$5</f>
        <v>0.06</v>
      </c>
      <c r="K17" s="16">
        <v>88.9</v>
      </c>
      <c r="L17" s="17">
        <v>1</v>
      </c>
      <c r="M17" s="18">
        <f t="shared" si="6"/>
        <v>0.06</v>
      </c>
      <c r="N17" s="16">
        <v>2</v>
      </c>
      <c r="O17" s="17">
        <v>1</v>
      </c>
      <c r="P17" s="18">
        <f t="shared" si="7"/>
        <v>0.12</v>
      </c>
      <c r="Q17" s="13">
        <v>96.7</v>
      </c>
      <c r="R17" s="14">
        <v>5</v>
      </c>
      <c r="S17" s="15">
        <f t="shared" si="8"/>
        <v>0.25</v>
      </c>
      <c r="T17" s="13">
        <v>100</v>
      </c>
      <c r="U17" s="14">
        <v>5</v>
      </c>
      <c r="V17" s="15">
        <f t="shared" si="9"/>
        <v>0.25</v>
      </c>
      <c r="W17" s="13">
        <v>0</v>
      </c>
      <c r="X17" s="14">
        <v>5</v>
      </c>
      <c r="Y17" s="15">
        <f t="shared" si="2"/>
        <v>0.5</v>
      </c>
      <c r="Z17" s="10"/>
      <c r="AA17" s="11"/>
      <c r="AB17" s="12"/>
      <c r="AC17" s="13">
        <v>100</v>
      </c>
      <c r="AD17" s="14">
        <v>5</v>
      </c>
      <c r="AE17" s="15">
        <f>AD17*$AC$5</f>
        <v>0.4</v>
      </c>
      <c r="AF17" s="12">
        <f>5*($E$5+$H$5+$K$5+$N$5+$Q$5+$T$5+$W$5+AC5)</f>
        <v>3.0999999999999996</v>
      </c>
      <c r="AG17" s="12">
        <f>D17+G17+J17+M17+P17+S17+V17+Y17+AB17+AE17</f>
        <v>2.14</v>
      </c>
      <c r="AH17" s="21">
        <f>AF17*0.35</f>
        <v>1.0849999999999997</v>
      </c>
      <c r="AI17" s="21">
        <f>AG17*0.35</f>
        <v>0.749</v>
      </c>
      <c r="AJ17" s="1"/>
      <c r="AL17" s="22"/>
    </row>
    <row r="18" spans="1:38" s="2" customFormat="1" ht="39.75" customHeight="1">
      <c r="A18" s="9" t="s">
        <v>19</v>
      </c>
      <c r="B18" s="34"/>
      <c r="C18" s="35"/>
      <c r="D18" s="12"/>
      <c r="E18" s="26">
        <v>7.3</v>
      </c>
      <c r="F18" s="27">
        <v>4</v>
      </c>
      <c r="G18" s="28">
        <f t="shared" si="0"/>
        <v>0.4</v>
      </c>
      <c r="H18" s="16">
        <v>75</v>
      </c>
      <c r="I18" s="17">
        <v>1</v>
      </c>
      <c r="J18" s="18">
        <f t="shared" si="5"/>
        <v>0.06</v>
      </c>
      <c r="K18" s="16">
        <v>71.4</v>
      </c>
      <c r="L18" s="17">
        <v>1</v>
      </c>
      <c r="M18" s="18">
        <f t="shared" si="6"/>
        <v>0.06</v>
      </c>
      <c r="N18" s="16">
        <v>3</v>
      </c>
      <c r="O18" s="17">
        <v>1</v>
      </c>
      <c r="P18" s="18">
        <f t="shared" si="7"/>
        <v>0.12</v>
      </c>
      <c r="Q18" s="13">
        <v>99.9</v>
      </c>
      <c r="R18" s="14">
        <v>5</v>
      </c>
      <c r="S18" s="15">
        <f t="shared" si="8"/>
        <v>0.25</v>
      </c>
      <c r="T18" s="13">
        <v>100</v>
      </c>
      <c r="U18" s="14">
        <v>5</v>
      </c>
      <c r="V18" s="15">
        <f t="shared" si="9"/>
        <v>0.25</v>
      </c>
      <c r="W18" s="13">
        <v>0</v>
      </c>
      <c r="X18" s="14">
        <v>5</v>
      </c>
      <c r="Y18" s="15">
        <f t="shared" si="2"/>
        <v>0.5</v>
      </c>
      <c r="Z18" s="10"/>
      <c r="AA18" s="11"/>
      <c r="AB18" s="12"/>
      <c r="AC18" s="13">
        <v>100</v>
      </c>
      <c r="AD18" s="14">
        <v>5</v>
      </c>
      <c r="AE18" s="15">
        <f t="shared" si="3"/>
        <v>0.4</v>
      </c>
      <c r="AF18" s="12">
        <f>5*($E$5+$H$5+$K$5+$N$5+$Q$5+$T$5+$W$5+AC5)</f>
        <v>3.0999999999999996</v>
      </c>
      <c r="AG18" s="12">
        <f t="shared" si="4"/>
        <v>2.04</v>
      </c>
      <c r="AH18" s="21">
        <f t="shared" si="1"/>
        <v>1.0849999999999997</v>
      </c>
      <c r="AI18" s="21">
        <f t="shared" si="1"/>
        <v>0.714</v>
      </c>
      <c r="AJ18" s="1"/>
      <c r="AL18" s="22"/>
    </row>
    <row r="19" spans="1:97" s="38" customFormat="1" ht="39.75" customHeight="1">
      <c r="A19" s="9" t="s">
        <v>6</v>
      </c>
      <c r="B19" s="10"/>
      <c r="C19" s="9"/>
      <c r="D19" s="12"/>
      <c r="E19" s="13">
        <v>1.4</v>
      </c>
      <c r="F19" s="14">
        <v>5</v>
      </c>
      <c r="G19" s="15">
        <f t="shared" si="0"/>
        <v>0.5</v>
      </c>
      <c r="H19" s="24"/>
      <c r="I19" s="25"/>
      <c r="J19" s="31"/>
      <c r="K19" s="24"/>
      <c r="L19" s="25"/>
      <c r="M19" s="12"/>
      <c r="N19" s="36"/>
      <c r="O19" s="37"/>
      <c r="P19" s="12"/>
      <c r="Q19" s="13">
        <v>100</v>
      </c>
      <c r="R19" s="14">
        <v>5</v>
      </c>
      <c r="S19" s="15">
        <f t="shared" si="8"/>
        <v>0.25</v>
      </c>
      <c r="T19" s="13">
        <v>100</v>
      </c>
      <c r="U19" s="14">
        <v>5</v>
      </c>
      <c r="V19" s="15">
        <f t="shared" si="9"/>
        <v>0.25</v>
      </c>
      <c r="W19" s="13">
        <v>0</v>
      </c>
      <c r="X19" s="14">
        <v>5</v>
      </c>
      <c r="Y19" s="15">
        <f t="shared" si="2"/>
        <v>0.5</v>
      </c>
      <c r="Z19" s="10"/>
      <c r="AA19" s="11"/>
      <c r="AB19" s="12"/>
      <c r="AC19" s="19"/>
      <c r="AD19" s="20"/>
      <c r="AE19" s="12"/>
      <c r="AF19" s="12">
        <f>5*(E5+Q5+T5+W5)</f>
        <v>1.5000000000000002</v>
      </c>
      <c r="AG19" s="12">
        <f t="shared" si="4"/>
        <v>1.5</v>
      </c>
      <c r="AH19" s="21">
        <f t="shared" si="1"/>
        <v>0.525</v>
      </c>
      <c r="AI19" s="21">
        <f t="shared" si="1"/>
        <v>0.5249999999999999</v>
      </c>
      <c r="AJ19" s="1"/>
      <c r="AK19" s="1"/>
      <c r="AL19" s="22"/>
      <c r="AM19" s="1"/>
      <c r="AN19" s="1"/>
      <c r="AO19" s="1"/>
      <c r="AP19" s="1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s="23" customFormat="1" ht="39.75" customHeight="1">
      <c r="A20" s="9" t="s">
        <v>7</v>
      </c>
      <c r="B20" s="10"/>
      <c r="C20" s="9"/>
      <c r="D20" s="12"/>
      <c r="E20" s="13">
        <v>0</v>
      </c>
      <c r="F20" s="14">
        <v>5</v>
      </c>
      <c r="G20" s="15">
        <f t="shared" si="0"/>
        <v>0.5</v>
      </c>
      <c r="H20" s="13">
        <v>100</v>
      </c>
      <c r="I20" s="14">
        <v>5</v>
      </c>
      <c r="J20" s="15">
        <f t="shared" si="5"/>
        <v>0.3</v>
      </c>
      <c r="K20" s="13">
        <v>100</v>
      </c>
      <c r="L20" s="14">
        <v>5</v>
      </c>
      <c r="M20" s="15">
        <f t="shared" si="6"/>
        <v>0.3</v>
      </c>
      <c r="N20" s="13">
        <v>0</v>
      </c>
      <c r="O20" s="14">
        <v>5</v>
      </c>
      <c r="P20" s="15">
        <f t="shared" si="7"/>
        <v>0.6</v>
      </c>
      <c r="Q20" s="13">
        <v>100</v>
      </c>
      <c r="R20" s="14">
        <v>5</v>
      </c>
      <c r="S20" s="15">
        <f t="shared" si="8"/>
        <v>0.25</v>
      </c>
      <c r="T20" s="13">
        <v>100</v>
      </c>
      <c r="U20" s="14">
        <v>5</v>
      </c>
      <c r="V20" s="15">
        <f t="shared" si="9"/>
        <v>0.25</v>
      </c>
      <c r="W20" s="13">
        <v>0</v>
      </c>
      <c r="X20" s="14">
        <v>5</v>
      </c>
      <c r="Y20" s="15">
        <f t="shared" si="2"/>
        <v>0.5</v>
      </c>
      <c r="Z20" s="10"/>
      <c r="AA20" s="11"/>
      <c r="AB20" s="12"/>
      <c r="AC20" s="19"/>
      <c r="AD20" s="20"/>
      <c r="AE20" s="12"/>
      <c r="AF20" s="12">
        <f>5*($H$5+$K$5+$N$5+$E$5+$Q$5+$T$5+$W$5)</f>
        <v>2.6999999999999997</v>
      </c>
      <c r="AG20" s="12">
        <f t="shared" si="4"/>
        <v>2.7</v>
      </c>
      <c r="AH20" s="21">
        <f t="shared" si="1"/>
        <v>0.9449999999999998</v>
      </c>
      <c r="AI20" s="21">
        <f t="shared" si="1"/>
        <v>0.945</v>
      </c>
      <c r="AJ20" s="1"/>
      <c r="AK20" s="1"/>
      <c r="AL20" s="22"/>
      <c r="AM20" s="1"/>
      <c r="AN20" s="1"/>
      <c r="AO20" s="1"/>
      <c r="AP20" s="1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23" customFormat="1" ht="39.75" customHeight="1">
      <c r="A21" s="9" t="s">
        <v>8</v>
      </c>
      <c r="B21" s="10"/>
      <c r="C21" s="9"/>
      <c r="D21" s="12"/>
      <c r="E21" s="13">
        <v>0.4</v>
      </c>
      <c r="F21" s="14">
        <v>5</v>
      </c>
      <c r="G21" s="15">
        <f t="shared" si="0"/>
        <v>0.5</v>
      </c>
      <c r="H21" s="13">
        <v>100</v>
      </c>
      <c r="I21" s="14">
        <v>5</v>
      </c>
      <c r="J21" s="15">
        <f t="shared" si="5"/>
        <v>0.3</v>
      </c>
      <c r="K21" s="13">
        <v>100</v>
      </c>
      <c r="L21" s="14">
        <v>5</v>
      </c>
      <c r="M21" s="15">
        <f t="shared" si="6"/>
        <v>0.3</v>
      </c>
      <c r="N21" s="13">
        <v>0</v>
      </c>
      <c r="O21" s="14">
        <v>5</v>
      </c>
      <c r="P21" s="15">
        <f t="shared" si="7"/>
        <v>0.6</v>
      </c>
      <c r="Q21" s="13">
        <v>100</v>
      </c>
      <c r="R21" s="14">
        <v>5</v>
      </c>
      <c r="S21" s="15">
        <f t="shared" si="8"/>
        <v>0.25</v>
      </c>
      <c r="T21" s="13">
        <v>100</v>
      </c>
      <c r="U21" s="14">
        <v>5</v>
      </c>
      <c r="V21" s="15">
        <f t="shared" si="9"/>
        <v>0.25</v>
      </c>
      <c r="W21" s="13">
        <v>0</v>
      </c>
      <c r="X21" s="14">
        <v>5</v>
      </c>
      <c r="Y21" s="15">
        <f t="shared" si="2"/>
        <v>0.5</v>
      </c>
      <c r="Z21" s="10"/>
      <c r="AA21" s="11"/>
      <c r="AB21" s="12"/>
      <c r="AC21" s="19"/>
      <c r="AD21" s="20"/>
      <c r="AE21" s="12"/>
      <c r="AF21" s="12">
        <f>5*($H$5+$K$5+$N$5+$E$5+$Q$5+$T$5+$W$5)</f>
        <v>2.6999999999999997</v>
      </c>
      <c r="AG21" s="12">
        <f t="shared" si="4"/>
        <v>2.7</v>
      </c>
      <c r="AH21" s="21">
        <f t="shared" si="1"/>
        <v>0.9449999999999998</v>
      </c>
      <c r="AI21" s="21">
        <f t="shared" si="1"/>
        <v>0.945</v>
      </c>
      <c r="AJ21" s="1"/>
      <c r="AK21" s="1"/>
      <c r="AL21" s="22"/>
      <c r="AM21" s="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38" s="2" customFormat="1" ht="39.75" customHeight="1">
      <c r="A22" s="9" t="s">
        <v>15</v>
      </c>
      <c r="B22" s="24"/>
      <c r="C22" s="25"/>
      <c r="D22" s="12"/>
      <c r="E22" s="26">
        <v>16.8</v>
      </c>
      <c r="F22" s="27">
        <v>3</v>
      </c>
      <c r="G22" s="28">
        <f t="shared" si="0"/>
        <v>0.30000000000000004</v>
      </c>
      <c r="H22" s="24"/>
      <c r="I22" s="25"/>
      <c r="J22" s="12"/>
      <c r="K22" s="24"/>
      <c r="L22" s="25"/>
      <c r="M22" s="12"/>
      <c r="N22" s="36"/>
      <c r="O22" s="37"/>
      <c r="P22" s="12"/>
      <c r="Q22" s="13">
        <v>100</v>
      </c>
      <c r="R22" s="14">
        <v>5</v>
      </c>
      <c r="S22" s="15">
        <f t="shared" si="8"/>
        <v>0.25</v>
      </c>
      <c r="T22" s="13">
        <v>100</v>
      </c>
      <c r="U22" s="14">
        <v>5</v>
      </c>
      <c r="V22" s="15">
        <f t="shared" si="9"/>
        <v>0.25</v>
      </c>
      <c r="W22" s="13">
        <v>0</v>
      </c>
      <c r="X22" s="14">
        <v>5</v>
      </c>
      <c r="Y22" s="15">
        <f t="shared" si="2"/>
        <v>0.5</v>
      </c>
      <c r="Z22" s="10"/>
      <c r="AA22" s="11"/>
      <c r="AB22" s="12"/>
      <c r="AC22" s="19"/>
      <c r="AD22" s="20"/>
      <c r="AE22" s="12"/>
      <c r="AF22" s="12">
        <f>5*(E5+Q5+T5+W5)</f>
        <v>1.5000000000000002</v>
      </c>
      <c r="AG22" s="12">
        <f t="shared" si="4"/>
        <v>1.3</v>
      </c>
      <c r="AH22" s="21">
        <f t="shared" si="1"/>
        <v>0.525</v>
      </c>
      <c r="AI22" s="21">
        <f t="shared" si="1"/>
        <v>0.45499999999999996</v>
      </c>
      <c r="AJ22" s="1"/>
      <c r="AL22" s="22"/>
    </row>
    <row r="23" spans="1:38" s="2" customFormat="1" ht="39.75" customHeight="1">
      <c r="A23" s="9" t="s">
        <v>9</v>
      </c>
      <c r="B23" s="10"/>
      <c r="C23" s="9"/>
      <c r="D23" s="12"/>
      <c r="E23" s="13">
        <v>1</v>
      </c>
      <c r="F23" s="14">
        <v>5</v>
      </c>
      <c r="G23" s="15">
        <f>F23*$E$5</f>
        <v>0.5</v>
      </c>
      <c r="H23" s="13">
        <v>100</v>
      </c>
      <c r="I23" s="14">
        <v>5</v>
      </c>
      <c r="J23" s="15">
        <f>I23*$H$5</f>
        <v>0.3</v>
      </c>
      <c r="K23" s="13">
        <v>100</v>
      </c>
      <c r="L23" s="14">
        <v>5</v>
      </c>
      <c r="M23" s="15">
        <f>L23*$K$5</f>
        <v>0.3</v>
      </c>
      <c r="N23" s="13">
        <v>0</v>
      </c>
      <c r="O23" s="14">
        <v>5</v>
      </c>
      <c r="P23" s="15">
        <f>O23*$N$5</f>
        <v>0.6</v>
      </c>
      <c r="Q23" s="13">
        <v>100</v>
      </c>
      <c r="R23" s="14">
        <v>5</v>
      </c>
      <c r="S23" s="15">
        <f t="shared" si="8"/>
        <v>0.25</v>
      </c>
      <c r="T23" s="13">
        <v>100</v>
      </c>
      <c r="U23" s="14">
        <v>5</v>
      </c>
      <c r="V23" s="15">
        <f t="shared" si="9"/>
        <v>0.25</v>
      </c>
      <c r="W23" s="13">
        <v>0</v>
      </c>
      <c r="X23" s="14">
        <v>5</v>
      </c>
      <c r="Y23" s="15">
        <f>X23*$W$5</f>
        <v>0.5</v>
      </c>
      <c r="Z23" s="10"/>
      <c r="AA23" s="11"/>
      <c r="AB23" s="12"/>
      <c r="AC23" s="19"/>
      <c r="AD23" s="20"/>
      <c r="AE23" s="12"/>
      <c r="AF23" s="12">
        <f>5*($H$5+$K$5+$N$5+$E$5+$Q$5+$T$5+$W$5)</f>
        <v>2.6999999999999997</v>
      </c>
      <c r="AG23" s="12">
        <f>D23+G23+J23+M23+P23+S23+V23+Y23+AB23+AE23</f>
        <v>2.7</v>
      </c>
      <c r="AH23" s="21">
        <f>AF23*0.35</f>
        <v>0.9449999999999998</v>
      </c>
      <c r="AI23" s="21">
        <f>AG23*0.35</f>
        <v>0.945</v>
      </c>
      <c r="AL23" s="22"/>
    </row>
    <row r="24" spans="1:97" s="23" customFormat="1" ht="39.75" customHeight="1">
      <c r="A24" s="9" t="s">
        <v>10</v>
      </c>
      <c r="B24" s="34"/>
      <c r="C24" s="35"/>
      <c r="D24" s="12"/>
      <c r="E24" s="13">
        <v>0.1</v>
      </c>
      <c r="F24" s="14">
        <v>5</v>
      </c>
      <c r="G24" s="15">
        <f>F24*$E$5</f>
        <v>0.5</v>
      </c>
      <c r="H24" s="13">
        <v>100</v>
      </c>
      <c r="I24" s="14">
        <v>5</v>
      </c>
      <c r="J24" s="15">
        <f t="shared" si="5"/>
        <v>0.3</v>
      </c>
      <c r="K24" s="13">
        <v>100</v>
      </c>
      <c r="L24" s="14">
        <v>5</v>
      </c>
      <c r="M24" s="15">
        <f>L24*$K$5</f>
        <v>0.3</v>
      </c>
      <c r="N24" s="13">
        <v>0</v>
      </c>
      <c r="O24" s="14">
        <v>5</v>
      </c>
      <c r="P24" s="15">
        <f>O24*$N$5</f>
        <v>0.6</v>
      </c>
      <c r="Q24" s="13">
        <v>100</v>
      </c>
      <c r="R24" s="14">
        <v>5</v>
      </c>
      <c r="S24" s="15">
        <f>R24*$Q$5</f>
        <v>0.25</v>
      </c>
      <c r="T24" s="13">
        <v>98.8</v>
      </c>
      <c r="U24" s="14">
        <v>5</v>
      </c>
      <c r="V24" s="15">
        <f>U24*$T$5</f>
        <v>0.25</v>
      </c>
      <c r="W24" s="13">
        <v>0</v>
      </c>
      <c r="X24" s="14">
        <v>5</v>
      </c>
      <c r="Y24" s="15">
        <f>X24*$W$5</f>
        <v>0.5</v>
      </c>
      <c r="Z24" s="10"/>
      <c r="AA24" s="11"/>
      <c r="AB24" s="12"/>
      <c r="AC24" s="13">
        <v>100</v>
      </c>
      <c r="AD24" s="14">
        <v>5</v>
      </c>
      <c r="AE24" s="15">
        <f t="shared" si="3"/>
        <v>0.4</v>
      </c>
      <c r="AF24" s="12">
        <f>5*(E5+H5+K5+N5+Q5+T5+W5+AC5)</f>
        <v>3.0999999999999996</v>
      </c>
      <c r="AG24" s="12">
        <f t="shared" si="4"/>
        <v>3.1</v>
      </c>
      <c r="AH24" s="21">
        <f aca="true" t="shared" si="10" ref="AH24:AI26">AF24*0.35</f>
        <v>1.0849999999999997</v>
      </c>
      <c r="AI24" s="21">
        <f t="shared" si="10"/>
        <v>1.085</v>
      </c>
      <c r="AJ24" s="1"/>
      <c r="AK24" s="1"/>
      <c r="AL24" s="22"/>
      <c r="AM24" s="1"/>
      <c r="AN24" s="1"/>
      <c r="AO24" s="1"/>
      <c r="AP24" s="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s="23" customFormat="1" ht="39.75" customHeight="1">
      <c r="A25" s="39" t="s">
        <v>11</v>
      </c>
      <c r="B25" s="13">
        <v>0.9</v>
      </c>
      <c r="C25" s="14">
        <v>5</v>
      </c>
      <c r="D25" s="15">
        <f>C25*$B$5</f>
        <v>1</v>
      </c>
      <c r="E25" s="13">
        <v>3.5</v>
      </c>
      <c r="F25" s="14">
        <v>5</v>
      </c>
      <c r="G25" s="15">
        <f>F25*$E$5</f>
        <v>0.5</v>
      </c>
      <c r="H25" s="13">
        <v>100</v>
      </c>
      <c r="I25" s="14">
        <v>5</v>
      </c>
      <c r="J25" s="15">
        <f t="shared" si="5"/>
        <v>0.3</v>
      </c>
      <c r="K25" s="13">
        <v>100</v>
      </c>
      <c r="L25" s="14">
        <v>5</v>
      </c>
      <c r="M25" s="15">
        <f>L25*$K$5</f>
        <v>0.3</v>
      </c>
      <c r="N25" s="13">
        <v>0</v>
      </c>
      <c r="O25" s="14">
        <v>5</v>
      </c>
      <c r="P25" s="15">
        <f>O25*$N$5</f>
        <v>0.6</v>
      </c>
      <c r="Q25" s="13">
        <v>100</v>
      </c>
      <c r="R25" s="14">
        <v>5</v>
      </c>
      <c r="S25" s="15">
        <f>R25*$Q$5</f>
        <v>0.25</v>
      </c>
      <c r="T25" s="13">
        <v>100</v>
      </c>
      <c r="U25" s="14">
        <v>5</v>
      </c>
      <c r="V25" s="15">
        <f>U25*$T$5</f>
        <v>0.25</v>
      </c>
      <c r="W25" s="13">
        <v>0</v>
      </c>
      <c r="X25" s="14">
        <v>5</v>
      </c>
      <c r="Y25" s="15">
        <f>X25*$W$5</f>
        <v>0.5</v>
      </c>
      <c r="Z25" s="10"/>
      <c r="AA25" s="11"/>
      <c r="AB25" s="12"/>
      <c r="AC25" s="13">
        <v>100</v>
      </c>
      <c r="AD25" s="14">
        <v>5</v>
      </c>
      <c r="AE25" s="15">
        <f t="shared" si="3"/>
        <v>0.4</v>
      </c>
      <c r="AF25" s="12">
        <f>5*($E$5+$H$5+$B$5+$K$5+$N$5+$Q$5+$T$5+$W$5+AC5)</f>
        <v>4.1000000000000005</v>
      </c>
      <c r="AG25" s="12">
        <f t="shared" si="4"/>
        <v>4.1000000000000005</v>
      </c>
      <c r="AH25" s="21">
        <f>AF25*0.35</f>
        <v>1.435</v>
      </c>
      <c r="AI25" s="21">
        <f>AG25*0.35</f>
        <v>1.435</v>
      </c>
      <c r="AJ25" s="1"/>
      <c r="AK25" s="1"/>
      <c r="AL25" s="22"/>
      <c r="AM25" s="1"/>
      <c r="AN25" s="1"/>
      <c r="AO25" s="1"/>
      <c r="AP25" s="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s="23" customFormat="1" ht="39.75" customHeight="1">
      <c r="A26" s="39" t="s">
        <v>13</v>
      </c>
      <c r="B26" s="40"/>
      <c r="C26" s="36"/>
      <c r="D26" s="12"/>
      <c r="E26" s="16">
        <v>28.2</v>
      </c>
      <c r="F26" s="17">
        <v>2</v>
      </c>
      <c r="G26" s="18">
        <f>F26*$E$5</f>
        <v>0.2</v>
      </c>
      <c r="H26" s="24"/>
      <c r="I26" s="25"/>
      <c r="J26" s="12"/>
      <c r="K26" s="34"/>
      <c r="L26" s="35"/>
      <c r="M26" s="12"/>
      <c r="N26" s="25"/>
      <c r="O26" s="30"/>
      <c r="P26" s="12"/>
      <c r="Q26" s="13">
        <v>100</v>
      </c>
      <c r="R26" s="14">
        <v>5</v>
      </c>
      <c r="S26" s="15">
        <f>R26*$Q$5</f>
        <v>0.25</v>
      </c>
      <c r="T26" s="13">
        <v>100</v>
      </c>
      <c r="U26" s="14">
        <v>5</v>
      </c>
      <c r="V26" s="15">
        <f>U26*$T$5</f>
        <v>0.25</v>
      </c>
      <c r="W26" s="13">
        <v>0</v>
      </c>
      <c r="X26" s="14">
        <v>5</v>
      </c>
      <c r="Y26" s="15">
        <f>X26*$W$5</f>
        <v>0.5</v>
      </c>
      <c r="Z26" s="10"/>
      <c r="AA26" s="11"/>
      <c r="AB26" s="12"/>
      <c r="AC26" s="13">
        <v>100</v>
      </c>
      <c r="AD26" s="14">
        <v>5</v>
      </c>
      <c r="AE26" s="15">
        <f>AD26*$AC$5</f>
        <v>0.4</v>
      </c>
      <c r="AF26" s="12">
        <f>5*(E5+Q5+T5+W5+AC5)</f>
        <v>1.9000000000000004</v>
      </c>
      <c r="AG26" s="12">
        <f>D26+G26+J26+M26+P26+S26+V26+Y26+AB26+AE26</f>
        <v>1.6</v>
      </c>
      <c r="AH26" s="21">
        <f t="shared" si="10"/>
        <v>0.665</v>
      </c>
      <c r="AI26" s="21">
        <f t="shared" si="10"/>
        <v>0.5599999999999999</v>
      </c>
      <c r="AJ26" s="1"/>
      <c r="AK26" s="1"/>
      <c r="AL26" s="22"/>
      <c r="AM26" s="1"/>
      <c r="AN26" s="1"/>
      <c r="AO26" s="1"/>
      <c r="AP26" s="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s="23" customFormat="1" ht="39.75" customHeight="1">
      <c r="A27" s="41"/>
      <c r="B27" s="42"/>
      <c r="C27" s="43"/>
      <c r="D27" s="44"/>
      <c r="E27" s="45"/>
      <c r="F27" s="46"/>
      <c r="G27" s="47"/>
      <c r="H27" s="48"/>
      <c r="I27" s="49"/>
      <c r="J27" s="44"/>
      <c r="K27" s="48"/>
      <c r="L27" s="50"/>
      <c r="M27" s="44"/>
      <c r="N27" s="49"/>
      <c r="O27" s="51"/>
      <c r="P27" s="44"/>
      <c r="Q27" s="52"/>
      <c r="R27" s="53"/>
      <c r="S27" s="44"/>
      <c r="T27" s="53"/>
      <c r="U27" s="50"/>
      <c r="V27" s="44"/>
      <c r="W27" s="48"/>
      <c r="X27" s="51"/>
      <c r="Y27" s="54"/>
      <c r="Z27" s="55"/>
      <c r="AA27" s="56"/>
      <c r="AB27" s="44"/>
      <c r="AC27" s="57"/>
      <c r="AD27" s="58"/>
      <c r="AE27" s="44"/>
      <c r="AF27" s="59"/>
      <c r="AG27" s="59"/>
      <c r="AH27" s="60"/>
      <c r="AI27" s="60"/>
      <c r="AJ27" s="1"/>
      <c r="AK27" s="1"/>
      <c r="AL27" s="22"/>
      <c r="AM27" s="1"/>
      <c r="AN27" s="1"/>
      <c r="AO27" s="1"/>
      <c r="AP27" s="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</sheetData>
  <sheetProtection/>
  <mergeCells count="38">
    <mergeCell ref="Z5:AB5"/>
    <mergeCell ref="AC5:AE5"/>
    <mergeCell ref="B6:G6"/>
    <mergeCell ref="H6:M6"/>
    <mergeCell ref="N6:P6"/>
    <mergeCell ref="Q6:S6"/>
    <mergeCell ref="T6:V6"/>
    <mergeCell ref="B5:D5"/>
    <mergeCell ref="E5:G5"/>
    <mergeCell ref="H5:J5"/>
    <mergeCell ref="K5:M5"/>
    <mergeCell ref="N5:P5"/>
    <mergeCell ref="W6:Y6"/>
    <mergeCell ref="Z6:AB6"/>
    <mergeCell ref="Q5:S5"/>
    <mergeCell ref="T5:V5"/>
    <mergeCell ref="W5:Y5"/>
    <mergeCell ref="B4:D4"/>
    <mergeCell ref="E4:G4"/>
    <mergeCell ref="H4:J4"/>
    <mergeCell ref="K4:M4"/>
    <mergeCell ref="N4:P4"/>
    <mergeCell ref="AI3:AI7"/>
    <mergeCell ref="A1:A6"/>
    <mergeCell ref="B1:AI1"/>
    <mergeCell ref="B2:AE2"/>
    <mergeCell ref="AF2:AG2"/>
    <mergeCell ref="AH2:AI2"/>
    <mergeCell ref="B3:G3"/>
    <mergeCell ref="H3:P3"/>
    <mergeCell ref="Q3:S4"/>
    <mergeCell ref="T3:V4"/>
    <mergeCell ref="W3:Y4"/>
    <mergeCell ref="Z3:AB4"/>
    <mergeCell ref="AC3:AE4"/>
    <mergeCell ref="AF3:AF7"/>
    <mergeCell ref="AG3:AG7"/>
    <mergeCell ref="AH3:AH7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Y26"/>
  <sheetViews>
    <sheetView view="pageBreakPreview" zoomScale="70" zoomScaleNormal="70" zoomScaleSheetLayoutView="70" zoomScalePageLayoutView="0" workbookViewId="0" topLeftCell="A1">
      <selection activeCell="X17" sqref="X17"/>
    </sheetView>
  </sheetViews>
  <sheetFormatPr defaultColWidth="9.140625" defaultRowHeight="15"/>
  <cols>
    <col min="1" max="1" width="16.28125" style="61" customWidth="1"/>
    <col min="2" max="2" width="9.421875" style="61" customWidth="1"/>
    <col min="3" max="7" width="9.00390625" style="61" customWidth="1"/>
    <col min="8" max="11" width="13.57421875" style="89" customWidth="1"/>
    <col min="12" max="20" width="7.8515625" style="61" customWidth="1"/>
    <col min="21" max="24" width="13.57421875" style="89" customWidth="1"/>
    <col min="25" max="25" width="8.00390625" style="61" customWidth="1"/>
    <col min="26" max="79" width="9.140625" style="1" customWidth="1"/>
    <col min="80" max="204" width="9.140625" style="61" customWidth="1"/>
    <col min="205" max="205" width="15.140625" style="61" customWidth="1"/>
    <col min="206" max="206" width="1.28515625" style="61" customWidth="1"/>
    <col min="207" max="207" width="5.7109375" style="61" customWidth="1"/>
    <col min="208" max="210" width="6.7109375" style="61" customWidth="1"/>
    <col min="211" max="211" width="4.57421875" style="61" customWidth="1"/>
    <col min="212" max="212" width="6.140625" style="61" customWidth="1"/>
    <col min="213" max="213" width="7.00390625" style="61" customWidth="1"/>
    <col min="214" max="214" width="3.8515625" style="61" customWidth="1"/>
    <col min="215" max="215" width="6.140625" style="61" customWidth="1"/>
    <col min="216" max="216" width="7.7109375" style="61" customWidth="1"/>
    <col min="217" max="217" width="4.140625" style="61" customWidth="1"/>
    <col min="218" max="218" width="6.8515625" style="61" customWidth="1"/>
    <col min="219" max="219" width="4.8515625" style="61" customWidth="1"/>
    <col min="220" max="220" width="3.57421875" style="61" customWidth="1"/>
    <col min="221" max="221" width="6.8515625" style="61" customWidth="1"/>
    <col min="222" max="222" width="7.140625" style="61" customWidth="1"/>
    <col min="223" max="223" width="5.140625" style="61" customWidth="1"/>
    <col min="224" max="224" width="6.57421875" style="61" customWidth="1"/>
    <col min="225" max="225" width="7.421875" style="61" customWidth="1"/>
    <col min="226" max="226" width="4.7109375" style="61" customWidth="1"/>
    <col min="227" max="227" width="7.140625" style="61" customWidth="1"/>
    <col min="228" max="228" width="6.57421875" style="61" customWidth="1"/>
    <col min="229" max="229" width="4.7109375" style="61" customWidth="1"/>
    <col min="230" max="230" width="8.00390625" style="61" customWidth="1"/>
    <col min="231" max="231" width="5.8515625" style="61" customWidth="1"/>
    <col min="232" max="232" width="4.7109375" style="61" customWidth="1"/>
    <col min="233" max="234" width="7.421875" style="61" customWidth="1"/>
    <col min="235" max="235" width="5.8515625" style="61" customWidth="1"/>
    <col min="236" max="236" width="8.00390625" style="61" customWidth="1"/>
    <col min="237" max="237" width="6.7109375" style="61" customWidth="1"/>
    <col min="238" max="238" width="9.140625" style="61" customWidth="1"/>
    <col min="239" max="239" width="4.57421875" style="61" customWidth="1"/>
    <col min="240" max="240" width="6.8515625" style="61" customWidth="1"/>
    <col min="241" max="242" width="5.57421875" style="61" customWidth="1"/>
    <col min="243" max="243" width="7.140625" style="61" customWidth="1"/>
    <col min="244" max="244" width="8.421875" style="61" customWidth="1"/>
    <col min="245" max="245" width="6.7109375" style="61" customWidth="1"/>
    <col min="246" max="246" width="5.421875" style="61" customWidth="1"/>
    <col min="247" max="247" width="6.57421875" style="61" customWidth="1"/>
    <col min="248" max="248" width="5.8515625" style="61" customWidth="1"/>
    <col min="249" max="249" width="5.00390625" style="61" customWidth="1"/>
    <col min="250" max="250" width="6.140625" style="61" customWidth="1"/>
    <col min="251" max="251" width="8.140625" style="61" customWidth="1"/>
    <col min="252" max="252" width="5.140625" style="61" customWidth="1"/>
    <col min="253" max="253" width="6.28125" style="61" customWidth="1"/>
    <col min="254" max="254" width="7.421875" style="61" customWidth="1"/>
    <col min="255" max="255" width="6.57421875" style="61" customWidth="1"/>
    <col min="256" max="16384" width="4.140625" style="61" customWidth="1"/>
  </cols>
  <sheetData>
    <row r="1" spans="1:25" ht="20.25" customHeight="1">
      <c r="A1" s="203" t="s">
        <v>0</v>
      </c>
      <c r="B1" s="219">
        <v>45383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65"/>
    </row>
    <row r="2" spans="1:25" s="2" customFormat="1" ht="49.5" customHeight="1">
      <c r="A2" s="203"/>
      <c r="B2" s="220" t="s">
        <v>61</v>
      </c>
      <c r="C2" s="220"/>
      <c r="D2" s="220"/>
      <c r="E2" s="220"/>
      <c r="F2" s="220"/>
      <c r="G2" s="220"/>
      <c r="H2" s="203" t="s">
        <v>28</v>
      </c>
      <c r="I2" s="203"/>
      <c r="J2" s="202" t="s">
        <v>62</v>
      </c>
      <c r="K2" s="202"/>
      <c r="L2" s="220" t="s">
        <v>63</v>
      </c>
      <c r="M2" s="220"/>
      <c r="N2" s="220"/>
      <c r="O2" s="220"/>
      <c r="P2" s="220"/>
      <c r="Q2" s="220"/>
      <c r="R2" s="220"/>
      <c r="S2" s="220"/>
      <c r="T2" s="220"/>
      <c r="U2" s="203" t="s">
        <v>28</v>
      </c>
      <c r="V2" s="203"/>
      <c r="W2" s="202" t="s">
        <v>64</v>
      </c>
      <c r="X2" s="202"/>
      <c r="Y2" s="66"/>
    </row>
    <row r="3" spans="1:25" s="2" customFormat="1" ht="93" customHeight="1">
      <c r="A3" s="203"/>
      <c r="B3" s="203" t="s">
        <v>65</v>
      </c>
      <c r="C3" s="203"/>
      <c r="D3" s="203"/>
      <c r="E3" s="203" t="s">
        <v>66</v>
      </c>
      <c r="F3" s="203"/>
      <c r="G3" s="203"/>
      <c r="H3" s="203" t="s">
        <v>67</v>
      </c>
      <c r="I3" s="203" t="s">
        <v>38</v>
      </c>
      <c r="J3" s="202" t="s">
        <v>68</v>
      </c>
      <c r="K3" s="202" t="s">
        <v>69</v>
      </c>
      <c r="L3" s="203" t="s">
        <v>70</v>
      </c>
      <c r="M3" s="203"/>
      <c r="N3" s="203"/>
      <c r="O3" s="203" t="s">
        <v>71</v>
      </c>
      <c r="P3" s="203"/>
      <c r="Q3" s="203"/>
      <c r="R3" s="203" t="s">
        <v>72</v>
      </c>
      <c r="S3" s="203"/>
      <c r="T3" s="203"/>
      <c r="U3" s="203" t="s">
        <v>67</v>
      </c>
      <c r="V3" s="203" t="s">
        <v>38</v>
      </c>
      <c r="W3" s="202" t="s">
        <v>73</v>
      </c>
      <c r="X3" s="202" t="s">
        <v>74</v>
      </c>
      <c r="Y3" s="67"/>
    </row>
    <row r="4" spans="1:25" s="2" customFormat="1" ht="22.5" customHeight="1">
      <c r="A4" s="203"/>
      <c r="B4" s="221">
        <v>0.8</v>
      </c>
      <c r="C4" s="221"/>
      <c r="D4" s="221"/>
      <c r="E4" s="221">
        <v>0.2</v>
      </c>
      <c r="F4" s="221"/>
      <c r="G4" s="221"/>
      <c r="H4" s="203"/>
      <c r="I4" s="203"/>
      <c r="J4" s="202"/>
      <c r="K4" s="202"/>
      <c r="L4" s="221">
        <v>0.6</v>
      </c>
      <c r="M4" s="221"/>
      <c r="N4" s="221"/>
      <c r="O4" s="221">
        <v>0.2</v>
      </c>
      <c r="P4" s="221"/>
      <c r="Q4" s="221"/>
      <c r="R4" s="221">
        <v>0.2</v>
      </c>
      <c r="S4" s="221"/>
      <c r="T4" s="221"/>
      <c r="U4" s="203"/>
      <c r="V4" s="203"/>
      <c r="W4" s="202"/>
      <c r="X4" s="202"/>
      <c r="Y4" s="68"/>
    </row>
    <row r="5" spans="1:25" s="2" customFormat="1" ht="37.5" customHeight="1" hidden="1">
      <c r="A5" s="203"/>
      <c r="B5" s="222" t="s">
        <v>75</v>
      </c>
      <c r="C5" s="222"/>
      <c r="D5" s="222"/>
      <c r="E5" s="222" t="s">
        <v>76</v>
      </c>
      <c r="F5" s="222"/>
      <c r="G5" s="222"/>
      <c r="H5" s="203"/>
      <c r="I5" s="203"/>
      <c r="J5" s="202"/>
      <c r="K5" s="202"/>
      <c r="L5" s="222" t="s">
        <v>77</v>
      </c>
      <c r="M5" s="222"/>
      <c r="N5" s="222"/>
      <c r="O5" s="222" t="s">
        <v>78</v>
      </c>
      <c r="P5" s="222"/>
      <c r="Q5" s="222"/>
      <c r="R5" s="222" t="s">
        <v>77</v>
      </c>
      <c r="S5" s="222"/>
      <c r="T5" s="222"/>
      <c r="U5" s="203"/>
      <c r="V5" s="203"/>
      <c r="W5" s="202"/>
      <c r="X5" s="202"/>
      <c r="Y5" s="69"/>
    </row>
    <row r="6" spans="1:25" s="2" customFormat="1" ht="24.75" customHeight="1">
      <c r="A6" s="203"/>
      <c r="B6" s="70" t="s">
        <v>53</v>
      </c>
      <c r="C6" s="70" t="s">
        <v>54</v>
      </c>
      <c r="D6" s="70" t="s">
        <v>55</v>
      </c>
      <c r="E6" s="70" t="s">
        <v>79</v>
      </c>
      <c r="F6" s="70" t="s">
        <v>54</v>
      </c>
      <c r="G6" s="70" t="s">
        <v>55</v>
      </c>
      <c r="H6" s="203"/>
      <c r="I6" s="203"/>
      <c r="J6" s="202"/>
      <c r="K6" s="202"/>
      <c r="L6" s="70" t="s">
        <v>80</v>
      </c>
      <c r="M6" s="70" t="s">
        <v>54</v>
      </c>
      <c r="N6" s="70" t="s">
        <v>55</v>
      </c>
      <c r="O6" s="70" t="s">
        <v>81</v>
      </c>
      <c r="P6" s="70" t="s">
        <v>54</v>
      </c>
      <c r="Q6" s="70" t="s">
        <v>55</v>
      </c>
      <c r="R6" s="70" t="s">
        <v>82</v>
      </c>
      <c r="S6" s="70" t="s">
        <v>54</v>
      </c>
      <c r="T6" s="70" t="s">
        <v>55</v>
      </c>
      <c r="U6" s="203"/>
      <c r="V6" s="203"/>
      <c r="W6" s="202"/>
      <c r="X6" s="202"/>
      <c r="Y6" s="69"/>
    </row>
    <row r="7" spans="1:25" s="23" customFormat="1" ht="39.75" customHeight="1">
      <c r="A7" s="71" t="s">
        <v>14</v>
      </c>
      <c r="B7" s="13">
        <v>102</v>
      </c>
      <c r="C7" s="14">
        <v>5</v>
      </c>
      <c r="D7" s="15">
        <f>C7*$B$4</f>
        <v>4</v>
      </c>
      <c r="E7" s="72"/>
      <c r="F7" s="73"/>
      <c r="G7" s="74"/>
      <c r="H7" s="75">
        <f>5*($B$4)</f>
        <v>4</v>
      </c>
      <c r="I7" s="75">
        <f>D7+G7</f>
        <v>4</v>
      </c>
      <c r="J7" s="76">
        <f aca="true" t="shared" si="0" ref="J7:K9">H7*0.3</f>
        <v>1.2</v>
      </c>
      <c r="K7" s="76">
        <f t="shared" si="0"/>
        <v>1.2</v>
      </c>
      <c r="L7" s="72"/>
      <c r="M7" s="73"/>
      <c r="N7" s="77"/>
      <c r="O7" s="13">
        <v>1</v>
      </c>
      <c r="P7" s="14">
        <v>5</v>
      </c>
      <c r="Q7" s="15">
        <f>P7*$O$4</f>
        <v>1</v>
      </c>
      <c r="R7" s="72"/>
      <c r="S7" s="73"/>
      <c r="T7" s="77"/>
      <c r="U7" s="78">
        <f>5*($O$4)</f>
        <v>1</v>
      </c>
      <c r="V7" s="78">
        <f>N7+Q7+T7</f>
        <v>1</v>
      </c>
      <c r="W7" s="79">
        <f>U7*0.2</f>
        <v>0.2</v>
      </c>
      <c r="X7" s="79">
        <f aca="true" t="shared" si="1" ref="W7:X22">V7*0.2</f>
        <v>0.2</v>
      </c>
      <c r="Y7" s="80"/>
    </row>
    <row r="8" spans="1:25" s="2" customFormat="1" ht="39.75" customHeight="1">
      <c r="A8" s="71" t="s">
        <v>60</v>
      </c>
      <c r="B8" s="72"/>
      <c r="C8" s="73"/>
      <c r="D8" s="74"/>
      <c r="E8" s="81"/>
      <c r="F8" s="71"/>
      <c r="G8" s="74"/>
      <c r="H8" s="75"/>
      <c r="I8" s="75"/>
      <c r="J8" s="76"/>
      <c r="K8" s="76"/>
      <c r="L8" s="72"/>
      <c r="M8" s="73"/>
      <c r="N8" s="77"/>
      <c r="O8" s="13">
        <v>1</v>
      </c>
      <c r="P8" s="14">
        <v>5</v>
      </c>
      <c r="Q8" s="15">
        <f aca="true" t="shared" si="2" ref="Q8:Q24">P8*$O$4</f>
        <v>1</v>
      </c>
      <c r="R8" s="13">
        <v>1</v>
      </c>
      <c r="S8" s="14">
        <v>5</v>
      </c>
      <c r="T8" s="15">
        <f>S8*$R$4</f>
        <v>1</v>
      </c>
      <c r="U8" s="78">
        <f>5*($O$4+$R$4)</f>
        <v>2</v>
      </c>
      <c r="V8" s="78">
        <f aca="true" t="shared" si="3" ref="V8:V22">N8+Q8+T8</f>
        <v>2</v>
      </c>
      <c r="W8" s="79">
        <f t="shared" si="1"/>
        <v>0.4</v>
      </c>
      <c r="X8" s="79">
        <f t="shared" si="1"/>
        <v>0.4</v>
      </c>
      <c r="Y8" s="80"/>
    </row>
    <row r="9" spans="1:25" s="23" customFormat="1" ht="39.75" customHeight="1">
      <c r="A9" s="71" t="s">
        <v>2</v>
      </c>
      <c r="B9" s="13">
        <v>100</v>
      </c>
      <c r="C9" s="14">
        <v>5</v>
      </c>
      <c r="D9" s="15">
        <f>C9*$B$4</f>
        <v>4</v>
      </c>
      <c r="E9" s="81"/>
      <c r="F9" s="71"/>
      <c r="G9" s="74"/>
      <c r="H9" s="75">
        <f aca="true" t="shared" si="4" ref="H9:H24">5*($B$4)</f>
        <v>4</v>
      </c>
      <c r="I9" s="75">
        <f>D9+G9</f>
        <v>4</v>
      </c>
      <c r="J9" s="76">
        <f t="shared" si="0"/>
        <v>1.2</v>
      </c>
      <c r="K9" s="76">
        <f t="shared" si="0"/>
        <v>1.2</v>
      </c>
      <c r="L9" s="72"/>
      <c r="M9" s="73"/>
      <c r="N9" s="77"/>
      <c r="O9" s="13">
        <v>1</v>
      </c>
      <c r="P9" s="14">
        <v>5</v>
      </c>
      <c r="Q9" s="15">
        <f t="shared" si="2"/>
        <v>1</v>
      </c>
      <c r="R9" s="72"/>
      <c r="S9" s="73"/>
      <c r="T9" s="77"/>
      <c r="U9" s="78">
        <f>5*($O$4)</f>
        <v>1</v>
      </c>
      <c r="V9" s="78">
        <f t="shared" si="3"/>
        <v>1</v>
      </c>
      <c r="W9" s="79">
        <f t="shared" si="1"/>
        <v>0.2</v>
      </c>
      <c r="X9" s="79">
        <f t="shared" si="1"/>
        <v>0.2</v>
      </c>
      <c r="Y9" s="82"/>
    </row>
    <row r="10" spans="1:25" s="2" customFormat="1" ht="39.75" customHeight="1">
      <c r="A10" s="71" t="s">
        <v>3</v>
      </c>
      <c r="B10" s="72"/>
      <c r="C10" s="73"/>
      <c r="D10" s="74"/>
      <c r="E10" s="81"/>
      <c r="F10" s="71"/>
      <c r="G10" s="74"/>
      <c r="H10" s="75"/>
      <c r="I10" s="75"/>
      <c r="J10" s="76"/>
      <c r="K10" s="76"/>
      <c r="L10" s="81"/>
      <c r="M10" s="71"/>
      <c r="N10" s="75"/>
      <c r="O10" s="13">
        <v>1</v>
      </c>
      <c r="P10" s="14">
        <v>5</v>
      </c>
      <c r="Q10" s="15">
        <f t="shared" si="2"/>
        <v>1</v>
      </c>
      <c r="R10" s="13">
        <v>1</v>
      </c>
      <c r="S10" s="14">
        <v>5</v>
      </c>
      <c r="T10" s="15">
        <f>S10*$R$4</f>
        <v>1</v>
      </c>
      <c r="U10" s="78">
        <f>5*($O$4+$R$4)</f>
        <v>2</v>
      </c>
      <c r="V10" s="78">
        <f t="shared" si="3"/>
        <v>2</v>
      </c>
      <c r="W10" s="79">
        <f t="shared" si="1"/>
        <v>0.4</v>
      </c>
      <c r="X10" s="79">
        <f t="shared" si="1"/>
        <v>0.4</v>
      </c>
      <c r="Y10" s="80"/>
    </row>
    <row r="11" spans="1:25" s="23" customFormat="1" ht="39.75" customHeight="1">
      <c r="A11" s="71" t="s">
        <v>12</v>
      </c>
      <c r="B11" s="13">
        <v>852.9</v>
      </c>
      <c r="C11" s="14">
        <v>5</v>
      </c>
      <c r="D11" s="15">
        <f aca="true" t="shared" si="5" ref="D11:D17">C11*$B$4</f>
        <v>4</v>
      </c>
      <c r="E11" s="81"/>
      <c r="F11" s="71"/>
      <c r="G11" s="74"/>
      <c r="H11" s="75">
        <f t="shared" si="4"/>
        <v>4</v>
      </c>
      <c r="I11" s="75">
        <f aca="true" t="shared" si="6" ref="I11:I17">D11+G11</f>
        <v>4</v>
      </c>
      <c r="J11" s="76">
        <f>H11*0.3</f>
        <v>1.2</v>
      </c>
      <c r="K11" s="76">
        <f>I11*0.3</f>
        <v>1.2</v>
      </c>
      <c r="L11" s="13">
        <v>1</v>
      </c>
      <c r="M11" s="14">
        <v>5</v>
      </c>
      <c r="N11" s="15">
        <f>M11*$L$4</f>
        <v>3</v>
      </c>
      <c r="O11" s="13">
        <v>1</v>
      </c>
      <c r="P11" s="14">
        <v>5</v>
      </c>
      <c r="Q11" s="15">
        <f t="shared" si="2"/>
        <v>1</v>
      </c>
      <c r="R11" s="72"/>
      <c r="S11" s="73"/>
      <c r="T11" s="77"/>
      <c r="U11" s="78">
        <f>5*($L$4+$O$4)</f>
        <v>4</v>
      </c>
      <c r="V11" s="78">
        <f t="shared" si="3"/>
        <v>4</v>
      </c>
      <c r="W11" s="79">
        <f t="shared" si="1"/>
        <v>0.8</v>
      </c>
      <c r="X11" s="79">
        <f t="shared" si="1"/>
        <v>0.8</v>
      </c>
      <c r="Y11" s="82"/>
    </row>
    <row r="12" spans="1:25" s="23" customFormat="1" ht="39.75" customHeight="1">
      <c r="A12" s="71" t="s">
        <v>4</v>
      </c>
      <c r="B12" s="83"/>
      <c r="C12" s="84"/>
      <c r="D12" s="74"/>
      <c r="E12" s="81"/>
      <c r="F12" s="71"/>
      <c r="G12" s="74"/>
      <c r="H12" s="85"/>
      <c r="I12" s="75"/>
      <c r="J12" s="76"/>
      <c r="K12" s="76"/>
      <c r="L12" s="13">
        <v>1</v>
      </c>
      <c r="M12" s="14">
        <v>5</v>
      </c>
      <c r="N12" s="15">
        <f>M12*$L$4</f>
        <v>3</v>
      </c>
      <c r="O12" s="13">
        <v>1</v>
      </c>
      <c r="P12" s="14">
        <v>5</v>
      </c>
      <c r="Q12" s="15">
        <f t="shared" si="2"/>
        <v>1</v>
      </c>
      <c r="R12" s="81"/>
      <c r="S12" s="71"/>
      <c r="T12" s="77"/>
      <c r="U12" s="78">
        <f>5*($L$4+$O$4)</f>
        <v>4</v>
      </c>
      <c r="V12" s="78">
        <f t="shared" si="3"/>
        <v>4</v>
      </c>
      <c r="W12" s="79">
        <f t="shared" si="1"/>
        <v>0.8</v>
      </c>
      <c r="X12" s="79">
        <f t="shared" si="1"/>
        <v>0.8</v>
      </c>
      <c r="Y12" s="82"/>
    </row>
    <row r="13" spans="1:25" s="33" customFormat="1" ht="39.75" customHeight="1">
      <c r="A13" s="71" t="s">
        <v>17</v>
      </c>
      <c r="B13" s="72"/>
      <c r="C13" s="73"/>
      <c r="D13" s="74"/>
      <c r="E13" s="81"/>
      <c r="F13" s="71"/>
      <c r="G13" s="74"/>
      <c r="H13" s="85"/>
      <c r="I13" s="75"/>
      <c r="J13" s="76"/>
      <c r="K13" s="76"/>
      <c r="L13" s="13">
        <v>1</v>
      </c>
      <c r="M13" s="14">
        <v>5</v>
      </c>
      <c r="N13" s="15">
        <f>M13*$L$4</f>
        <v>3</v>
      </c>
      <c r="O13" s="13">
        <v>1</v>
      </c>
      <c r="P13" s="14">
        <v>5</v>
      </c>
      <c r="Q13" s="15">
        <f t="shared" si="2"/>
        <v>1</v>
      </c>
      <c r="R13" s="13">
        <v>1</v>
      </c>
      <c r="S13" s="14">
        <v>5</v>
      </c>
      <c r="T13" s="15">
        <f>S13*$R$4</f>
        <v>1</v>
      </c>
      <c r="U13" s="78">
        <f>5*($L$4+$O$4+$R$4)</f>
        <v>5</v>
      </c>
      <c r="V13" s="78">
        <f t="shared" si="3"/>
        <v>5</v>
      </c>
      <c r="W13" s="79">
        <f t="shared" si="1"/>
        <v>1</v>
      </c>
      <c r="X13" s="79">
        <f t="shared" si="1"/>
        <v>1</v>
      </c>
      <c r="Y13" s="80"/>
    </row>
    <row r="14" spans="1:25" s="23" customFormat="1" ht="39.75" customHeight="1">
      <c r="A14" s="71" t="s">
        <v>16</v>
      </c>
      <c r="B14" s="83"/>
      <c r="C14" s="84"/>
      <c r="D14" s="74"/>
      <c r="E14" s="83"/>
      <c r="F14" s="84"/>
      <c r="G14" s="74"/>
      <c r="H14" s="85"/>
      <c r="I14" s="75"/>
      <c r="J14" s="76"/>
      <c r="K14" s="76"/>
      <c r="L14" s="81"/>
      <c r="M14" s="71"/>
      <c r="N14" s="77"/>
      <c r="O14" s="13">
        <v>1</v>
      </c>
      <c r="P14" s="14">
        <v>5</v>
      </c>
      <c r="Q14" s="15">
        <f t="shared" si="2"/>
        <v>1</v>
      </c>
      <c r="R14" s="72"/>
      <c r="S14" s="73"/>
      <c r="T14" s="77"/>
      <c r="U14" s="78">
        <f aca="true" t="shared" si="7" ref="U14:U22">5*($O$4)</f>
        <v>1</v>
      </c>
      <c r="V14" s="78">
        <f t="shared" si="3"/>
        <v>1</v>
      </c>
      <c r="W14" s="79">
        <f t="shared" si="1"/>
        <v>0.2</v>
      </c>
      <c r="X14" s="79">
        <f t="shared" si="1"/>
        <v>0.2</v>
      </c>
      <c r="Y14" s="82"/>
    </row>
    <row r="15" spans="1:25" s="23" customFormat="1" ht="39.75" customHeight="1">
      <c r="A15" s="71" t="s">
        <v>5</v>
      </c>
      <c r="B15" s="83"/>
      <c r="C15" s="84"/>
      <c r="D15" s="74"/>
      <c r="E15" s="81"/>
      <c r="F15" s="71"/>
      <c r="G15" s="74"/>
      <c r="H15" s="85"/>
      <c r="I15" s="75"/>
      <c r="J15" s="76"/>
      <c r="K15" s="76"/>
      <c r="L15" s="72"/>
      <c r="M15" s="73"/>
      <c r="N15" s="77"/>
      <c r="O15" s="13">
        <v>1</v>
      </c>
      <c r="P15" s="14">
        <v>5</v>
      </c>
      <c r="Q15" s="15">
        <f t="shared" si="2"/>
        <v>1</v>
      </c>
      <c r="R15" s="72"/>
      <c r="S15" s="73"/>
      <c r="T15" s="77"/>
      <c r="U15" s="78">
        <f t="shared" si="7"/>
        <v>1</v>
      </c>
      <c r="V15" s="78">
        <f t="shared" si="3"/>
        <v>1</v>
      </c>
      <c r="W15" s="79">
        <f t="shared" si="1"/>
        <v>0.2</v>
      </c>
      <c r="X15" s="79">
        <f t="shared" si="1"/>
        <v>0.2</v>
      </c>
      <c r="Y15" s="80"/>
    </row>
    <row r="16" spans="1:25" s="2" customFormat="1" ht="39.75" customHeight="1">
      <c r="A16" s="71" t="s">
        <v>18</v>
      </c>
      <c r="B16" s="13">
        <v>109.9</v>
      </c>
      <c r="C16" s="14">
        <v>5</v>
      </c>
      <c r="D16" s="15">
        <f t="shared" si="5"/>
        <v>4</v>
      </c>
      <c r="E16" s="34"/>
      <c r="F16" s="73"/>
      <c r="G16" s="74"/>
      <c r="H16" s="75">
        <f t="shared" si="4"/>
        <v>4</v>
      </c>
      <c r="I16" s="75">
        <f t="shared" si="6"/>
        <v>4</v>
      </c>
      <c r="J16" s="76">
        <f>H16*0.3</f>
        <v>1.2</v>
      </c>
      <c r="K16" s="76">
        <f>I16*0.3</f>
        <v>1.2</v>
      </c>
      <c r="L16" s="81"/>
      <c r="M16" s="71"/>
      <c r="N16" s="77"/>
      <c r="O16" s="13">
        <v>1</v>
      </c>
      <c r="P16" s="14">
        <v>5</v>
      </c>
      <c r="Q16" s="15">
        <f t="shared" si="2"/>
        <v>1</v>
      </c>
      <c r="R16" s="81"/>
      <c r="S16" s="71"/>
      <c r="T16" s="77"/>
      <c r="U16" s="78">
        <f t="shared" si="7"/>
        <v>1</v>
      </c>
      <c r="V16" s="78">
        <f t="shared" si="3"/>
        <v>1</v>
      </c>
      <c r="W16" s="79">
        <f t="shared" si="1"/>
        <v>0.2</v>
      </c>
      <c r="X16" s="79">
        <f t="shared" si="1"/>
        <v>0.2</v>
      </c>
      <c r="Y16" s="80"/>
    </row>
    <row r="17" spans="1:25" s="2" customFormat="1" ht="39.75" customHeight="1">
      <c r="A17" s="71" t="s">
        <v>19</v>
      </c>
      <c r="B17" s="16">
        <v>98</v>
      </c>
      <c r="C17" s="17">
        <v>1</v>
      </c>
      <c r="D17" s="18">
        <f t="shared" si="5"/>
        <v>0.8</v>
      </c>
      <c r="E17" s="72"/>
      <c r="F17" s="73"/>
      <c r="G17" s="74"/>
      <c r="H17" s="75">
        <f t="shared" si="4"/>
        <v>4</v>
      </c>
      <c r="I17" s="75">
        <f t="shared" si="6"/>
        <v>0.8</v>
      </c>
      <c r="J17" s="76">
        <f>H17*0.3</f>
        <v>1.2</v>
      </c>
      <c r="K17" s="76">
        <f>I17*0.3</f>
        <v>0.24</v>
      </c>
      <c r="L17" s="72"/>
      <c r="M17" s="73"/>
      <c r="N17" s="77"/>
      <c r="O17" s="13">
        <v>1</v>
      </c>
      <c r="P17" s="14">
        <v>5</v>
      </c>
      <c r="Q17" s="15">
        <f t="shared" si="2"/>
        <v>1</v>
      </c>
      <c r="R17" s="72"/>
      <c r="S17" s="86"/>
      <c r="T17" s="77"/>
      <c r="U17" s="78">
        <f t="shared" si="7"/>
        <v>1</v>
      </c>
      <c r="V17" s="78">
        <f t="shared" si="3"/>
        <v>1</v>
      </c>
      <c r="W17" s="79">
        <f t="shared" si="1"/>
        <v>0.2</v>
      </c>
      <c r="X17" s="79">
        <f t="shared" si="1"/>
        <v>0.2</v>
      </c>
      <c r="Y17" s="82"/>
    </row>
    <row r="18" spans="1:25" s="38" customFormat="1" ht="39.75" customHeight="1">
      <c r="A18" s="71" t="s">
        <v>6</v>
      </c>
      <c r="B18" s="72"/>
      <c r="C18" s="73"/>
      <c r="D18" s="74"/>
      <c r="E18" s="81"/>
      <c r="F18" s="71"/>
      <c r="G18" s="74"/>
      <c r="H18" s="75"/>
      <c r="I18" s="75"/>
      <c r="J18" s="76"/>
      <c r="K18" s="76"/>
      <c r="L18" s="81"/>
      <c r="M18" s="71"/>
      <c r="N18" s="75"/>
      <c r="O18" s="13">
        <v>1</v>
      </c>
      <c r="P18" s="14">
        <v>5</v>
      </c>
      <c r="Q18" s="15">
        <f t="shared" si="2"/>
        <v>1</v>
      </c>
      <c r="R18" s="72"/>
      <c r="S18" s="73"/>
      <c r="T18" s="77"/>
      <c r="U18" s="78">
        <f t="shared" si="7"/>
        <v>1</v>
      </c>
      <c r="V18" s="78">
        <f t="shared" si="3"/>
        <v>1</v>
      </c>
      <c r="W18" s="79">
        <f t="shared" si="1"/>
        <v>0.2</v>
      </c>
      <c r="X18" s="79">
        <f t="shared" si="1"/>
        <v>0.2</v>
      </c>
      <c r="Y18" s="80"/>
    </row>
    <row r="19" spans="1:25" s="23" customFormat="1" ht="39.75" customHeight="1">
      <c r="A19" s="71" t="s">
        <v>7</v>
      </c>
      <c r="B19" s="13">
        <v>324</v>
      </c>
      <c r="C19" s="14">
        <v>5</v>
      </c>
      <c r="D19" s="15">
        <f>C19*$B$4</f>
        <v>4</v>
      </c>
      <c r="E19" s="72"/>
      <c r="F19" s="73"/>
      <c r="G19" s="74"/>
      <c r="H19" s="75">
        <f t="shared" si="4"/>
        <v>4</v>
      </c>
      <c r="I19" s="75">
        <f>D19+G19</f>
        <v>4</v>
      </c>
      <c r="J19" s="76">
        <f>H19*0.3</f>
        <v>1.2</v>
      </c>
      <c r="K19" s="76">
        <f>I19*0.3</f>
        <v>1.2</v>
      </c>
      <c r="L19" s="81"/>
      <c r="M19" s="71"/>
      <c r="N19" s="75"/>
      <c r="O19" s="13">
        <v>1</v>
      </c>
      <c r="P19" s="14">
        <v>5</v>
      </c>
      <c r="Q19" s="15">
        <f t="shared" si="2"/>
        <v>1</v>
      </c>
      <c r="R19" s="72"/>
      <c r="S19" s="73"/>
      <c r="T19" s="77"/>
      <c r="U19" s="78">
        <f t="shared" si="7"/>
        <v>1</v>
      </c>
      <c r="V19" s="78">
        <f t="shared" si="3"/>
        <v>1</v>
      </c>
      <c r="W19" s="79">
        <f t="shared" si="1"/>
        <v>0.2</v>
      </c>
      <c r="X19" s="79">
        <f t="shared" si="1"/>
        <v>0.2</v>
      </c>
      <c r="Y19" s="82"/>
    </row>
    <row r="20" spans="1:25" s="23" customFormat="1" ht="39.75" customHeight="1">
      <c r="A20" s="71" t="s">
        <v>8</v>
      </c>
      <c r="B20" s="13">
        <v>102.9</v>
      </c>
      <c r="C20" s="14">
        <v>5</v>
      </c>
      <c r="D20" s="15">
        <f>C20*$B$4</f>
        <v>4</v>
      </c>
      <c r="E20" s="72"/>
      <c r="F20" s="73"/>
      <c r="G20" s="74"/>
      <c r="H20" s="75">
        <f t="shared" si="4"/>
        <v>4</v>
      </c>
      <c r="I20" s="75">
        <f>D20+G20</f>
        <v>4</v>
      </c>
      <c r="J20" s="76">
        <f>H20*0.3</f>
        <v>1.2</v>
      </c>
      <c r="K20" s="76">
        <f>I20*0.3</f>
        <v>1.2</v>
      </c>
      <c r="L20" s="81"/>
      <c r="M20" s="71"/>
      <c r="N20" s="75"/>
      <c r="O20" s="13">
        <v>1</v>
      </c>
      <c r="P20" s="14">
        <v>5</v>
      </c>
      <c r="Q20" s="15">
        <f t="shared" si="2"/>
        <v>1</v>
      </c>
      <c r="R20" s="81"/>
      <c r="S20" s="71"/>
      <c r="T20" s="77"/>
      <c r="U20" s="78">
        <f t="shared" si="7"/>
        <v>1</v>
      </c>
      <c r="V20" s="78">
        <f t="shared" si="3"/>
        <v>1</v>
      </c>
      <c r="W20" s="79">
        <f t="shared" si="1"/>
        <v>0.2</v>
      </c>
      <c r="X20" s="79">
        <f t="shared" si="1"/>
        <v>0.2</v>
      </c>
      <c r="Y20" s="82"/>
    </row>
    <row r="21" spans="1:25" s="2" customFormat="1" ht="39.75" customHeight="1">
      <c r="A21" s="71" t="s">
        <v>15</v>
      </c>
      <c r="B21" s="72"/>
      <c r="C21" s="73"/>
      <c r="D21" s="74"/>
      <c r="E21" s="81"/>
      <c r="F21" s="71"/>
      <c r="G21" s="74"/>
      <c r="H21" s="75"/>
      <c r="I21" s="75"/>
      <c r="J21" s="76"/>
      <c r="K21" s="76"/>
      <c r="L21" s="72"/>
      <c r="M21" s="73"/>
      <c r="N21" s="77"/>
      <c r="O21" s="13">
        <v>1</v>
      </c>
      <c r="P21" s="14">
        <v>5</v>
      </c>
      <c r="Q21" s="15">
        <f t="shared" si="2"/>
        <v>1</v>
      </c>
      <c r="R21" s="72"/>
      <c r="S21" s="73"/>
      <c r="T21" s="77"/>
      <c r="U21" s="78">
        <f t="shared" si="7"/>
        <v>1</v>
      </c>
      <c r="V21" s="78">
        <f t="shared" si="3"/>
        <v>1</v>
      </c>
      <c r="W21" s="79">
        <f t="shared" si="1"/>
        <v>0.2</v>
      </c>
      <c r="X21" s="79">
        <f t="shared" si="1"/>
        <v>0.2</v>
      </c>
      <c r="Y21" s="80"/>
    </row>
    <row r="22" spans="1:25" s="2" customFormat="1" ht="39.75" customHeight="1">
      <c r="A22" s="71" t="s">
        <v>9</v>
      </c>
      <c r="B22" s="13">
        <v>2062.6</v>
      </c>
      <c r="C22" s="14">
        <v>5</v>
      </c>
      <c r="D22" s="15">
        <f>C22*$B$4</f>
        <v>4</v>
      </c>
      <c r="E22" s="81"/>
      <c r="F22" s="71"/>
      <c r="G22" s="74"/>
      <c r="H22" s="75">
        <f t="shared" si="4"/>
        <v>4</v>
      </c>
      <c r="I22" s="75">
        <f>D22+G22</f>
        <v>4</v>
      </c>
      <c r="J22" s="76">
        <f>H22*0.3</f>
        <v>1.2</v>
      </c>
      <c r="K22" s="76">
        <f>I22*0.3</f>
        <v>1.2</v>
      </c>
      <c r="L22" s="72"/>
      <c r="M22" s="73"/>
      <c r="N22" s="77"/>
      <c r="O22" s="13">
        <v>1</v>
      </c>
      <c r="P22" s="14">
        <v>5</v>
      </c>
      <c r="Q22" s="15">
        <f t="shared" si="2"/>
        <v>1</v>
      </c>
      <c r="R22" s="81"/>
      <c r="S22" s="71"/>
      <c r="T22" s="77"/>
      <c r="U22" s="78">
        <f t="shared" si="7"/>
        <v>1</v>
      </c>
      <c r="V22" s="78">
        <f t="shared" si="3"/>
        <v>1</v>
      </c>
      <c r="W22" s="79">
        <f t="shared" si="1"/>
        <v>0.2</v>
      </c>
      <c r="X22" s="79">
        <f t="shared" si="1"/>
        <v>0.2</v>
      </c>
      <c r="Y22" s="80"/>
    </row>
    <row r="23" spans="1:25" s="23" customFormat="1" ht="39.75" customHeight="1">
      <c r="A23" s="71" t="s">
        <v>10</v>
      </c>
      <c r="B23" s="72"/>
      <c r="C23" s="73"/>
      <c r="D23" s="74"/>
      <c r="E23" s="81"/>
      <c r="F23" s="71"/>
      <c r="G23" s="74"/>
      <c r="H23" s="75"/>
      <c r="I23" s="75"/>
      <c r="J23" s="76"/>
      <c r="K23" s="76"/>
      <c r="L23" s="13">
        <v>1</v>
      </c>
      <c r="M23" s="14">
        <v>5</v>
      </c>
      <c r="N23" s="15">
        <f>M23*$L$4</f>
        <v>3</v>
      </c>
      <c r="O23" s="13">
        <v>1</v>
      </c>
      <c r="P23" s="14">
        <v>5</v>
      </c>
      <c r="Q23" s="15">
        <f t="shared" si="2"/>
        <v>1</v>
      </c>
      <c r="R23" s="72"/>
      <c r="S23" s="73"/>
      <c r="T23" s="77"/>
      <c r="U23" s="78">
        <f>5*($L$4+$O$4)</f>
        <v>4</v>
      </c>
      <c r="V23" s="78">
        <f>N23+Q23+T23</f>
        <v>4</v>
      </c>
      <c r="W23" s="79">
        <f>U23*0.2</f>
        <v>0.8</v>
      </c>
      <c r="X23" s="79">
        <f>V23*0.2</f>
        <v>0.8</v>
      </c>
      <c r="Y23" s="80"/>
    </row>
    <row r="24" spans="1:25" s="23" customFormat="1" ht="39.75" customHeight="1">
      <c r="A24" s="87" t="s">
        <v>11</v>
      </c>
      <c r="B24" s="13">
        <v>239.7</v>
      </c>
      <c r="C24" s="14">
        <v>5</v>
      </c>
      <c r="D24" s="15">
        <f>C24*$B$4</f>
        <v>4</v>
      </c>
      <c r="E24" s="83"/>
      <c r="F24" s="84"/>
      <c r="G24" s="74"/>
      <c r="H24" s="75">
        <f t="shared" si="4"/>
        <v>4</v>
      </c>
      <c r="I24" s="75">
        <f>D24+G24</f>
        <v>4</v>
      </c>
      <c r="J24" s="76">
        <f>H24*0.3</f>
        <v>1.2</v>
      </c>
      <c r="K24" s="76">
        <f>I24*0.3</f>
        <v>1.2</v>
      </c>
      <c r="L24" s="81"/>
      <c r="M24" s="71"/>
      <c r="N24" s="77"/>
      <c r="O24" s="13">
        <v>1</v>
      </c>
      <c r="P24" s="14">
        <v>5</v>
      </c>
      <c r="Q24" s="15">
        <f t="shared" si="2"/>
        <v>1</v>
      </c>
      <c r="R24" s="81"/>
      <c r="S24" s="71"/>
      <c r="T24" s="77"/>
      <c r="U24" s="78">
        <f>5*($O$4)</f>
        <v>1</v>
      </c>
      <c r="V24" s="78">
        <f>N24+Q24+T24</f>
        <v>1</v>
      </c>
      <c r="W24" s="79">
        <f>U24*0.2</f>
        <v>0.2</v>
      </c>
      <c r="X24" s="79">
        <f>V24*0.2</f>
        <v>0.2</v>
      </c>
      <c r="Y24" s="82"/>
    </row>
    <row r="25" spans="1:25" s="23" customFormat="1" ht="39.75" customHeight="1">
      <c r="A25" s="87" t="s">
        <v>13</v>
      </c>
      <c r="B25" s="13">
        <v>100</v>
      </c>
      <c r="C25" s="14">
        <v>5</v>
      </c>
      <c r="D25" s="15">
        <f>C25*$B$4</f>
        <v>4</v>
      </c>
      <c r="E25" s="83"/>
      <c r="F25" s="84"/>
      <c r="G25" s="74"/>
      <c r="H25" s="75">
        <f>5*($B$4)</f>
        <v>4</v>
      </c>
      <c r="I25" s="75">
        <f>D25+G25</f>
        <v>4</v>
      </c>
      <c r="J25" s="76">
        <f>H25*0.3</f>
        <v>1.2</v>
      </c>
      <c r="K25" s="76">
        <f>I25*0.3</f>
        <v>1.2</v>
      </c>
      <c r="L25" s="81"/>
      <c r="M25" s="71"/>
      <c r="N25" s="77"/>
      <c r="O25" s="13">
        <v>1</v>
      </c>
      <c r="P25" s="14">
        <v>5</v>
      </c>
      <c r="Q25" s="15">
        <f>P25*$O$4</f>
        <v>1</v>
      </c>
      <c r="R25" s="72"/>
      <c r="S25" s="73"/>
      <c r="T25" s="77"/>
      <c r="U25" s="78">
        <f>5*($O$4)</f>
        <v>1</v>
      </c>
      <c r="V25" s="78">
        <f>N25+Q25+T25</f>
        <v>1</v>
      </c>
      <c r="W25" s="79">
        <f>U25*0.2</f>
        <v>0.2</v>
      </c>
      <c r="X25" s="79">
        <f>V25*0.2</f>
        <v>0.2</v>
      </c>
      <c r="Y25" s="82"/>
    </row>
    <row r="26" spans="7:11" ht="18.75">
      <c r="G26" s="88"/>
      <c r="H26" s="1"/>
      <c r="I26" s="1"/>
      <c r="J26" s="1"/>
      <c r="K26" s="1"/>
    </row>
  </sheetData>
  <sheetProtection/>
  <mergeCells count="31">
    <mergeCell ref="B5:D5"/>
    <mergeCell ref="E5:G5"/>
    <mergeCell ref="L5:N5"/>
    <mergeCell ref="O5:Q5"/>
    <mergeCell ref="R5:T5"/>
    <mergeCell ref="I3:I6"/>
    <mergeCell ref="J3:J6"/>
    <mergeCell ref="K3:K6"/>
    <mergeCell ref="L3:N3"/>
    <mergeCell ref="O3:Q3"/>
    <mergeCell ref="R3:T3"/>
    <mergeCell ref="U3:U6"/>
    <mergeCell ref="V3:V6"/>
    <mergeCell ref="W3:W6"/>
    <mergeCell ref="X3:X6"/>
    <mergeCell ref="A1:A6"/>
    <mergeCell ref="B1:X1"/>
    <mergeCell ref="B2:G2"/>
    <mergeCell ref="H2:I2"/>
    <mergeCell ref="J2:K2"/>
    <mergeCell ref="L2:T2"/>
    <mergeCell ref="U2:V2"/>
    <mergeCell ref="W2:X2"/>
    <mergeCell ref="B3:D3"/>
    <mergeCell ref="E3:G3"/>
    <mergeCell ref="B4:D4"/>
    <mergeCell ref="E4:G4"/>
    <mergeCell ref="L4:N4"/>
    <mergeCell ref="O4:Q4"/>
    <mergeCell ref="R4:T4"/>
    <mergeCell ref="H3:H6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S15"/>
  <sheetViews>
    <sheetView view="pageBreakPreview" zoomScale="80" zoomScaleNormal="55" zoomScaleSheetLayoutView="80" zoomScalePageLayoutView="0" workbookViewId="0" topLeftCell="A1">
      <selection activeCell="AH13" sqref="AH13"/>
    </sheetView>
  </sheetViews>
  <sheetFormatPr defaultColWidth="9.140625" defaultRowHeight="15"/>
  <cols>
    <col min="1" max="1" width="31.8515625" style="100" customWidth="1"/>
    <col min="2" max="2" width="8.57421875" style="101" customWidth="1"/>
    <col min="3" max="4" width="8.57421875" style="100" customWidth="1"/>
    <col min="5" max="5" width="8.57421875" style="101" customWidth="1"/>
    <col min="6" max="7" width="8.57421875" style="100" customWidth="1"/>
    <col min="8" max="8" width="8.57421875" style="101" customWidth="1"/>
    <col min="9" max="10" width="8.57421875" style="100" customWidth="1"/>
    <col min="11" max="11" width="8.57421875" style="101" customWidth="1"/>
    <col min="12" max="13" width="8.57421875" style="100" customWidth="1"/>
    <col min="14" max="14" width="8.57421875" style="101" customWidth="1"/>
    <col min="15" max="16" width="8.57421875" style="100" customWidth="1"/>
    <col min="17" max="17" width="8.57421875" style="101" customWidth="1"/>
    <col min="18" max="19" width="8.57421875" style="100" customWidth="1"/>
    <col min="20" max="20" width="8.57421875" style="101" customWidth="1"/>
    <col min="21" max="22" width="8.57421875" style="100" customWidth="1"/>
    <col min="23" max="23" width="8.57421875" style="101" customWidth="1"/>
    <col min="24" max="25" width="8.57421875" style="100" customWidth="1"/>
    <col min="26" max="26" width="8.140625" style="101" hidden="1" customWidth="1"/>
    <col min="27" max="28" width="8.57421875" style="100" hidden="1" customWidth="1"/>
    <col min="29" max="29" width="8.57421875" style="101" hidden="1" customWidth="1"/>
    <col min="30" max="31" width="8.57421875" style="100" hidden="1" customWidth="1"/>
    <col min="32" max="33" width="11.140625" style="100" customWidth="1"/>
    <col min="34" max="35" width="11.140625" style="102" customWidth="1"/>
    <col min="36" max="36" width="5.28125" style="90" customWidth="1"/>
    <col min="37" max="100" width="9.140625" style="90" customWidth="1"/>
    <col min="101" max="225" width="9.140625" style="100" customWidth="1"/>
    <col min="226" max="226" width="15.140625" style="100" customWidth="1"/>
    <col min="227" max="227" width="1.28515625" style="100" customWidth="1"/>
    <col min="228" max="228" width="5.7109375" style="100" customWidth="1"/>
    <col min="229" max="231" width="6.7109375" style="100" customWidth="1"/>
    <col min="232" max="232" width="4.57421875" style="100" customWidth="1"/>
    <col min="233" max="233" width="6.140625" style="100" customWidth="1"/>
    <col min="234" max="234" width="7.00390625" style="100" customWidth="1"/>
    <col min="235" max="235" width="3.8515625" style="100" customWidth="1"/>
    <col min="236" max="236" width="6.140625" style="100" customWidth="1"/>
    <col min="237" max="237" width="7.7109375" style="100" customWidth="1"/>
    <col min="238" max="238" width="4.140625" style="100" customWidth="1"/>
    <col min="239" max="239" width="6.8515625" style="100" customWidth="1"/>
    <col min="240" max="240" width="4.8515625" style="100" customWidth="1"/>
    <col min="241" max="241" width="3.57421875" style="100" customWidth="1"/>
    <col min="242" max="242" width="6.8515625" style="100" customWidth="1"/>
    <col min="243" max="243" width="7.140625" style="100" customWidth="1"/>
    <col min="244" max="244" width="5.140625" style="100" customWidth="1"/>
    <col min="245" max="245" width="6.57421875" style="100" customWidth="1"/>
    <col min="246" max="246" width="7.421875" style="100" customWidth="1"/>
    <col min="247" max="247" width="4.7109375" style="100" customWidth="1"/>
    <col min="248" max="248" width="7.140625" style="100" customWidth="1"/>
    <col min="249" max="249" width="6.57421875" style="100" customWidth="1"/>
    <col min="250" max="250" width="4.7109375" style="100" customWidth="1"/>
    <col min="251" max="251" width="8.00390625" style="100" customWidth="1"/>
    <col min="252" max="252" width="5.8515625" style="100" customWidth="1"/>
    <col min="253" max="253" width="4.7109375" style="100" customWidth="1"/>
    <col min="254" max="255" width="7.421875" style="100" customWidth="1"/>
    <col min="256" max="16384" width="5.8515625" style="100" customWidth="1"/>
  </cols>
  <sheetData>
    <row r="1" spans="1:35" ht="15.75" customHeight="1">
      <c r="A1" s="203" t="s">
        <v>0</v>
      </c>
      <c r="B1" s="204" t="s">
        <v>1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</row>
    <row r="2" spans="1:35" s="2" customFormat="1" ht="27.75" customHeight="1">
      <c r="A2" s="203"/>
      <c r="B2" s="205" t="s">
        <v>83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7"/>
      <c r="AF2" s="203" t="s">
        <v>28</v>
      </c>
      <c r="AG2" s="203"/>
      <c r="AH2" s="202" t="s">
        <v>29</v>
      </c>
      <c r="AI2" s="202"/>
    </row>
    <row r="3" spans="1:35" s="2" customFormat="1" ht="55.5" customHeight="1">
      <c r="A3" s="203"/>
      <c r="B3" s="203" t="s">
        <v>84</v>
      </c>
      <c r="C3" s="203"/>
      <c r="D3" s="203"/>
      <c r="E3" s="203"/>
      <c r="F3" s="203"/>
      <c r="G3" s="203"/>
      <c r="H3" s="203" t="s">
        <v>85</v>
      </c>
      <c r="I3" s="203"/>
      <c r="J3" s="203"/>
      <c r="K3" s="203"/>
      <c r="L3" s="203"/>
      <c r="M3" s="203"/>
      <c r="N3" s="203"/>
      <c r="O3" s="203"/>
      <c r="P3" s="203"/>
      <c r="Q3" s="203" t="s">
        <v>86</v>
      </c>
      <c r="R3" s="203"/>
      <c r="S3" s="203"/>
      <c r="T3" s="203" t="s">
        <v>33</v>
      </c>
      <c r="U3" s="203"/>
      <c r="V3" s="203"/>
      <c r="W3" s="203" t="s">
        <v>87</v>
      </c>
      <c r="X3" s="203"/>
      <c r="Y3" s="203"/>
      <c r="Z3" s="208" t="s">
        <v>88</v>
      </c>
      <c r="AA3" s="208"/>
      <c r="AB3" s="208"/>
      <c r="AC3" s="223" t="s">
        <v>36</v>
      </c>
      <c r="AD3" s="224"/>
      <c r="AE3" s="225"/>
      <c r="AF3" s="203" t="s">
        <v>37</v>
      </c>
      <c r="AG3" s="203" t="s">
        <v>38</v>
      </c>
      <c r="AH3" s="202" t="s">
        <v>89</v>
      </c>
      <c r="AI3" s="202" t="s">
        <v>90</v>
      </c>
    </row>
    <row r="4" spans="1:35" s="2" customFormat="1" ht="96" customHeight="1">
      <c r="A4" s="203"/>
      <c r="B4" s="203" t="s">
        <v>91</v>
      </c>
      <c r="C4" s="203"/>
      <c r="D4" s="203"/>
      <c r="E4" s="203" t="s">
        <v>92</v>
      </c>
      <c r="F4" s="203"/>
      <c r="G4" s="203"/>
      <c r="H4" s="203" t="s">
        <v>43</v>
      </c>
      <c r="I4" s="203"/>
      <c r="J4" s="203"/>
      <c r="K4" s="203" t="s">
        <v>44</v>
      </c>
      <c r="L4" s="203"/>
      <c r="M4" s="203"/>
      <c r="N4" s="203" t="s">
        <v>45</v>
      </c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8"/>
      <c r="AA4" s="208"/>
      <c r="AB4" s="208"/>
      <c r="AC4" s="226"/>
      <c r="AD4" s="227"/>
      <c r="AE4" s="228"/>
      <c r="AF4" s="203"/>
      <c r="AG4" s="203"/>
      <c r="AH4" s="202"/>
      <c r="AI4" s="202"/>
    </row>
    <row r="5" spans="1:35" s="91" customFormat="1" ht="27" customHeight="1">
      <c r="A5" s="203"/>
      <c r="B5" s="221">
        <v>0.2</v>
      </c>
      <c r="C5" s="221"/>
      <c r="D5" s="221"/>
      <c r="E5" s="221">
        <v>0.1</v>
      </c>
      <c r="F5" s="221"/>
      <c r="G5" s="221"/>
      <c r="H5" s="221">
        <v>0.06</v>
      </c>
      <c r="I5" s="221"/>
      <c r="J5" s="221"/>
      <c r="K5" s="221">
        <v>0.06</v>
      </c>
      <c r="L5" s="221"/>
      <c r="M5" s="221"/>
      <c r="N5" s="221">
        <v>0.12</v>
      </c>
      <c r="O5" s="221"/>
      <c r="P5" s="221"/>
      <c r="Q5" s="221">
        <v>0.05</v>
      </c>
      <c r="R5" s="221"/>
      <c r="S5" s="221"/>
      <c r="T5" s="221">
        <v>0.05</v>
      </c>
      <c r="U5" s="221"/>
      <c r="V5" s="221"/>
      <c r="W5" s="221">
        <v>0.1</v>
      </c>
      <c r="X5" s="221"/>
      <c r="Y5" s="221"/>
      <c r="Z5" s="221">
        <v>0.1</v>
      </c>
      <c r="AA5" s="221"/>
      <c r="AB5" s="221"/>
      <c r="AC5" s="229">
        <v>0.08</v>
      </c>
      <c r="AD5" s="230"/>
      <c r="AE5" s="231"/>
      <c r="AF5" s="203"/>
      <c r="AG5" s="203"/>
      <c r="AH5" s="202"/>
      <c r="AI5" s="202"/>
    </row>
    <row r="6" spans="1:35" s="91" customFormat="1" ht="73.5" customHeight="1" hidden="1">
      <c r="A6" s="203"/>
      <c r="B6" s="202" t="s">
        <v>93</v>
      </c>
      <c r="C6" s="202"/>
      <c r="D6" s="202"/>
      <c r="E6" s="202"/>
      <c r="F6" s="202"/>
      <c r="G6" s="202"/>
      <c r="H6" s="202" t="s">
        <v>94</v>
      </c>
      <c r="I6" s="202"/>
      <c r="J6" s="202"/>
      <c r="K6" s="202"/>
      <c r="L6" s="202"/>
      <c r="M6" s="202"/>
      <c r="N6" s="202" t="s">
        <v>48</v>
      </c>
      <c r="O6" s="202"/>
      <c r="P6" s="202"/>
      <c r="Q6" s="202" t="s">
        <v>49</v>
      </c>
      <c r="R6" s="202"/>
      <c r="S6" s="202"/>
      <c r="T6" s="202" t="s">
        <v>50</v>
      </c>
      <c r="U6" s="202"/>
      <c r="V6" s="202"/>
      <c r="W6" s="202" t="s">
        <v>51</v>
      </c>
      <c r="X6" s="202"/>
      <c r="Y6" s="202"/>
      <c r="Z6" s="202" t="s">
        <v>52</v>
      </c>
      <c r="AA6" s="202"/>
      <c r="AB6" s="202"/>
      <c r="AC6" s="3"/>
      <c r="AD6" s="5"/>
      <c r="AE6" s="5"/>
      <c r="AF6" s="203"/>
      <c r="AG6" s="203"/>
      <c r="AH6" s="202"/>
      <c r="AI6" s="202"/>
    </row>
    <row r="7" spans="1:35" s="92" customFormat="1" ht="35.25" customHeight="1">
      <c r="A7" s="203"/>
      <c r="B7" s="3" t="s">
        <v>53</v>
      </c>
      <c r="C7" s="5" t="s">
        <v>54</v>
      </c>
      <c r="D7" s="5" t="s">
        <v>55</v>
      </c>
      <c r="E7" s="3" t="s">
        <v>53</v>
      </c>
      <c r="F7" s="5" t="s">
        <v>54</v>
      </c>
      <c r="G7" s="5" t="s">
        <v>55</v>
      </c>
      <c r="H7" s="3" t="s">
        <v>53</v>
      </c>
      <c r="I7" s="5" t="s">
        <v>54</v>
      </c>
      <c r="J7" s="5" t="s">
        <v>55</v>
      </c>
      <c r="K7" s="3" t="s">
        <v>53</v>
      </c>
      <c r="L7" s="5" t="s">
        <v>54</v>
      </c>
      <c r="M7" s="5" t="s">
        <v>55</v>
      </c>
      <c r="N7" s="3" t="s">
        <v>56</v>
      </c>
      <c r="O7" s="5" t="s">
        <v>54</v>
      </c>
      <c r="P7" s="5" t="s">
        <v>55</v>
      </c>
      <c r="Q7" s="3" t="s">
        <v>53</v>
      </c>
      <c r="R7" s="5" t="s">
        <v>54</v>
      </c>
      <c r="S7" s="5" t="s">
        <v>55</v>
      </c>
      <c r="T7" s="3" t="s">
        <v>53</v>
      </c>
      <c r="U7" s="5" t="s">
        <v>54</v>
      </c>
      <c r="V7" s="5" t="s">
        <v>55</v>
      </c>
      <c r="W7" s="3" t="s">
        <v>95</v>
      </c>
      <c r="X7" s="5" t="s">
        <v>54</v>
      </c>
      <c r="Y7" s="5" t="s">
        <v>55</v>
      </c>
      <c r="Z7" s="3" t="s">
        <v>95</v>
      </c>
      <c r="AA7" s="5" t="s">
        <v>54</v>
      </c>
      <c r="AB7" s="5" t="s">
        <v>55</v>
      </c>
      <c r="AC7" s="3" t="s">
        <v>53</v>
      </c>
      <c r="AD7" s="5" t="s">
        <v>54</v>
      </c>
      <c r="AE7" s="5" t="s">
        <v>55</v>
      </c>
      <c r="AF7" s="203"/>
      <c r="AG7" s="203"/>
      <c r="AH7" s="202"/>
      <c r="AI7" s="202"/>
    </row>
    <row r="8" spans="1:35" s="91" customFormat="1" ht="91.5" customHeight="1">
      <c r="A8" s="9" t="s">
        <v>20</v>
      </c>
      <c r="B8" s="29"/>
      <c r="C8" s="25"/>
      <c r="D8" s="31"/>
      <c r="E8" s="93">
        <v>8.2</v>
      </c>
      <c r="F8" s="27">
        <v>4</v>
      </c>
      <c r="G8" s="28">
        <f>F8*$E$5</f>
        <v>0.4</v>
      </c>
      <c r="H8" s="19"/>
      <c r="I8" s="11"/>
      <c r="J8" s="12"/>
      <c r="K8" s="29"/>
      <c r="L8" s="25"/>
      <c r="M8" s="31"/>
      <c r="N8" s="29"/>
      <c r="O8" s="25"/>
      <c r="P8" s="31"/>
      <c r="Q8" s="94">
        <v>100</v>
      </c>
      <c r="R8" s="14">
        <v>5</v>
      </c>
      <c r="S8" s="15">
        <f>R8*$Q$5</f>
        <v>0.25</v>
      </c>
      <c r="T8" s="94">
        <v>100</v>
      </c>
      <c r="U8" s="14">
        <v>5</v>
      </c>
      <c r="V8" s="15">
        <f>U8*$T$5</f>
        <v>0.25</v>
      </c>
      <c r="W8" s="94">
        <v>0</v>
      </c>
      <c r="X8" s="14">
        <v>5</v>
      </c>
      <c r="Y8" s="15">
        <f>X8*$W$5</f>
        <v>0.5</v>
      </c>
      <c r="Z8" s="19"/>
      <c r="AA8" s="11"/>
      <c r="AB8" s="31"/>
      <c r="AC8" s="29"/>
      <c r="AD8" s="31"/>
      <c r="AE8" s="31">
        <f>AD8*$AC$5</f>
        <v>0</v>
      </c>
      <c r="AF8" s="12">
        <f>5*($E$5+$Q$5+$T$5+$W$5)</f>
        <v>1.5000000000000002</v>
      </c>
      <c r="AG8" s="12">
        <f>D8+G8+J8+M8+P8+S8+V8+Y8+AB8</f>
        <v>1.4</v>
      </c>
      <c r="AH8" s="21">
        <f>AF8*0.35</f>
        <v>0.525</v>
      </c>
      <c r="AI8" s="21">
        <f>AG8*0.35</f>
        <v>0.48999999999999994</v>
      </c>
    </row>
    <row r="9" spans="1:45" s="96" customFormat="1" ht="91.5" customHeight="1">
      <c r="A9" s="9" t="s">
        <v>21</v>
      </c>
      <c r="B9" s="95"/>
      <c r="C9" s="35"/>
      <c r="D9" s="12"/>
      <c r="E9" s="94">
        <v>0.5</v>
      </c>
      <c r="F9" s="14">
        <v>5</v>
      </c>
      <c r="G9" s="15">
        <f>F9*$E$5</f>
        <v>0.5</v>
      </c>
      <c r="H9" s="19"/>
      <c r="I9" s="11"/>
      <c r="J9" s="12"/>
      <c r="K9" s="29"/>
      <c r="L9" s="25"/>
      <c r="M9" s="31"/>
      <c r="N9" s="29"/>
      <c r="O9" s="25"/>
      <c r="P9" s="31"/>
      <c r="Q9" s="94">
        <v>100</v>
      </c>
      <c r="R9" s="14">
        <v>5</v>
      </c>
      <c r="S9" s="15">
        <f>R9*$Q$5</f>
        <v>0.25</v>
      </c>
      <c r="T9" s="94">
        <v>100</v>
      </c>
      <c r="U9" s="14">
        <v>5</v>
      </c>
      <c r="V9" s="15">
        <f>U9*$T$5</f>
        <v>0.25</v>
      </c>
      <c r="W9" s="94">
        <v>0</v>
      </c>
      <c r="X9" s="14">
        <v>5</v>
      </c>
      <c r="Y9" s="15">
        <f>X9*$W$5</f>
        <v>0.5</v>
      </c>
      <c r="Z9" s="19"/>
      <c r="AA9" s="11"/>
      <c r="AB9" s="31"/>
      <c r="AC9" s="29"/>
      <c r="AD9" s="31"/>
      <c r="AE9" s="31">
        <f aca="true" t="shared" si="0" ref="AE9:AE15">AD9*$AC$5</f>
        <v>0</v>
      </c>
      <c r="AF9" s="12">
        <f>5*($E$5+$Q$5+$T$5+$W$5)</f>
        <v>1.5000000000000002</v>
      </c>
      <c r="AG9" s="12">
        <f>D9+G9+J9+M9+P9+S9+V9+Y9+AB9</f>
        <v>1.5</v>
      </c>
      <c r="AH9" s="21">
        <f aca="true" t="shared" si="1" ref="AH9:AI15">AF9*0.35</f>
        <v>0.525</v>
      </c>
      <c r="AI9" s="21">
        <f t="shared" si="1"/>
        <v>0.5249999999999999</v>
      </c>
      <c r="AJ9" s="90"/>
      <c r="AK9" s="90"/>
      <c r="AL9" s="90"/>
      <c r="AM9" s="90"/>
      <c r="AN9" s="90"/>
      <c r="AO9" s="90"/>
      <c r="AP9" s="90"/>
      <c r="AQ9" s="90"/>
      <c r="AR9" s="90"/>
      <c r="AS9" s="90"/>
    </row>
    <row r="10" spans="1:35" s="91" customFormat="1" ht="91.5" customHeight="1">
      <c r="A10" s="9" t="s">
        <v>26</v>
      </c>
      <c r="B10" s="29"/>
      <c r="C10" s="25"/>
      <c r="D10" s="31"/>
      <c r="E10" s="97">
        <v>25.3</v>
      </c>
      <c r="F10" s="17">
        <v>2</v>
      </c>
      <c r="G10" s="18">
        <f>F10*$E$5</f>
        <v>0.2</v>
      </c>
      <c r="H10" s="94">
        <v>100</v>
      </c>
      <c r="I10" s="14">
        <v>5</v>
      </c>
      <c r="J10" s="15">
        <f>I10*$H$5</f>
        <v>0.3</v>
      </c>
      <c r="K10" s="94">
        <v>100</v>
      </c>
      <c r="L10" s="14">
        <v>5</v>
      </c>
      <c r="M10" s="15">
        <f>L10*$K$5</f>
        <v>0.3</v>
      </c>
      <c r="N10" s="94">
        <v>0</v>
      </c>
      <c r="O10" s="14">
        <v>5</v>
      </c>
      <c r="P10" s="15">
        <f>O10*$N$5</f>
        <v>0.6</v>
      </c>
      <c r="Q10" s="94">
        <v>100</v>
      </c>
      <c r="R10" s="14">
        <v>5</v>
      </c>
      <c r="S10" s="15">
        <f>R10*$Q$5</f>
        <v>0.25</v>
      </c>
      <c r="T10" s="94">
        <v>100</v>
      </c>
      <c r="U10" s="14">
        <v>5</v>
      </c>
      <c r="V10" s="15">
        <f>U10*$T$5</f>
        <v>0.25</v>
      </c>
      <c r="W10" s="94">
        <v>0</v>
      </c>
      <c r="X10" s="14">
        <v>5</v>
      </c>
      <c r="Y10" s="15">
        <f>X10*$W$5</f>
        <v>0.5</v>
      </c>
      <c r="Z10" s="19"/>
      <c r="AA10" s="11"/>
      <c r="AB10" s="31"/>
      <c r="AC10" s="29"/>
      <c r="AD10" s="31"/>
      <c r="AE10" s="31">
        <f t="shared" si="0"/>
        <v>0</v>
      </c>
      <c r="AF10" s="12">
        <f>5*($E$5+$Q$5+$T$5+$W$5+$H$5+$K$5+$N$5)</f>
        <v>2.7</v>
      </c>
      <c r="AG10" s="12">
        <f>D10+G10+J10+M10+P10+S10+V10+Y10+AB10</f>
        <v>2.4</v>
      </c>
      <c r="AH10" s="21">
        <f>AF10*0.35</f>
        <v>0.945</v>
      </c>
      <c r="AI10" s="21">
        <f>AG10*0.35</f>
        <v>0.84</v>
      </c>
    </row>
    <row r="11" spans="1:45" s="98" customFormat="1" ht="91.5" customHeight="1">
      <c r="A11" s="9" t="s">
        <v>22</v>
      </c>
      <c r="B11" s="95"/>
      <c r="C11" s="35"/>
      <c r="D11" s="12"/>
      <c r="E11" s="94">
        <v>4.2</v>
      </c>
      <c r="F11" s="14">
        <v>5</v>
      </c>
      <c r="G11" s="15">
        <f>F11*$E$5</f>
        <v>0.5</v>
      </c>
      <c r="H11" s="19"/>
      <c r="I11" s="11"/>
      <c r="J11" s="12"/>
      <c r="K11" s="29"/>
      <c r="L11" s="25"/>
      <c r="M11" s="12"/>
      <c r="N11" s="29"/>
      <c r="O11" s="25"/>
      <c r="P11" s="12"/>
      <c r="Q11" s="94">
        <v>100</v>
      </c>
      <c r="R11" s="14">
        <v>5</v>
      </c>
      <c r="S11" s="15">
        <f>R11*$Q$5</f>
        <v>0.25</v>
      </c>
      <c r="T11" s="94">
        <v>100</v>
      </c>
      <c r="U11" s="14">
        <v>5</v>
      </c>
      <c r="V11" s="15">
        <f>U11*$T$5</f>
        <v>0.25</v>
      </c>
      <c r="W11" s="94">
        <v>0</v>
      </c>
      <c r="X11" s="14">
        <v>5</v>
      </c>
      <c r="Y11" s="15">
        <f>X11*$W$5</f>
        <v>0.5</v>
      </c>
      <c r="Z11" s="19"/>
      <c r="AA11" s="11"/>
      <c r="AB11" s="31"/>
      <c r="AC11" s="29"/>
      <c r="AD11" s="31"/>
      <c r="AE11" s="31">
        <f t="shared" si="0"/>
        <v>0</v>
      </c>
      <c r="AF11" s="12">
        <f>5*(E5+Q5+T5+W5)</f>
        <v>1.5000000000000002</v>
      </c>
      <c r="AG11" s="12">
        <f>D11+G11+J11+M11+P11+S11+V11+Y11+AB11</f>
        <v>1.5</v>
      </c>
      <c r="AH11" s="21">
        <f t="shared" si="1"/>
        <v>0.525</v>
      </c>
      <c r="AI11" s="21">
        <f t="shared" si="1"/>
        <v>0.5249999999999999</v>
      </c>
      <c r="AJ11" s="90"/>
      <c r="AK11" s="90"/>
      <c r="AL11" s="90"/>
      <c r="AM11" s="90"/>
      <c r="AN11" s="90"/>
      <c r="AO11" s="90"/>
      <c r="AP11" s="90"/>
      <c r="AQ11" s="90"/>
      <c r="AR11" s="90"/>
      <c r="AS11" s="90"/>
    </row>
    <row r="12" spans="1:45" s="98" customFormat="1" ht="91.5" customHeight="1">
      <c r="A12" s="9" t="s">
        <v>23</v>
      </c>
      <c r="B12" s="95"/>
      <c r="C12" s="35"/>
      <c r="D12" s="12"/>
      <c r="E12" s="94">
        <v>1.4</v>
      </c>
      <c r="F12" s="14">
        <v>5</v>
      </c>
      <c r="G12" s="15">
        <f>F12*$E$5</f>
        <v>0.5</v>
      </c>
      <c r="H12" s="19"/>
      <c r="I12" s="11"/>
      <c r="J12" s="12"/>
      <c r="K12" s="29"/>
      <c r="L12" s="25"/>
      <c r="M12" s="12"/>
      <c r="N12" s="29"/>
      <c r="O12" s="25"/>
      <c r="P12" s="12"/>
      <c r="Q12" s="94">
        <v>100</v>
      </c>
      <c r="R12" s="14">
        <v>5</v>
      </c>
      <c r="S12" s="15">
        <f>R12*$Q$5</f>
        <v>0.25</v>
      </c>
      <c r="T12" s="94">
        <v>100</v>
      </c>
      <c r="U12" s="14">
        <v>5</v>
      </c>
      <c r="V12" s="15">
        <f>U12*$T$5</f>
        <v>0.25</v>
      </c>
      <c r="W12" s="94">
        <v>0</v>
      </c>
      <c r="X12" s="14">
        <v>5</v>
      </c>
      <c r="Y12" s="15">
        <f>X12*$W$5</f>
        <v>0.5</v>
      </c>
      <c r="Z12" s="19"/>
      <c r="AA12" s="11"/>
      <c r="AB12" s="31"/>
      <c r="AC12" s="29"/>
      <c r="AD12" s="31"/>
      <c r="AE12" s="31">
        <f t="shared" si="0"/>
        <v>0</v>
      </c>
      <c r="AF12" s="12">
        <f>5*(E5+Q5+T5+W5)</f>
        <v>1.5000000000000002</v>
      </c>
      <c r="AG12" s="12">
        <f>D12+G12+J12+M12+P12+S12+V12+Y12+AB12</f>
        <v>1.5</v>
      </c>
      <c r="AH12" s="21">
        <f t="shared" si="1"/>
        <v>0.525</v>
      </c>
      <c r="AI12" s="21">
        <f t="shared" si="1"/>
        <v>0.5249999999999999</v>
      </c>
      <c r="AJ12" s="90"/>
      <c r="AK12" s="90"/>
      <c r="AL12" s="90"/>
      <c r="AM12" s="90"/>
      <c r="AN12" s="90"/>
      <c r="AO12" s="90"/>
      <c r="AP12" s="90"/>
      <c r="AQ12" s="90"/>
      <c r="AR12" s="90"/>
      <c r="AS12" s="90"/>
    </row>
    <row r="13" spans="1:45" s="98" customFormat="1" ht="91.5" customHeight="1">
      <c r="A13" s="9" t="s">
        <v>96</v>
      </c>
      <c r="B13" s="95"/>
      <c r="C13" s="35"/>
      <c r="D13" s="12"/>
      <c r="E13" s="94">
        <v>3.2</v>
      </c>
      <c r="F13" s="14">
        <v>5</v>
      </c>
      <c r="G13" s="15">
        <f>F13*$E$5</f>
        <v>0.5</v>
      </c>
      <c r="H13" s="19"/>
      <c r="I13" s="11"/>
      <c r="J13" s="12"/>
      <c r="K13" s="29"/>
      <c r="L13" s="25"/>
      <c r="M13" s="12"/>
      <c r="N13" s="29"/>
      <c r="O13" s="25"/>
      <c r="P13" s="12"/>
      <c r="Q13" s="94">
        <v>100</v>
      </c>
      <c r="R13" s="14">
        <v>5</v>
      </c>
      <c r="S13" s="15">
        <f>R13*$Q$5</f>
        <v>0.25</v>
      </c>
      <c r="T13" s="94">
        <v>100</v>
      </c>
      <c r="U13" s="14">
        <v>5</v>
      </c>
      <c r="V13" s="15">
        <f>U13*$T$5</f>
        <v>0.25</v>
      </c>
      <c r="W13" s="94">
        <v>0</v>
      </c>
      <c r="X13" s="14">
        <v>5</v>
      </c>
      <c r="Y13" s="15">
        <f>X13*$W$5</f>
        <v>0.5</v>
      </c>
      <c r="Z13" s="19"/>
      <c r="AA13" s="11"/>
      <c r="AB13" s="31"/>
      <c r="AC13" s="29"/>
      <c r="AD13" s="31"/>
      <c r="AE13" s="31">
        <f t="shared" si="0"/>
        <v>0</v>
      </c>
      <c r="AF13" s="12">
        <f>5*($E$5+$Q$5+$T$5+$W$5)</f>
        <v>1.5000000000000002</v>
      </c>
      <c r="AG13" s="12">
        <f>D13+G13+J13+M13+P13+S13+V13+Y13+AB13</f>
        <v>1.5</v>
      </c>
      <c r="AH13" s="21">
        <f t="shared" si="1"/>
        <v>0.525</v>
      </c>
      <c r="AI13" s="21">
        <f t="shared" si="1"/>
        <v>0.5249999999999999</v>
      </c>
      <c r="AJ13" s="90"/>
      <c r="AK13" s="90"/>
      <c r="AL13" s="90"/>
      <c r="AM13" s="90"/>
      <c r="AN13" s="90"/>
      <c r="AO13" s="90"/>
      <c r="AP13" s="90"/>
      <c r="AQ13" s="90"/>
      <c r="AR13" s="90"/>
      <c r="AS13" s="90"/>
    </row>
    <row r="14" spans="1:45" s="98" customFormat="1" ht="91.5" customHeight="1">
      <c r="A14" s="9" t="s">
        <v>24</v>
      </c>
      <c r="B14" s="95"/>
      <c r="C14" s="35"/>
      <c r="D14" s="12"/>
      <c r="E14" s="94">
        <v>2.9</v>
      </c>
      <c r="F14" s="14">
        <v>5</v>
      </c>
      <c r="G14" s="15">
        <f>F14*$E$5</f>
        <v>0.5</v>
      </c>
      <c r="H14" s="19"/>
      <c r="I14" s="11"/>
      <c r="J14" s="12"/>
      <c r="K14" s="29"/>
      <c r="L14" s="25"/>
      <c r="M14" s="12"/>
      <c r="N14" s="29"/>
      <c r="O14" s="25"/>
      <c r="P14" s="12"/>
      <c r="Q14" s="94">
        <v>100</v>
      </c>
      <c r="R14" s="14">
        <v>5</v>
      </c>
      <c r="S14" s="15">
        <f>R14*$Q$5</f>
        <v>0.25</v>
      </c>
      <c r="T14" s="94">
        <v>100</v>
      </c>
      <c r="U14" s="14">
        <v>5</v>
      </c>
      <c r="V14" s="15">
        <f>U14*$T$5</f>
        <v>0.25</v>
      </c>
      <c r="W14" s="94">
        <v>0</v>
      </c>
      <c r="X14" s="14">
        <v>5</v>
      </c>
      <c r="Y14" s="15">
        <f>X14*$W$5</f>
        <v>0.5</v>
      </c>
      <c r="Z14" s="19"/>
      <c r="AA14" s="11"/>
      <c r="AB14" s="31"/>
      <c r="AC14" s="29"/>
      <c r="AD14" s="31"/>
      <c r="AE14" s="31">
        <f t="shared" si="0"/>
        <v>0</v>
      </c>
      <c r="AF14" s="12">
        <f>5*($E$5+$Q$5+$T$5+$W$5)</f>
        <v>1.5000000000000002</v>
      </c>
      <c r="AG14" s="12">
        <f>D14+G14+J14+M14+P14+S14+V14+Y14+AB14</f>
        <v>1.5</v>
      </c>
      <c r="AH14" s="21">
        <f t="shared" si="1"/>
        <v>0.525</v>
      </c>
      <c r="AI14" s="21">
        <f t="shared" si="1"/>
        <v>0.5249999999999999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</row>
    <row r="15" spans="1:35" s="99" customFormat="1" ht="91.5" customHeight="1">
      <c r="A15" s="9" t="s">
        <v>25</v>
      </c>
      <c r="B15" s="95"/>
      <c r="C15" s="35"/>
      <c r="D15" s="12"/>
      <c r="E15" s="94">
        <v>3.9</v>
      </c>
      <c r="F15" s="14">
        <v>5</v>
      </c>
      <c r="G15" s="15">
        <f>F15*$E$5</f>
        <v>0.5</v>
      </c>
      <c r="H15" s="19"/>
      <c r="I15" s="11"/>
      <c r="J15" s="12"/>
      <c r="K15" s="29"/>
      <c r="L15" s="25"/>
      <c r="M15" s="31"/>
      <c r="N15" s="29"/>
      <c r="O15" s="25"/>
      <c r="P15" s="31"/>
      <c r="Q15" s="94">
        <v>100</v>
      </c>
      <c r="R15" s="14">
        <v>5</v>
      </c>
      <c r="S15" s="15">
        <f>R15*$Q$5</f>
        <v>0.25</v>
      </c>
      <c r="T15" s="94">
        <v>100</v>
      </c>
      <c r="U15" s="14">
        <v>5</v>
      </c>
      <c r="V15" s="15">
        <f>U15*$T$5</f>
        <v>0.25</v>
      </c>
      <c r="W15" s="94">
        <v>0</v>
      </c>
      <c r="X15" s="14">
        <v>5</v>
      </c>
      <c r="Y15" s="15">
        <f>X15*$W$5</f>
        <v>0.5</v>
      </c>
      <c r="Z15" s="19"/>
      <c r="AA15" s="11"/>
      <c r="AB15" s="31"/>
      <c r="AC15" s="29"/>
      <c r="AD15" s="31"/>
      <c r="AE15" s="31">
        <f t="shared" si="0"/>
        <v>0</v>
      </c>
      <c r="AF15" s="12">
        <f>5*($E$5+$Q$5+$T$5+$W$5)</f>
        <v>1.5000000000000002</v>
      </c>
      <c r="AG15" s="12">
        <f>D15+G15+J15+M15+P15+S15+V15+Y15+AB15</f>
        <v>1.5</v>
      </c>
      <c r="AH15" s="21">
        <f t="shared" si="1"/>
        <v>0.525</v>
      </c>
      <c r="AI15" s="21">
        <f t="shared" si="1"/>
        <v>0.5249999999999999</v>
      </c>
    </row>
  </sheetData>
  <sheetProtection/>
  <mergeCells count="38">
    <mergeCell ref="Z5:AB5"/>
    <mergeCell ref="AC5:AE5"/>
    <mergeCell ref="B6:G6"/>
    <mergeCell ref="H6:M6"/>
    <mergeCell ref="N6:P6"/>
    <mergeCell ref="Q6:S6"/>
    <mergeCell ref="T6:V6"/>
    <mergeCell ref="B5:D5"/>
    <mergeCell ref="E5:G5"/>
    <mergeCell ref="H5:J5"/>
    <mergeCell ref="K5:M5"/>
    <mergeCell ref="N5:P5"/>
    <mergeCell ref="W6:Y6"/>
    <mergeCell ref="Z6:AB6"/>
    <mergeCell ref="Q5:S5"/>
    <mergeCell ref="T5:V5"/>
    <mergeCell ref="W5:Y5"/>
    <mergeCell ref="B4:D4"/>
    <mergeCell ref="E4:G4"/>
    <mergeCell ref="H4:J4"/>
    <mergeCell ref="K4:M4"/>
    <mergeCell ref="N4:P4"/>
    <mergeCell ref="AI3:AI7"/>
    <mergeCell ref="A1:A7"/>
    <mergeCell ref="B1:AI1"/>
    <mergeCell ref="B2:AE2"/>
    <mergeCell ref="AF2:AG2"/>
    <mergeCell ref="AH2:AI2"/>
    <mergeCell ref="B3:G3"/>
    <mergeCell ref="H3:P3"/>
    <mergeCell ref="Q3:S4"/>
    <mergeCell ref="T3:V4"/>
    <mergeCell ref="W3:Y4"/>
    <mergeCell ref="Z3:AB4"/>
    <mergeCell ref="AC3:AE4"/>
    <mergeCell ref="AF3:AF7"/>
    <mergeCell ref="AG3:AG7"/>
    <mergeCell ref="AH3:AH7"/>
  </mergeCells>
  <printOptions/>
  <pageMargins left="0.2362204724409449" right="0.11811023622047245" top="0.2362204724409449" bottom="0.03937007874015748" header="0" footer="0"/>
  <pageSetup fitToHeight="0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A15"/>
  <sheetViews>
    <sheetView view="pageBreakPreview" zoomScale="70" zoomScaleNormal="70" zoomScaleSheetLayoutView="70" zoomScalePageLayoutView="0" workbookViewId="0" topLeftCell="A1">
      <selection activeCell="S11" sqref="S11"/>
    </sheetView>
  </sheetViews>
  <sheetFormatPr defaultColWidth="9.140625" defaultRowHeight="15"/>
  <cols>
    <col min="1" max="1" width="30.28125" style="100" customWidth="1"/>
    <col min="2" max="2" width="9.421875" style="100" customWidth="1"/>
    <col min="3" max="7" width="7.421875" style="100" customWidth="1"/>
    <col min="8" max="9" width="13.00390625" style="110" customWidth="1"/>
    <col min="10" max="11" width="11.00390625" style="110" customWidth="1"/>
    <col min="12" max="20" width="9.421875" style="100" customWidth="1"/>
    <col min="21" max="24" width="11.00390625" style="110" customWidth="1"/>
    <col min="25" max="26" width="9.57421875" style="110" customWidth="1"/>
    <col min="27" max="80" width="9.140625" style="90" customWidth="1"/>
    <col min="81" max="205" width="9.140625" style="100" customWidth="1"/>
    <col min="206" max="206" width="15.140625" style="100" customWidth="1"/>
    <col min="207" max="207" width="1.28515625" style="100" customWidth="1"/>
    <col min="208" max="208" width="5.7109375" style="100" customWidth="1"/>
    <col min="209" max="211" width="6.7109375" style="100" customWidth="1"/>
    <col min="212" max="212" width="4.57421875" style="100" customWidth="1"/>
    <col min="213" max="213" width="6.140625" style="100" customWidth="1"/>
    <col min="214" max="214" width="7.00390625" style="100" customWidth="1"/>
    <col min="215" max="215" width="3.8515625" style="100" customWidth="1"/>
    <col min="216" max="216" width="6.140625" style="100" customWidth="1"/>
    <col min="217" max="217" width="7.7109375" style="100" customWidth="1"/>
    <col min="218" max="218" width="4.140625" style="100" customWidth="1"/>
    <col min="219" max="219" width="6.8515625" style="100" customWidth="1"/>
    <col min="220" max="220" width="4.8515625" style="100" customWidth="1"/>
    <col min="221" max="221" width="3.57421875" style="100" customWidth="1"/>
    <col min="222" max="222" width="6.8515625" style="100" customWidth="1"/>
    <col min="223" max="223" width="7.140625" style="100" customWidth="1"/>
    <col min="224" max="224" width="5.140625" style="100" customWidth="1"/>
    <col min="225" max="225" width="6.57421875" style="100" customWidth="1"/>
    <col min="226" max="226" width="7.421875" style="100" customWidth="1"/>
    <col min="227" max="227" width="4.7109375" style="100" customWidth="1"/>
    <col min="228" max="228" width="7.140625" style="100" customWidth="1"/>
    <col min="229" max="229" width="6.57421875" style="100" customWidth="1"/>
    <col min="230" max="230" width="4.7109375" style="100" customWidth="1"/>
    <col min="231" max="231" width="8.00390625" style="100" customWidth="1"/>
    <col min="232" max="232" width="5.8515625" style="100" customWidth="1"/>
    <col min="233" max="233" width="4.7109375" style="100" customWidth="1"/>
    <col min="234" max="235" width="7.421875" style="100" customWidth="1"/>
    <col min="236" max="236" width="5.8515625" style="100" customWidth="1"/>
    <col min="237" max="237" width="8.00390625" style="100" customWidth="1"/>
    <col min="238" max="238" width="6.7109375" style="100" customWidth="1"/>
    <col min="239" max="239" width="9.140625" style="100" customWidth="1"/>
    <col min="240" max="240" width="4.57421875" style="100" customWidth="1"/>
    <col min="241" max="241" width="6.8515625" style="100" customWidth="1"/>
    <col min="242" max="243" width="5.57421875" style="100" customWidth="1"/>
    <col min="244" max="244" width="7.140625" style="100" customWidth="1"/>
    <col min="245" max="245" width="8.421875" style="100" customWidth="1"/>
    <col min="246" max="246" width="6.7109375" style="100" customWidth="1"/>
    <col min="247" max="247" width="5.421875" style="100" customWidth="1"/>
    <col min="248" max="248" width="6.57421875" style="100" customWidth="1"/>
    <col min="249" max="249" width="5.8515625" style="100" customWidth="1"/>
    <col min="250" max="250" width="5.00390625" style="100" customWidth="1"/>
    <col min="251" max="251" width="6.140625" style="100" customWidth="1"/>
    <col min="252" max="252" width="8.140625" style="100" customWidth="1"/>
    <col min="253" max="253" width="5.140625" style="100" customWidth="1"/>
    <col min="254" max="254" width="6.28125" style="100" customWidth="1"/>
    <col min="255" max="255" width="7.421875" style="100" customWidth="1"/>
    <col min="256" max="16384" width="6.57421875" style="100" customWidth="1"/>
  </cols>
  <sheetData>
    <row r="1" spans="1:26" ht="24" customHeight="1">
      <c r="A1" s="203" t="s">
        <v>0</v>
      </c>
      <c r="B1" s="219">
        <v>45383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103"/>
      <c r="Z1" s="103"/>
    </row>
    <row r="2" spans="1:26" s="2" customFormat="1" ht="45" customHeight="1">
      <c r="A2" s="203"/>
      <c r="B2" s="220" t="s">
        <v>97</v>
      </c>
      <c r="C2" s="220"/>
      <c r="D2" s="220"/>
      <c r="E2" s="220"/>
      <c r="F2" s="220"/>
      <c r="G2" s="220"/>
      <c r="H2" s="203" t="s">
        <v>28</v>
      </c>
      <c r="I2" s="203"/>
      <c r="J2" s="202" t="s">
        <v>62</v>
      </c>
      <c r="K2" s="202"/>
      <c r="L2" s="220" t="s">
        <v>98</v>
      </c>
      <c r="M2" s="220"/>
      <c r="N2" s="220"/>
      <c r="O2" s="220"/>
      <c r="P2" s="220"/>
      <c r="Q2" s="220"/>
      <c r="R2" s="220"/>
      <c r="S2" s="220"/>
      <c r="T2" s="220"/>
      <c r="U2" s="203" t="s">
        <v>28</v>
      </c>
      <c r="V2" s="203"/>
      <c r="W2" s="202" t="s">
        <v>64</v>
      </c>
      <c r="X2" s="202"/>
      <c r="Y2" s="104"/>
      <c r="Z2" s="104"/>
    </row>
    <row r="3" spans="1:26" s="2" customFormat="1" ht="60" customHeight="1">
      <c r="A3" s="203"/>
      <c r="B3" s="203" t="s">
        <v>65</v>
      </c>
      <c r="C3" s="203"/>
      <c r="D3" s="203"/>
      <c r="E3" s="232" t="s">
        <v>66</v>
      </c>
      <c r="F3" s="232"/>
      <c r="G3" s="232"/>
      <c r="H3" s="203" t="s">
        <v>37</v>
      </c>
      <c r="I3" s="203" t="s">
        <v>99</v>
      </c>
      <c r="J3" s="202" t="s">
        <v>68</v>
      </c>
      <c r="K3" s="202" t="s">
        <v>100</v>
      </c>
      <c r="L3" s="203" t="s">
        <v>70</v>
      </c>
      <c r="M3" s="203"/>
      <c r="N3" s="203"/>
      <c r="O3" s="203" t="s">
        <v>71</v>
      </c>
      <c r="P3" s="203"/>
      <c r="Q3" s="203"/>
      <c r="R3" s="203" t="s">
        <v>72</v>
      </c>
      <c r="S3" s="203"/>
      <c r="T3" s="203"/>
      <c r="U3" s="203" t="s">
        <v>37</v>
      </c>
      <c r="V3" s="203" t="s">
        <v>99</v>
      </c>
      <c r="W3" s="202" t="s">
        <v>73</v>
      </c>
      <c r="X3" s="202" t="s">
        <v>101</v>
      </c>
      <c r="Y3" s="104"/>
      <c r="Z3" s="104"/>
    </row>
    <row r="4" spans="1:26" s="2" customFormat="1" ht="45" customHeight="1">
      <c r="A4" s="203"/>
      <c r="B4" s="221">
        <v>0.8</v>
      </c>
      <c r="C4" s="221"/>
      <c r="D4" s="221"/>
      <c r="E4" s="221">
        <v>0.2</v>
      </c>
      <c r="F4" s="221"/>
      <c r="G4" s="221"/>
      <c r="H4" s="203"/>
      <c r="I4" s="203"/>
      <c r="J4" s="202"/>
      <c r="K4" s="202"/>
      <c r="L4" s="221">
        <v>0.6</v>
      </c>
      <c r="M4" s="221"/>
      <c r="N4" s="221"/>
      <c r="O4" s="221">
        <v>0.2</v>
      </c>
      <c r="P4" s="221"/>
      <c r="Q4" s="221"/>
      <c r="R4" s="221">
        <v>0.2</v>
      </c>
      <c r="S4" s="221"/>
      <c r="T4" s="221"/>
      <c r="U4" s="203"/>
      <c r="V4" s="203"/>
      <c r="W4" s="202"/>
      <c r="X4" s="202"/>
      <c r="Y4" s="104"/>
      <c r="Z4" s="104"/>
    </row>
    <row r="5" spans="1:26" s="2" customFormat="1" ht="45" customHeight="1" hidden="1">
      <c r="A5" s="203"/>
      <c r="B5" s="222" t="s">
        <v>102</v>
      </c>
      <c r="C5" s="222"/>
      <c r="D5" s="222"/>
      <c r="E5" s="222" t="s">
        <v>103</v>
      </c>
      <c r="F5" s="222"/>
      <c r="G5" s="222"/>
      <c r="H5" s="203"/>
      <c r="I5" s="203"/>
      <c r="J5" s="202"/>
      <c r="K5" s="202"/>
      <c r="L5" s="222" t="s">
        <v>104</v>
      </c>
      <c r="M5" s="222"/>
      <c r="N5" s="222"/>
      <c r="O5" s="222" t="s">
        <v>105</v>
      </c>
      <c r="P5" s="222"/>
      <c r="Q5" s="222"/>
      <c r="R5" s="222" t="s">
        <v>106</v>
      </c>
      <c r="S5" s="222"/>
      <c r="T5" s="222"/>
      <c r="U5" s="203"/>
      <c r="V5" s="203"/>
      <c r="W5" s="202"/>
      <c r="X5" s="202"/>
      <c r="Y5" s="104"/>
      <c r="Z5" s="104"/>
    </row>
    <row r="6" spans="1:26" s="92" customFormat="1" ht="25.5" customHeight="1">
      <c r="A6" s="203"/>
      <c r="B6" s="5" t="s">
        <v>53</v>
      </c>
      <c r="C6" s="5" t="s">
        <v>54</v>
      </c>
      <c r="D6" s="5" t="s">
        <v>55</v>
      </c>
      <c r="E6" s="5" t="s">
        <v>107</v>
      </c>
      <c r="F6" s="5" t="s">
        <v>54</v>
      </c>
      <c r="G6" s="5" t="s">
        <v>55</v>
      </c>
      <c r="H6" s="203"/>
      <c r="I6" s="203"/>
      <c r="J6" s="202"/>
      <c r="K6" s="202"/>
      <c r="L6" s="5" t="s">
        <v>108</v>
      </c>
      <c r="M6" s="5" t="s">
        <v>54</v>
      </c>
      <c r="N6" s="5" t="s">
        <v>55</v>
      </c>
      <c r="O6" s="5" t="s">
        <v>109</v>
      </c>
      <c r="P6" s="5" t="s">
        <v>54</v>
      </c>
      <c r="Q6" s="5" t="s">
        <v>55</v>
      </c>
      <c r="R6" s="5" t="s">
        <v>107</v>
      </c>
      <c r="S6" s="5" t="s">
        <v>54</v>
      </c>
      <c r="T6" s="5" t="s">
        <v>55</v>
      </c>
      <c r="U6" s="203"/>
      <c r="V6" s="203"/>
      <c r="W6" s="202"/>
      <c r="X6" s="202"/>
      <c r="Y6" s="105"/>
      <c r="Z6" s="105"/>
    </row>
    <row r="7" spans="1:26" s="91" customFormat="1" ht="81.75" customHeight="1">
      <c r="A7" s="9" t="s">
        <v>20</v>
      </c>
      <c r="B7" s="94">
        <v>188.4</v>
      </c>
      <c r="C7" s="14">
        <v>5</v>
      </c>
      <c r="D7" s="15">
        <f>C7*$B$4</f>
        <v>4</v>
      </c>
      <c r="E7" s="10"/>
      <c r="F7" s="9"/>
      <c r="G7" s="12"/>
      <c r="H7" s="12">
        <f>5*B4</f>
        <v>4</v>
      </c>
      <c r="I7" s="12">
        <f>D7+G7</f>
        <v>4</v>
      </c>
      <c r="J7" s="21">
        <f aca="true" t="shared" si="0" ref="J7:K13">H7*0.3</f>
        <v>1.2</v>
      </c>
      <c r="K7" s="21">
        <f t="shared" si="0"/>
        <v>1.2</v>
      </c>
      <c r="L7" s="10"/>
      <c r="M7" s="9"/>
      <c r="N7" s="12"/>
      <c r="O7" s="94">
        <v>1</v>
      </c>
      <c r="P7" s="14">
        <v>5</v>
      </c>
      <c r="Q7" s="15">
        <f>P7*$O$4</f>
        <v>1</v>
      </c>
      <c r="R7" s="10"/>
      <c r="S7" s="9"/>
      <c r="T7" s="12"/>
      <c r="U7" s="106">
        <f>5*($O$4)</f>
        <v>1</v>
      </c>
      <c r="V7" s="106">
        <f>N7+Q7+T7</f>
        <v>1</v>
      </c>
      <c r="W7" s="107">
        <f aca="true" t="shared" si="1" ref="W7:X13">U7*0.2</f>
        <v>0.2</v>
      </c>
      <c r="X7" s="107">
        <f t="shared" si="1"/>
        <v>0.2</v>
      </c>
      <c r="Y7" s="108"/>
      <c r="Z7" s="108"/>
    </row>
    <row r="8" spans="1:26" s="96" customFormat="1" ht="81.75" customHeight="1">
      <c r="A8" s="9" t="s">
        <v>21</v>
      </c>
      <c r="B8" s="94">
        <v>1206.2</v>
      </c>
      <c r="C8" s="14">
        <v>5</v>
      </c>
      <c r="D8" s="15">
        <f>C8*$B$4</f>
        <v>4</v>
      </c>
      <c r="E8" s="10"/>
      <c r="F8" s="9"/>
      <c r="G8" s="12"/>
      <c r="H8" s="12">
        <f>5*B4</f>
        <v>4</v>
      </c>
      <c r="I8" s="12">
        <f>D8+G8</f>
        <v>4</v>
      </c>
      <c r="J8" s="21">
        <f t="shared" si="0"/>
        <v>1.2</v>
      </c>
      <c r="K8" s="21">
        <f t="shared" si="0"/>
        <v>1.2</v>
      </c>
      <c r="L8" s="10"/>
      <c r="M8" s="9"/>
      <c r="N8" s="12"/>
      <c r="O8" s="94">
        <v>1</v>
      </c>
      <c r="P8" s="14">
        <v>5</v>
      </c>
      <c r="Q8" s="15">
        <f>P8*$O$4</f>
        <v>1</v>
      </c>
      <c r="R8" s="10"/>
      <c r="S8" s="9"/>
      <c r="T8" s="12"/>
      <c r="U8" s="106">
        <f>5*($O$4)</f>
        <v>1</v>
      </c>
      <c r="V8" s="106">
        <f>N8+Q8+T8</f>
        <v>1</v>
      </c>
      <c r="W8" s="107">
        <f t="shared" si="1"/>
        <v>0.2</v>
      </c>
      <c r="X8" s="107">
        <f t="shared" si="1"/>
        <v>0.2</v>
      </c>
      <c r="Y8" s="108"/>
      <c r="Z8" s="108"/>
    </row>
    <row r="9" spans="1:26" s="91" customFormat="1" ht="81.75" customHeight="1">
      <c r="A9" s="9" t="s">
        <v>26</v>
      </c>
      <c r="B9" s="94">
        <v>583.9</v>
      </c>
      <c r="C9" s="14">
        <v>5</v>
      </c>
      <c r="D9" s="15">
        <f>C9*$B$4</f>
        <v>4</v>
      </c>
      <c r="E9" s="10"/>
      <c r="F9" s="9"/>
      <c r="G9" s="12"/>
      <c r="H9" s="12">
        <f>5*$B$4</f>
        <v>4</v>
      </c>
      <c r="I9" s="12">
        <f>D9+G9</f>
        <v>4</v>
      </c>
      <c r="J9" s="21">
        <f t="shared" si="0"/>
        <v>1.2</v>
      </c>
      <c r="K9" s="21">
        <f t="shared" si="0"/>
        <v>1.2</v>
      </c>
      <c r="L9" s="10"/>
      <c r="M9" s="9"/>
      <c r="N9" s="12"/>
      <c r="O9" s="94">
        <v>1</v>
      </c>
      <c r="P9" s="14">
        <v>5</v>
      </c>
      <c r="Q9" s="15">
        <f>P9*$O$4</f>
        <v>1</v>
      </c>
      <c r="R9" s="10"/>
      <c r="S9" s="9"/>
      <c r="T9" s="12"/>
      <c r="U9" s="106">
        <f>5*($O$4)</f>
        <v>1</v>
      </c>
      <c r="V9" s="106">
        <f>N9+Q9+T9</f>
        <v>1</v>
      </c>
      <c r="W9" s="107">
        <f t="shared" si="1"/>
        <v>0.2</v>
      </c>
      <c r="X9" s="107">
        <f t="shared" si="1"/>
        <v>0.2</v>
      </c>
      <c r="Y9" s="108"/>
      <c r="Z9" s="108"/>
    </row>
    <row r="10" spans="1:26" s="98" customFormat="1" ht="81.75" customHeight="1">
      <c r="A10" s="9" t="s">
        <v>22</v>
      </c>
      <c r="B10" s="94">
        <v>822.3</v>
      </c>
      <c r="C10" s="14">
        <v>5</v>
      </c>
      <c r="D10" s="15">
        <f>C10*$B$4</f>
        <v>4</v>
      </c>
      <c r="E10" s="10"/>
      <c r="F10" s="9"/>
      <c r="G10" s="12"/>
      <c r="H10" s="12">
        <f>5*$B$4</f>
        <v>4</v>
      </c>
      <c r="I10" s="12">
        <f>D10+G10</f>
        <v>4</v>
      </c>
      <c r="J10" s="21">
        <f t="shared" si="0"/>
        <v>1.2</v>
      </c>
      <c r="K10" s="21">
        <f t="shared" si="0"/>
        <v>1.2</v>
      </c>
      <c r="L10" s="10"/>
      <c r="M10" s="9"/>
      <c r="N10" s="12"/>
      <c r="O10" s="94">
        <v>1</v>
      </c>
      <c r="P10" s="14">
        <v>5</v>
      </c>
      <c r="Q10" s="15">
        <f>P10*$O$4</f>
        <v>1</v>
      </c>
      <c r="R10" s="7"/>
      <c r="S10" s="7"/>
      <c r="T10" s="31"/>
      <c r="U10" s="106">
        <f>5*(O4)</f>
        <v>1</v>
      </c>
      <c r="V10" s="106">
        <f>N10+Q10+T10</f>
        <v>1</v>
      </c>
      <c r="W10" s="107">
        <f t="shared" si="1"/>
        <v>0.2</v>
      </c>
      <c r="X10" s="107">
        <f t="shared" si="1"/>
        <v>0.2</v>
      </c>
      <c r="Y10" s="108"/>
      <c r="Z10" s="108"/>
    </row>
    <row r="11" spans="1:27" s="98" customFormat="1" ht="81.75" customHeight="1">
      <c r="A11" s="9" t="s">
        <v>23</v>
      </c>
      <c r="B11" s="94">
        <v>230.5</v>
      </c>
      <c r="C11" s="14">
        <v>5</v>
      </c>
      <c r="D11" s="15">
        <f>C11*$B$4</f>
        <v>4</v>
      </c>
      <c r="E11" s="10"/>
      <c r="F11" s="9"/>
      <c r="G11" s="12"/>
      <c r="H11" s="12">
        <f>5*$B$4</f>
        <v>4</v>
      </c>
      <c r="I11" s="12">
        <f>D11+G11</f>
        <v>4</v>
      </c>
      <c r="J11" s="21">
        <f t="shared" si="0"/>
        <v>1.2</v>
      </c>
      <c r="K11" s="21">
        <f t="shared" si="0"/>
        <v>1.2</v>
      </c>
      <c r="L11" s="10"/>
      <c r="M11" s="9"/>
      <c r="N11" s="12"/>
      <c r="O11" s="94">
        <v>1</v>
      </c>
      <c r="P11" s="14">
        <v>5</v>
      </c>
      <c r="Q11" s="15">
        <f>P11*$O$4</f>
        <v>1</v>
      </c>
      <c r="R11" s="7"/>
      <c r="S11" s="7"/>
      <c r="T11" s="12"/>
      <c r="U11" s="106">
        <f>5*($O$4)</f>
        <v>1</v>
      </c>
      <c r="V11" s="106">
        <f>N11+Q11+T11</f>
        <v>1</v>
      </c>
      <c r="W11" s="107">
        <f t="shared" si="1"/>
        <v>0.2</v>
      </c>
      <c r="X11" s="107">
        <f t="shared" si="1"/>
        <v>0.2</v>
      </c>
      <c r="Y11" s="108"/>
      <c r="Z11" s="108"/>
      <c r="AA11" s="98" t="s">
        <v>110</v>
      </c>
    </row>
    <row r="12" spans="1:26" s="98" customFormat="1" ht="81.75" customHeight="1">
      <c r="A12" s="9" t="s">
        <v>96</v>
      </c>
      <c r="B12" s="94">
        <v>1680.7</v>
      </c>
      <c r="C12" s="14">
        <v>5</v>
      </c>
      <c r="D12" s="15">
        <f>C12*$B$4</f>
        <v>4</v>
      </c>
      <c r="E12" s="10"/>
      <c r="F12" s="9"/>
      <c r="G12" s="12"/>
      <c r="H12" s="12">
        <f>5*$B$4</f>
        <v>4</v>
      </c>
      <c r="I12" s="12">
        <f>D12+G12</f>
        <v>4</v>
      </c>
      <c r="J12" s="21">
        <f t="shared" si="0"/>
        <v>1.2</v>
      </c>
      <c r="K12" s="21">
        <f t="shared" si="0"/>
        <v>1.2</v>
      </c>
      <c r="L12" s="10"/>
      <c r="M12" s="9"/>
      <c r="N12" s="12"/>
      <c r="O12" s="94">
        <v>1</v>
      </c>
      <c r="P12" s="14">
        <v>5</v>
      </c>
      <c r="Q12" s="15">
        <f>P12*$O$4</f>
        <v>1</v>
      </c>
      <c r="R12" s="7"/>
      <c r="S12" s="7"/>
      <c r="T12" s="12"/>
      <c r="U12" s="106">
        <f>5*($O$4)</f>
        <v>1</v>
      </c>
      <c r="V12" s="106">
        <f>N12+Q12+T12</f>
        <v>1</v>
      </c>
      <c r="W12" s="107">
        <f>U12*0.2</f>
        <v>0.2</v>
      </c>
      <c r="X12" s="107">
        <f t="shared" si="1"/>
        <v>0.2</v>
      </c>
      <c r="Y12" s="108"/>
      <c r="Z12" s="108"/>
    </row>
    <row r="13" spans="1:26" s="98" customFormat="1" ht="81.75" customHeight="1">
      <c r="A13" s="9" t="s">
        <v>24</v>
      </c>
      <c r="B13" s="94">
        <v>2020</v>
      </c>
      <c r="C13" s="14">
        <v>5</v>
      </c>
      <c r="D13" s="15">
        <f>C13*$B$4</f>
        <v>4</v>
      </c>
      <c r="E13" s="10"/>
      <c r="F13" s="9"/>
      <c r="G13" s="12"/>
      <c r="H13" s="12">
        <f>5*$B$4</f>
        <v>4</v>
      </c>
      <c r="I13" s="12">
        <f>D13+G13</f>
        <v>4</v>
      </c>
      <c r="J13" s="21">
        <f t="shared" si="0"/>
        <v>1.2</v>
      </c>
      <c r="K13" s="21">
        <f t="shared" si="0"/>
        <v>1.2</v>
      </c>
      <c r="L13" s="10"/>
      <c r="M13" s="9"/>
      <c r="N13" s="12"/>
      <c r="O13" s="94">
        <v>1</v>
      </c>
      <c r="P13" s="14">
        <v>5</v>
      </c>
      <c r="Q13" s="15">
        <f>P13*$O$4</f>
        <v>1</v>
      </c>
      <c r="R13" s="7"/>
      <c r="S13" s="7"/>
      <c r="T13" s="31"/>
      <c r="U13" s="106">
        <f>5*(O4)</f>
        <v>1</v>
      </c>
      <c r="V13" s="106">
        <f>N13+Q13+T13</f>
        <v>1</v>
      </c>
      <c r="W13" s="107">
        <f t="shared" si="1"/>
        <v>0.2</v>
      </c>
      <c r="X13" s="107">
        <f t="shared" si="1"/>
        <v>0.2</v>
      </c>
      <c r="Y13" s="108"/>
      <c r="Z13" s="108"/>
    </row>
    <row r="14" spans="1:26" s="98" customFormat="1" ht="81.75" customHeight="1">
      <c r="A14" s="9" t="s">
        <v>25</v>
      </c>
      <c r="B14" s="29"/>
      <c r="C14" s="25"/>
      <c r="D14" s="31"/>
      <c r="E14" s="10"/>
      <c r="F14" s="9"/>
      <c r="G14" s="12"/>
      <c r="H14" s="12"/>
      <c r="I14" s="12"/>
      <c r="J14" s="21"/>
      <c r="K14" s="21"/>
      <c r="L14" s="10"/>
      <c r="M14" s="9"/>
      <c r="N14" s="12"/>
      <c r="O14" s="94">
        <v>1</v>
      </c>
      <c r="P14" s="14">
        <v>5</v>
      </c>
      <c r="Q14" s="15">
        <f>P14*$O$4</f>
        <v>1</v>
      </c>
      <c r="R14" s="29"/>
      <c r="S14" s="25"/>
      <c r="T14" s="31"/>
      <c r="U14" s="106">
        <v>1</v>
      </c>
      <c r="V14" s="106">
        <v>1</v>
      </c>
      <c r="W14" s="107">
        <v>0.2</v>
      </c>
      <c r="X14" s="107">
        <v>0.2</v>
      </c>
      <c r="Y14" s="108"/>
      <c r="Z14" s="108"/>
    </row>
    <row r="15" ht="18.75">
      <c r="H15" s="109"/>
    </row>
  </sheetData>
  <sheetProtection/>
  <mergeCells count="31">
    <mergeCell ref="B5:D5"/>
    <mergeCell ref="E5:G5"/>
    <mergeCell ref="L5:N5"/>
    <mergeCell ref="O5:Q5"/>
    <mergeCell ref="R5:T5"/>
    <mergeCell ref="I3:I6"/>
    <mergeCell ref="J3:J6"/>
    <mergeCell ref="K3:K6"/>
    <mergeCell ref="L3:N3"/>
    <mergeCell ref="O3:Q3"/>
    <mergeCell ref="R3:T3"/>
    <mergeCell ref="U3:U6"/>
    <mergeCell ref="V3:V6"/>
    <mergeCell ref="W3:W6"/>
    <mergeCell ref="X3:X6"/>
    <mergeCell ref="A1:A6"/>
    <mergeCell ref="B1:X1"/>
    <mergeCell ref="B2:G2"/>
    <mergeCell ref="H2:I2"/>
    <mergeCell ref="J2:K2"/>
    <mergeCell ref="L2:T2"/>
    <mergeCell ref="U2:V2"/>
    <mergeCell ref="W2:X2"/>
    <mergeCell ref="B3:D3"/>
    <mergeCell ref="E3:G3"/>
    <mergeCell ref="B4:D4"/>
    <mergeCell ref="E4:G4"/>
    <mergeCell ref="L4:N4"/>
    <mergeCell ref="O4:Q4"/>
    <mergeCell ref="R4:T4"/>
    <mergeCell ref="H3:H6"/>
  </mergeCells>
  <printOptions/>
  <pageMargins left="0.2362204724409449" right="0.11811023622047245" top="0.2362204724409449" bottom="0.03937007874015748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2024-04-15T11:19:22Z</dcterms:modified>
  <cp:category/>
  <cp:version/>
  <cp:contentType/>
  <cp:contentStatus/>
</cp:coreProperties>
</file>