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04.04.25 вкл." sheetId="1" state="visible" r:id="rId1"/>
  </sheets>
  <definedNames>
    <definedName name="_xlnm._FilterDatabase" localSheetId="0" hidden="1">'по 04.04.25 вкл.'!$A$4:$R$78</definedName>
    <definedName name="Print_Titles" localSheetId="0" hidden="0">'по 04.04.25 вкл.'!$3:$4</definedName>
    <definedName name="_xlnm.Print_Area" localSheetId="0">'по 04.04.25 вкл.'!$A$1:$R$78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'по 04.04.25 вкл.'!$A$4:$R$78</definedName>
  </definedNames>
  <calcPr/>
</workbook>
</file>

<file path=xl/sharedStrings.xml><?xml version="1.0" encoding="utf-8"?>
<sst xmlns="http://schemas.openxmlformats.org/spreadsheetml/2006/main" count="156" uniqueCount="156">
  <si>
    <t xml:space="preserve">Оперативный анализ  поступления доходов бюджета города Перми в 2025 году </t>
  </si>
  <si>
    <t>тыс.руб.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</si>
  <si>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</si>
  <si>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</si>
  <si>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</si>
  <si>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</si>
  <si>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</si>
  <si>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2024 года по 04.04.2024 вкл.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</si>
  <si>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</si>
  <si>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</si>
  <si>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</si>
  <si>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</si>
  <si>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</si>
  <si>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</si>
  <si>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</si>
  <si>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</si>
  <si>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январь- апрель</t>
  </si>
  <si>
    <t>апрель</t>
  </si>
  <si>
    <t xml:space="preserve">с нач. года на 07.04.2025 (по 04.04.2025 вкл.) 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</si>
  <si>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</si>
  <si>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</si>
  <si>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</si>
  <si>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апрель от плана апрель</t>
  </si>
  <si>
    <t xml:space="preserve">НАЛОГОВЫЕ ДОХОДЫ</t>
  </si>
  <si>
    <t>ДЭПП</t>
  </si>
  <si>
    <t xml:space="preserve">101 02000 01 0000 110</t>
  </si>
  <si>
    <t xml:space="preserve">НДФЛ 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</si>
  <si>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</si>
  <si>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</si>
  <si>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</si>
  <si>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</si>
  <si>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</si>
  <si>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</si>
  <si>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</si>
  <si>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</si>
  <si>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</si>
  <si>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</si>
  <si>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</si>
  <si>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</si>
  <si>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</si>
  <si>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</si>
  <si>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</si>
  <si>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</si>
  <si>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</si>
  <si>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</si>
  <si>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</si>
  <si>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</si>
  <si>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109 00000 00 0000 000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</si>
  <si>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</si>
  <si>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</si>
  <si>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</si>
  <si>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</si>
  <si>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</si>
  <si>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</si>
  <si>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</si>
  <si>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</si>
  <si>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</si>
  <si>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</si>
  <si>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</si>
  <si>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</si>
  <si>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</si>
  <si>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</si>
  <si>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</si>
  <si>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</si>
  <si>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</si>
  <si>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</si>
  <si>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</si>
  <si>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</si>
  <si>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</si>
  <si>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</si>
  <si>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</si>
  <si>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</si>
  <si>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</si>
  <si>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</si>
  <si>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</si>
  <si>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178-ФЗ </t>
  </si>
  <si>
    <t xml:space="preserve">114 13040 04 2000 410</t>
  </si>
  <si>
    <t xml:space="preserve">НДС по 178-ФЗ</t>
  </si>
  <si>
    <t xml:space="preserve">114 13040 04 3000 410</t>
  </si>
  <si>
    <t>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</si>
  <si>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</si>
  <si>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</si>
  <si>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</si>
  <si>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</si>
  <si>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</si>
  <si>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</si>
  <si>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</si>
  <si>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</si>
  <si>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</si>
  <si>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</si>
  <si>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</si>
  <si>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</si>
  <si>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</si>
  <si>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</si>
  <si>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</si>
  <si>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</si>
  <si>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</si>
  <si>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</si>
  <si>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</si>
  <si>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</si>
  <si>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</si>
  <si>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117 05040 ,  111 09044 </t>
  </si>
  <si>
    <t xml:space="preserve">Плата за фактическое пользование земельными участками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</si>
  <si>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</si>
  <si>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</si>
  <si>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</si>
  <si>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</si>
  <si>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</si>
  <si>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</si>
  <si>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</si>
  <si>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</si>
  <si>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</si>
  <si>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</si>
  <si>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</si>
  <si>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</si>
  <si>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</si>
  <si>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</si>
  <si>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</si>
  <si>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</si>
  <si>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</si>
  <si>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</si>
  <si>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</si>
  <si>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</si>
  <si>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</si>
  <si>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</si>
  <si>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</si>
  <si>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</si>
  <si>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</si>
  <si>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</si>
  <si>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</si>
  <si>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</si>
  <si>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</si>
  <si>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</si>
  <si>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</si>
  <si>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</si>
  <si>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</si>
  <si>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</si>
  <si>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</si>
  <si>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>Дотации</t>
  </si>
  <si>
    <t xml:space="preserve">202 20000 00 0000 000</t>
  </si>
  <si>
    <t xml:space="preserve">Субсидии от других бюджетов бюджетной системы РФ *   </t>
  </si>
  <si>
    <t xml:space="preserve">202 30000 00 0000 000</t>
  </si>
  <si>
    <t xml:space="preserve">Субвенции от других бюджетов бюджетной системы РФ*</t>
  </si>
  <si>
    <t xml:space="preserve">202 40000 00 0000 000</t>
  </si>
  <si>
    <t xml:space="preserve">Иные межбюджетные трансферты  *</t>
  </si>
  <si>
    <t xml:space="preserve">203 04099 04 0000 150</t>
  </si>
  <si>
    <t xml:space="preserve">Прочие безвозмездные поступления от государственных (муниципальных) организаций</t>
  </si>
  <si>
    <t xml:space="preserve">207 04050 04 0000 150</t>
  </si>
  <si>
    <t xml:space="preserve">Прочие безвозмездные поступления</t>
  </si>
  <si>
    <t xml:space="preserve">218 04000 00 0000 000</t>
  </si>
  <si>
    <t xml:space="preserve">Доходы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</si>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</sst>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,##0_р_."/>
    <numFmt numFmtId="167" formatCode="#,##0.00_р_."/>
  </numFmts>
  <fonts count="28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color theme="1"/>
      <name val="Times New Roman"/>
    </font>
    <font>
      <sz val="14.000000"/>
      <color indexed="2"/>
      <name val="Times New Roman"/>
    </font>
    <font>
      <sz val="11.000000"/>
      <color theme="1"/>
      <name val="Times New Roman"/>
    </font>
    <font>
      <sz val="8.000000"/>
      <name val="Times New Roman"/>
    </font>
    <font>
      <sz val="14.000000"/>
      <name val="Times New Roman"/>
    </font>
    <font>
      <sz val="11.000000"/>
      <name val="Times New Roman"/>
    </font>
    <font>
      <sz val="12.000000"/>
      <name val="Times New Roman"/>
    </font>
    <font>
      <b/>
      <sz val="12.000000"/>
      <color theme="1"/>
      <name val="Times New Roman"/>
    </font>
    <font>
      <b/>
      <sz val="12.000000"/>
      <color indexed="2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b/>
      <sz val="8.000000"/>
      <name val="Times New Roman"/>
    </font>
    <font>
      <i/>
      <sz val="11.000000"/>
      <color theme="1"/>
      <name val="Times New Roman"/>
    </font>
    <font>
      <i/>
      <sz val="11.000000"/>
      <color indexed="2"/>
      <name val="Times New Roman"/>
    </font>
    <font>
      <i/>
      <sz val="11.000000"/>
      <name val="Times New Roman"/>
    </font>
    <font>
      <i/>
      <sz val="12.000000"/>
      <color theme="1"/>
      <name val="Times New Roman"/>
    </font>
    <font>
      <i/>
      <sz val="14.000000"/>
      <color indexed="2"/>
      <name val="Times New Roman"/>
    </font>
    <font>
      <i/>
      <sz val="8.000000"/>
      <name val="Times New Roman"/>
    </font>
    <font>
      <i/>
      <sz val="12.000000"/>
      <name val="Times New Roman"/>
    </font>
    <font>
      <i/>
      <sz val="14.000000"/>
      <name val="Times New Roman"/>
    </font>
    <font>
      <sz val="13.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1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12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center"/>
    </xf>
    <xf fontId="7" fillId="0" borderId="0" numFmtId="0" xfId="0" applyFont="1" applyAlignment="1">
      <alignment vertical="top"/>
    </xf>
    <xf fontId="8" fillId="0" borderId="0" numFmtId="0" xfId="0" applyFont="1" applyAlignment="1">
      <alignment vertical="center"/>
    </xf>
    <xf fontId="9" fillId="0" borderId="0" numFmtId="162" xfId="0" applyNumberFormat="1" applyFont="1" applyAlignment="1">
      <alignment vertical="center"/>
    </xf>
    <xf fontId="5" fillId="0" borderId="0" numFmtId="162" xfId="0" applyNumberFormat="1" applyFont="1" applyAlignment="1">
      <alignment vertical="center"/>
    </xf>
    <xf fontId="5" fillId="0" borderId="0" numFmtId="163" xfId="0" applyNumberFormat="1" applyFont="1" applyAlignment="1">
      <alignment vertical="center"/>
    </xf>
    <xf fontId="6" fillId="0" borderId="0" numFmtId="163" xfId="0" applyNumberFormat="1" applyFont="1" applyAlignment="1">
      <alignment vertical="center"/>
    </xf>
    <xf fontId="9" fillId="0" borderId="0" numFmtId="0" xfId="0" applyFont="1" applyAlignment="1">
      <alignment horizontal="center" vertical="center" wrapText="1"/>
    </xf>
    <xf fontId="10" fillId="0" borderId="0" numFmtId="0" xfId="0" applyFont="1" applyAlignment="1">
      <alignment horizontal="center" vertical="top" wrapText="1"/>
    </xf>
    <xf fontId="8" fillId="0" borderId="0" numFmtId="0" xfId="0" applyFont="1" applyAlignment="1">
      <alignment vertical="center" wrapText="1"/>
    </xf>
    <xf fontId="9" fillId="0" borderId="0" numFmtId="162" xfId="0" applyNumberFormat="1" applyFont="1" applyAlignment="1">
      <alignment horizontal="center" vertical="center" wrapText="1"/>
    </xf>
    <xf fontId="6" fillId="0" borderId="0" numFmtId="49" xfId="0" applyNumberFormat="1" applyFont="1" applyAlignment="1">
      <alignment horizontal="center" vertical="center" wrapText="1"/>
    </xf>
    <xf fontId="10" fillId="0" borderId="1" numFmtId="0" xfId="0" applyFont="1" applyBorder="1" applyAlignment="1">
      <alignment horizontal="center" vertical="top" wrapText="1"/>
    </xf>
    <xf fontId="8" fillId="0" borderId="0" numFmtId="0" xfId="0" applyFont="1" applyAlignment="1">
      <alignment horizontal="center" vertical="center" wrapText="1"/>
    </xf>
    <xf fontId="9" fillId="0" borderId="1" numFmtId="0" xfId="0" applyFont="1" applyBorder="1" applyAlignment="1">
      <alignment horizontal="center" vertical="center" wrapText="1"/>
    </xf>
    <xf fontId="9" fillId="0" borderId="0" numFmtId="163" xfId="0" applyNumberFormat="1" applyFont="1" applyAlignment="1">
      <alignment horizontal="center" vertical="center" wrapText="1"/>
    </xf>
    <xf fontId="6" fillId="0" borderId="0" numFmtId="163" xfId="0" applyNumberFormat="1" applyFont="1" applyAlignment="1">
      <alignment horizontal="center" vertical="center" wrapText="1"/>
    </xf>
    <xf fontId="11" fillId="0" borderId="0" numFmtId="0" xfId="0" applyFont="1" applyAlignment="1">
      <alignment horizontal="right" vertical="center" wrapText="1"/>
    </xf>
    <xf fontId="11" fillId="0" borderId="0" numFmtId="0" xfId="0" applyFont="1" applyAlignment="1">
      <alignment horizontal="right" vertical="center"/>
    </xf>
    <xf fontId="12" fillId="0" borderId="0" numFmtId="0" xfId="0" applyFont="1" applyAlignment="1">
      <alignment vertical="center"/>
    </xf>
    <xf fontId="13" fillId="0" borderId="2" numFmtId="49" xfId="0" applyNumberFormat="1" applyFont="1" applyBorder="1" applyAlignment="1">
      <alignment horizontal="center" vertical="center" wrapText="1"/>
    </xf>
    <xf fontId="14" fillId="0" borderId="2" numFmtId="0" xfId="0" applyFont="1" applyBorder="1" applyAlignment="1">
      <alignment horizontal="center" vertical="center" wrapText="1"/>
    </xf>
    <xf fontId="14" fillId="0" borderId="3" numFmtId="49" xfId="0" applyNumberFormat="1" applyFont="1" applyBorder="1" applyAlignment="1">
      <alignment horizontal="center" vertical="center" wrapText="1"/>
    </xf>
    <xf fontId="14" fillId="0" borderId="4" numFmtId="0" xfId="0" applyFont="1" applyBorder="1" applyAlignment="1">
      <alignment horizontal="center" vertical="center" wrapText="1"/>
    </xf>
    <xf fontId="15" fillId="0" borderId="5" numFmtId="162" xfId="0" applyNumberFormat="1" applyFont="1" applyBorder="1" applyAlignment="1">
      <alignment horizontal="center" vertical="center" wrapText="1"/>
    </xf>
    <xf fontId="14" fillId="0" borderId="6" numFmtId="162" xfId="0" applyNumberFormat="1" applyFont="1" applyBorder="1" applyAlignment="1">
      <alignment horizontal="center" vertical="center" wrapText="1"/>
    </xf>
    <xf fontId="14" fillId="0" borderId="5" numFmtId="162" xfId="0" applyNumberFormat="1" applyFont="1" applyBorder="1" applyAlignment="1">
      <alignment horizontal="center" vertical="center" wrapText="1"/>
    </xf>
    <xf fontId="14" fillId="0" borderId="6" numFmtId="163" xfId="0" applyNumberFormat="1" applyFont="1" applyBorder="1" applyAlignment="1">
      <alignment horizontal="center" vertical="center" wrapText="1"/>
    </xf>
    <xf fontId="14" fillId="0" borderId="7" numFmtId="0" xfId="0" applyFont="1" applyBorder="1" applyAlignment="1">
      <alignment horizontal="center" vertical="top" wrapText="1"/>
    </xf>
    <xf fontId="14" fillId="0" borderId="2" numFmtId="164" xfId="105" applyNumberFormat="1" applyFont="1" applyBorder="1" applyAlignment="1" applyProtection="1">
      <alignment horizontal="center" vertical="top" wrapText="1"/>
    </xf>
    <xf fontId="14" fillId="0" borderId="2" numFmtId="0" xfId="0" applyFont="1" applyBorder="1" applyAlignment="1">
      <alignment horizontal="center" vertical="top" wrapText="1"/>
    </xf>
    <xf fontId="13" fillId="0" borderId="3" numFmtId="49" xfId="0" applyNumberFormat="1" applyFont="1" applyBorder="1" applyAlignment="1">
      <alignment horizontal="center" vertical="center" wrapText="1"/>
    </xf>
    <xf fontId="14" fillId="0" borderId="3" numFmtId="0" xfId="0" applyFont="1" applyBorder="1" applyAlignment="1">
      <alignment horizontal="center" vertical="center" wrapText="1"/>
    </xf>
    <xf fontId="14" fillId="0" borderId="8" numFmtId="49" xfId="0" applyNumberFormat="1" applyFont="1" applyBorder="1" applyAlignment="1">
      <alignment horizontal="center" vertical="center" wrapText="1"/>
    </xf>
    <xf fontId="14" fillId="0" borderId="9" numFmtId="0" xfId="0" applyFont="1" applyBorder="1" applyAlignment="1">
      <alignment horizontal="center" vertical="center" wrapText="1"/>
    </xf>
    <xf fontId="15" fillId="0" borderId="6" numFmtId="162" xfId="0" applyNumberFormat="1" applyFont="1" applyBorder="1" applyAlignment="1">
      <alignment horizontal="center" vertical="center" wrapText="1"/>
    </xf>
    <xf fontId="15" fillId="0" borderId="6" numFmtId="163" xfId="0" applyNumberFormat="1" applyFont="1" applyBorder="1" applyAlignment="1">
      <alignment horizontal="center" vertical="top" wrapText="1"/>
    </xf>
    <xf fontId="14" fillId="0" borderId="6" numFmtId="162" xfId="0" applyNumberFormat="1" applyFont="1" applyBorder="1" applyAlignment="1">
      <alignment horizontal="center" vertical="top" wrapText="1"/>
    </xf>
    <xf fontId="14" fillId="0" borderId="10" numFmtId="0" xfId="0" applyFont="1" applyBorder="1" applyAlignment="1">
      <alignment horizontal="center" vertical="top" wrapText="1"/>
    </xf>
    <xf fontId="14" fillId="0" borderId="3" numFmtId="164" xfId="105" applyNumberFormat="1" applyFont="1" applyBorder="1" applyAlignment="1" applyProtection="1">
      <alignment horizontal="center" vertical="top" wrapText="1"/>
    </xf>
    <xf fontId="14" fillId="0" borderId="3" numFmtId="0" xfId="0" applyFont="1" applyBorder="1" applyAlignment="1">
      <alignment horizontal="center" vertical="top" wrapText="1"/>
    </xf>
    <xf fontId="16" fillId="0" borderId="0" numFmtId="0" xfId="0" applyFont="1" applyAlignment="1">
      <alignment vertical="center"/>
    </xf>
    <xf fontId="17" fillId="0" borderId="6" numFmtId="49" xfId="0" applyNumberFormat="1" applyFont="1" applyBorder="1" applyAlignment="1">
      <alignment horizontal="center" vertical="center" wrapText="1"/>
    </xf>
    <xf fontId="15" fillId="0" borderId="6" numFmtId="0" xfId="0" applyFont="1" applyBorder="1" applyAlignment="1">
      <alignment horizontal="center" vertical="top" wrapText="1"/>
    </xf>
    <xf fontId="18" fillId="0" borderId="6" numFmtId="49" xfId="0" applyNumberFormat="1" applyFont="1" applyBorder="1" applyAlignment="1">
      <alignment horizontal="center" vertical="center" wrapText="1"/>
    </xf>
    <xf fontId="16" fillId="0" borderId="6" numFmtId="0" xfId="0" applyFont="1" applyBorder="1" applyAlignment="1">
      <alignment vertical="center" wrapText="1"/>
    </xf>
    <xf fontId="16" fillId="0" borderId="6" numFmtId="162" xfId="0" applyNumberFormat="1" applyFont="1" applyBorder="1" applyAlignment="1">
      <alignment vertical="center" wrapText="1"/>
    </xf>
    <xf fontId="16" fillId="0" borderId="6" numFmtId="164" xfId="0" applyNumberFormat="1" applyFont="1" applyBorder="1" applyAlignment="1">
      <alignment horizontal="right" vertical="center" wrapText="1"/>
    </xf>
    <xf fontId="6" fillId="0" borderId="6" numFmtId="49" xfId="0" applyNumberFormat="1" applyFont="1" applyBorder="1" applyAlignment="1">
      <alignment horizontal="center" vertical="center" wrapText="1"/>
    </xf>
    <xf fontId="10" fillId="0" borderId="6" numFmtId="0" xfId="0" applyFont="1" applyBorder="1" applyAlignment="1">
      <alignment horizontal="center" vertical="top" wrapText="1"/>
    </xf>
    <xf fontId="8" fillId="0" borderId="6" numFmtId="49" xfId="0" applyNumberFormat="1" applyFont="1" applyBorder="1" applyAlignment="1">
      <alignment horizontal="center" vertical="center" wrapText="1"/>
    </xf>
    <xf fontId="9" fillId="0" borderId="6" numFmtId="0" xfId="0" applyFont="1" applyBorder="1" applyAlignment="1">
      <alignment vertical="center" wrapText="1"/>
    </xf>
    <xf fontId="9" fillId="0" borderId="6" numFmtId="162" xfId="0" applyNumberFormat="1" applyFont="1" applyBorder="1" applyAlignment="1">
      <alignment horizontal="right" vertical="center" wrapText="1"/>
    </xf>
    <xf fontId="9" fillId="0" borderId="11" numFmtId="162" xfId="0" applyNumberFormat="1" applyFont="1" applyBorder="1" applyAlignment="1">
      <alignment horizontal="right" vertical="center" wrapText="1"/>
    </xf>
    <xf fontId="9" fillId="0" borderId="6" numFmtId="4" xfId="0" applyNumberFormat="1" applyFont="1" applyBorder="1" applyAlignment="1">
      <alignment horizontal="right" vertical="center" wrapText="1"/>
    </xf>
    <xf fontId="9" fillId="0" borderId="6" numFmtId="164" xfId="0" applyNumberFormat="1" applyFont="1" applyBorder="1" applyAlignment="1">
      <alignment horizontal="right" vertical="center" wrapText="1"/>
    </xf>
    <xf fontId="9" fillId="0" borderId="6" numFmtId="162" xfId="0" applyNumberFormat="1" applyFont="1" applyBorder="1" applyAlignment="1">
      <alignment vertical="center" wrapText="1"/>
    </xf>
    <xf fontId="9" fillId="0" borderId="6" numFmtId="4" xfId="0" applyNumberFormat="1" applyFont="1" applyBorder="1" applyAlignment="1">
      <alignment vertical="center" wrapText="1"/>
    </xf>
    <xf fontId="15" fillId="0" borderId="6" numFmtId="49" xfId="0" applyNumberFormat="1" applyFont="1" applyBorder="1" applyAlignment="1">
      <alignment horizontal="center" vertical="top" wrapText="1"/>
    </xf>
    <xf fontId="16" fillId="0" borderId="6" numFmtId="165" xfId="0" applyNumberFormat="1" applyFont="1" applyBorder="1" applyAlignment="1">
      <alignment vertical="center" wrapText="1"/>
    </xf>
    <xf fontId="16" fillId="0" borderId="6" numFmtId="162" xfId="0" applyNumberFormat="1" applyFont="1" applyBorder="1" applyAlignment="1">
      <alignment horizontal="right" vertical="center" wrapText="1"/>
    </xf>
    <xf fontId="8" fillId="0" borderId="6" numFmtId="0" xfId="0" applyFont="1" applyBorder="1" applyAlignment="1">
      <alignment horizontal="center" vertical="center"/>
    </xf>
    <xf fontId="9" fillId="0" borderId="6" numFmtId="165" xfId="0" applyNumberFormat="1" applyFont="1" applyBorder="1" applyAlignment="1">
      <alignment vertical="center" wrapText="1"/>
    </xf>
    <xf fontId="19" fillId="0" borderId="0" numFmtId="0" xfId="0" applyFont="1" applyAlignment="1">
      <alignment vertical="center"/>
    </xf>
    <xf fontId="20" fillId="0" borderId="6" numFmtId="49" xfId="0" applyNumberFormat="1" applyFont="1" applyBorder="1" applyAlignment="1">
      <alignment horizontal="center" vertical="center" wrapText="1"/>
    </xf>
    <xf fontId="21" fillId="0" borderId="6" numFmtId="0" xfId="0" applyFont="1" applyBorder="1" applyAlignment="1">
      <alignment horizontal="center" vertical="top" wrapText="1"/>
    </xf>
    <xf fontId="21" fillId="0" borderId="6" numFmtId="49" xfId="0" applyNumberFormat="1" applyFont="1" applyBorder="1" applyAlignment="1">
      <alignment horizontal="center" vertical="center" wrapText="1"/>
    </xf>
    <xf fontId="21" fillId="0" borderId="6" numFmtId="0" xfId="0" applyFont="1" applyBorder="1" applyAlignment="1">
      <alignment vertical="center" wrapText="1"/>
    </xf>
    <xf fontId="21" fillId="0" borderId="6" numFmtId="162" xfId="0" applyNumberFormat="1" applyFont="1" applyBorder="1" applyAlignment="1">
      <alignment horizontal="right" vertical="center" wrapText="1"/>
    </xf>
    <xf fontId="21" fillId="0" borderId="6" numFmtId="164" xfId="0" applyNumberFormat="1" applyFont="1" applyBorder="1" applyAlignment="1">
      <alignment horizontal="right" vertical="center" wrapText="1"/>
    </xf>
    <xf fontId="6" fillId="0" borderId="6" numFmtId="1" xfId="0" applyNumberFormat="1" applyFont="1" applyBorder="1" applyAlignment="1">
      <alignment horizontal="center" vertical="center" wrapText="1"/>
    </xf>
    <xf fontId="8" fillId="0" borderId="6" numFmtId="0" xfId="0" applyFont="1" applyBorder="1" applyAlignment="1">
      <alignment horizontal="center" vertical="center" wrapText="1"/>
    </xf>
    <xf fontId="9" fillId="0" borderId="6" numFmtId="0" xfId="0" applyFont="1" applyBorder="1" applyAlignment="1">
      <alignment horizontal="left" vertical="center" wrapText="1"/>
    </xf>
    <xf fontId="6" fillId="0" borderId="6" numFmtId="0" xfId="0" applyFont="1" applyBorder="1" applyAlignment="1">
      <alignment horizontal="center" vertical="center" wrapText="1"/>
    </xf>
    <xf fontId="20" fillId="0" borderId="6" numFmtId="0" xfId="0" applyFont="1" applyBorder="1" applyAlignment="1">
      <alignment horizontal="center" vertical="center" wrapText="1"/>
    </xf>
    <xf fontId="9" fillId="0" borderId="6" numFmtId="165" xfId="0" applyNumberFormat="1" applyFont="1" applyBorder="1" applyAlignment="1">
      <alignment horizontal="left" vertical="center" wrapText="1"/>
    </xf>
    <xf fontId="22" fillId="0" borderId="0" numFmtId="0" xfId="0" applyFont="1" applyAlignment="1">
      <alignment vertical="center"/>
    </xf>
    <xf fontId="23" fillId="0" borderId="6" numFmtId="49" xfId="0" applyNumberFormat="1" applyFont="1" applyBorder="1" applyAlignment="1">
      <alignment horizontal="center" vertical="center" wrapText="1"/>
    </xf>
    <xf fontId="24" fillId="0" borderId="6" numFmtId="0" xfId="0" applyFont="1" applyBorder="1" applyAlignment="1">
      <alignment horizontal="right" vertical="center"/>
    </xf>
    <xf fontId="25" fillId="0" borderId="6" numFmtId="0" xfId="0" applyFont="1" applyBorder="1" applyAlignment="1">
      <alignment horizontal="left" vertical="center" wrapText="1"/>
    </xf>
    <xf fontId="25" fillId="0" borderId="6" numFmtId="162" xfId="0" applyNumberFormat="1" applyFont="1" applyBorder="1" applyAlignment="1">
      <alignment horizontal="right" vertical="center" wrapText="1"/>
    </xf>
    <xf fontId="25" fillId="0" borderId="11" numFmtId="162" xfId="0" applyNumberFormat="1" applyFont="1" applyBorder="1" applyAlignment="1">
      <alignment horizontal="right" vertical="center" wrapText="1"/>
    </xf>
    <xf fontId="25" fillId="0" borderId="6" numFmtId="164" xfId="0" applyNumberFormat="1" applyFont="1" applyBorder="1" applyAlignment="1">
      <alignment horizontal="right" vertical="center" wrapText="1"/>
    </xf>
    <xf fontId="21" fillId="0" borderId="6" numFmtId="49" xfId="0" applyNumberFormat="1" applyFont="1" applyBorder="1" applyAlignment="1">
      <alignment horizontal="center" vertical="top" wrapText="1"/>
    </xf>
    <xf fontId="21" fillId="0" borderId="0" numFmtId="0" xfId="0" applyFont="1" applyAlignment="1">
      <alignment vertical="center"/>
    </xf>
    <xf fontId="21" fillId="0" borderId="6" numFmtId="162" xfId="0" applyNumberFormat="1" applyFont="1" applyBorder="1" applyAlignment="1">
      <alignment vertical="center" wrapText="1"/>
    </xf>
    <xf fontId="26" fillId="0" borderId="6" numFmtId="164" xfId="0" applyNumberFormat="1" applyFont="1" applyBorder="1" applyAlignment="1">
      <alignment horizontal="right" vertical="center" wrapText="1"/>
    </xf>
    <xf fontId="11" fillId="0" borderId="6" numFmtId="164" xfId="0" applyNumberFormat="1" applyFont="1" applyBorder="1" applyAlignment="1">
      <alignment horizontal="right" vertical="center" wrapText="1"/>
    </xf>
    <xf fontId="16" fillId="0" borderId="6" numFmtId="0" xfId="0" applyFont="1" applyBorder="1" applyAlignment="1">
      <alignment vertical="center"/>
    </xf>
    <xf fontId="15" fillId="0" borderId="6" numFmtId="165" xfId="0" applyNumberFormat="1" applyFont="1" applyBorder="1" applyAlignment="1">
      <alignment vertical="top"/>
    </xf>
    <xf fontId="18" fillId="0" borderId="6" numFmtId="165" xfId="0" applyNumberFormat="1" applyFont="1" applyBorder="1" applyAlignment="1">
      <alignment vertical="center"/>
    </xf>
    <xf fontId="16" fillId="0" borderId="6" numFmtId="166" xfId="0" applyNumberFormat="1" applyFont="1" applyBorder="1" applyAlignment="1">
      <alignment horizontal="center" vertical="center" wrapText="1"/>
    </xf>
    <xf fontId="17" fillId="0" borderId="6" numFmtId="49" xfId="0" applyNumberFormat="1" applyFont="1" applyBorder="1" applyAlignment="1">
      <alignment vertical="center" wrapText="1"/>
    </xf>
    <xf fontId="15" fillId="0" borderId="6" numFmtId="0" xfId="0" applyFont="1" applyBorder="1" applyAlignment="1">
      <alignment vertical="top" wrapText="1"/>
    </xf>
    <xf fontId="27" fillId="0" borderId="6" numFmtId="162" xfId="0" applyNumberFormat="1" applyFont="1" applyBorder="1" applyAlignment="1">
      <alignment vertical="center" wrapText="1"/>
    </xf>
    <xf fontId="9" fillId="0" borderId="12" numFmtId="162" xfId="0" applyNumberFormat="1" applyFont="1" applyBorder="1" applyAlignment="1">
      <alignment horizontal="right" vertical="center" wrapText="1"/>
    </xf>
    <xf fontId="27" fillId="0" borderId="6" numFmtId="0" xfId="0" applyFont="1" applyBorder="1" applyAlignment="1">
      <alignment horizontal="left" vertical="center" wrapText="1"/>
    </xf>
    <xf fontId="27" fillId="0" borderId="6" numFmtId="165" xfId="0" applyNumberFormat="1" applyFont="1" applyBorder="1" applyAlignment="1">
      <alignment vertical="center" wrapText="1"/>
    </xf>
    <xf fontId="17" fillId="0" borderId="6" numFmtId="0" xfId="0" applyFont="1" applyBorder="1" applyAlignment="1">
      <alignment vertical="center"/>
    </xf>
    <xf fontId="15" fillId="0" borderId="6" numFmtId="165" xfId="0" applyNumberFormat="1" applyFont="1" applyBorder="1" applyAlignment="1">
      <alignment vertical="top" wrapText="1"/>
    </xf>
    <xf fontId="18" fillId="0" borderId="6" numFmtId="165" xfId="0" applyNumberFormat="1" applyFont="1" applyBorder="1" applyAlignment="1">
      <alignment vertical="center" wrapText="1"/>
    </xf>
    <xf fontId="16" fillId="0" borderId="6" numFmtId="165" xfId="0" applyNumberFormat="1" applyFont="1" applyBorder="1" applyAlignment="1">
      <alignment horizontal="right" vertical="center" wrapText="1"/>
    </xf>
    <xf fontId="6" fillId="0" borderId="0" numFmtId="166" xfId="0" applyNumberFormat="1" applyFont="1" applyAlignment="1">
      <alignment horizontal="left" vertical="center"/>
    </xf>
    <xf fontId="11" fillId="0" borderId="0" numFmtId="167" xfId="0" applyNumberFormat="1" applyFont="1" applyAlignment="1">
      <alignment horizontal="left" vertical="top"/>
    </xf>
    <xf fontId="8" fillId="0" borderId="0" numFmtId="0" xfId="0" applyFont="1" applyAlignment="1">
      <alignment horizontal="center" vertical="center"/>
    </xf>
    <xf fontId="5" fillId="0" borderId="0" numFmtId="0" xfId="0" applyFont="1" applyAlignment="1">
      <alignment horizontal="left" vertical="center"/>
    </xf>
    <xf fontId="9" fillId="0" borderId="0" numFmtId="162" xfId="0" applyNumberFormat="1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  <xf fontId="6" fillId="0" borderId="0" numFmtId="163" xfId="0" applyNumberFormat="1" applyFont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zoomScale="70" workbookViewId="0">
      <pane xSplit="4" ySplit="4" topLeftCell="E5" activePane="bottomRight" state="frozen"/>
      <selection activeCell="G60" activeCellId="0" sqref="G60"/>
    </sheetView>
  </sheetViews>
  <sheetFormatPr defaultRowHeight="12.75"/>
  <cols>
    <col customWidth="1" hidden="1" min="1" max="1" style="2" width="8.28515625"/>
    <col customWidth="1" min="2" max="2" style="3" width="11.140625"/>
    <col customWidth="1" hidden="1" min="3" max="3" style="4" width="16.42578125"/>
    <col customWidth="1" min="4" max="4" style="1" width="65.85546875"/>
    <col customWidth="1" min="5" max="5" style="5" width="16.140625"/>
    <col customWidth="1" min="6" max="6" style="1" width="16.140625"/>
    <col customWidth="1" min="7" max="7" style="1" width="15.140625"/>
    <col customWidth="1" min="8" max="8" style="6" width="15.140625"/>
    <col customWidth="1" min="9" max="9" style="7" width="15"/>
    <col customWidth="1" min="10" max="10" style="7" width="15.28515625"/>
    <col customWidth="1" min="11" max="11" style="8" width="15.28515625"/>
    <col customWidth="1" min="12" max="12" style="8" width="15.7109375"/>
    <col customWidth="1" min="13" max="13" style="1" width="17.5703125"/>
    <col customWidth="1" min="14" max="14" style="1" width="15.421875"/>
    <col customWidth="1" min="15" max="15" style="1" width="11.421875"/>
    <col customWidth="1" min="16" max="18" style="1" width="11.42578125"/>
    <col min="19" max="16384" style="1" width="9.140625"/>
  </cols>
  <sheetData>
    <row r="1" ht="17.25">
      <c r="A1" s="9" t="s">
        <v>0</v>
      </c>
      <c r="B1" s="10"/>
      <c r="C1" s="11"/>
      <c r="D1" s="9"/>
      <c r="E1" s="12"/>
      <c r="F1" s="9"/>
      <c r="G1" s="9"/>
      <c r="H1" s="12"/>
      <c r="I1" s="9"/>
      <c r="J1" s="9"/>
      <c r="K1" s="9"/>
      <c r="L1" s="9"/>
      <c r="M1" s="9"/>
      <c r="N1" s="9"/>
      <c r="O1" s="9"/>
      <c r="P1" s="9"/>
      <c r="Q1" s="9"/>
      <c r="R1" s="9"/>
      <c r="S1" s="1"/>
      <c r="T1" s="1"/>
      <c r="U1" s="1"/>
      <c r="V1" s="1"/>
      <c r="W1" s="1"/>
      <c r="X1" s="1"/>
      <c r="Y1" s="1"/>
      <c r="Z1" s="1"/>
      <c r="AA1" s="1"/>
    </row>
    <row r="2" ht="15">
      <c r="A2" s="13"/>
      <c r="B2" s="14"/>
      <c r="C2" s="15"/>
      <c r="D2" s="16"/>
      <c r="E2" s="12"/>
      <c r="F2" s="9"/>
      <c r="G2" s="9"/>
      <c r="H2" s="12"/>
      <c r="I2" s="17"/>
      <c r="J2" s="18"/>
      <c r="K2" s="18"/>
      <c r="L2" s="18"/>
      <c r="M2" s="9"/>
      <c r="N2" s="9"/>
      <c r="O2" s="9"/>
      <c r="P2" s="19" t="s">
        <v>1</v>
      </c>
      <c r="Q2" s="19"/>
      <c r="R2" s="20" t="s">
        <v>2</v>
      </c>
      <c r="S2" s="1"/>
      <c r="T2" s="1"/>
      <c r="U2" s="1"/>
      <c r="V2" s="1"/>
      <c r="W2" s="1"/>
      <c r="X2" s="1"/>
      <c r="Y2" s="1"/>
      <c r="Z2" s="1"/>
      <c r="AA2" s="1"/>
      <c r="AB2" s="1"/>
    </row>
    <row r="3" s="21" customFormat="1" ht="15">
      <c r="A3" s="22" t="s">
        <v>3</v>
      </c>
      <c r="B3" s="23" t="s">
        <v>4</v>
      </c>
      <c r="C3" s="24" t="s">
        <v>5</v>
      </c>
      <c r="D3" s="25" t="s">
        <v>6</v>
      </c>
      <c r="E3" s="26" t="s">
        <v>7</v>
      </c>
      <c r="F3" s="27" t="s">
        <v>8</v>
      </c>
      <c r="G3" s="28"/>
      <c r="H3" s="27"/>
      <c r="I3" s="29" t="s">
        <v>9</v>
      </c>
      <c r="J3" s="29"/>
      <c r="K3" s="27" t="s">
        <v>10</v>
      </c>
      <c r="L3" s="27"/>
      <c r="M3" s="27"/>
      <c r="N3" s="27"/>
      <c r="O3" s="30" t="s">
        <v>11</v>
      </c>
      <c r="P3" s="31" t="s">
        <v>12</v>
      </c>
      <c r="Q3" s="31" t="s">
        <v>13</v>
      </c>
      <c r="R3" s="32" t="s">
        <v>14</v>
      </c>
      <c r="S3" s="21"/>
      <c r="T3" s="21"/>
      <c r="U3" s="21"/>
      <c r="V3" s="21"/>
      <c r="W3" s="21"/>
      <c r="X3" s="21"/>
      <c r="Y3" s="21"/>
      <c r="Z3" s="21"/>
      <c r="AA3" s="21"/>
    </row>
    <row r="4" s="21" customFormat="1" ht="55.5" customHeight="1">
      <c r="A4" s="33"/>
      <c r="B4" s="34"/>
      <c r="C4" s="35"/>
      <c r="D4" s="36"/>
      <c r="E4" s="37"/>
      <c r="F4" s="29" t="s">
        <v>15</v>
      </c>
      <c r="G4" s="29" t="s">
        <v>16</v>
      </c>
      <c r="H4" s="29" t="s">
        <v>17</v>
      </c>
      <c r="I4" s="38" t="s">
        <v>18</v>
      </c>
      <c r="J4" s="27" t="s">
        <v>17</v>
      </c>
      <c r="K4" s="39" t="s">
        <v>19</v>
      </c>
      <c r="L4" s="39" t="s">
        <v>20</v>
      </c>
      <c r="M4" s="39" t="s">
        <v>21</v>
      </c>
      <c r="N4" s="39" t="s">
        <v>22</v>
      </c>
      <c r="O4" s="40"/>
      <c r="P4" s="41"/>
      <c r="Q4" s="41"/>
      <c r="R4" s="42"/>
      <c r="S4" s="21"/>
      <c r="T4" s="21"/>
      <c r="U4" s="21"/>
      <c r="V4" s="21"/>
      <c r="W4" s="21"/>
      <c r="X4" s="21"/>
      <c r="Y4" s="21"/>
      <c r="Z4" s="21"/>
      <c r="AA4" s="21"/>
    </row>
    <row r="5" s="43" customFormat="1" ht="26.25" customHeight="1">
      <c r="A5" s="44"/>
      <c r="B5" s="45"/>
      <c r="C5" s="46"/>
      <c r="D5" s="47" t="s">
        <v>23</v>
      </c>
      <c r="E5" s="48">
        <f>SUM(E6:E16)</f>
        <v>3855171.6338805971</v>
      </c>
      <c r="F5" s="48">
        <f>SUM(F6:F16)</f>
        <v>27221858.300000004</v>
      </c>
      <c r="G5" s="48">
        <f>SUM(G6:G16)</f>
        <v>6947808.5000000009</v>
      </c>
      <c r="H5" s="48">
        <f>SUM(H6:H16)</f>
        <v>2654271.7000000002</v>
      </c>
      <c r="I5" s="48">
        <f>SUM(I6:I16)</f>
        <v>4676254.3700000001</v>
      </c>
      <c r="J5" s="48">
        <f>SUM(J6:J16)</f>
        <v>252055.16999999998</v>
      </c>
      <c r="K5" s="48">
        <f>SUM(K6:K16)</f>
        <v>821082.73611940281</v>
      </c>
      <c r="L5" s="48">
        <f>SUM(L6:L16)</f>
        <v>-2271554.1300000004</v>
      </c>
      <c r="M5" s="48">
        <f>SUM(M6:M16)</f>
        <v>-22545603.930000003</v>
      </c>
      <c r="N5" s="48">
        <f>SUM(N6:N16)</f>
        <v>-2402216.5299999998</v>
      </c>
      <c r="O5" s="49">
        <f>IFERROR(I5/E5,"")</f>
        <v>1.2129821481625982</v>
      </c>
      <c r="P5" s="49">
        <f>IFERROR(J5/H5,"")</f>
        <v>0.094962083195929026</v>
      </c>
      <c r="Q5" s="49">
        <f>IFERROR(I5/G5,"")</f>
        <v>0.67305458548548069</v>
      </c>
      <c r="R5" s="49">
        <f>IFERROR(I5/F5,"")</f>
        <v>0.17178306926974193</v>
      </c>
      <c r="S5" s="43"/>
      <c r="T5" s="43"/>
      <c r="U5" s="43"/>
      <c r="V5" s="43"/>
      <c r="W5" s="43"/>
      <c r="X5" s="43"/>
      <c r="Y5" s="43"/>
      <c r="Z5" s="43"/>
      <c r="AA5" s="43"/>
    </row>
    <row r="6" ht="17.25">
      <c r="A6" s="50"/>
      <c r="B6" s="51" t="s">
        <v>24</v>
      </c>
      <c r="C6" s="52" t="s">
        <v>25</v>
      </c>
      <c r="D6" s="53" t="s">
        <v>26</v>
      </c>
      <c r="E6" s="54">
        <f>3141727.4/33.5*30</f>
        <v>2813487.2238805969</v>
      </c>
      <c r="F6" s="55">
        <v>20635469.5</v>
      </c>
      <c r="G6" s="54">
        <v>4685309.4000000004</v>
      </c>
      <c r="H6" s="54">
        <v>1527342.6000000001</v>
      </c>
      <c r="I6" s="55">
        <v>3409489.7399999998</v>
      </c>
      <c r="J6" s="54">
        <v>122829.13</v>
      </c>
      <c r="K6" s="54">
        <f>I6-E6</f>
        <v>596002.51611940283</v>
      </c>
      <c r="L6" s="54">
        <f>I6-G6</f>
        <v>-1275819.6600000006</v>
      </c>
      <c r="M6" s="54">
        <f>I6-F6</f>
        <v>-17225979.760000002</v>
      </c>
      <c r="N6" s="56">
        <f>J6-H6</f>
        <v>-1404513.4700000002</v>
      </c>
      <c r="O6" s="57">
        <f>IFERROR(I6/E6,"")</f>
        <v>1.211837647976715</v>
      </c>
      <c r="P6" s="57">
        <f>IFERROR(J6/H6,"")</f>
        <v>0.080420155896915327</v>
      </c>
      <c r="Q6" s="57">
        <f>IFERROR(I6/G6,"")</f>
        <v>0.7276978847971064</v>
      </c>
      <c r="R6" s="57">
        <f>IFERROR(I6/F6,"")</f>
        <v>0.16522472338223271</v>
      </c>
      <c r="S6" s="1"/>
      <c r="T6" s="1"/>
      <c r="U6" s="1"/>
      <c r="V6" s="1"/>
      <c r="W6" s="1"/>
      <c r="X6" s="1"/>
      <c r="Y6" s="1"/>
      <c r="Z6" s="1"/>
      <c r="AA6" s="1"/>
    </row>
    <row r="7" ht="17.25">
      <c r="A7" s="50"/>
      <c r="B7" s="51" t="s">
        <v>27</v>
      </c>
      <c r="C7" s="52" t="s">
        <v>28</v>
      </c>
      <c r="D7" s="53" t="s">
        <v>29</v>
      </c>
      <c r="E7" s="54">
        <v>19604.32</v>
      </c>
      <c r="F7" s="55">
        <v>82008.100000000006</v>
      </c>
      <c r="G7" s="54">
        <v>25268.5</v>
      </c>
      <c r="H7" s="54">
        <v>6920</v>
      </c>
      <c r="I7" s="55">
        <v>20375.939999999999</v>
      </c>
      <c r="J7" s="54">
        <v>2.8899999999999997</v>
      </c>
      <c r="K7" s="58">
        <f>I7-E7</f>
        <v>771.61999999999898</v>
      </c>
      <c r="L7" s="58">
        <f>I7-G7</f>
        <v>-4892.5600000000013</v>
      </c>
      <c r="M7" s="58">
        <f>I7-F7</f>
        <v>-61632.160000000003</v>
      </c>
      <c r="N7" s="58">
        <f>J7-H7</f>
        <v>-6917.1099999999997</v>
      </c>
      <c r="O7" s="57">
        <f>IFERROR(I7/E7,"")</f>
        <v>1.0393596921494854</v>
      </c>
      <c r="P7" s="57">
        <f>IFERROR(J7/H7,"")</f>
        <v>0.00041763005780346817</v>
      </c>
      <c r="Q7" s="57">
        <f>IFERROR(I7/G7,"")</f>
        <v>0.80637710984031497</v>
      </c>
      <c r="R7" s="57">
        <f>IFERROR(I7/F7,"")</f>
        <v>0.24846252992082485</v>
      </c>
      <c r="S7" s="1"/>
      <c r="T7" s="1"/>
      <c r="U7" s="1"/>
      <c r="V7" s="1"/>
      <c r="W7" s="1"/>
      <c r="X7" s="1"/>
      <c r="Y7" s="1"/>
      <c r="Z7" s="1"/>
      <c r="AA7" s="1"/>
    </row>
    <row r="8" ht="17.25">
      <c r="A8" s="50"/>
      <c r="B8" s="51" t="s">
        <v>24</v>
      </c>
      <c r="C8" s="52" t="s">
        <v>30</v>
      </c>
      <c r="D8" s="53" t="s">
        <v>31</v>
      </c>
      <c r="E8" s="54"/>
      <c r="F8" s="55">
        <v>52994.300000000003</v>
      </c>
      <c r="G8" s="54">
        <v>12000</v>
      </c>
      <c r="H8" s="54">
        <v>12000</v>
      </c>
      <c r="I8" s="55">
        <v>0</v>
      </c>
      <c r="J8" s="54">
        <v>0</v>
      </c>
      <c r="K8" s="58">
        <f>I8-E8</f>
        <v>0</v>
      </c>
      <c r="L8" s="58">
        <f>I8-G8</f>
        <v>-12000</v>
      </c>
      <c r="M8" s="58">
        <f>I8-F8</f>
        <v>-52994.300000000003</v>
      </c>
      <c r="N8" s="58">
        <f>J8-H8</f>
        <v>-12000</v>
      </c>
      <c r="O8" s="57" t="str">
        <f>IFERROR(I8/E8,"")</f>
        <v/>
      </c>
      <c r="P8" s="57">
        <f>IFERROR(J8/H8,"")</f>
        <v>0</v>
      </c>
      <c r="Q8" s="57">
        <f>IFERROR(I8/G8,"")</f>
        <v>0</v>
      </c>
      <c r="R8" s="57">
        <f>IFERROR(I8/F8,"")</f>
        <v>0</v>
      </c>
      <c r="S8" s="1"/>
      <c r="T8" s="1"/>
      <c r="U8" s="1"/>
      <c r="V8" s="1"/>
      <c r="W8" s="1"/>
      <c r="X8" s="1"/>
      <c r="Y8" s="1"/>
      <c r="Z8" s="1"/>
      <c r="AA8" s="1"/>
    </row>
    <row r="9" ht="17.25">
      <c r="A9" s="50"/>
      <c r="B9" s="51" t="s">
        <v>24</v>
      </c>
      <c r="C9" s="52" t="s">
        <v>32</v>
      </c>
      <c r="D9" s="53" t="s">
        <v>33</v>
      </c>
      <c r="E9" s="54">
        <v>184167.22</v>
      </c>
      <c r="F9" s="55">
        <v>1259409.1000000001</v>
      </c>
      <c r="G9" s="54">
        <v>591600.19999999995</v>
      </c>
      <c r="H9" s="54">
        <v>396488.09999999998</v>
      </c>
      <c r="I9" s="55">
        <v>175080.76999999999</v>
      </c>
      <c r="J9" s="54">
        <v>10221.549999999999</v>
      </c>
      <c r="K9" s="58">
        <f>I9-E9</f>
        <v>-9086.4500000000116</v>
      </c>
      <c r="L9" s="58">
        <f>I9-G9</f>
        <v>-416519.42999999993</v>
      </c>
      <c r="M9" s="58">
        <f>I9-F9</f>
        <v>-1084328.3300000001</v>
      </c>
      <c r="N9" s="58">
        <f>J9-H9</f>
        <v>-386266.54999999999</v>
      </c>
      <c r="O9" s="57">
        <f>IFERROR(I9/E9,"")</f>
        <v>0.95066195819212551</v>
      </c>
      <c r="P9" s="57">
        <f>IFERROR(J9/H9,"")</f>
        <v>0.025780218876682554</v>
      </c>
      <c r="Q9" s="57">
        <f>IFERROR(I9/G9,"")</f>
        <v>0.29594440637444003</v>
      </c>
      <c r="R9" s="57">
        <f>IFERROR(I9/F9,"")</f>
        <v>0.13901818718000369</v>
      </c>
      <c r="S9" s="1"/>
      <c r="T9" s="1"/>
      <c r="U9" s="1"/>
      <c r="V9" s="1"/>
      <c r="W9" s="1"/>
      <c r="X9" s="1"/>
      <c r="Y9" s="1"/>
      <c r="Z9" s="1"/>
      <c r="AA9" s="1"/>
    </row>
    <row r="10" ht="17.25">
      <c r="A10" s="50"/>
      <c r="B10" s="51" t="s">
        <v>24</v>
      </c>
      <c r="C10" s="52" t="s">
        <v>34</v>
      </c>
      <c r="D10" s="53" t="s">
        <v>35</v>
      </c>
      <c r="E10" s="54">
        <v>313.19999999999999</v>
      </c>
      <c r="F10" s="55"/>
      <c r="G10" s="54"/>
      <c r="H10" s="54"/>
      <c r="I10" s="55">
        <v>98.989999999999995</v>
      </c>
      <c r="J10" s="54">
        <v>0.5</v>
      </c>
      <c r="K10" s="58">
        <f>I10-E10</f>
        <v>-214.20999999999998</v>
      </c>
      <c r="L10" s="58">
        <f>I10-G10</f>
        <v>98.989999999999995</v>
      </c>
      <c r="M10" s="58">
        <f>I10-F10</f>
        <v>98.989999999999995</v>
      </c>
      <c r="N10" s="58">
        <f>J10-H10</f>
        <v>0.5</v>
      </c>
      <c r="O10" s="57">
        <f>IFERROR(I10/E10,"")</f>
        <v>0.31606002554278417</v>
      </c>
      <c r="P10" s="57" t="str">
        <f>IFERROR(J10/H10,"")</f>
        <v/>
      </c>
      <c r="Q10" s="57" t="str">
        <f>IFERROR(I10/G10,"")</f>
        <v/>
      </c>
      <c r="R10" s="57" t="str">
        <f>IFERROR(I10/F10,"")</f>
        <v/>
      </c>
      <c r="S10" s="1"/>
      <c r="T10" s="1"/>
      <c r="U10" s="1"/>
      <c r="V10" s="1"/>
      <c r="W10" s="1"/>
      <c r="X10" s="1"/>
      <c r="Y10" s="1"/>
      <c r="Z10" s="1"/>
      <c r="AA10" s="1"/>
    </row>
    <row r="11" ht="17.25">
      <c r="A11" s="50"/>
      <c r="B11" s="51" t="s">
        <v>24</v>
      </c>
      <c r="C11" s="52" t="s">
        <v>36</v>
      </c>
      <c r="D11" s="53" t="s">
        <v>37</v>
      </c>
      <c r="E11" s="54">
        <v>768.49000000000001</v>
      </c>
      <c r="F11" s="55">
        <v>1208.9000000000001</v>
      </c>
      <c r="G11" s="54">
        <v>839.89999999999998</v>
      </c>
      <c r="H11" s="54">
        <v>241.90000000000001</v>
      </c>
      <c r="I11" s="55">
        <v>789.10000000000002</v>
      </c>
      <c r="J11" s="54">
        <v>0</v>
      </c>
      <c r="K11" s="58">
        <f>I11-E11</f>
        <v>20.610000000000014</v>
      </c>
      <c r="L11" s="58">
        <f>I11-G11</f>
        <v>-50.799999999999955</v>
      </c>
      <c r="M11" s="58">
        <f>I11-F11</f>
        <v>-419.80000000000007</v>
      </c>
      <c r="N11" s="58">
        <f>J11-H11</f>
        <v>-241.90000000000001</v>
      </c>
      <c r="O11" s="57">
        <f>IFERROR(I11/E11,"")</f>
        <v>1.0268188265299483</v>
      </c>
      <c r="P11" s="57">
        <f>IFERROR(J11/H11,"")</f>
        <v>0</v>
      </c>
      <c r="Q11" s="57">
        <f>IFERROR(I11/G11,"")</f>
        <v>0.93951660912013335</v>
      </c>
      <c r="R11" s="57">
        <f>IFERROR(I11/F11,"")</f>
        <v>0.65274216229630244</v>
      </c>
      <c r="S11" s="1"/>
      <c r="T11" s="1"/>
      <c r="U11" s="1"/>
      <c r="V11" s="1"/>
      <c r="W11" s="1"/>
      <c r="X11" s="1"/>
      <c r="Y11" s="1"/>
      <c r="Z11" s="1"/>
      <c r="AA11" s="1"/>
    </row>
    <row r="12" ht="17.25">
      <c r="A12" s="50"/>
      <c r="B12" s="51" t="s">
        <v>24</v>
      </c>
      <c r="C12" s="52" t="s">
        <v>38</v>
      </c>
      <c r="D12" s="53" t="s">
        <v>39</v>
      </c>
      <c r="E12" s="54">
        <v>258449.04999999999</v>
      </c>
      <c r="F12" s="55">
        <v>615839.40000000002</v>
      </c>
      <c r="G12" s="54">
        <v>303592.29999999999</v>
      </c>
      <c r="H12" s="54">
        <v>124718.10000000001</v>
      </c>
      <c r="I12" s="55">
        <v>277635.16000000003</v>
      </c>
      <c r="J12" s="54">
        <v>107176.67999999999</v>
      </c>
      <c r="K12" s="58">
        <f>I12-E12</f>
        <v>19186.110000000044</v>
      </c>
      <c r="L12" s="58">
        <f>I12-G12</f>
        <v>-25957.139999999956</v>
      </c>
      <c r="M12" s="58">
        <f>I12-F12</f>
        <v>-338204.23999999999</v>
      </c>
      <c r="N12" s="58">
        <f>J12-H12</f>
        <v>-17541.420000000013</v>
      </c>
      <c r="O12" s="57">
        <f>IFERROR(I12/E12,"")</f>
        <v>1.0742355601616644</v>
      </c>
      <c r="P12" s="57">
        <f>IFERROR(J12/H12,"")</f>
        <v>0.85935144938866126</v>
      </c>
      <c r="Q12" s="57">
        <f>IFERROR(I12/G12,"")</f>
        <v>0.9145000054349206</v>
      </c>
      <c r="R12" s="57">
        <f>IFERROR(I12/F12,"")</f>
        <v>0.4508239648193994</v>
      </c>
      <c r="S12" s="1"/>
      <c r="T12" s="1"/>
      <c r="U12" s="1"/>
      <c r="V12" s="1"/>
      <c r="W12" s="1"/>
      <c r="X12" s="1"/>
      <c r="Y12" s="1"/>
      <c r="Z12" s="1"/>
      <c r="AA12" s="1"/>
    </row>
    <row r="13" ht="17.25">
      <c r="A13" s="50"/>
      <c r="B13" s="51" t="s">
        <v>40</v>
      </c>
      <c r="C13" s="52" t="s">
        <v>41</v>
      </c>
      <c r="D13" s="53" t="s">
        <v>42</v>
      </c>
      <c r="E13" s="54">
        <v>48833.059999999998</v>
      </c>
      <c r="F13" s="55">
        <v>1486170.1000000001</v>
      </c>
      <c r="G13" s="54">
        <v>58400</v>
      </c>
      <c r="H13" s="54">
        <v>6000</v>
      </c>
      <c r="I13" s="55">
        <v>57154.360000000001</v>
      </c>
      <c r="J13" s="54">
        <v>201.46000000000004</v>
      </c>
      <c r="K13" s="58">
        <f>I13-E13</f>
        <v>8321.3000000000029</v>
      </c>
      <c r="L13" s="58">
        <f>I13-G13</f>
        <v>-1245.6399999999994</v>
      </c>
      <c r="M13" s="58">
        <f>I13-F13</f>
        <v>-1429015.74</v>
      </c>
      <c r="N13" s="58">
        <f>J13-H13</f>
        <v>-5798.54</v>
      </c>
      <c r="O13" s="57">
        <f>IFERROR(I13/E13,"")</f>
        <v>1.1704030015731146</v>
      </c>
      <c r="P13" s="57">
        <f>IFERROR(J13/H13,"")</f>
        <v>0.033576666666666671</v>
      </c>
      <c r="Q13" s="57">
        <f>IFERROR(I13/G13,"")</f>
        <v>0.97867054794520547</v>
      </c>
      <c r="R13" s="57">
        <f>IFERROR(I13/F13,"")</f>
        <v>0.038457482087682959</v>
      </c>
      <c r="S13" s="1"/>
      <c r="T13" s="1"/>
      <c r="U13" s="1"/>
      <c r="V13" s="1"/>
      <c r="W13" s="1"/>
      <c r="X13" s="1"/>
      <c r="Y13" s="1"/>
      <c r="Z13" s="1"/>
      <c r="AA13" s="1"/>
    </row>
    <row r="14" ht="17.25">
      <c r="A14" s="50"/>
      <c r="B14" s="51" t="s">
        <v>40</v>
      </c>
      <c r="C14" s="52" t="s">
        <v>43</v>
      </c>
      <c r="D14" s="53" t="s">
        <v>44</v>
      </c>
      <c r="E14" s="54">
        <v>476286.32000000001</v>
      </c>
      <c r="F14" s="55">
        <v>2439929.7999999998</v>
      </c>
      <c r="G14" s="54">
        <v>1064024</v>
      </c>
      <c r="H14" s="54">
        <v>522862</v>
      </c>
      <c r="I14" s="55">
        <v>569641.82000000007</v>
      </c>
      <c r="J14" s="54">
        <v>1884.2400000000002</v>
      </c>
      <c r="K14" s="58">
        <f>I14-E14</f>
        <v>93355.500000000058</v>
      </c>
      <c r="L14" s="58">
        <f>I14-G14</f>
        <v>-494382.17999999993</v>
      </c>
      <c r="M14" s="58">
        <f>I14-F14</f>
        <v>-1870287.9799999997</v>
      </c>
      <c r="N14" s="59">
        <f>J14-H14</f>
        <v>-520977.76000000001</v>
      </c>
      <c r="O14" s="57">
        <f>IFERROR(I14/E14,"")</f>
        <v>1.1960070992591181</v>
      </c>
      <c r="P14" s="57">
        <f>IFERROR(J14/H14,"")</f>
        <v>0.0036037042278842225</v>
      </c>
      <c r="Q14" s="57">
        <f>IFERROR(I14/G14,"")</f>
        <v>0.53536557446072652</v>
      </c>
      <c r="R14" s="57">
        <f>IFERROR(I14/F14,"")</f>
        <v>0.23346647924050934</v>
      </c>
      <c r="S14" s="1"/>
      <c r="T14" s="1"/>
      <c r="U14" s="1"/>
      <c r="V14" s="1"/>
      <c r="W14" s="1"/>
      <c r="X14" s="1"/>
      <c r="Y14" s="1"/>
      <c r="Z14" s="1"/>
      <c r="AA14" s="1"/>
    </row>
    <row r="15" ht="17.25">
      <c r="A15" s="50"/>
      <c r="B15" s="51"/>
      <c r="C15" s="52" t="s">
        <v>45</v>
      </c>
      <c r="D15" s="53" t="s">
        <v>46</v>
      </c>
      <c r="E15" s="54">
        <v>53262.75</v>
      </c>
      <c r="F15" s="55">
        <v>648829.09999999998</v>
      </c>
      <c r="G15" s="54">
        <v>206774.20000000001</v>
      </c>
      <c r="H15" s="54">
        <v>57699</v>
      </c>
      <c r="I15" s="55">
        <v>165988.48999999999</v>
      </c>
      <c r="J15" s="54">
        <v>9738.7199999999993</v>
      </c>
      <c r="K15" s="58">
        <f>I15-E15</f>
        <v>112725.73999999999</v>
      </c>
      <c r="L15" s="58">
        <f>I15-G15</f>
        <v>-40785.710000000021</v>
      </c>
      <c r="M15" s="58">
        <f>I15-F15</f>
        <v>-482840.60999999999</v>
      </c>
      <c r="N15" s="59">
        <f>J15-H15</f>
        <v>-47960.279999999999</v>
      </c>
      <c r="O15" s="57">
        <f>IFERROR(I15/E15,"")</f>
        <v>3.1164085594529007</v>
      </c>
      <c r="P15" s="57">
        <f>IFERROR(J15/H15,"")</f>
        <v>0.16878490095148962</v>
      </c>
      <c r="Q15" s="57">
        <f>IFERROR(I15/G15,"")</f>
        <v>0.80275242269103197</v>
      </c>
      <c r="R15" s="57">
        <f>IFERROR(I15/F15,"")</f>
        <v>0.25582775186871243</v>
      </c>
      <c r="S15" s="1"/>
      <c r="T15" s="1"/>
      <c r="U15" s="1"/>
      <c r="V15" s="1"/>
      <c r="W15" s="1"/>
      <c r="X15" s="1"/>
      <c r="Y15" s="1"/>
      <c r="Z15" s="1"/>
      <c r="AA15" s="1"/>
    </row>
    <row r="16" ht="17.25" hidden="1">
      <c r="A16" s="50"/>
      <c r="B16" s="51" t="s">
        <v>40</v>
      </c>
      <c r="C16" s="52" t="s">
        <v>47</v>
      </c>
      <c r="D16" s="53" t="s">
        <v>48</v>
      </c>
      <c r="E16" s="54">
        <v>0</v>
      </c>
      <c r="F16" s="54">
        <v>0</v>
      </c>
      <c r="G16" s="54">
        <v>0</v>
      </c>
      <c r="H16" s="54">
        <v>0</v>
      </c>
      <c r="I16" s="54">
        <v>0</v>
      </c>
      <c r="J16" s="54">
        <v>0</v>
      </c>
      <c r="K16" s="58">
        <f>I16-E16</f>
        <v>0</v>
      </c>
      <c r="L16" s="58">
        <f>I16-G16</f>
        <v>0</v>
      </c>
      <c r="M16" s="58">
        <f>I16-F16</f>
        <v>0</v>
      </c>
      <c r="N16" s="58">
        <f>J16-H16</f>
        <v>0</v>
      </c>
      <c r="O16" s="57" t="str">
        <f>IFERROR(I16/E16,"")</f>
        <v/>
      </c>
      <c r="P16" s="57" t="str">
        <f>IFERROR(J16/H16,"")</f>
        <v/>
      </c>
      <c r="Q16" s="57" t="str">
        <f>IFERROR(I16/G16,"")</f>
        <v/>
      </c>
      <c r="R16" s="57" t="str">
        <f>IFERROR(I16/F16,"")</f>
        <v/>
      </c>
      <c r="S16" s="1"/>
      <c r="T16" s="1"/>
      <c r="U16" s="1"/>
      <c r="V16" s="1"/>
      <c r="W16" s="1"/>
      <c r="X16" s="1"/>
      <c r="Y16" s="1"/>
      <c r="Z16" s="1"/>
      <c r="AA16" s="1"/>
    </row>
    <row r="17" s="43" customFormat="1" ht="27.75" customHeight="1">
      <c r="A17" s="44"/>
      <c r="B17" s="60"/>
      <c r="C17" s="46"/>
      <c r="D17" s="61" t="s">
        <v>49</v>
      </c>
      <c r="E17" s="62">
        <f>E21+E24+E33+E46+E51+E54+E57+E66</f>
        <v>1971958.4099999999</v>
      </c>
      <c r="F17" s="62">
        <f>F21+F24+F33+F46+F51+F54+F57+F66</f>
        <v>7517591.3000000007</v>
      </c>
      <c r="G17" s="62">
        <f>G21+G24+G33+G46+G51+G54+G57+G66</f>
        <v>2259465.7999999998</v>
      </c>
      <c r="H17" s="62">
        <f>H21+H24+H33+H46+H51+H54+H57+H66</f>
        <v>596017.30000000005</v>
      </c>
      <c r="I17" s="62">
        <f>I21+I24+I33+I46+I51+I54+I57+I66</f>
        <v>2005353.2099999997</v>
      </c>
      <c r="J17" s="62">
        <f>J21+J24+J33+J46+J51+J54+J57+J66</f>
        <v>98813.229999999981</v>
      </c>
      <c r="K17" s="62">
        <f>I17-E17</f>
        <v>33394.799999999814</v>
      </c>
      <c r="L17" s="62">
        <f>I17-G17</f>
        <v>-254112.59000000008</v>
      </c>
      <c r="M17" s="62">
        <f>I17-F17</f>
        <v>-5512238.0900000008</v>
      </c>
      <c r="N17" s="62">
        <f>J17-H17</f>
        <v>-497204.07000000007</v>
      </c>
      <c r="O17" s="49">
        <f>IFERROR(I17/E17,"")</f>
        <v>1.01693483991886</v>
      </c>
      <c r="P17" s="49">
        <f>IFERROR(J17/H17,"")</f>
        <v>0.16578919772966316</v>
      </c>
      <c r="Q17" s="49">
        <f>IFERROR(I17/G17,"")</f>
        <v>0.88753421715876379</v>
      </c>
      <c r="R17" s="49">
        <f>IFERROR(I17/F17,"")</f>
        <v>0.26675475294859397</v>
      </c>
      <c r="S17" s="43"/>
      <c r="T17" s="43"/>
      <c r="U17" s="43"/>
      <c r="V17" s="43"/>
      <c r="W17" s="43"/>
      <c r="X17" s="43"/>
      <c r="Y17" s="43"/>
      <c r="Z17" s="43"/>
      <c r="AA17" s="43"/>
    </row>
    <row r="18" ht="18" customHeight="1">
      <c r="A18" s="50" t="s">
        <v>50</v>
      </c>
      <c r="B18" s="51" t="s">
        <v>27</v>
      </c>
      <c r="C18" s="63" t="s">
        <v>51</v>
      </c>
      <c r="D18" s="64" t="s">
        <v>52</v>
      </c>
      <c r="E18" s="54">
        <v>54520.199999999997</v>
      </c>
      <c r="F18" s="54">
        <v>259879.79999999999</v>
      </c>
      <c r="G18" s="54">
        <v>82873</v>
      </c>
      <c r="H18" s="54">
        <v>21000</v>
      </c>
      <c r="I18" s="55">
        <v>70371.169999999998</v>
      </c>
      <c r="J18" s="54">
        <v>4651.8599999999997</v>
      </c>
      <c r="K18" s="54">
        <f>I18-E18</f>
        <v>15850.970000000001</v>
      </c>
      <c r="L18" s="54">
        <f>I18-G18</f>
        <v>-12501.830000000002</v>
      </c>
      <c r="M18" s="54">
        <f>I18-F18</f>
        <v>-189508.63</v>
      </c>
      <c r="N18" s="56">
        <f>J18-H18</f>
        <v>-16348.139999999999</v>
      </c>
      <c r="O18" s="57">
        <f>IFERROR(I18/E18,"")</f>
        <v>1.2907357273084106</v>
      </c>
      <c r="P18" s="57">
        <f>IFERROR(J18/H18,"")</f>
        <v>0.22151714285714283</v>
      </c>
      <c r="Q18" s="57">
        <f>IFERROR(I18/G18,"")</f>
        <v>0.84914471540791325</v>
      </c>
      <c r="R18" s="57">
        <f>IFERROR(I18/F18,"")</f>
        <v>0.2707835314633919</v>
      </c>
      <c r="S18" s="1"/>
      <c r="T18" s="1"/>
      <c r="U18" s="1"/>
      <c r="V18" s="1"/>
      <c r="W18" s="1"/>
      <c r="X18" s="1"/>
      <c r="Y18" s="1"/>
      <c r="Z18" s="1"/>
      <c r="AA18" s="1"/>
    </row>
    <row r="19" ht="17.25">
      <c r="A19" s="50"/>
      <c r="B19" s="51"/>
      <c r="C19" s="52" t="s">
        <v>53</v>
      </c>
      <c r="D19" s="64" t="s">
        <v>54</v>
      </c>
      <c r="E19" s="54">
        <v>1715</v>
      </c>
      <c r="F19" s="54">
        <v>3515.5999999999999</v>
      </c>
      <c r="G19" s="54">
        <v>3515.5999999999999</v>
      </c>
      <c r="H19" s="54">
        <v>3515.5999999999999</v>
      </c>
      <c r="I19" s="55">
        <v>0</v>
      </c>
      <c r="J19" s="54">
        <v>0</v>
      </c>
      <c r="K19" s="54">
        <f>I19-E19</f>
        <v>-1715</v>
      </c>
      <c r="L19" s="54">
        <f>I19-G19</f>
        <v>-3515.5999999999999</v>
      </c>
      <c r="M19" s="54">
        <f>I19-F19</f>
        <v>-3515.5999999999999</v>
      </c>
      <c r="N19" s="56">
        <f>J19-H19</f>
        <v>-3515.5999999999999</v>
      </c>
      <c r="O19" s="57">
        <f>IFERROR(I19/E19,"")</f>
        <v>0</v>
      </c>
      <c r="P19" s="57">
        <f>IFERROR(J19/H19,"")</f>
        <v>0</v>
      </c>
      <c r="Q19" s="57">
        <f>IFERROR(I19/G19,"")</f>
        <v>0</v>
      </c>
      <c r="R19" s="57">
        <f>IFERROR(I19/F19,"")</f>
        <v>0</v>
      </c>
      <c r="S19" s="1"/>
      <c r="T19" s="1"/>
      <c r="U19" s="1"/>
      <c r="V19" s="1"/>
      <c r="W19" s="1"/>
      <c r="X19" s="1"/>
      <c r="Y19" s="1"/>
      <c r="Z19" s="1"/>
      <c r="AA19" s="1"/>
    </row>
    <row r="20" ht="17.25">
      <c r="A20" s="50"/>
      <c r="B20" s="51"/>
      <c r="C20" s="52" t="s">
        <v>55</v>
      </c>
      <c r="D20" s="64" t="s">
        <v>56</v>
      </c>
      <c r="E20" s="54">
        <v>36827.980000000003</v>
      </c>
      <c r="F20" s="54">
        <v>181842.60000000001</v>
      </c>
      <c r="G20" s="54">
        <v>60186.599999999999</v>
      </c>
      <c r="H20" s="54">
        <v>15000</v>
      </c>
      <c r="I20" s="55">
        <v>59470.529999999999</v>
      </c>
      <c r="J20" s="54">
        <v>3546.8800000000001</v>
      </c>
      <c r="K20" s="54">
        <f>I20-E20</f>
        <v>22642.549999999996</v>
      </c>
      <c r="L20" s="54">
        <f>I20-G20</f>
        <v>-716.06999999999971</v>
      </c>
      <c r="M20" s="54">
        <f>I20-F20</f>
        <v>-122372.07000000001</v>
      </c>
      <c r="N20" s="56">
        <f>J20-H20</f>
        <v>-11453.119999999999</v>
      </c>
      <c r="O20" s="57">
        <f>IFERROR(I20/E20,"")</f>
        <v>1.6148192216895956</v>
      </c>
      <c r="P20" s="57">
        <f>IFERROR(J20/H20,"")</f>
        <v>0.23645866666666668</v>
      </c>
      <c r="Q20" s="57">
        <f>IFERROR(I20/G20,"")</f>
        <v>0.98810250122120202</v>
      </c>
      <c r="R20" s="57">
        <f>IFERROR(I20/F20,"")</f>
        <v>0.32704399299174119</v>
      </c>
      <c r="S20" s="1"/>
      <c r="T20" s="1"/>
      <c r="U20" s="1"/>
      <c r="V20" s="1"/>
      <c r="W20" s="1"/>
      <c r="X20" s="1"/>
      <c r="Y20" s="1"/>
      <c r="Z20" s="1"/>
      <c r="AA20" s="1"/>
    </row>
    <row r="21" s="65" customFormat="1" ht="14.25">
      <c r="A21" s="66"/>
      <c r="B21" s="67"/>
      <c r="C21" s="68"/>
      <c r="D21" s="69" t="s">
        <v>57</v>
      </c>
      <c r="E21" s="70">
        <f>SUM(E18:E20)</f>
        <v>93063.179999999993</v>
      </c>
      <c r="F21" s="70">
        <f>SUM(F18:F20)</f>
        <v>445238</v>
      </c>
      <c r="G21" s="70">
        <f>SUM(G18:G20)</f>
        <v>146575.20000000001</v>
      </c>
      <c r="H21" s="70">
        <f>SUM(H18:H20)</f>
        <v>39515.599999999999</v>
      </c>
      <c r="I21" s="70">
        <f>SUM(I18:I20)</f>
        <v>129841.7</v>
      </c>
      <c r="J21" s="70">
        <f>SUM(J18:J20)</f>
        <v>8198.7399999999998</v>
      </c>
      <c r="K21" s="70">
        <f>I21-E21</f>
        <v>36778.520000000004</v>
      </c>
      <c r="L21" s="70">
        <f>I21-G21</f>
        <v>-16733.500000000015</v>
      </c>
      <c r="M21" s="70">
        <f>I21-F21</f>
        <v>-315396.29999999999</v>
      </c>
      <c r="N21" s="70">
        <f>J21-H21</f>
        <v>-31316.860000000001</v>
      </c>
      <c r="O21" s="71">
        <f>IFERROR(I21/E21,"")</f>
        <v>1.3951994763127589</v>
      </c>
      <c r="P21" s="71">
        <f>IFERROR(J21/H21,"")</f>
        <v>0.20748109607344947</v>
      </c>
      <c r="Q21" s="71">
        <f>IFERROR(I21/G21,"")</f>
        <v>0.88583675819647512</v>
      </c>
      <c r="R21" s="71">
        <f>IFERROR(I21/F21,"")</f>
        <v>0.2916231318979961</v>
      </c>
      <c r="S21" s="65"/>
      <c r="T21" s="65"/>
      <c r="U21" s="65"/>
      <c r="V21" s="65"/>
      <c r="W21" s="65"/>
      <c r="X21" s="65"/>
      <c r="Y21" s="65"/>
      <c r="Z21" s="65"/>
      <c r="AA21" s="65"/>
    </row>
    <row r="22" ht="34.5">
      <c r="A22" s="72">
        <v>951</v>
      </c>
      <c r="B22" s="51" t="s">
        <v>24</v>
      </c>
      <c r="C22" s="73" t="s">
        <v>58</v>
      </c>
      <c r="D22" s="74" t="s">
        <v>59</v>
      </c>
      <c r="E22" s="54">
        <v>54259.730000000003</v>
      </c>
      <c r="F22" s="55">
        <v>104746.7</v>
      </c>
      <c r="G22" s="54">
        <v>28816.599999999999</v>
      </c>
      <c r="H22" s="54">
        <v>9040</v>
      </c>
      <c r="I22" s="55">
        <v>27304.829999999998</v>
      </c>
      <c r="J22" s="54">
        <v>6697.2599999999993</v>
      </c>
      <c r="K22" s="54">
        <f>I22-E22</f>
        <v>-26954.900000000005</v>
      </c>
      <c r="L22" s="54">
        <f>I22-G22</f>
        <v>-1511.7700000000004</v>
      </c>
      <c r="M22" s="54">
        <f>I22-F22</f>
        <v>-77441.869999999995</v>
      </c>
      <c r="N22" s="54">
        <f>J22-H22</f>
        <v>-2342.7400000000007</v>
      </c>
      <c r="O22" s="57">
        <f>IFERROR(I22/E22,"")</f>
        <v>0.50322458294576833</v>
      </c>
      <c r="P22" s="57">
        <f>IFERROR(J22/H22,"")</f>
        <v>0.74084734513274331</v>
      </c>
      <c r="Q22" s="57">
        <f>IFERROR(I22/G22,"")</f>
        <v>0.94753822449560321</v>
      </c>
      <c r="R22" s="57">
        <f>IFERROR(I22/F22,"")</f>
        <v>0.26067484703575389</v>
      </c>
      <c r="S22" s="1"/>
      <c r="T22" s="1"/>
      <c r="U22" s="1"/>
      <c r="V22" s="1"/>
      <c r="W22" s="1"/>
      <c r="X22" s="1"/>
      <c r="Y22" s="1"/>
      <c r="Z22" s="1"/>
      <c r="AA22" s="1"/>
    </row>
    <row r="23" ht="17.25">
      <c r="A23" s="75"/>
      <c r="B23" s="51"/>
      <c r="C23" s="73" t="s">
        <v>60</v>
      </c>
      <c r="D23" s="64" t="s">
        <v>61</v>
      </c>
      <c r="E23" s="54">
        <v>4313.8199999999997</v>
      </c>
      <c r="F23" s="55">
        <v>11046.9</v>
      </c>
      <c r="G23" s="54">
        <v>2526.6999999999998</v>
      </c>
      <c r="H23" s="54">
        <v>346.30000000000001</v>
      </c>
      <c r="I23" s="55">
        <v>5074.5600000000004</v>
      </c>
      <c r="J23" s="54">
        <v>2234.25</v>
      </c>
      <c r="K23" s="54">
        <f>I23-E23</f>
        <v>760.74000000000069</v>
      </c>
      <c r="L23" s="54">
        <f>I23-G23</f>
        <v>2547.8600000000006</v>
      </c>
      <c r="M23" s="54">
        <f>I23-F23</f>
        <v>-5972.3399999999992</v>
      </c>
      <c r="N23" s="54">
        <f>J23-H23</f>
        <v>1887.95</v>
      </c>
      <c r="O23" s="57">
        <f>IFERROR(I23/E23,"")</f>
        <v>1.1763494999791371</v>
      </c>
      <c r="P23" s="57">
        <f>IFERROR(J23/H23,"")</f>
        <v>6.4517759168351141</v>
      </c>
      <c r="Q23" s="57">
        <f>IFERROR(I23/G23,"")</f>
        <v>2.008374559702379</v>
      </c>
      <c r="R23" s="57">
        <f>IFERROR(I23/F23,"")</f>
        <v>0.45936507074382865</v>
      </c>
      <c r="S23" s="1"/>
      <c r="T23" s="1"/>
      <c r="U23" s="1"/>
      <c r="V23" s="1"/>
      <c r="W23" s="1"/>
      <c r="X23" s="1"/>
      <c r="Y23" s="1"/>
      <c r="Z23" s="1"/>
      <c r="AA23" s="1"/>
    </row>
    <row r="24" s="65" customFormat="1" ht="14.25">
      <c r="A24" s="76"/>
      <c r="B24" s="67"/>
      <c r="C24" s="68"/>
      <c r="D24" s="69" t="s">
        <v>57</v>
      </c>
      <c r="E24" s="70">
        <f>E22+E23</f>
        <v>58573.550000000003</v>
      </c>
      <c r="F24" s="70">
        <f>F22+F23</f>
        <v>115793.59999999999</v>
      </c>
      <c r="G24" s="70">
        <f>G22+G23</f>
        <v>31343.299999999999</v>
      </c>
      <c r="H24" s="70">
        <f>H22+H23</f>
        <v>9386.2999999999993</v>
      </c>
      <c r="I24" s="70">
        <f>I22+I23</f>
        <v>32379.389999999999</v>
      </c>
      <c r="J24" s="70">
        <f>J22+J23</f>
        <v>8931.5099999999984</v>
      </c>
      <c r="K24" s="70">
        <f>I24-E24</f>
        <v>-26194.160000000003</v>
      </c>
      <c r="L24" s="70">
        <f>I24-G24</f>
        <v>1036.0900000000001</v>
      </c>
      <c r="M24" s="70">
        <f>I24-F24</f>
        <v>-83414.209999999992</v>
      </c>
      <c r="N24" s="70">
        <f>J24-H24</f>
        <v>-454.79000000000087</v>
      </c>
      <c r="O24" s="71">
        <f>IFERROR(I24/E24,"")</f>
        <v>0.55279883155451559</v>
      </c>
      <c r="P24" s="71">
        <f>IFERROR(J24/H24,"")</f>
        <v>0.95154746811842783</v>
      </c>
      <c r="Q24" s="71">
        <f>IFERROR(I24/G24,"")</f>
        <v>1.033056187446759</v>
      </c>
      <c r="R24" s="71">
        <f>IFERROR(I24/F24,"")</f>
        <v>0.27963022135938431</v>
      </c>
      <c r="S24" s="65"/>
      <c r="T24" s="65"/>
      <c r="U24" s="65"/>
      <c r="V24" s="65"/>
      <c r="W24" s="65"/>
      <c r="X24" s="65"/>
      <c r="Y24" s="65"/>
      <c r="Z24" s="65"/>
      <c r="AA24" s="65"/>
    </row>
    <row r="25" ht="17.25">
      <c r="A25" s="50" t="s">
        <v>62</v>
      </c>
      <c r="B25" s="51" t="s">
        <v>63</v>
      </c>
      <c r="C25" s="52" t="s">
        <v>64</v>
      </c>
      <c r="D25" s="64" t="s">
        <v>65</v>
      </c>
      <c r="E25" s="54"/>
      <c r="F25" s="54">
        <v>7680</v>
      </c>
      <c r="G25" s="54">
        <v>0</v>
      </c>
      <c r="H25" s="54">
        <v>0</v>
      </c>
      <c r="I25" s="55">
        <v>0</v>
      </c>
      <c r="J25" s="54">
        <v>0</v>
      </c>
      <c r="K25" s="54">
        <f>I25-E25</f>
        <v>0</v>
      </c>
      <c r="L25" s="54">
        <f>I25-G25</f>
        <v>0</v>
      </c>
      <c r="M25" s="54">
        <f>I25-F25</f>
        <v>-7680</v>
      </c>
      <c r="N25" s="54">
        <f>J25-H25</f>
        <v>0</v>
      </c>
      <c r="O25" s="57" t="str">
        <f>IFERROR(I25/E25,"")</f>
        <v/>
      </c>
      <c r="P25" s="57" t="str">
        <f>IFERROR(J25/H25,"")</f>
        <v/>
      </c>
      <c r="Q25" s="57" t="str">
        <f>IFERROR(I25/G25,"")</f>
        <v/>
      </c>
      <c r="R25" s="57">
        <f>IFERROR(I25/F25,"")</f>
        <v>0</v>
      </c>
      <c r="S25" s="1"/>
      <c r="T25" s="1"/>
      <c r="U25" s="1"/>
      <c r="V25" s="1"/>
      <c r="W25" s="1"/>
      <c r="X25" s="1"/>
      <c r="Y25" s="1"/>
      <c r="Z25" s="1"/>
      <c r="AA25" s="1"/>
    </row>
    <row r="26" ht="17.25">
      <c r="A26" s="50"/>
      <c r="B26" s="51"/>
      <c r="C26" s="52" t="s">
        <v>66</v>
      </c>
      <c r="D26" s="77" t="s">
        <v>67</v>
      </c>
      <c r="E26" s="54">
        <v>20645.5</v>
      </c>
      <c r="F26" s="55">
        <v>80987</v>
      </c>
      <c r="G26" s="54">
        <v>26600</v>
      </c>
      <c r="H26" s="54">
        <v>7000</v>
      </c>
      <c r="I26" s="55">
        <v>20649.91</v>
      </c>
      <c r="J26" s="54">
        <v>1201.3199999999999</v>
      </c>
      <c r="K26" s="54">
        <f>I26-E26</f>
        <v>4.4099999999998545</v>
      </c>
      <c r="L26" s="54">
        <f>I26-G26</f>
        <v>-5950.0900000000001</v>
      </c>
      <c r="M26" s="54">
        <f>I26-F26</f>
        <v>-60337.089999999997</v>
      </c>
      <c r="N26" s="54">
        <f>J26-H26</f>
        <v>-5798.6800000000003</v>
      </c>
      <c r="O26" s="57">
        <f>IFERROR(I26/E26,"")</f>
        <v>1.0002136058705287</v>
      </c>
      <c r="P26" s="57">
        <f>IFERROR(J26/H26,"")</f>
        <v>0.17161714285714286</v>
      </c>
      <c r="Q26" s="57">
        <f>IFERROR(I26/G26,"")</f>
        <v>0.77631240601503759</v>
      </c>
      <c r="R26" s="57">
        <f>IFERROR(I26/F26,"")</f>
        <v>0.2549780829021942</v>
      </c>
      <c r="S26" s="1"/>
      <c r="T26" s="1"/>
      <c r="U26" s="1"/>
      <c r="V26" s="1"/>
      <c r="W26" s="1"/>
      <c r="X26" s="1"/>
      <c r="Y26" s="1"/>
      <c r="Z26" s="1"/>
      <c r="AA26" s="1"/>
    </row>
    <row r="27" ht="17.25">
      <c r="A27" s="50"/>
      <c r="B27" s="51"/>
      <c r="C27" s="63" t="s">
        <v>68</v>
      </c>
      <c r="D27" s="74" t="s">
        <v>69</v>
      </c>
      <c r="E27" s="54">
        <v>343.02999999999997</v>
      </c>
      <c r="F27" s="55">
        <v>557</v>
      </c>
      <c r="G27" s="54">
        <v>185.59999999999999</v>
      </c>
      <c r="H27" s="54">
        <v>46.399999999999999</v>
      </c>
      <c r="I27" s="55">
        <v>354.19999999999999</v>
      </c>
      <c r="J27" s="54">
        <v>29.170000000000002</v>
      </c>
      <c r="K27" s="54">
        <f>I27-E27</f>
        <v>11.170000000000016</v>
      </c>
      <c r="L27" s="54">
        <f>I27-G27</f>
        <v>168.59999999999999</v>
      </c>
      <c r="M27" s="54">
        <f>I27-F27</f>
        <v>-202.80000000000001</v>
      </c>
      <c r="N27" s="54">
        <f>J27-H27</f>
        <v>-17.229999999999997</v>
      </c>
      <c r="O27" s="57">
        <f>IFERROR(I27/E27,"")</f>
        <v>1.0325627496137364</v>
      </c>
      <c r="P27" s="57">
        <f>IFERROR(J27/H27,"")</f>
        <v>0.62866379310344833</v>
      </c>
      <c r="Q27" s="57">
        <f>IFERROR(I27/G27,"")</f>
        <v>1.9084051724137931</v>
      </c>
      <c r="R27" s="57">
        <f>IFERROR(I27/F27,"")</f>
        <v>0.63590664272890485</v>
      </c>
      <c r="S27" s="1"/>
      <c r="T27" s="1"/>
      <c r="U27" s="1"/>
      <c r="V27" s="1"/>
      <c r="W27" s="1"/>
      <c r="X27" s="1"/>
      <c r="Y27" s="1"/>
      <c r="Z27" s="1"/>
      <c r="AA27" s="1"/>
    </row>
    <row r="28" ht="17.25">
      <c r="A28" s="50"/>
      <c r="B28" s="51"/>
      <c r="C28" s="63" t="s">
        <v>70</v>
      </c>
      <c r="D28" s="74" t="s">
        <v>71</v>
      </c>
      <c r="E28" s="54"/>
      <c r="F28" s="54">
        <v>8021.3000000000002</v>
      </c>
      <c r="G28" s="54">
        <v>0</v>
      </c>
      <c r="H28" s="54">
        <v>0</v>
      </c>
      <c r="I28" s="55">
        <v>0</v>
      </c>
      <c r="J28" s="54">
        <v>0</v>
      </c>
      <c r="K28" s="54">
        <f>I28-E28</f>
        <v>0</v>
      </c>
      <c r="L28" s="54">
        <f>I28-G28</f>
        <v>0</v>
      </c>
      <c r="M28" s="54">
        <f>I28-F28</f>
        <v>-8021.3000000000002</v>
      </c>
      <c r="N28" s="54">
        <f>J28-H28</f>
        <v>0</v>
      </c>
      <c r="O28" s="57" t="str">
        <f>IFERROR(I28/E28,"")</f>
        <v/>
      </c>
      <c r="P28" s="57" t="str">
        <f>IFERROR(J28/H28,"")</f>
        <v/>
      </c>
      <c r="Q28" s="57" t="str">
        <f>IFERROR(I28/G28,"")</f>
        <v/>
      </c>
      <c r="R28" s="57">
        <f>IFERROR(I28/F28,"")</f>
        <v>0</v>
      </c>
      <c r="S28" s="1"/>
      <c r="T28" s="1"/>
      <c r="U28" s="1"/>
      <c r="V28" s="1"/>
      <c r="W28" s="1"/>
      <c r="X28" s="1"/>
      <c r="Y28" s="1"/>
      <c r="Z28" s="1"/>
      <c r="AA28" s="1"/>
    </row>
    <row r="29" s="1" customFormat="1" ht="17.25">
      <c r="A29" s="50"/>
      <c r="B29" s="51"/>
      <c r="C29" s="63" t="s">
        <v>72</v>
      </c>
      <c r="D29" s="74" t="s">
        <v>73</v>
      </c>
      <c r="E29" s="54">
        <f>E30+E32+E31</f>
        <v>215712.15000000002</v>
      </c>
      <c r="F29" s="54">
        <f>F30+F32+F31</f>
        <v>60647.099999999999</v>
      </c>
      <c r="G29" s="54">
        <f>G30+G32+G31</f>
        <v>15067.9</v>
      </c>
      <c r="H29" s="54">
        <f>H30+H32+H31</f>
        <v>3379.3000000000002</v>
      </c>
      <c r="I29" s="54">
        <f>I30+I32+I31</f>
        <v>18805</v>
      </c>
      <c r="J29" s="54">
        <f>J30+J32+J31</f>
        <v>181.93000000000001</v>
      </c>
      <c r="K29" s="54">
        <f>I29-E29</f>
        <v>-196907.15000000002</v>
      </c>
      <c r="L29" s="54">
        <f>I29-G29</f>
        <v>3737.1000000000004</v>
      </c>
      <c r="M29" s="54">
        <f>I29-F29</f>
        <v>-41842.099999999999</v>
      </c>
      <c r="N29" s="54">
        <f>J29-H29</f>
        <v>-3197.3700000000003</v>
      </c>
      <c r="O29" s="57">
        <f>IFERROR(I29/E29,"")</f>
        <v>0.087176359792436348</v>
      </c>
      <c r="P29" s="57">
        <f>IFERROR(J29/H29,"")</f>
        <v>0.053836593377326665</v>
      </c>
      <c r="Q29" s="57">
        <f>IFERROR(I29/G29,"")</f>
        <v>1.248017308317682</v>
      </c>
      <c r="R29" s="57">
        <f>IFERROR(I29/F29,"")</f>
        <v>0.31007253438334231</v>
      </c>
      <c r="S29" s="1"/>
      <c r="T29" s="1"/>
      <c r="U29" s="1"/>
      <c r="V29" s="1"/>
      <c r="W29" s="1"/>
      <c r="X29" s="1"/>
      <c r="Y29" s="1"/>
      <c r="Z29" s="1"/>
      <c r="AA29" s="1"/>
    </row>
    <row r="30" s="78" customFormat="1" ht="17.25" customHeight="1">
      <c r="A30" s="79"/>
      <c r="B30" s="67"/>
      <c r="C30" s="80" t="s">
        <v>74</v>
      </c>
      <c r="D30" s="81" t="s">
        <v>75</v>
      </c>
      <c r="E30" s="82">
        <v>207767.48000000001</v>
      </c>
      <c r="F30" s="83">
        <v>21537.900000000001</v>
      </c>
      <c r="G30" s="82">
        <v>3908.3000000000002</v>
      </c>
      <c r="H30" s="82">
        <v>491.69999999999999</v>
      </c>
      <c r="I30" s="83">
        <v>6700</v>
      </c>
      <c r="J30" s="82">
        <v>0</v>
      </c>
      <c r="K30" s="82">
        <f>I30-E30</f>
        <v>-201067.48000000001</v>
      </c>
      <c r="L30" s="82">
        <f>I30-G30</f>
        <v>2791.6999999999998</v>
      </c>
      <c r="M30" s="82">
        <f>I30-F30</f>
        <v>-14837.900000000001</v>
      </c>
      <c r="N30" s="82">
        <f>J30-H30</f>
        <v>-491.69999999999999</v>
      </c>
      <c r="O30" s="84">
        <f>IFERROR(I30/E30,"")</f>
        <v>0.032247587543536647</v>
      </c>
      <c r="P30" s="84">
        <f>IFERROR(J30/H30,"")</f>
        <v>0</v>
      </c>
      <c r="Q30" s="84">
        <f>IFERROR(I30/G30,"")</f>
        <v>1.7143003351840953</v>
      </c>
      <c r="R30" s="84">
        <f>IFERROR(I30/F30,"")</f>
        <v>0.31107953885940598</v>
      </c>
      <c r="S30" s="78"/>
      <c r="T30" s="78"/>
      <c r="U30" s="78"/>
      <c r="V30" s="78"/>
      <c r="W30" s="78"/>
      <c r="X30" s="78"/>
      <c r="Y30" s="78"/>
      <c r="Z30" s="78"/>
      <c r="AA30" s="78"/>
    </row>
    <row r="31" s="78" customFormat="1" ht="16.5" customHeight="1">
      <c r="A31" s="79"/>
      <c r="B31" s="67"/>
      <c r="C31" s="80" t="s">
        <v>76</v>
      </c>
      <c r="D31" s="81" t="s">
        <v>77</v>
      </c>
      <c r="E31" s="82"/>
      <c r="F31" s="83">
        <v>511.5</v>
      </c>
      <c r="G31" s="82">
        <v>331.60000000000002</v>
      </c>
      <c r="H31" s="82">
        <v>98.299999999999997</v>
      </c>
      <c r="I31" s="83">
        <v>0</v>
      </c>
      <c r="J31" s="82">
        <v>0</v>
      </c>
      <c r="K31" s="82">
        <f>I31-E31</f>
        <v>0</v>
      </c>
      <c r="L31" s="82">
        <f>I31-G31</f>
        <v>-331.60000000000002</v>
      </c>
      <c r="M31" s="82">
        <f>I31-F31</f>
        <v>-511.5</v>
      </c>
      <c r="N31" s="82">
        <f>J31-H31</f>
        <v>-98.299999999999997</v>
      </c>
      <c r="O31" s="84" t="str">
        <f>IFERROR(I31/E31,"")</f>
        <v/>
      </c>
      <c r="P31" s="84">
        <f>IFERROR(J31/H31,"")</f>
        <v>0</v>
      </c>
      <c r="Q31" s="84">
        <f>IFERROR(I31/G31,"")</f>
        <v>0</v>
      </c>
      <c r="R31" s="84">
        <f>IFERROR(I31/F31,"")</f>
        <v>0</v>
      </c>
      <c r="S31" s="78"/>
      <c r="T31" s="78"/>
      <c r="U31" s="78"/>
      <c r="V31" s="78"/>
      <c r="W31" s="78"/>
      <c r="X31" s="78"/>
      <c r="Y31" s="78"/>
      <c r="Z31" s="78"/>
      <c r="AA31" s="78"/>
    </row>
    <row r="32" s="78" customFormat="1" ht="17.25" customHeight="1">
      <c r="A32" s="79"/>
      <c r="B32" s="67"/>
      <c r="C32" s="80" t="s">
        <v>78</v>
      </c>
      <c r="D32" s="81" t="s">
        <v>79</v>
      </c>
      <c r="E32" s="82">
        <v>7944.6700000000001</v>
      </c>
      <c r="F32" s="83">
        <v>38597.699999999997</v>
      </c>
      <c r="G32" s="82">
        <v>10828</v>
      </c>
      <c r="H32" s="82">
        <v>2789.3000000000002</v>
      </c>
      <c r="I32" s="83">
        <v>12105</v>
      </c>
      <c r="J32" s="82">
        <v>181.93000000000001</v>
      </c>
      <c r="K32" s="82">
        <f>I32-E32</f>
        <v>4160.3299999999999</v>
      </c>
      <c r="L32" s="82">
        <f>I32-G32</f>
        <v>1277</v>
      </c>
      <c r="M32" s="82">
        <f>I32-F32</f>
        <v>-26492.699999999997</v>
      </c>
      <c r="N32" s="82">
        <f>J32-H32</f>
        <v>-2607.3700000000003</v>
      </c>
      <c r="O32" s="84">
        <f>IFERROR(I32/E32,"")</f>
        <v>1.5236630344620985</v>
      </c>
      <c r="P32" s="84">
        <f>IFERROR(J32/H32,"")</f>
        <v>0.065224249811780738</v>
      </c>
      <c r="Q32" s="84">
        <f>IFERROR(I32/G32,"")</f>
        <v>1.1179349833764314</v>
      </c>
      <c r="R32" s="84">
        <f>IFERROR(I32/F32,"")</f>
        <v>0.31361972345502453</v>
      </c>
      <c r="S32" s="78"/>
      <c r="T32" s="78"/>
      <c r="U32" s="78"/>
      <c r="V32" s="78"/>
      <c r="W32" s="78"/>
      <c r="X32" s="78"/>
      <c r="Y32" s="78"/>
      <c r="Z32" s="78"/>
      <c r="AA32" s="78"/>
    </row>
    <row r="33" s="65" customFormat="1" ht="14.25">
      <c r="A33" s="66"/>
      <c r="B33" s="85"/>
      <c r="C33" s="68"/>
      <c r="D33" s="69" t="s">
        <v>57</v>
      </c>
      <c r="E33" s="70">
        <f>SUM(E25:E29)</f>
        <v>236700.68000000002</v>
      </c>
      <c r="F33" s="70">
        <f>SUM(F25:F29)</f>
        <v>157892.39999999999</v>
      </c>
      <c r="G33" s="70">
        <f>SUM(G25:G29)</f>
        <v>41853.5</v>
      </c>
      <c r="H33" s="70">
        <f>SUM(H25:H29)</f>
        <v>10425.700000000001</v>
      </c>
      <c r="I33" s="70">
        <f>SUM(I25:I29)</f>
        <v>39809.110000000001</v>
      </c>
      <c r="J33" s="70">
        <f>SUM(J25:J29)</f>
        <v>1412.4200000000001</v>
      </c>
      <c r="K33" s="70">
        <f>I33-E33</f>
        <v>-196891.57000000001</v>
      </c>
      <c r="L33" s="70">
        <f>I33-G33</f>
        <v>-2044.3899999999994</v>
      </c>
      <c r="M33" s="70">
        <f>I33-F33</f>
        <v>-118083.28999999999</v>
      </c>
      <c r="N33" s="70">
        <f>J33-H33</f>
        <v>-9013.2800000000007</v>
      </c>
      <c r="O33" s="71">
        <f>IFERROR(I33/E33,"")</f>
        <v>0.16818333601745461</v>
      </c>
      <c r="P33" s="71">
        <f>IFERROR(J33/H33,"")</f>
        <v>0.13547483622202824</v>
      </c>
      <c r="Q33" s="71">
        <f>IFERROR(I33/G33,"")</f>
        <v>0.95115366695736314</v>
      </c>
      <c r="R33" s="71">
        <f>IFERROR(I33/F33,"")</f>
        <v>0.25212809482913684</v>
      </c>
      <c r="S33" s="65"/>
      <c r="T33" s="65"/>
      <c r="U33" s="65"/>
      <c r="V33" s="65"/>
      <c r="W33" s="65"/>
      <c r="X33" s="65"/>
      <c r="Y33" s="65"/>
      <c r="Z33" s="65"/>
      <c r="AA33" s="65"/>
    </row>
    <row r="34" ht="19.5" customHeight="1">
      <c r="A34" s="50" t="s">
        <v>80</v>
      </c>
      <c r="B34" s="51" t="s">
        <v>40</v>
      </c>
      <c r="C34" s="63" t="s">
        <v>81</v>
      </c>
      <c r="D34" s="74" t="s">
        <v>82</v>
      </c>
      <c r="E34" s="54">
        <v>96053.449999999997</v>
      </c>
      <c r="F34" s="55">
        <v>293156.20000000001</v>
      </c>
      <c r="G34" s="54">
        <v>98500</v>
      </c>
      <c r="H34" s="54">
        <v>7500</v>
      </c>
      <c r="I34" s="55">
        <v>96382.669999999998</v>
      </c>
      <c r="J34" s="54">
        <v>829.13999999999999</v>
      </c>
      <c r="K34" s="54">
        <f>I34-E34</f>
        <v>329.22000000000116</v>
      </c>
      <c r="L34" s="54">
        <f>I34-G34</f>
        <v>-2117.3300000000017</v>
      </c>
      <c r="M34" s="54">
        <f>I34-F34</f>
        <v>-196773.53000000003</v>
      </c>
      <c r="N34" s="54">
        <f>J34-H34</f>
        <v>-6670.8599999999997</v>
      </c>
      <c r="O34" s="57">
        <f>IFERROR(I34/E34,"")</f>
        <v>1.0034274666865168</v>
      </c>
      <c r="P34" s="57">
        <f>IFERROR(J34/H34,"")</f>
        <v>0.110552</v>
      </c>
      <c r="Q34" s="57">
        <f>IFERROR(I34/G34,"")</f>
        <v>0.97850426395939083</v>
      </c>
      <c r="R34" s="57">
        <f>IFERROR(I34/F34,"")</f>
        <v>0.32877581985303395</v>
      </c>
      <c r="S34" s="1"/>
      <c r="T34" s="1"/>
      <c r="U34" s="1"/>
      <c r="V34" s="1"/>
      <c r="W34" s="1"/>
      <c r="X34" s="1"/>
      <c r="Y34" s="1"/>
      <c r="Z34" s="1"/>
      <c r="AA34" s="1"/>
    </row>
    <row r="35" ht="37.5" customHeight="1">
      <c r="A35" s="50"/>
      <c r="B35" s="51"/>
      <c r="C35" s="52" t="s">
        <v>83</v>
      </c>
      <c r="D35" s="74" t="s">
        <v>84</v>
      </c>
      <c r="E35" s="54">
        <v>8215.3799999999992</v>
      </c>
      <c r="F35" s="55">
        <v>100194.10000000001</v>
      </c>
      <c r="G35" s="54">
        <v>24248</v>
      </c>
      <c r="H35" s="54">
        <v>700</v>
      </c>
      <c r="I35" s="55">
        <v>67853.630000000005</v>
      </c>
      <c r="J35" s="54">
        <v>2699.2199999999998</v>
      </c>
      <c r="K35" s="54">
        <f>I35-E35</f>
        <v>59638.250000000007</v>
      </c>
      <c r="L35" s="54">
        <f>I35-G35</f>
        <v>43605.630000000005</v>
      </c>
      <c r="M35" s="54">
        <f>I35-F35</f>
        <v>-32340.470000000001</v>
      </c>
      <c r="N35" s="54">
        <f>J35-H35</f>
        <v>1999.2199999999998</v>
      </c>
      <c r="O35" s="57">
        <f>IFERROR(I35/E35,"")</f>
        <v>8.2593416250982923</v>
      </c>
      <c r="P35" s="57">
        <f>IFERROR(J35/H35,"")</f>
        <v>3.8560285714285714</v>
      </c>
      <c r="Q35" s="57">
        <f>IFERROR(I35/G35,"")</f>
        <v>2.7983186242164306</v>
      </c>
      <c r="R35" s="57">
        <f>IFERROR(I35/F35,"")</f>
        <v>0.6772218124620113</v>
      </c>
      <c r="S35" s="1"/>
      <c r="T35" s="1"/>
      <c r="U35" s="1"/>
      <c r="V35" s="1"/>
      <c r="W35" s="1"/>
      <c r="X35" s="1"/>
      <c r="Y35" s="1"/>
      <c r="Z35" s="1"/>
      <c r="AA35" s="1"/>
    </row>
    <row r="36" ht="34.5">
      <c r="A36" s="50"/>
      <c r="B36" s="51"/>
      <c r="C36" s="52" t="s">
        <v>85</v>
      </c>
      <c r="D36" s="64" t="s">
        <v>86</v>
      </c>
      <c r="E36" s="54">
        <v>14927.389999999999</v>
      </c>
      <c r="F36" s="55">
        <v>53573.900000000001</v>
      </c>
      <c r="G36" s="54">
        <v>18414</v>
      </c>
      <c r="H36" s="54">
        <v>1720</v>
      </c>
      <c r="I36" s="55">
        <v>23853.32</v>
      </c>
      <c r="J36" s="54">
        <v>21.870000000000001</v>
      </c>
      <c r="K36" s="54">
        <f>I36-E36</f>
        <v>8925.9300000000003</v>
      </c>
      <c r="L36" s="54">
        <f>I36-G36</f>
        <v>5439.3199999999997</v>
      </c>
      <c r="M36" s="54">
        <f>I36-F36</f>
        <v>-29720.580000000002</v>
      </c>
      <c r="N36" s="54">
        <f>J36-H36</f>
        <v>-1698.1300000000001</v>
      </c>
      <c r="O36" s="57">
        <f>IFERROR(I36/E36,"")</f>
        <v>1.5979565081370555</v>
      </c>
      <c r="P36" s="57">
        <f>IFERROR(J36/H36,"")</f>
        <v>0.012715116279069768</v>
      </c>
      <c r="Q36" s="57">
        <f>IFERROR(I36/G36,"")</f>
        <v>1.2953904637775606</v>
      </c>
      <c r="R36" s="57">
        <f>IFERROR(I36/F36,"")</f>
        <v>0.44524143286189727</v>
      </c>
      <c r="S36" s="1"/>
      <c r="T36" s="1"/>
      <c r="U36" s="1"/>
      <c r="V36" s="1"/>
      <c r="W36" s="1"/>
      <c r="X36" s="1"/>
      <c r="Y36" s="1"/>
      <c r="Z36" s="1"/>
      <c r="AA36" s="1"/>
    </row>
    <row r="37" ht="40.5" customHeight="1">
      <c r="A37" s="50"/>
      <c r="B37" s="51"/>
      <c r="C37" s="52" t="s">
        <v>87</v>
      </c>
      <c r="D37" s="74" t="s">
        <v>88</v>
      </c>
      <c r="E37" s="54">
        <v>10246.030000000001</v>
      </c>
      <c r="F37" s="55">
        <v>115809.2</v>
      </c>
      <c r="G37" s="54">
        <v>4524.6000000000004</v>
      </c>
      <c r="H37" s="54">
        <v>0</v>
      </c>
      <c r="I37" s="55">
        <v>10778.75</v>
      </c>
      <c r="J37" s="54">
        <v>0</v>
      </c>
      <c r="K37" s="54">
        <f>I37-E37</f>
        <v>532.71999999999935</v>
      </c>
      <c r="L37" s="54">
        <f>I37-G37</f>
        <v>6254.1499999999996</v>
      </c>
      <c r="M37" s="54">
        <f>I37-F37</f>
        <v>-105030.45</v>
      </c>
      <c r="N37" s="54">
        <f>J37-H37</f>
        <v>0</v>
      </c>
      <c r="O37" s="57">
        <f>IFERROR(I37/E37,"")</f>
        <v>1.0519928206339431</v>
      </c>
      <c r="P37" s="57" t="str">
        <f>IFERROR(J37/H37,"")</f>
        <v/>
      </c>
      <c r="Q37" s="57">
        <f>IFERROR(I37/G37,"")</f>
        <v>2.382254784953366</v>
      </c>
      <c r="R37" s="57">
        <f>IFERROR(I37/F37,"")</f>
        <v>0.093073348231401301</v>
      </c>
      <c r="S37" s="1"/>
      <c r="T37" s="1"/>
      <c r="U37" s="1"/>
      <c r="V37" s="1"/>
      <c r="W37" s="1"/>
      <c r="X37" s="1"/>
      <c r="Y37" s="1"/>
      <c r="Z37" s="1"/>
      <c r="AA37" s="1"/>
    </row>
    <row r="38" ht="17.25">
      <c r="A38" s="50"/>
      <c r="B38" s="51"/>
      <c r="C38" s="52" t="s">
        <v>89</v>
      </c>
      <c r="D38" s="64" t="s">
        <v>90</v>
      </c>
      <c r="E38" s="54">
        <v>2350.8899999999999</v>
      </c>
      <c r="F38" s="55">
        <v>3436.3000000000002</v>
      </c>
      <c r="G38" s="54">
        <v>415</v>
      </c>
      <c r="H38" s="54">
        <v>0</v>
      </c>
      <c r="I38" s="55">
        <v>1845.1199999999999</v>
      </c>
      <c r="J38" s="54">
        <v>0.089999999999999997</v>
      </c>
      <c r="K38" s="54">
        <f>I38-E38</f>
        <v>-505.76999999999998</v>
      </c>
      <c r="L38" s="54">
        <f>I38-G38</f>
        <v>1430.1199999999999</v>
      </c>
      <c r="M38" s="54">
        <f>I38-F38</f>
        <v>-1591.1800000000003</v>
      </c>
      <c r="N38" s="54">
        <f>J38-H38</f>
        <v>0.089999999999999997</v>
      </c>
      <c r="O38" s="57">
        <f>IFERROR(I38/E38,"")</f>
        <v>0.78486020188098971</v>
      </c>
      <c r="P38" s="57" t="str">
        <f>IFERROR(J38/H38,"")</f>
        <v/>
      </c>
      <c r="Q38" s="57">
        <f>IFERROR(I38/G38,"")</f>
        <v>4.4460722891566267</v>
      </c>
      <c r="R38" s="57">
        <f>IFERROR(I38/F38,"")</f>
        <v>0.53694962605127605</v>
      </c>
      <c r="S38" s="1"/>
      <c r="T38" s="1"/>
      <c r="U38" s="1"/>
      <c r="V38" s="1"/>
      <c r="W38" s="1"/>
      <c r="X38" s="1"/>
      <c r="Y38" s="1"/>
      <c r="Z38" s="1"/>
      <c r="AA38" s="1"/>
    </row>
    <row r="39" ht="17.25">
      <c r="A39" s="50"/>
      <c r="B39" s="51"/>
      <c r="C39" s="52" t="s">
        <v>91</v>
      </c>
      <c r="D39" s="64" t="s">
        <v>92</v>
      </c>
      <c r="E39" s="54">
        <v>26.539999999999999</v>
      </c>
      <c r="F39" s="55">
        <v>0</v>
      </c>
      <c r="G39" s="54">
        <v>0</v>
      </c>
      <c r="H39" s="54">
        <v>0</v>
      </c>
      <c r="I39" s="54">
        <v>222.68000000000001</v>
      </c>
      <c r="J39" s="54">
        <v>0</v>
      </c>
      <c r="K39" s="54">
        <f>I39-E39</f>
        <v>196.14000000000001</v>
      </c>
      <c r="L39" s="54">
        <f>I39-G39</f>
        <v>222.68000000000001</v>
      </c>
      <c r="M39" s="54">
        <f>I39-F39</f>
        <v>222.68000000000001</v>
      </c>
      <c r="N39" s="54">
        <f>J39-H39</f>
        <v>0</v>
      </c>
      <c r="O39" s="57">
        <f>IFERROR(I39/E39,"")</f>
        <v>8.3903541823662398</v>
      </c>
      <c r="P39" s="57" t="str">
        <f>IFERROR(J39/H39,"")</f>
        <v/>
      </c>
      <c r="Q39" s="57" t="str">
        <f>IFERROR(I39/G39,"")</f>
        <v/>
      </c>
      <c r="R39" s="57" t="str">
        <f>IFERROR(I39/F39,"")</f>
        <v/>
      </c>
      <c r="S39" s="1"/>
      <c r="T39" s="1"/>
      <c r="U39" s="1"/>
      <c r="V39" s="1"/>
      <c r="W39" s="1"/>
      <c r="X39" s="1"/>
      <c r="Y39" s="1"/>
      <c r="Z39" s="1"/>
      <c r="AA39" s="1"/>
    </row>
    <row r="40" ht="34.5">
      <c r="A40" s="50"/>
      <c r="B40" s="51"/>
      <c r="C40" s="63" t="s">
        <v>93</v>
      </c>
      <c r="D40" s="74" t="s">
        <v>94</v>
      </c>
      <c r="E40" s="54">
        <v>34593.099999999999</v>
      </c>
      <c r="F40" s="55">
        <v>202788.70000000001</v>
      </c>
      <c r="G40" s="54">
        <v>52530</v>
      </c>
      <c r="H40" s="54">
        <v>18200</v>
      </c>
      <c r="I40" s="55">
        <v>55671.340000000004</v>
      </c>
      <c r="J40" s="54">
        <v>5798.3599999999997</v>
      </c>
      <c r="K40" s="54">
        <f>I40-E40</f>
        <v>21078.240000000005</v>
      </c>
      <c r="L40" s="54">
        <f>I40-G40</f>
        <v>3141.3400000000038</v>
      </c>
      <c r="M40" s="54">
        <f>I40-F40</f>
        <v>-147117.36000000002</v>
      </c>
      <c r="N40" s="54">
        <f>J40-H40</f>
        <v>-12401.639999999999</v>
      </c>
      <c r="O40" s="57">
        <f>IFERROR(I40/E40,"")</f>
        <v>1.6093191994935407</v>
      </c>
      <c r="P40" s="57">
        <f>IFERROR(J40/H40,"")</f>
        <v>0.31859120879120878</v>
      </c>
      <c r="Q40" s="57">
        <f>IFERROR(I40/G40,"")</f>
        <v>1.0598008756900819</v>
      </c>
      <c r="R40" s="57">
        <f>IFERROR(I40/F40,"")</f>
        <v>0.27452880757162507</v>
      </c>
      <c r="S40" s="1"/>
      <c r="T40" s="1"/>
      <c r="U40" s="1"/>
      <c r="V40" s="1"/>
      <c r="W40" s="1"/>
      <c r="X40" s="1"/>
      <c r="Y40" s="1"/>
      <c r="Z40" s="1"/>
      <c r="AA40" s="1"/>
    </row>
    <row r="41" ht="34.5">
      <c r="A41" s="50"/>
      <c r="B41" s="51"/>
      <c r="C41" s="63" t="s">
        <v>95</v>
      </c>
      <c r="D41" s="74" t="s">
        <v>96</v>
      </c>
      <c r="E41" s="54"/>
      <c r="F41" s="55"/>
      <c r="G41" s="54"/>
      <c r="H41" s="54"/>
      <c r="I41" s="55">
        <v>11201</v>
      </c>
      <c r="J41" s="54">
        <v>0</v>
      </c>
      <c r="K41" s="54">
        <f>I41-E41</f>
        <v>11201</v>
      </c>
      <c r="L41" s="54">
        <f>I41-G41</f>
        <v>11201</v>
      </c>
      <c r="M41" s="54">
        <f>I41-F41</f>
        <v>11201</v>
      </c>
      <c r="N41" s="54">
        <f>J41-H41</f>
        <v>0</v>
      </c>
      <c r="O41" s="57" t="str">
        <f>IFERROR(I41/E41,"")</f>
        <v/>
      </c>
      <c r="P41" s="57" t="str">
        <f>IFERROR(J41/H41,"")</f>
        <v/>
      </c>
      <c r="Q41" s="57" t="str">
        <f>IFERROR(I41/G41,"")</f>
        <v/>
      </c>
      <c r="R41" s="57" t="str">
        <f>IFERROR(I41/F41,"")</f>
        <v/>
      </c>
      <c r="S41" s="1"/>
      <c r="T41" s="1"/>
      <c r="U41" s="1"/>
      <c r="V41" s="1"/>
      <c r="W41" s="1"/>
      <c r="X41" s="1"/>
      <c r="Y41" s="1"/>
      <c r="Z41" s="1"/>
      <c r="AA41" s="1"/>
    </row>
    <row r="42" ht="34.5">
      <c r="A42" s="50"/>
      <c r="B42" s="51"/>
      <c r="C42" s="63" t="s">
        <v>97</v>
      </c>
      <c r="D42" s="74" t="s">
        <v>98</v>
      </c>
      <c r="E42" s="54">
        <v>43727.080000000002</v>
      </c>
      <c r="F42" s="55">
        <v>96901.899999999994</v>
      </c>
      <c r="G42" s="54">
        <v>20350</v>
      </c>
      <c r="H42" s="54">
        <v>6800</v>
      </c>
      <c r="I42" s="55">
        <v>21277.66</v>
      </c>
      <c r="J42" s="54">
        <v>771.94000000000005</v>
      </c>
      <c r="K42" s="54">
        <f>I42-E42</f>
        <v>-22449.420000000002</v>
      </c>
      <c r="L42" s="54">
        <f>I42-G42</f>
        <v>927.65999999999985</v>
      </c>
      <c r="M42" s="54">
        <f>I42-F42</f>
        <v>-75624.239999999991</v>
      </c>
      <c r="N42" s="54">
        <f>J42-H42</f>
        <v>-6028.0599999999995</v>
      </c>
      <c r="O42" s="57">
        <f>IFERROR(I42/E42,"")</f>
        <v>0.486601437827543</v>
      </c>
      <c r="P42" s="57">
        <f>IFERROR(J42/H42,"")</f>
        <v>0.11352058823529412</v>
      </c>
      <c r="Q42" s="57">
        <f>IFERROR(I42/G42,"")</f>
        <v>1.045585257985258</v>
      </c>
      <c r="R42" s="57">
        <f>IFERROR(I42/F42,"")</f>
        <v>0.21957938905222707</v>
      </c>
      <c r="S42" s="1"/>
      <c r="T42" s="1"/>
      <c r="U42" s="1"/>
      <c r="V42" s="1"/>
      <c r="W42" s="1"/>
      <c r="X42" s="1"/>
      <c r="Y42" s="1"/>
      <c r="Z42" s="1"/>
      <c r="AA42" s="1"/>
    </row>
    <row r="43" ht="44.25" customHeight="1">
      <c r="A43" s="50"/>
      <c r="B43" s="51"/>
      <c r="C43" s="63" t="s">
        <v>99</v>
      </c>
      <c r="D43" s="74" t="s">
        <v>100</v>
      </c>
      <c r="E43" s="54">
        <v>127.01000000000001</v>
      </c>
      <c r="F43" s="55"/>
      <c r="G43" s="54"/>
      <c r="H43" s="54"/>
      <c r="I43" s="55">
        <v>3764.7399999999998</v>
      </c>
      <c r="J43" s="54">
        <v>0</v>
      </c>
      <c r="K43" s="54">
        <f>I43-E43</f>
        <v>3637.7299999999996</v>
      </c>
      <c r="L43" s="54">
        <f>I43-G43</f>
        <v>3764.7399999999998</v>
      </c>
      <c r="M43" s="54">
        <f>I43-F43</f>
        <v>3764.7399999999998</v>
      </c>
      <c r="N43" s="54">
        <f>J43-H43</f>
        <v>0</v>
      </c>
      <c r="O43" s="57">
        <f>IFERROR(I43/E43,"")</f>
        <v>29.641288087552159</v>
      </c>
      <c r="P43" s="57" t="str">
        <f>IFERROR(J43/H43,"")</f>
        <v/>
      </c>
      <c r="Q43" s="57" t="str">
        <f>IFERROR(I43/G43,"")</f>
        <v/>
      </c>
      <c r="R43" s="57"/>
      <c r="S43" s="1"/>
      <c r="T43" s="1"/>
      <c r="U43" s="1"/>
      <c r="V43" s="1"/>
      <c r="W43" s="1"/>
      <c r="X43" s="1"/>
      <c r="Y43" s="1"/>
      <c r="Z43" s="1"/>
      <c r="AA43" s="1"/>
    </row>
    <row r="44" ht="17.25">
      <c r="A44" s="50"/>
      <c r="B44" s="51"/>
      <c r="C44" s="52" t="s">
        <v>55</v>
      </c>
      <c r="D44" s="64" t="s">
        <v>56</v>
      </c>
      <c r="E44" s="54">
        <v>4363.8100000000004</v>
      </c>
      <c r="F44" s="55">
        <v>12978</v>
      </c>
      <c r="G44" s="54">
        <v>3302</v>
      </c>
      <c r="H44" s="54">
        <v>0</v>
      </c>
      <c r="I44" s="55">
        <v>2038.97</v>
      </c>
      <c r="J44" s="54">
        <v>159.97</v>
      </c>
      <c r="K44" s="54">
        <f>I44-E44</f>
        <v>-2324.8400000000001</v>
      </c>
      <c r="L44" s="54">
        <f>I44-G44</f>
        <v>-1263.03</v>
      </c>
      <c r="M44" s="54">
        <f>I44-F44</f>
        <v>-10939.030000000001</v>
      </c>
      <c r="N44" s="54">
        <f>J44-H44</f>
        <v>159.97</v>
      </c>
      <c r="O44" s="57">
        <f>IFERROR(I44/E44,"")</f>
        <v>0.46724536586148341</v>
      </c>
      <c r="P44" s="57" t="str">
        <f>IFERROR(J44/H44,"")</f>
        <v/>
      </c>
      <c r="Q44" s="57">
        <f>IFERROR(I44/G44,"")</f>
        <v>0.61749545729860689</v>
      </c>
      <c r="R44" s="57">
        <f>IFERROR(I44/F44,"")</f>
        <v>0.15710972414855912</v>
      </c>
      <c r="S44" s="1"/>
      <c r="T44" s="1"/>
      <c r="U44" s="1"/>
      <c r="V44" s="1"/>
      <c r="W44" s="1"/>
      <c r="X44" s="1"/>
      <c r="Y44" s="1"/>
      <c r="Z44" s="1"/>
      <c r="AA44" s="1"/>
    </row>
    <row r="45" ht="34.5">
      <c r="A45" s="50"/>
      <c r="B45" s="51"/>
      <c r="C45" s="52" t="s">
        <v>101</v>
      </c>
      <c r="D45" s="64" t="s">
        <v>102</v>
      </c>
      <c r="E45" s="54">
        <v>17424.299999999999</v>
      </c>
      <c r="F45" s="54">
        <v>68465.100000000006</v>
      </c>
      <c r="G45" s="54">
        <v>18823.5</v>
      </c>
      <c r="H45" s="54">
        <v>4160.5</v>
      </c>
      <c r="I45" s="54">
        <v>19421.07</v>
      </c>
      <c r="J45" s="54">
        <v>1362</v>
      </c>
      <c r="K45" s="54">
        <f>I45-E45</f>
        <v>1996.7700000000004</v>
      </c>
      <c r="L45" s="54">
        <f>I45-G45</f>
        <v>597.56999999999971</v>
      </c>
      <c r="M45" s="54">
        <f>I45-F45</f>
        <v>-49044.030000000006</v>
      </c>
      <c r="N45" s="54">
        <f>J45-H45</f>
        <v>-2798.5</v>
      </c>
      <c r="O45" s="57">
        <f>IFERROR(I45/E45,"")</f>
        <v>1.1145968561147364</v>
      </c>
      <c r="P45" s="57">
        <f>IFERROR(J45/H45,"")</f>
        <v>0.3273644994591996</v>
      </c>
      <c r="Q45" s="57">
        <f>IFERROR(I45/G45,"")</f>
        <v>1.031745955853056</v>
      </c>
      <c r="R45" s="57">
        <f>IFERROR(I45/F45,"")</f>
        <v>0.28366379367005962</v>
      </c>
      <c r="S45" s="1"/>
      <c r="T45" s="1"/>
      <c r="U45" s="1"/>
      <c r="V45" s="1"/>
      <c r="W45" s="1"/>
      <c r="X45" s="1"/>
      <c r="Y45" s="1"/>
      <c r="Z45" s="1"/>
      <c r="AA45" s="1"/>
    </row>
    <row r="46" s="86" customFormat="1" ht="14.25">
      <c r="A46" s="66"/>
      <c r="B46" s="85"/>
      <c r="C46" s="68"/>
      <c r="D46" s="69" t="s">
        <v>57</v>
      </c>
      <c r="E46" s="87">
        <f>SUM(E34:E45)</f>
        <v>232054.98000000004</v>
      </c>
      <c r="F46" s="87">
        <f>SUM(F34:F45)</f>
        <v>947303.40000000014</v>
      </c>
      <c r="G46" s="87">
        <f>SUM(G34:G45)</f>
        <v>241107.10000000001</v>
      </c>
      <c r="H46" s="87">
        <f>SUM(H34:H45)</f>
        <v>39080.5</v>
      </c>
      <c r="I46" s="87">
        <f>SUM(I34:I45)</f>
        <v>314310.94999999995</v>
      </c>
      <c r="J46" s="87">
        <f>SUM(J34:J45)</f>
        <v>11642.59</v>
      </c>
      <c r="K46" s="87">
        <f>SUM(K34:K45)</f>
        <v>82255.970000000016</v>
      </c>
      <c r="L46" s="87">
        <f>I46-G46</f>
        <v>73203.849999999948</v>
      </c>
      <c r="M46" s="87">
        <f>SUM(M34:M45)</f>
        <v>-632992.45000000007</v>
      </c>
      <c r="N46" s="87">
        <f>SUM(N34:N45)</f>
        <v>-27437.909999999996</v>
      </c>
      <c r="O46" s="71">
        <f>IFERROR(I46/E46,"")</f>
        <v>1.3544675921197635</v>
      </c>
      <c r="P46" s="71">
        <f>IFERROR(J46/H46,"")</f>
        <v>0.29791302567776767</v>
      </c>
      <c r="Q46" s="71">
        <f>IFERROR(I46/G46,"")</f>
        <v>1.3036154887184987</v>
      </c>
      <c r="R46" s="71">
        <f>IFERROR(I46/F46,"")</f>
        <v>0.33179544167159108</v>
      </c>
      <c r="S46" s="86"/>
      <c r="T46" s="86"/>
      <c r="U46" s="86"/>
      <c r="V46" s="86"/>
      <c r="W46" s="86"/>
      <c r="X46" s="86"/>
      <c r="Y46" s="86"/>
      <c r="Z46" s="86"/>
      <c r="AA46" s="86"/>
    </row>
    <row r="47" ht="17.25">
      <c r="A47" s="50" t="s">
        <v>103</v>
      </c>
      <c r="B47" s="51" t="s">
        <v>104</v>
      </c>
      <c r="C47" s="52" t="s">
        <v>105</v>
      </c>
      <c r="D47" s="64" t="s">
        <v>106</v>
      </c>
      <c r="E47" s="54">
        <v>172357.73999999999</v>
      </c>
      <c r="F47" s="55">
        <v>653882.09999999998</v>
      </c>
      <c r="G47" s="54">
        <v>243280.70000000001</v>
      </c>
      <c r="H47" s="54">
        <v>60963</v>
      </c>
      <c r="I47" s="55">
        <v>176020.57999999999</v>
      </c>
      <c r="J47" s="54">
        <v>2519.0900000000001</v>
      </c>
      <c r="K47" s="54">
        <f>I47-E47</f>
        <v>3662.8399999999965</v>
      </c>
      <c r="L47" s="54">
        <f>I47-G47</f>
        <v>-67260.120000000024</v>
      </c>
      <c r="M47" s="54">
        <f>I47-F47</f>
        <v>-477861.52000000002</v>
      </c>
      <c r="N47" s="54">
        <f>J47-H47</f>
        <v>-58443.910000000003</v>
      </c>
      <c r="O47" s="57">
        <f>IFERROR(I47/E47,"")</f>
        <v>1.0212513809939723</v>
      </c>
      <c r="P47" s="57">
        <f>IFERROR(J47/H47,"")</f>
        <v>0.041321621311287179</v>
      </c>
      <c r="Q47" s="57">
        <f>IFERROR(I47/G47,"")</f>
        <v>0.72352874683441792</v>
      </c>
      <c r="R47" s="57">
        <f>IFERROR(I47/F47,"")</f>
        <v>0.26919314659324667</v>
      </c>
      <c r="S47" s="1"/>
      <c r="T47" s="1"/>
      <c r="U47" s="1"/>
      <c r="V47" s="1"/>
      <c r="W47" s="1"/>
      <c r="X47" s="1"/>
      <c r="Y47" s="1"/>
      <c r="Z47" s="1"/>
      <c r="AA47" s="1"/>
    </row>
    <row r="48" ht="17.25">
      <c r="A48" s="50"/>
      <c r="B48" s="51"/>
      <c r="C48" s="52" t="s">
        <v>107</v>
      </c>
      <c r="D48" s="64" t="s">
        <v>108</v>
      </c>
      <c r="E48" s="54">
        <v>110865.28999999999</v>
      </c>
      <c r="F48" s="55">
        <v>423200.79999999999</v>
      </c>
      <c r="G48" s="54">
        <v>157919.39999999999</v>
      </c>
      <c r="H48" s="54">
        <v>43021</v>
      </c>
      <c r="I48" s="55">
        <v>127285.97</v>
      </c>
      <c r="J48" s="54">
        <v>3274.3000000000002</v>
      </c>
      <c r="K48" s="54">
        <f>I48-E48</f>
        <v>16420.680000000008</v>
      </c>
      <c r="L48" s="54">
        <f>I48-G48</f>
        <v>-30633.429999999993</v>
      </c>
      <c r="M48" s="54">
        <f>I48-F48</f>
        <v>-295914.82999999996</v>
      </c>
      <c r="N48" s="54">
        <f>J48-H48</f>
        <v>-39746.699999999997</v>
      </c>
      <c r="O48" s="57">
        <f>IFERROR(I48/E48,"")</f>
        <v>1.1481138055021549</v>
      </c>
      <c r="P48" s="57">
        <f>IFERROR(J48/H48,"")</f>
        <v>0.076109341949280582</v>
      </c>
      <c r="Q48" s="57">
        <f>IFERROR(I48/G48,"")</f>
        <v>0.80601857656500719</v>
      </c>
      <c r="R48" s="57">
        <f>IFERROR(I48/F48,"")</f>
        <v>0.30076968190986408</v>
      </c>
      <c r="S48" s="1"/>
      <c r="T48" s="1"/>
      <c r="U48" s="1"/>
      <c r="V48" s="1"/>
      <c r="W48" s="1"/>
      <c r="X48" s="1"/>
      <c r="Y48" s="1"/>
      <c r="Z48" s="1"/>
      <c r="AA48" s="1"/>
    </row>
    <row r="49" ht="34.5">
      <c r="A49" s="50"/>
      <c r="B49" s="51"/>
      <c r="C49" s="52" t="s">
        <v>109</v>
      </c>
      <c r="D49" s="64" t="s">
        <v>110</v>
      </c>
      <c r="E49" s="54">
        <v>956128.64000000001</v>
      </c>
      <c r="F49" s="55">
        <v>4515290.5999999996</v>
      </c>
      <c r="G49" s="54">
        <v>1329420</v>
      </c>
      <c r="H49" s="54">
        <v>371378.90000000002</v>
      </c>
      <c r="I49" s="55">
        <v>1010956.11</v>
      </c>
      <c r="J49" s="54">
        <v>21500.080000000002</v>
      </c>
      <c r="K49" s="54">
        <f>I49-E49</f>
        <v>54827.469999999972</v>
      </c>
      <c r="L49" s="54">
        <f>I49-G49</f>
        <v>-318463.89000000001</v>
      </c>
      <c r="M49" s="54">
        <f>I49-F49</f>
        <v>-3504334.4899999998</v>
      </c>
      <c r="N49" s="56">
        <f>J49-H49</f>
        <v>-349878.82000000001</v>
      </c>
      <c r="O49" s="57">
        <f>IFERROR(I49/E49,"")</f>
        <v>1.0573431939032807</v>
      </c>
      <c r="P49" s="57">
        <f>IFERROR(J49/H49,"")</f>
        <v>0.057892572787522391</v>
      </c>
      <c r="Q49" s="57">
        <f>IFERROR(I49/G49,"")</f>
        <v>0.76044900031592721</v>
      </c>
      <c r="R49" s="57">
        <f>IFERROR(I49/F49,"")</f>
        <v>0.22389613417129786</v>
      </c>
      <c r="S49" s="1"/>
      <c r="T49" s="1"/>
      <c r="U49" s="1"/>
      <c r="V49" s="1"/>
      <c r="W49" s="1"/>
      <c r="X49" s="1"/>
      <c r="Y49" s="1"/>
      <c r="Z49" s="1"/>
      <c r="AA49" s="1"/>
    </row>
    <row r="50" ht="34.5">
      <c r="A50" s="50"/>
      <c r="B50" s="51"/>
      <c r="C50" s="52" t="s">
        <v>111</v>
      </c>
      <c r="D50" s="64" t="s">
        <v>112</v>
      </c>
      <c r="E50" s="54">
        <v>242.19999999999999</v>
      </c>
      <c r="F50" s="55">
        <v>4371.8000000000002</v>
      </c>
      <c r="G50" s="54">
        <v>632.5</v>
      </c>
      <c r="H50" s="54">
        <v>457.5</v>
      </c>
      <c r="I50" s="55">
        <v>639.91999999999996</v>
      </c>
      <c r="J50" s="54">
        <v>89.75</v>
      </c>
      <c r="K50" s="54">
        <f>I50-E50</f>
        <v>397.71999999999997</v>
      </c>
      <c r="L50" s="54">
        <f>I50-G50</f>
        <v>7.4199999999999591</v>
      </c>
      <c r="M50" s="54">
        <f>I50-F50</f>
        <v>-3731.8800000000001</v>
      </c>
      <c r="N50" s="54">
        <f>J50-H50</f>
        <v>-367.75</v>
      </c>
      <c r="O50" s="57">
        <f>IFERROR(I50/E50,"")</f>
        <v>2.6421139554087532</v>
      </c>
      <c r="P50" s="57">
        <f>IFERROR(J50/H50,"")</f>
        <v>0.19617486338797815</v>
      </c>
      <c r="Q50" s="57">
        <f>IFERROR(I50/G50,"")</f>
        <v>1.0117312252964425</v>
      </c>
      <c r="R50" s="57">
        <f>IFERROR(I50/F50,"")</f>
        <v>0.14637449105631545</v>
      </c>
      <c r="S50" s="1"/>
      <c r="T50" s="1"/>
      <c r="U50" s="1"/>
      <c r="V50" s="1"/>
      <c r="W50" s="1"/>
      <c r="X50" s="1"/>
      <c r="Y50" s="1"/>
      <c r="Z50" s="1"/>
      <c r="AA50" s="1"/>
    </row>
    <row r="51" s="65" customFormat="1" ht="14.25">
      <c r="A51" s="66"/>
      <c r="B51" s="67"/>
      <c r="C51" s="68"/>
      <c r="D51" s="69" t="s">
        <v>57</v>
      </c>
      <c r="E51" s="70">
        <f>SUM(E47:E50)</f>
        <v>1239593.8699999999</v>
      </c>
      <c r="F51" s="70">
        <f>SUM(F47:F50)</f>
        <v>5596745.2999999998</v>
      </c>
      <c r="G51" s="70">
        <f>SUM(G47:G50)</f>
        <v>1731252.6000000001</v>
      </c>
      <c r="H51" s="70">
        <f>SUM(H47:H50)</f>
        <v>475820.40000000002</v>
      </c>
      <c r="I51" s="70">
        <f>SUM(I47:I50)</f>
        <v>1314902.5799999998</v>
      </c>
      <c r="J51" s="70">
        <f>SUM(J47:J50)</f>
        <v>27383.220000000001</v>
      </c>
      <c r="K51" s="70">
        <f>I51-E51</f>
        <v>75308.709999999963</v>
      </c>
      <c r="L51" s="70">
        <f>I51-G51</f>
        <v>-416350.02000000025</v>
      </c>
      <c r="M51" s="70">
        <f>I51-F51</f>
        <v>-4281842.7199999997</v>
      </c>
      <c r="N51" s="70">
        <f>J51-H51</f>
        <v>-448437.18000000005</v>
      </c>
      <c r="O51" s="71">
        <f>IFERROR(I51/E51,"")</f>
        <v>1.0607527286336129</v>
      </c>
      <c r="P51" s="71">
        <f>IFERROR(J51/H51,"")</f>
        <v>0.057549487159440832</v>
      </c>
      <c r="Q51" s="71">
        <f>IFERROR(I51/G51,"")</f>
        <v>0.75950937488844772</v>
      </c>
      <c r="R51" s="71">
        <f>IFERROR(I51/F51,"")</f>
        <v>0.23494057876816368</v>
      </c>
      <c r="S51" s="65"/>
      <c r="T51" s="65"/>
      <c r="U51" s="65"/>
      <c r="V51" s="65"/>
      <c r="W51" s="65"/>
      <c r="X51" s="65"/>
      <c r="Y51" s="65"/>
      <c r="Z51" s="65"/>
      <c r="AA51" s="65"/>
    </row>
    <row r="52" ht="17.25">
      <c r="A52" s="72">
        <v>991</v>
      </c>
      <c r="B52" s="51" t="s">
        <v>113</v>
      </c>
      <c r="C52" s="63" t="s">
        <v>68</v>
      </c>
      <c r="D52" s="74" t="s">
        <v>114</v>
      </c>
      <c r="E52" s="54">
        <v>15102.01</v>
      </c>
      <c r="F52" s="55">
        <v>66470.800000000003</v>
      </c>
      <c r="G52" s="54">
        <v>21100</v>
      </c>
      <c r="H52" s="54">
        <v>5600</v>
      </c>
      <c r="I52" s="55">
        <v>16800.669999999998</v>
      </c>
      <c r="J52" s="54">
        <v>953.6099999999999</v>
      </c>
      <c r="K52" s="54">
        <f>I52-E52</f>
        <v>1698.659999999998</v>
      </c>
      <c r="L52" s="54">
        <f>I52-G52</f>
        <v>-4299.3300000000017</v>
      </c>
      <c r="M52" s="54">
        <f>I52-F52</f>
        <v>-49670.130000000005</v>
      </c>
      <c r="N52" s="54">
        <f>J52-H52</f>
        <v>-4646.3900000000003</v>
      </c>
      <c r="O52" s="57">
        <f>IFERROR(I52/E52,"")</f>
        <v>1.1124790673559346</v>
      </c>
      <c r="P52" s="57">
        <f>IFERROR(J52/H52,"")</f>
        <v>0.17028749999999998</v>
      </c>
      <c r="Q52" s="57">
        <f>IFERROR(I52/G52,"")</f>
        <v>0.79624028436018945</v>
      </c>
      <c r="R52" s="57">
        <f>IFERROR(I52/F52,"")</f>
        <v>0.25275263724823527</v>
      </c>
      <c r="S52" s="1"/>
      <c r="T52" s="1"/>
      <c r="U52" s="1"/>
      <c r="V52" s="1"/>
      <c r="W52" s="1"/>
      <c r="X52" s="1"/>
      <c r="Y52" s="1"/>
      <c r="Z52" s="1"/>
      <c r="AA52" s="1"/>
    </row>
    <row r="53" ht="17.25">
      <c r="A53" s="75"/>
      <c r="B53" s="51"/>
      <c r="C53" s="52" t="s">
        <v>115</v>
      </c>
      <c r="D53" s="64" t="s">
        <v>116</v>
      </c>
      <c r="E53" s="54">
        <v>2566.8099999999999</v>
      </c>
      <c r="F53" s="55">
        <v>0</v>
      </c>
      <c r="G53" s="54">
        <v>0</v>
      </c>
      <c r="H53" s="54">
        <v>0</v>
      </c>
      <c r="I53" s="54">
        <v>1813.8399999999999</v>
      </c>
      <c r="J53" s="54">
        <v>0</v>
      </c>
      <c r="K53" s="54">
        <f>I53-E53</f>
        <v>-752.97000000000003</v>
      </c>
      <c r="L53" s="54">
        <f>I53-G53</f>
        <v>1813.8399999999999</v>
      </c>
      <c r="M53" s="54">
        <f>I53-F53</f>
        <v>1813.8399999999999</v>
      </c>
      <c r="N53" s="54">
        <f>J53-H53</f>
        <v>0</v>
      </c>
      <c r="O53" s="57">
        <f>IFERROR(I53/E53,"")</f>
        <v>0.70665144673739</v>
      </c>
      <c r="P53" s="57" t="str">
        <f>IFERROR(J53/H53,"")</f>
        <v/>
      </c>
      <c r="Q53" s="57" t="str">
        <f>IFERROR(I53/G53,"")</f>
        <v/>
      </c>
      <c r="R53" s="57" t="str">
        <f>IFERROR(I53/F53,"")</f>
        <v/>
      </c>
      <c r="S53" s="1"/>
      <c r="T53" s="1"/>
      <c r="U53" s="1"/>
      <c r="V53" s="1"/>
      <c r="W53" s="1"/>
      <c r="X53" s="1"/>
      <c r="Y53" s="1"/>
      <c r="Z53" s="1"/>
      <c r="AA53" s="1"/>
    </row>
    <row r="54" s="65" customFormat="1" ht="14.25">
      <c r="A54" s="76"/>
      <c r="B54" s="67"/>
      <c r="C54" s="68"/>
      <c r="D54" s="69" t="s">
        <v>57</v>
      </c>
      <c r="E54" s="70">
        <f>SUM(E52:E53)</f>
        <v>17668.82</v>
      </c>
      <c r="F54" s="70">
        <f>SUM(F52:F53)</f>
        <v>66470.800000000003</v>
      </c>
      <c r="G54" s="70">
        <f>SUM(G52:G53)</f>
        <v>21100</v>
      </c>
      <c r="H54" s="70">
        <f>SUM(H52:H53)</f>
        <v>5600</v>
      </c>
      <c r="I54" s="70">
        <f>SUM(I52:I53)</f>
        <v>18614.509999999998</v>
      </c>
      <c r="J54" s="70">
        <f>SUM(J52:J53)</f>
        <v>953.6099999999999</v>
      </c>
      <c r="K54" s="70">
        <f>I54-E54</f>
        <v>945.68999999999869</v>
      </c>
      <c r="L54" s="70">
        <f>I54-G54</f>
        <v>-2485.4900000000016</v>
      </c>
      <c r="M54" s="70">
        <f>I54-F54</f>
        <v>-47856.290000000008</v>
      </c>
      <c r="N54" s="70">
        <f>J54-H54</f>
        <v>-4646.3900000000003</v>
      </c>
      <c r="O54" s="71">
        <f>IFERROR(I54/E54,"")</f>
        <v>1.0535230988826645</v>
      </c>
      <c r="P54" s="71">
        <f>IFERROR(J54/H54,"")</f>
        <v>0.17028749999999998</v>
      </c>
      <c r="Q54" s="71">
        <f>IFERROR(I54/G54,"")</f>
        <v>0.88220426540284358</v>
      </c>
      <c r="R54" s="71">
        <f>IFERROR(I54/F54,"")</f>
        <v>0.28004040872082175</v>
      </c>
      <c r="S54" s="65"/>
      <c r="T54" s="65"/>
      <c r="U54" s="65"/>
      <c r="V54" s="65"/>
      <c r="W54" s="65"/>
      <c r="X54" s="65"/>
      <c r="Y54" s="65"/>
      <c r="Z54" s="65"/>
      <c r="AA54" s="65"/>
    </row>
    <row r="55" ht="17.25">
      <c r="A55" s="50" t="s">
        <v>117</v>
      </c>
      <c r="B55" s="51" t="s">
        <v>118</v>
      </c>
      <c r="C55" s="52" t="s">
        <v>119</v>
      </c>
      <c r="D55" s="64" t="s">
        <v>120</v>
      </c>
      <c r="E55" s="54">
        <v>17787.009999999998</v>
      </c>
      <c r="F55" s="55">
        <v>24461.700000000001</v>
      </c>
      <c r="G55" s="54">
        <v>11732.799999999999</v>
      </c>
      <c r="H55" s="54">
        <v>5695.8999999999996</v>
      </c>
      <c r="I55" s="55">
        <v>29606.150000000001</v>
      </c>
      <c r="J55" s="54">
        <v>71.930000000000007</v>
      </c>
      <c r="K55" s="54">
        <f>I55-E55</f>
        <v>11819.140000000003</v>
      </c>
      <c r="L55" s="54">
        <f>I55-G55</f>
        <v>17873.350000000002</v>
      </c>
      <c r="M55" s="54">
        <f>I55-F55</f>
        <v>5144.4500000000007</v>
      </c>
      <c r="N55" s="54">
        <f>J55-H55</f>
        <v>-5623.9699999999993</v>
      </c>
      <c r="O55" s="88">
        <f>IFERROR(I55/E55,"")</f>
        <v>1.6644815514243261</v>
      </c>
      <c r="P55" s="88">
        <f>IFERROR(J55/H55,"")</f>
        <v>0.012628381818501028</v>
      </c>
      <c r="Q55" s="88">
        <f>IFERROR(I55/G55,"")</f>
        <v>2.5233661189144962</v>
      </c>
      <c r="R55" s="57">
        <f>IFERROR(I55/F55,"")</f>
        <v>1.2103063155872242</v>
      </c>
      <c r="S55" s="1"/>
      <c r="T55" s="1"/>
      <c r="U55" s="1"/>
      <c r="V55" s="1"/>
      <c r="W55" s="1"/>
      <c r="X55" s="1"/>
      <c r="Y55" s="1"/>
      <c r="Z55" s="1"/>
      <c r="AA55" s="1"/>
    </row>
    <row r="56" ht="17.25">
      <c r="A56" s="50"/>
      <c r="B56" s="51"/>
      <c r="C56" s="52" t="s">
        <v>121</v>
      </c>
      <c r="D56" s="64" t="s">
        <v>122</v>
      </c>
      <c r="E56" s="54">
        <v>3697.1399999999999</v>
      </c>
      <c r="F56" s="55">
        <v>50550.300000000003</v>
      </c>
      <c r="G56" s="54">
        <v>3700</v>
      </c>
      <c r="H56" s="54">
        <v>1700</v>
      </c>
      <c r="I56" s="55">
        <v>8988.3899999999994</v>
      </c>
      <c r="J56" s="54">
        <v>681.34000000000003</v>
      </c>
      <c r="K56" s="54">
        <f>I56-E56</f>
        <v>5291.25</v>
      </c>
      <c r="L56" s="54">
        <f>I56-G56</f>
        <v>5288.3899999999994</v>
      </c>
      <c r="M56" s="54">
        <f>I56-F56</f>
        <v>-41561.910000000003</v>
      </c>
      <c r="N56" s="54">
        <f>J56-H56</f>
        <v>-1018.66</v>
      </c>
      <c r="O56" s="88">
        <f>IFERROR(I56/E56,"")</f>
        <v>2.4311738262548888</v>
      </c>
      <c r="P56" s="88">
        <f>IFERROR(J56/H56,"")</f>
        <v>0.40078823529411767</v>
      </c>
      <c r="Q56" s="88">
        <f>IFERROR(I56/G56,"")</f>
        <v>2.4292945945945945</v>
      </c>
      <c r="R56" s="57">
        <f>IFERROR(I56/F56,"")</f>
        <v>0.17781081417914432</v>
      </c>
      <c r="S56" s="1"/>
      <c r="T56" s="1"/>
      <c r="U56" s="1"/>
      <c r="V56" s="1"/>
      <c r="W56" s="1"/>
      <c r="X56" s="1"/>
      <c r="Y56" s="1"/>
      <c r="Z56" s="1"/>
      <c r="AA56" s="1"/>
    </row>
    <row r="57" s="65" customFormat="1" ht="14.25">
      <c r="A57" s="66"/>
      <c r="B57" s="67"/>
      <c r="C57" s="68"/>
      <c r="D57" s="69" t="s">
        <v>57</v>
      </c>
      <c r="E57" s="70">
        <f>SUBTOTAL(9,E55:E56)</f>
        <v>21484.149999999998</v>
      </c>
      <c r="F57" s="70">
        <f>SUBTOTAL(9,F55:F56)</f>
        <v>75012</v>
      </c>
      <c r="G57" s="70">
        <f>SUBTOTAL(9,G55:G56)</f>
        <v>15432.799999999999</v>
      </c>
      <c r="H57" s="70">
        <f>SUBTOTAL(9,H55:H56)</f>
        <v>7395.8999999999996</v>
      </c>
      <c r="I57" s="70">
        <v>38594.540000000001</v>
      </c>
      <c r="J57" s="70">
        <v>753.2700000000001</v>
      </c>
      <c r="K57" s="70">
        <f>I57-E57</f>
        <v>17110.390000000003</v>
      </c>
      <c r="L57" s="70">
        <f>I57-G57</f>
        <v>23161.740000000002</v>
      </c>
      <c r="M57" s="70">
        <f>I57-F57</f>
        <v>-36417.459999999999</v>
      </c>
      <c r="N57" s="70">
        <f>J57-H57</f>
        <v>-6642.6299999999992</v>
      </c>
      <c r="O57" s="71">
        <f>IFERROR(I57/E57,"")</f>
        <v>1.7964192206812932</v>
      </c>
      <c r="P57" s="71">
        <f>IFERROR(J57/H57,"")</f>
        <v>0.10184967346773215</v>
      </c>
      <c r="Q57" s="71">
        <f>IFERROR(I57/G57,"")</f>
        <v>2.5008125550774976</v>
      </c>
      <c r="R57" s="71">
        <f>IFERROR(I57/F57,"")</f>
        <v>0.51451154481949557</v>
      </c>
      <c r="S57" s="65"/>
      <c r="T57" s="65"/>
      <c r="U57" s="65"/>
      <c r="V57" s="65"/>
      <c r="W57" s="65"/>
      <c r="X57" s="65"/>
      <c r="Y57" s="65"/>
      <c r="Z57" s="65"/>
      <c r="AA57" s="65"/>
    </row>
    <row r="58" ht="17.25">
      <c r="A58" s="75"/>
      <c r="B58" s="51" t="s">
        <v>123</v>
      </c>
      <c r="C58" s="52" t="s">
        <v>124</v>
      </c>
      <c r="D58" s="77" t="s">
        <v>125</v>
      </c>
      <c r="E58" s="54">
        <v>120.56</v>
      </c>
      <c r="F58" s="54">
        <v>30.699999999999999</v>
      </c>
      <c r="G58" s="54">
        <v>30.699999999999999</v>
      </c>
      <c r="H58" s="54">
        <v>0</v>
      </c>
      <c r="I58" s="54">
        <v>544.75</v>
      </c>
      <c r="J58" s="54">
        <v>0</v>
      </c>
      <c r="K58" s="54">
        <f>I58-E58</f>
        <v>424.19</v>
      </c>
      <c r="L58" s="54">
        <f>I58-G58</f>
        <v>514.04999999999995</v>
      </c>
      <c r="M58" s="54">
        <f>I58-F58</f>
        <v>514.04999999999995</v>
      </c>
      <c r="N58" s="54">
        <f>J58-H58</f>
        <v>0</v>
      </c>
      <c r="O58" s="57">
        <f>IFERROR(I58/E58,"")</f>
        <v>4.5184970139349705</v>
      </c>
      <c r="P58" s="57" t="str">
        <f>IFERROR(J58/H58,"")</f>
        <v/>
      </c>
      <c r="Q58" s="57">
        <f>IFERROR(I58/G58,"")</f>
        <v>17.744299674267101</v>
      </c>
      <c r="R58" s="57">
        <f>IFERROR(I58/F58,"")</f>
        <v>17.744299674267101</v>
      </c>
      <c r="S58" s="1"/>
      <c r="T58" s="1"/>
      <c r="U58" s="1"/>
      <c r="V58" s="1"/>
      <c r="W58" s="1"/>
      <c r="X58" s="1"/>
      <c r="Y58" s="1"/>
      <c r="Z58" s="1"/>
      <c r="AA58" s="1"/>
    </row>
    <row r="59" ht="17.25">
      <c r="A59" s="75"/>
      <c r="B59" s="51"/>
      <c r="C59" s="52" t="s">
        <v>89</v>
      </c>
      <c r="D59" s="64" t="s">
        <v>126</v>
      </c>
      <c r="E59" s="54">
        <v>489.30000000000001</v>
      </c>
      <c r="F59" s="54">
        <v>26</v>
      </c>
      <c r="G59" s="54">
        <v>26</v>
      </c>
      <c r="H59" s="54">
        <v>0</v>
      </c>
      <c r="I59" s="54">
        <v>257.25</v>
      </c>
      <c r="J59" s="54">
        <v>0</v>
      </c>
      <c r="K59" s="54">
        <f>I59-E59</f>
        <v>-232.05000000000001</v>
      </c>
      <c r="L59" s="54">
        <f>I59-G59</f>
        <v>231.25</v>
      </c>
      <c r="M59" s="54">
        <f>I59-F59</f>
        <v>231.25</v>
      </c>
      <c r="N59" s="54">
        <f>J59-H59</f>
        <v>0</v>
      </c>
      <c r="O59" s="57">
        <f>IFERROR(I59/E59,"")</f>
        <v>0.52575107296137336</v>
      </c>
      <c r="P59" s="57" t="str">
        <f>IFERROR(J59/H59,"")</f>
        <v/>
      </c>
      <c r="Q59" s="57">
        <f>IFERROR(I59/G59,"")</f>
        <v>9.8942307692307701</v>
      </c>
      <c r="R59" s="89">
        <f>IFERROR(I59/F59,"")</f>
        <v>9.8942307692307701</v>
      </c>
      <c r="S59" s="1"/>
      <c r="T59" s="1"/>
      <c r="U59" s="1"/>
      <c r="V59" s="1"/>
      <c r="W59" s="1"/>
      <c r="X59" s="1"/>
      <c r="Y59" s="1"/>
      <c r="Z59" s="1"/>
      <c r="AA59" s="1"/>
    </row>
    <row r="60" ht="17.25">
      <c r="A60" s="75"/>
      <c r="B60" s="51"/>
      <c r="C60" s="52" t="s">
        <v>53</v>
      </c>
      <c r="D60" s="64" t="s">
        <v>54</v>
      </c>
      <c r="E60" s="54">
        <v>0</v>
      </c>
      <c r="F60" s="54">
        <v>371</v>
      </c>
      <c r="G60" s="54">
        <v>371</v>
      </c>
      <c r="H60" s="54">
        <v>371</v>
      </c>
      <c r="I60" s="55">
        <v>0</v>
      </c>
      <c r="J60" s="54">
        <v>0</v>
      </c>
      <c r="K60" s="54">
        <f>I60-E60</f>
        <v>0</v>
      </c>
      <c r="L60" s="54">
        <f>I60-G60</f>
        <v>-371</v>
      </c>
      <c r="M60" s="54">
        <f>I60-F60</f>
        <v>-371</v>
      </c>
      <c r="N60" s="54">
        <f>J60-H60</f>
        <v>-371</v>
      </c>
      <c r="O60" s="57" t="str">
        <f>IFERROR(I60/E60,"")</f>
        <v/>
      </c>
      <c r="P60" s="57">
        <f>IFERROR(J60/H60,"")</f>
        <v>0</v>
      </c>
      <c r="Q60" s="57">
        <f>IFERROR(I60/G60,"")</f>
        <v>0</v>
      </c>
      <c r="R60" s="57">
        <f>IFERROR(I60/F60,"")</f>
        <v>0</v>
      </c>
      <c r="S60" s="1"/>
      <c r="T60" s="1"/>
      <c r="U60" s="1"/>
      <c r="V60" s="1"/>
      <c r="W60" s="1"/>
      <c r="X60" s="1"/>
      <c r="Y60" s="1"/>
      <c r="Z60" s="1"/>
      <c r="AA60" s="1"/>
    </row>
    <row r="61" ht="34.5">
      <c r="A61" s="75"/>
      <c r="B61" s="51"/>
      <c r="C61" s="52" t="s">
        <v>127</v>
      </c>
      <c r="D61" s="64" t="s">
        <v>128</v>
      </c>
      <c r="E61" s="54">
        <v>35166.839999999924</v>
      </c>
      <c r="F61" s="54">
        <v>8722.7000000009321</v>
      </c>
      <c r="G61" s="54">
        <v>734.80000000004657</v>
      </c>
      <c r="H61" s="54">
        <v>224.89999999996508</v>
      </c>
      <c r="I61" s="55">
        <v>20200.240000000002</v>
      </c>
      <c r="J61" s="54">
        <v>517.12999999999761</v>
      </c>
      <c r="K61" s="54">
        <f>I61-E61</f>
        <v>-14966.599999999922</v>
      </c>
      <c r="L61" s="54">
        <f>I61-G61</f>
        <v>19465.439999999955</v>
      </c>
      <c r="M61" s="54">
        <f>I61-F61</f>
        <v>11477.53999999907</v>
      </c>
      <c r="N61" s="54">
        <f>J61-H61</f>
        <v>292.23000000003253</v>
      </c>
      <c r="O61" s="57">
        <f>IFERROR(I61/E61,"")</f>
        <v>0.57441157636000406</v>
      </c>
      <c r="P61" s="57">
        <f>IFERROR(J61/H61,"")</f>
        <v>2.2993775011119517</v>
      </c>
      <c r="Q61" s="57">
        <f>IFERROR(I61/G61,"")</f>
        <v>27.490800217744585</v>
      </c>
      <c r="R61" s="57">
        <f>IFERROR(I61/F61,"")</f>
        <v>2.3158242287362678</v>
      </c>
      <c r="S61" s="1"/>
      <c r="T61" s="1"/>
      <c r="U61" s="1"/>
      <c r="V61" s="1"/>
      <c r="W61" s="1"/>
      <c r="X61" s="1"/>
      <c r="Y61" s="1"/>
      <c r="Z61" s="1"/>
      <c r="AA61" s="1"/>
    </row>
    <row r="62" ht="17.25">
      <c r="A62" s="75"/>
      <c r="B62" s="51"/>
      <c r="C62" s="52" t="s">
        <v>55</v>
      </c>
      <c r="D62" s="64" t="s">
        <v>56</v>
      </c>
      <c r="E62" s="54">
        <v>35835.859999999993</v>
      </c>
      <c r="F62" s="54">
        <v>103985.39999999999</v>
      </c>
      <c r="G62" s="54">
        <v>29638.799999999996</v>
      </c>
      <c r="H62" s="54">
        <v>8197</v>
      </c>
      <c r="I62" s="55">
        <v>50307.989999999998</v>
      </c>
      <c r="J62" s="54">
        <v>780.18000000000006</v>
      </c>
      <c r="K62" s="54">
        <f>I62-E62</f>
        <v>14472.130000000005</v>
      </c>
      <c r="L62" s="54">
        <f>I62-G62</f>
        <v>20669.190000000002</v>
      </c>
      <c r="M62" s="54">
        <f>I62-F62</f>
        <v>-53677.409999999996</v>
      </c>
      <c r="N62" s="54">
        <f>J62-H62</f>
        <v>-7416.8199999999997</v>
      </c>
      <c r="O62" s="57">
        <f>IFERROR(I62/E62,"")</f>
        <v>1.4038449195861353</v>
      </c>
      <c r="P62" s="57">
        <f>IFERROR(J62/H62,"")</f>
        <v>0.09517872392338661</v>
      </c>
      <c r="Q62" s="57">
        <f>IFERROR(I62/G62,"")</f>
        <v>1.6973693266933885</v>
      </c>
      <c r="R62" s="57">
        <f>IFERROR(I62/F62,"")</f>
        <v>0.48379859095603805</v>
      </c>
      <c r="S62" s="1"/>
      <c r="T62" s="1"/>
      <c r="U62" s="1"/>
      <c r="V62" s="1"/>
      <c r="W62" s="1"/>
      <c r="X62" s="1"/>
      <c r="Y62" s="1"/>
      <c r="Z62" s="1"/>
      <c r="AA62" s="1"/>
    </row>
    <row r="63" ht="17.25">
      <c r="A63" s="75"/>
      <c r="B63" s="51"/>
      <c r="C63" s="52" t="s">
        <v>129</v>
      </c>
      <c r="D63" s="64" t="s">
        <v>130</v>
      </c>
      <c r="E63" s="54">
        <v>850.35000000000002</v>
      </c>
      <c r="F63" s="55">
        <v>0</v>
      </c>
      <c r="G63" s="54">
        <v>0</v>
      </c>
      <c r="H63" s="54">
        <v>0</v>
      </c>
      <c r="I63" s="54">
        <v>173.28999999999999</v>
      </c>
      <c r="J63" s="54">
        <v>-839.85000000000002</v>
      </c>
      <c r="K63" s="54">
        <f>I63-E63</f>
        <v>-677.06000000000006</v>
      </c>
      <c r="L63" s="54">
        <f>I63-G63</f>
        <v>173.28999999999999</v>
      </c>
      <c r="M63" s="54">
        <f>I63-F63</f>
        <v>173.28999999999999</v>
      </c>
      <c r="N63" s="54">
        <f>J63-H63</f>
        <v>-839.85000000000002</v>
      </c>
      <c r="O63" s="57">
        <f>IFERROR(I63/E63,"")</f>
        <v>0.20378667607455753</v>
      </c>
      <c r="P63" s="57" t="str">
        <f>IFERROR(J63/H63,"")</f>
        <v/>
      </c>
      <c r="Q63" s="57" t="str">
        <f>IFERROR(I63/G63,"")</f>
        <v/>
      </c>
      <c r="R63" s="57" t="str">
        <f>IFERROR(I63/F63,"")</f>
        <v/>
      </c>
      <c r="S63" s="1"/>
      <c r="T63" s="1"/>
      <c r="U63" s="1"/>
      <c r="V63" s="1"/>
      <c r="W63" s="1"/>
      <c r="X63" s="1"/>
      <c r="Y63" s="1"/>
      <c r="Z63" s="1"/>
      <c r="AA63" s="1"/>
    </row>
    <row r="64" ht="17.25">
      <c r="A64" s="75"/>
      <c r="B64" s="51"/>
      <c r="C64" s="52" t="s">
        <v>131</v>
      </c>
      <c r="D64" s="64" t="s">
        <v>132</v>
      </c>
      <c r="E64" s="54">
        <v>272.92000000000002</v>
      </c>
      <c r="F64" s="54">
        <v>0</v>
      </c>
      <c r="G64" s="54">
        <v>0</v>
      </c>
      <c r="H64" s="54">
        <v>0</v>
      </c>
      <c r="I64" s="54">
        <v>39099.630000000005</v>
      </c>
      <c r="J64" s="54">
        <v>38622.57</v>
      </c>
      <c r="K64" s="54">
        <f>I64-E64</f>
        <v>38826.710000000006</v>
      </c>
      <c r="L64" s="54">
        <f>I64-G64</f>
        <v>39099.630000000005</v>
      </c>
      <c r="M64" s="54">
        <f>I64-F64</f>
        <v>39099.630000000005</v>
      </c>
      <c r="N64" s="54">
        <f>J64-H64</f>
        <v>38622.57</v>
      </c>
      <c r="O64" s="57">
        <f>IFERROR(I64/E64,"")</f>
        <v>143.26407005715961</v>
      </c>
      <c r="P64" s="57" t="str">
        <f>IFERROR(J64/H64,"")</f>
        <v/>
      </c>
      <c r="Q64" s="57" t="str">
        <f>IFERROR(I64/G64,"")</f>
        <v/>
      </c>
      <c r="R64" s="57" t="str">
        <f>IFERROR(I64/F64,"")</f>
        <v/>
      </c>
      <c r="S64" s="1"/>
      <c r="T64" s="1"/>
      <c r="U64" s="1"/>
      <c r="V64" s="1"/>
      <c r="W64" s="1"/>
      <c r="X64" s="1"/>
      <c r="Y64" s="1"/>
      <c r="Z64" s="1"/>
      <c r="AA64" s="1"/>
    </row>
    <row r="65" ht="22.5">
      <c r="A65" s="75"/>
      <c r="B65" s="51"/>
      <c r="C65" s="52" t="s">
        <v>133</v>
      </c>
      <c r="D65" s="64" t="s">
        <v>134</v>
      </c>
      <c r="E65" s="54">
        <v>83.349999999999994</v>
      </c>
      <c r="F65" s="54">
        <v>0</v>
      </c>
      <c r="G65" s="54">
        <v>0</v>
      </c>
      <c r="H65" s="54">
        <v>0</v>
      </c>
      <c r="I65" s="54">
        <v>5859.4399999999996</v>
      </c>
      <c r="J65" s="54">
        <v>0</v>
      </c>
      <c r="K65" s="54">
        <f>I65-E65</f>
        <v>5776.0899999999992</v>
      </c>
      <c r="L65" s="54">
        <f>I65-G65</f>
        <v>5859.4399999999996</v>
      </c>
      <c r="M65" s="54">
        <f>I65-F65</f>
        <v>5859.4399999999996</v>
      </c>
      <c r="N65" s="54">
        <f>J65-H65</f>
        <v>0</v>
      </c>
      <c r="O65" s="57">
        <f>IFERROR(I65/E65,"")</f>
        <v>70.299220155968811</v>
      </c>
      <c r="P65" s="57" t="str">
        <f>IFERROR(J65/H65,"")</f>
        <v/>
      </c>
      <c r="Q65" s="57" t="str">
        <f>IFERROR(I65/G65,"")</f>
        <v/>
      </c>
      <c r="R65" s="57" t="str">
        <f>IFERROR(I65/F65,"")</f>
        <v/>
      </c>
      <c r="S65" s="1"/>
      <c r="T65" s="1"/>
      <c r="U65" s="1"/>
      <c r="V65" s="1"/>
      <c r="W65" s="1"/>
      <c r="X65" s="1"/>
      <c r="Y65" s="1"/>
      <c r="Z65" s="1"/>
      <c r="AA65" s="1"/>
    </row>
    <row r="66" s="65" customFormat="1" ht="15">
      <c r="A66" s="76"/>
      <c r="B66" s="67"/>
      <c r="C66" s="68"/>
      <c r="D66" s="69" t="s">
        <v>57</v>
      </c>
      <c r="E66" s="70">
        <f>SUM(E58:E65)</f>
        <v>72819.17999999992</v>
      </c>
      <c r="F66" s="70">
        <f>SUM(F58:F65)</f>
        <v>113135.80000000092</v>
      </c>
      <c r="G66" s="70">
        <f>SUM(G58:G65)</f>
        <v>30801.300000000043</v>
      </c>
      <c r="H66" s="70">
        <f>SUM(H58:H65)</f>
        <v>8792.8999999999651</v>
      </c>
      <c r="I66" s="70">
        <v>116900.43000000002</v>
      </c>
      <c r="J66" s="70">
        <v>39537.869999999995</v>
      </c>
      <c r="K66" s="70">
        <f>I66-E66</f>
        <v>44081.250000000102</v>
      </c>
      <c r="L66" s="70">
        <f>I66-G66</f>
        <v>86099.129999999976</v>
      </c>
      <c r="M66" s="70">
        <f>I66-F66</f>
        <v>3764.6299999991024</v>
      </c>
      <c r="N66" s="70">
        <f>J66-H66</f>
        <v>30744.97000000003</v>
      </c>
      <c r="O66" s="71">
        <f>IFERROR(I66/E66,"")</f>
        <v>1.6053521888052042</v>
      </c>
      <c r="P66" s="71">
        <f>IFERROR(J66/H66,"")</f>
        <v>4.4965676852915593</v>
      </c>
      <c r="Q66" s="71">
        <f>IFERROR(I66/G66,"")</f>
        <v>3.7953083149087816</v>
      </c>
      <c r="R66" s="71">
        <f>IFERROR(I66/F66,"")</f>
        <v>1.0332753204555858</v>
      </c>
      <c r="S66" s="65"/>
      <c r="T66" s="65"/>
      <c r="U66" s="65"/>
      <c r="V66" s="65"/>
      <c r="W66" s="65"/>
      <c r="X66" s="65"/>
      <c r="Y66" s="65"/>
      <c r="Z66" s="65"/>
      <c r="AA66" s="65"/>
    </row>
    <row r="67" s="43" customFormat="1" ht="36.75" customHeight="1">
      <c r="A67" s="90"/>
      <c r="B67" s="91"/>
      <c r="C67" s="92"/>
      <c r="D67" s="93" t="s">
        <v>135</v>
      </c>
      <c r="E67" s="62">
        <f>E5+E17</f>
        <v>5827130.0438805968</v>
      </c>
      <c r="F67" s="62">
        <f>F5+F17</f>
        <v>34739449.600000009</v>
      </c>
      <c r="G67" s="62">
        <f>G5+G17</f>
        <v>9207274.3000000007</v>
      </c>
      <c r="H67" s="62">
        <f>H5+H17</f>
        <v>3250289</v>
      </c>
      <c r="I67" s="62">
        <f>I5+I17</f>
        <v>6681607.5800000001</v>
      </c>
      <c r="J67" s="62">
        <f>J5+J17</f>
        <v>350868.39999999997</v>
      </c>
      <c r="K67" s="62">
        <f>I67-E67</f>
        <v>854477.53611940332</v>
      </c>
      <c r="L67" s="62">
        <f>I67-G67</f>
        <v>-2525666.7200000007</v>
      </c>
      <c r="M67" s="62">
        <f>I67-F67</f>
        <v>-28057842.020000011</v>
      </c>
      <c r="N67" s="62">
        <f>J67-H67</f>
        <v>-2899420.6000000001</v>
      </c>
      <c r="O67" s="49">
        <f>IFERROR(I67/E67,"")</f>
        <v>1.1466378010589859</v>
      </c>
      <c r="P67" s="49">
        <f>IFERROR(J67/H67,"")</f>
        <v>0.10794990845429436</v>
      </c>
      <c r="Q67" s="49">
        <f>IFERROR(I67/G67,"")</f>
        <v>0.72568790309635933</v>
      </c>
      <c r="R67" s="49">
        <f>IFERROR(I67/F67,"")</f>
        <v>0.19233487164977991</v>
      </c>
      <c r="S67" s="43"/>
      <c r="T67" s="43"/>
      <c r="U67" s="43"/>
      <c r="V67" s="43"/>
      <c r="W67" s="43"/>
      <c r="X67" s="43"/>
      <c r="Y67" s="43"/>
      <c r="Z67" s="43"/>
      <c r="AA67" s="43"/>
    </row>
    <row r="68" s="43" customFormat="1">
      <c r="A68" s="94"/>
      <c r="B68" s="95"/>
      <c r="C68" s="46"/>
      <c r="D68" s="61" t="s">
        <v>136</v>
      </c>
      <c r="E68" s="62">
        <f>SUM(E69:E76)</f>
        <v>6984550.3500000006</v>
      </c>
      <c r="F68" s="62">
        <f>SUM(F69:F76)</f>
        <v>26331881.82</v>
      </c>
      <c r="G68" s="62">
        <f>SUM(G69:G76)</f>
        <v>7751155.8300000001</v>
      </c>
      <c r="H68" s="62">
        <f>SUM(H69:H76)</f>
        <v>1862503.6299999999</v>
      </c>
      <c r="I68" s="62">
        <f>SUM(I69:I76)</f>
        <v>7673570.1700000009</v>
      </c>
      <c r="J68" s="62">
        <f>SUM(J69:J76)</f>
        <v>1626091.5899999999</v>
      </c>
      <c r="K68" s="62">
        <f>I68-E68</f>
        <v>689019.8200000003</v>
      </c>
      <c r="L68" s="62">
        <f>I68-G68</f>
        <v>-77585.659999999218</v>
      </c>
      <c r="M68" s="62">
        <f>I68-F68</f>
        <v>-18658311.649999999</v>
      </c>
      <c r="N68" s="62">
        <f>J68-H68</f>
        <v>-236412.04000000004</v>
      </c>
      <c r="O68" s="49">
        <f>IFERROR(I68/E68,"")</f>
        <v>1.0986491306487611</v>
      </c>
      <c r="P68" s="49">
        <f>IFERROR(J68/H68,"")</f>
        <v>0.87306760846420473</v>
      </c>
      <c r="Q68" s="49">
        <f>IFERROR(I68/G68,"")</f>
        <v>0.98999043991610747</v>
      </c>
      <c r="R68" s="49">
        <f>IFERROR(I68/F68,"")</f>
        <v>0.29141746201259539</v>
      </c>
      <c r="S68" s="43"/>
      <c r="T68" s="43"/>
      <c r="U68" s="43"/>
      <c r="V68" s="43"/>
      <c r="W68" s="43"/>
      <c r="X68" s="43"/>
      <c r="Y68" s="43"/>
      <c r="Z68" s="43"/>
      <c r="AA68" s="43"/>
    </row>
    <row r="69" ht="22.5">
      <c r="A69" s="50"/>
      <c r="B69" s="51"/>
      <c r="C69" s="52" t="s">
        <v>137</v>
      </c>
      <c r="D69" s="96" t="s">
        <v>138</v>
      </c>
      <c r="E69" s="54">
        <v>151433.20000000001</v>
      </c>
      <c r="F69" s="54">
        <v>415518.29999999999</v>
      </c>
      <c r="G69" s="54">
        <v>190212.89999999999</v>
      </c>
      <c r="H69" s="54">
        <v>0</v>
      </c>
      <c r="I69" s="55">
        <v>191981.5</v>
      </c>
      <c r="J69" s="54">
        <v>0</v>
      </c>
      <c r="K69" s="54">
        <f>I69-E69</f>
        <v>40548.299999999988</v>
      </c>
      <c r="L69" s="54">
        <f>I69-G69</f>
        <v>1768.6000000000058</v>
      </c>
      <c r="M69" s="54">
        <f>I69-F69</f>
        <v>-223536.79999999999</v>
      </c>
      <c r="N69" s="54">
        <f>J69-H69</f>
        <v>0</v>
      </c>
      <c r="O69" s="57">
        <f>IFERROR(I69/E69,"")</f>
        <v>1.2677636079802843</v>
      </c>
      <c r="P69" s="57" t="str">
        <f>IFERROR(J69/H69,"")</f>
        <v/>
      </c>
      <c r="Q69" s="57">
        <f>IFERROR(I69/G69,"")</f>
        <v>1.0092980023962623</v>
      </c>
      <c r="R69" s="57">
        <f>IFERROR(I69/F69,"")</f>
        <v>0.46202898885560517</v>
      </c>
      <c r="S69" s="1"/>
      <c r="T69" s="1"/>
      <c r="U69" s="1"/>
      <c r="V69" s="1"/>
      <c r="W69" s="1"/>
      <c r="X69" s="1"/>
      <c r="Y69" s="1"/>
      <c r="Z69" s="1"/>
      <c r="AA69" s="1"/>
    </row>
    <row r="70" ht="18" customHeight="1">
      <c r="A70" s="50"/>
      <c r="B70" s="51"/>
      <c r="C70" s="52" t="s">
        <v>139</v>
      </c>
      <c r="D70" s="96" t="s">
        <v>140</v>
      </c>
      <c r="E70" s="97">
        <v>1357815.0800000001</v>
      </c>
      <c r="F70" s="54">
        <v>6755578.6600000001</v>
      </c>
      <c r="G70" s="54">
        <v>692798.31000000006</v>
      </c>
      <c r="H70" s="54">
        <v>39794.699999999997</v>
      </c>
      <c r="I70" s="55">
        <v>643501.5</v>
      </c>
      <c r="J70" s="54">
        <v>9794.7000000000007</v>
      </c>
      <c r="K70" s="54">
        <f>I70-E70</f>
        <v>-714313.58000000007</v>
      </c>
      <c r="L70" s="54">
        <f>I70-G70</f>
        <v>-49296.810000000056</v>
      </c>
      <c r="M70" s="54">
        <f>I70-F70</f>
        <v>-6112077.1600000001</v>
      </c>
      <c r="N70" s="54">
        <f>J70-H70</f>
        <v>-29999.999999999996</v>
      </c>
      <c r="O70" s="57">
        <f>IFERROR(I70/E70,"")</f>
        <v>0.47392425484035716</v>
      </c>
      <c r="P70" s="57">
        <f>IFERROR(J70/H70,"")</f>
        <v>0.24613076615730239</v>
      </c>
      <c r="Q70" s="57">
        <f>IFERROR(I70/G70,"")</f>
        <v>0.92884392284386486</v>
      </c>
      <c r="R70" s="57">
        <f>IFERROR(I70/F70,"")</f>
        <v>0.095254830472213017</v>
      </c>
      <c r="S70" s="1"/>
      <c r="T70" s="1"/>
      <c r="U70" s="1"/>
      <c r="V70" s="1"/>
      <c r="W70" s="1"/>
      <c r="X70" s="1"/>
      <c r="Y70" s="1"/>
      <c r="Z70" s="1"/>
      <c r="AA70" s="1"/>
    </row>
    <row r="71" ht="16.5" customHeight="1">
      <c r="A71" s="50"/>
      <c r="B71" s="51"/>
      <c r="C71" s="52" t="s">
        <v>141</v>
      </c>
      <c r="D71" s="96" t="s">
        <v>142</v>
      </c>
      <c r="E71" s="97">
        <v>4163588.2000000002</v>
      </c>
      <c r="F71" s="54">
        <v>15929927.640000001</v>
      </c>
      <c r="G71" s="54">
        <v>5235502.29</v>
      </c>
      <c r="H71" s="54">
        <v>1701924.72</v>
      </c>
      <c r="I71" s="55">
        <f>5228089.8+7412.49</f>
        <v>5235502.29</v>
      </c>
      <c r="J71" s="54">
        <f>1646996.91+7412.49</f>
        <v>1654409.3999999999</v>
      </c>
      <c r="K71" s="54">
        <f>I71-E71</f>
        <v>1071914.0899999999</v>
      </c>
      <c r="L71" s="54">
        <f>I71-G71</f>
        <v>0</v>
      </c>
      <c r="M71" s="54">
        <f>I71-F71</f>
        <v>-10694425.350000001</v>
      </c>
      <c r="N71" s="54">
        <f>J71-H71</f>
        <v>-47515.320000000065</v>
      </c>
      <c r="O71" s="57">
        <f>IFERROR(I71/E71,"")</f>
        <v>1.2574495935981373</v>
      </c>
      <c r="P71" s="57">
        <f>IFERROR(J71/H71,"")</f>
        <v>0.97208142085156379</v>
      </c>
      <c r="Q71" s="57">
        <f>IFERROR(I71/G71,"")</f>
        <v>1</v>
      </c>
      <c r="R71" s="57">
        <f>IFERROR(I71/F71,"")</f>
        <v>0.32865825936670734</v>
      </c>
      <c r="S71" s="1"/>
      <c r="T71" s="1"/>
      <c r="U71" s="1"/>
      <c r="V71" s="1"/>
      <c r="W71" s="1"/>
      <c r="X71" s="1"/>
      <c r="Y71" s="1"/>
      <c r="Z71" s="1"/>
      <c r="AA71" s="1"/>
    </row>
    <row r="72" ht="22.5">
      <c r="A72" s="50"/>
      <c r="B72" s="51"/>
      <c r="C72" s="52" t="s">
        <v>143</v>
      </c>
      <c r="D72" s="98" t="s">
        <v>144</v>
      </c>
      <c r="E72" s="97">
        <v>1163638.3500000001</v>
      </c>
      <c r="F72" s="54">
        <v>3224212.6099999999</v>
      </c>
      <c r="G72" s="54">
        <v>1625997.72</v>
      </c>
      <c r="H72" s="54">
        <v>120784.21000000001</v>
      </c>
      <c r="I72" s="55">
        <v>1441475.6599999999</v>
      </c>
      <c r="J72" s="54">
        <v>0</v>
      </c>
      <c r="K72" s="54">
        <f>I72-E72</f>
        <v>277837.30999999982</v>
      </c>
      <c r="L72" s="54">
        <f>I72-G72</f>
        <v>-184522.06000000006</v>
      </c>
      <c r="M72" s="54">
        <f>I72-F72</f>
        <v>-1782736.95</v>
      </c>
      <c r="N72" s="54">
        <f>J72-H72</f>
        <v>-120784.21000000001</v>
      </c>
      <c r="O72" s="57">
        <f>IFERROR(I72/E72,"")</f>
        <v>1.238766030700174</v>
      </c>
      <c r="P72" s="57">
        <f>IFERROR(J72/H72,"")</f>
        <v>0</v>
      </c>
      <c r="Q72" s="57">
        <f>IFERROR(I72/G72,"")</f>
        <v>0.88651763915142512</v>
      </c>
      <c r="R72" s="57">
        <f>IFERROR(I72/F72,"")</f>
        <v>0.44707835194528317</v>
      </c>
      <c r="S72" s="1"/>
      <c r="T72" s="1"/>
      <c r="U72" s="1"/>
      <c r="V72" s="1"/>
      <c r="W72" s="1"/>
      <c r="X72" s="1"/>
      <c r="Y72" s="1"/>
      <c r="Z72" s="1"/>
      <c r="AA72" s="1"/>
    </row>
    <row r="73" ht="33">
      <c r="A73" s="50"/>
      <c r="B73" s="51"/>
      <c r="C73" s="52" t="s">
        <v>145</v>
      </c>
      <c r="D73" s="98" t="s">
        <v>146</v>
      </c>
      <c r="E73" s="54">
        <v>45.149999999999999</v>
      </c>
      <c r="F73" s="54">
        <v>0</v>
      </c>
      <c r="G73" s="54">
        <v>0</v>
      </c>
      <c r="H73" s="54">
        <v>0</v>
      </c>
      <c r="I73" s="54">
        <v>7034.7799999999997</v>
      </c>
      <c r="J73" s="54">
        <v>502.45999999999998</v>
      </c>
      <c r="K73" s="54">
        <f>I73-E73</f>
        <v>6989.6300000000001</v>
      </c>
      <c r="L73" s="54">
        <f>I73-G73</f>
        <v>7034.7799999999997</v>
      </c>
      <c r="M73" s="54">
        <f>I73-F73</f>
        <v>7034.7799999999997</v>
      </c>
      <c r="N73" s="54">
        <f>J73-H73</f>
        <v>502.45999999999998</v>
      </c>
      <c r="O73" s="57">
        <f>IFERROR(I73/E73,"")</f>
        <v>155.80908084163897</v>
      </c>
      <c r="P73" s="57" t="str">
        <f>IFERROR(J73/H73,"")</f>
        <v/>
      </c>
      <c r="Q73" s="57" t="str">
        <f>IFERROR(I73/G73,"")</f>
        <v/>
      </c>
      <c r="R73" s="57" t="str">
        <f>IFERROR(I73/F73,"")</f>
        <v/>
      </c>
      <c r="S73" s="1"/>
      <c r="T73" s="1"/>
      <c r="U73" s="1"/>
      <c r="V73" s="1"/>
      <c r="W73" s="1"/>
      <c r="X73" s="1"/>
      <c r="Y73" s="1"/>
      <c r="Z73" s="1"/>
      <c r="AA73" s="1"/>
    </row>
    <row r="74" ht="19.5" customHeight="1">
      <c r="A74" s="50"/>
      <c r="B74" s="51"/>
      <c r="C74" s="52" t="s">
        <v>147</v>
      </c>
      <c r="D74" s="98" t="s">
        <v>148</v>
      </c>
      <c r="E74" s="54">
        <v>182791.32000000001</v>
      </c>
      <c r="F74" s="54">
        <v>0</v>
      </c>
      <c r="G74" s="54">
        <v>0</v>
      </c>
      <c r="H74" s="54">
        <v>0</v>
      </c>
      <c r="I74" s="54">
        <v>44836.290000000001</v>
      </c>
      <c r="J74" s="54">
        <v>-38614.970000000001</v>
      </c>
      <c r="K74" s="54">
        <f>I74-E74</f>
        <v>-137955.03</v>
      </c>
      <c r="L74" s="54">
        <f>I74-G74</f>
        <v>44836.290000000001</v>
      </c>
      <c r="M74" s="54">
        <f>I74-F74</f>
        <v>44836.290000000001</v>
      </c>
      <c r="N74" s="54">
        <f>J74-H74</f>
        <v>-38614.970000000001</v>
      </c>
      <c r="O74" s="57">
        <f>IFERROR(I74/E74,"")</f>
        <v>0.24528675650463053</v>
      </c>
      <c r="P74" s="57" t="str">
        <f>IFERROR(J74/H74,"")</f>
        <v/>
      </c>
      <c r="Q74" s="57" t="str">
        <f>IFERROR(I74/G74,"")</f>
        <v/>
      </c>
      <c r="R74" s="57" t="str">
        <f>IFERROR(I74/F74,"")</f>
        <v/>
      </c>
      <c r="S74" s="1"/>
      <c r="T74" s="1"/>
      <c r="U74" s="1"/>
      <c r="V74" s="1"/>
      <c r="W74" s="1"/>
      <c r="X74" s="1"/>
      <c r="Y74" s="1"/>
      <c r="Z74" s="1"/>
      <c r="AA74" s="1"/>
    </row>
    <row r="75" ht="33">
      <c r="A75" s="50"/>
      <c r="B75" s="51"/>
      <c r="C75" s="52" t="s">
        <v>149</v>
      </c>
      <c r="D75" s="99" t="s">
        <v>150</v>
      </c>
      <c r="E75" s="54">
        <v>90098.350000000006</v>
      </c>
      <c r="F75" s="55">
        <v>6644.6099999999997</v>
      </c>
      <c r="G75" s="54">
        <v>6644.6099999999997</v>
      </c>
      <c r="H75" s="54">
        <v>0</v>
      </c>
      <c r="I75" s="54">
        <v>170864.62</v>
      </c>
      <c r="J75" s="54">
        <v>0</v>
      </c>
      <c r="K75" s="54">
        <f>I75-E75</f>
        <v>80766.26999999999</v>
      </c>
      <c r="L75" s="54">
        <f>I75-G75</f>
        <v>164220.01000000001</v>
      </c>
      <c r="M75" s="54">
        <f>I75-F75</f>
        <v>164220.01000000001</v>
      </c>
      <c r="N75" s="54">
        <f>J75-H75</f>
        <v>0</v>
      </c>
      <c r="O75" s="57">
        <f>IFERROR(I75/E75,"")</f>
        <v>1.8964234084197988</v>
      </c>
      <c r="P75" s="57" t="str">
        <f>IFERROR(J75/H75,"")</f>
        <v/>
      </c>
      <c r="Q75" s="57">
        <f>IFERROR(I75/G75,"")</f>
        <v>25.714770317595764</v>
      </c>
      <c r="R75" s="57">
        <f>IFERROR(I75/F75,"")</f>
        <v>25.714770317595764</v>
      </c>
      <c r="S75" s="1"/>
      <c r="T75" s="1"/>
      <c r="U75" s="1"/>
      <c r="V75" s="1"/>
      <c r="W75" s="1"/>
      <c r="X75" s="1"/>
      <c r="Y75" s="1"/>
      <c r="Z75" s="1"/>
      <c r="AA75" s="1"/>
    </row>
    <row r="76" ht="14.25" customHeight="1">
      <c r="A76" s="50"/>
      <c r="B76" s="51"/>
      <c r="C76" s="52" t="s">
        <v>151</v>
      </c>
      <c r="D76" s="99" t="s">
        <v>152</v>
      </c>
      <c r="E76" s="54">
        <v>-124859.3</v>
      </c>
      <c r="F76" s="55">
        <v>0</v>
      </c>
      <c r="G76" s="54">
        <v>0</v>
      </c>
      <c r="H76" s="54">
        <v>0</v>
      </c>
      <c r="I76" s="54">
        <v>-61626.470000000001</v>
      </c>
      <c r="J76" s="54">
        <v>0</v>
      </c>
      <c r="K76" s="54">
        <f>I76-E76</f>
        <v>63232.830000000002</v>
      </c>
      <c r="L76" s="54">
        <f>I76-G76</f>
        <v>-61626.470000000001</v>
      </c>
      <c r="M76" s="54">
        <f>I76-F76</f>
        <v>-61626.470000000001</v>
      </c>
      <c r="N76" s="54">
        <f>J76-H76</f>
        <v>0</v>
      </c>
      <c r="O76" s="57">
        <f>IFERROR(I76/E76,"")</f>
        <v>0.49356731937468817</v>
      </c>
      <c r="P76" s="57" t="str">
        <f>IFERROR(J76/H76,"")</f>
        <v/>
      </c>
      <c r="Q76" s="57" t="str">
        <f>IFERROR(I76/G76,"")</f>
        <v/>
      </c>
      <c r="R76" s="57" t="str">
        <f>IFERROR(I76/F76,"")</f>
        <v/>
      </c>
      <c r="S76" s="1"/>
      <c r="T76" s="1"/>
      <c r="U76" s="1"/>
      <c r="V76" s="1"/>
      <c r="W76" s="1"/>
      <c r="X76" s="1"/>
      <c r="Y76" s="1"/>
      <c r="Z76" s="1"/>
      <c r="AA76" s="1"/>
    </row>
    <row r="77" s="43" customFormat="1" ht="22.5" customHeight="1">
      <c r="A77" s="100"/>
      <c r="B77" s="101"/>
      <c r="C77" s="102"/>
      <c r="D77" s="103" t="s">
        <v>153</v>
      </c>
      <c r="E77" s="62">
        <f>E67+E68</f>
        <v>12811680.393880598</v>
      </c>
      <c r="F77" s="62">
        <f>F67+F68</f>
        <v>61071331.420000009</v>
      </c>
      <c r="G77" s="62">
        <f>G67+G68</f>
        <v>16958430.130000003</v>
      </c>
      <c r="H77" s="62">
        <f>H67+H68</f>
        <v>5112792.6299999999</v>
      </c>
      <c r="I77" s="62">
        <f>I67+I68</f>
        <v>14355177.75</v>
      </c>
      <c r="J77" s="62">
        <f>J67+J68</f>
        <v>1976959.9899999998</v>
      </c>
      <c r="K77" s="62">
        <f>I77-E77</f>
        <v>1543497.3561194018</v>
      </c>
      <c r="L77" s="62">
        <f>I77-G77</f>
        <v>-2603252.3800000027</v>
      </c>
      <c r="M77" s="62">
        <f>I77-F77</f>
        <v>-46716153.670000009</v>
      </c>
      <c r="N77" s="62">
        <f>J77-H77</f>
        <v>-3135832.6400000001</v>
      </c>
      <c r="O77" s="49">
        <f>IFERROR(I77/E77,"")</f>
        <v>1.1204757930783726</v>
      </c>
      <c r="P77" s="49">
        <f>IFERROR(J77/H77,"")</f>
        <v>0.38666930835409213</v>
      </c>
      <c r="Q77" s="49">
        <f>IFERROR(I77/G77,"")</f>
        <v>0.8464921363567276</v>
      </c>
      <c r="R77" s="49">
        <f>IFERROR(I77/F77,"")</f>
        <v>0.23505591602836548</v>
      </c>
      <c r="S77" s="43"/>
      <c r="T77" s="43"/>
      <c r="U77" s="43"/>
      <c r="V77" s="43"/>
      <c r="W77" s="43"/>
      <c r="X77" s="43"/>
      <c r="Y77" s="43"/>
      <c r="Z77" s="43"/>
      <c r="AA77" s="43"/>
    </row>
    <row r="78">
      <c r="A78" s="104" t="s">
        <v>154</v>
      </c>
      <c r="B78" s="105" t="s">
        <v>155</v>
      </c>
      <c r="C78" s="106"/>
      <c r="D78" s="107"/>
      <c r="E78" s="108"/>
      <c r="F78" s="109"/>
      <c r="G78" s="109"/>
      <c r="H78" s="109"/>
      <c r="I78" s="110"/>
      <c r="J78" s="110"/>
      <c r="K78" s="111"/>
      <c r="L78" s="111"/>
      <c r="M78" s="109"/>
      <c r="N78" s="109"/>
      <c r="O78" s="109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ht="12.75">
      <c r="E79" s="5"/>
      <c r="F79" s="1"/>
      <c r="G79" s="1"/>
      <c r="H79" s="6"/>
      <c r="I79" s="7"/>
      <c r="J79" s="7"/>
      <c r="K79" s="8"/>
      <c r="S79" s="1"/>
      <c r="T79" s="1"/>
      <c r="U79" s="1"/>
      <c r="V79" s="1"/>
      <c r="W79" s="1"/>
      <c r="X79" s="1"/>
      <c r="Y79" s="1"/>
    </row>
    <row r="80" ht="12.75">
      <c r="E80" s="5"/>
      <c r="F80" s="1"/>
      <c r="G80" s="1"/>
      <c r="H80" s="6"/>
      <c r="I80" s="7"/>
      <c r="J80" s="7"/>
      <c r="U80" s="1"/>
      <c r="W80" s="1"/>
      <c r="X80" s="1"/>
      <c r="Y80" s="1"/>
    </row>
    <row r="81" ht="12.75">
      <c r="A81" s="2"/>
      <c r="B81" s="3"/>
      <c r="C81" s="4"/>
      <c r="D81" s="1"/>
      <c r="E81" s="5"/>
      <c r="F81" s="1"/>
      <c r="G81" s="1"/>
      <c r="H81" s="6"/>
      <c r="I81" s="7"/>
      <c r="J81" s="7"/>
      <c r="K81" s="8"/>
      <c r="L81" s="8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ht="12.75">
      <c r="A82" s="2"/>
      <c r="B82" s="3"/>
      <c r="C82" s="4"/>
      <c r="D82" s="1"/>
      <c r="E82" s="5"/>
      <c r="F82" s="1"/>
      <c r="G82" s="1"/>
      <c r="H82" s="6"/>
      <c r="I82" s="7"/>
      <c r="J82" s="7"/>
      <c r="K82" s="8"/>
      <c r="L82" s="8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ht="12.75">
      <c r="E83" s="5"/>
      <c r="F83" s="1"/>
      <c r="G83" s="1"/>
      <c r="H83" s="6"/>
      <c r="I83" s="7"/>
      <c r="J83" s="7"/>
      <c r="K83" s="8"/>
      <c r="L83" s="8"/>
      <c r="U83" s="1"/>
      <c r="V83" s="1"/>
      <c r="W83" s="1"/>
      <c r="X83" s="1"/>
    </row>
    <row r="84" ht="12.75">
      <c r="F84" s="1"/>
      <c r="G84" s="1"/>
      <c r="H84" s="6"/>
      <c r="I84" s="7"/>
      <c r="J84" s="7"/>
      <c r="K84" s="8"/>
      <c r="L84" s="8"/>
      <c r="U84" s="1"/>
      <c r="V84" s="1"/>
      <c r="W84" s="1"/>
    </row>
    <row r="85" ht="12.75">
      <c r="F85" s="1"/>
      <c r="H85" s="6"/>
      <c r="I85" s="7"/>
      <c r="J85" s="7"/>
      <c r="K85" s="8"/>
      <c r="L85" s="8"/>
      <c r="M85" s="1"/>
      <c r="U85" s="1"/>
      <c r="V85" s="1"/>
      <c r="W85" s="1"/>
    </row>
    <row r="86" ht="12.75">
      <c r="F86" s="1"/>
      <c r="H86" s="6"/>
      <c r="I86" s="7"/>
      <c r="J86" s="7"/>
      <c r="K86" s="8"/>
      <c r="L86" s="8"/>
      <c r="M86" s="1"/>
      <c r="N86" s="1"/>
      <c r="U86" s="1"/>
      <c r="V86" s="1"/>
      <c r="W86" s="1"/>
    </row>
    <row r="87" ht="12.75">
      <c r="F87" s="1"/>
      <c r="H87" s="6"/>
      <c r="I87" s="7"/>
      <c r="J87" s="7"/>
      <c r="K87" s="8"/>
      <c r="L87" s="8"/>
      <c r="M87" s="1"/>
      <c r="N87" s="1"/>
      <c r="U87" s="1"/>
      <c r="V87" s="1"/>
      <c r="W87" s="1"/>
    </row>
    <row r="88" ht="12.75">
      <c r="H88" s="6"/>
      <c r="L88" s="8"/>
      <c r="M88" s="1"/>
      <c r="N88" s="1"/>
      <c r="W88" s="1"/>
    </row>
    <row r="89" ht="12.75">
      <c r="H89" s="6"/>
      <c r="I89" s="7"/>
      <c r="J89" s="7"/>
      <c r="K89" s="8"/>
      <c r="V89" s="1"/>
      <c r="W89" s="1"/>
      <c r="X89" s="1"/>
    </row>
    <row r="90" ht="12.75">
      <c r="H90" s="6"/>
      <c r="I90" s="7"/>
      <c r="J90" s="7"/>
      <c r="K90" s="8"/>
      <c r="X90" s="1"/>
    </row>
    <row r="91" ht="12.75">
      <c r="H91" s="6"/>
      <c r="I91" s="7"/>
      <c r="J91" s="7"/>
      <c r="K91" s="8"/>
    </row>
    <row r="92" ht="12.75">
      <c r="J92" s="7"/>
      <c r="K92" s="8"/>
    </row>
    <row r="93" ht="12.75">
      <c r="H93" s="6"/>
      <c r="I93" s="7"/>
    </row>
    <row r="94" ht="12.75">
      <c r="H94" s="6"/>
      <c r="I94" s="7"/>
    </row>
    <row r="95" ht="12.75">
      <c r="F95" s="1"/>
      <c r="G95" s="1"/>
      <c r="H95" s="6"/>
      <c r="I95" s="7"/>
    </row>
    <row r="96" ht="12.75">
      <c r="F96" s="1"/>
      <c r="G96" s="1"/>
      <c r="H96" s="6"/>
      <c r="I96" s="7"/>
    </row>
    <row r="97" ht="12.75">
      <c r="E97" s="5"/>
      <c r="F97" s="1"/>
      <c r="G97" s="1"/>
      <c r="H97" s="6"/>
      <c r="I97" s="7"/>
      <c r="J97" s="7"/>
    </row>
    <row r="98" ht="12.75">
      <c r="E98" s="5"/>
      <c r="F98" s="1"/>
      <c r="G98" s="1"/>
      <c r="H98" s="6"/>
      <c r="I98" s="7"/>
      <c r="J98" s="7"/>
    </row>
    <row r="99" ht="12.75">
      <c r="E99" s="5"/>
      <c r="F99" s="1"/>
      <c r="G99" s="1"/>
      <c r="H99" s="6"/>
      <c r="I99" s="7"/>
      <c r="J99" s="7"/>
    </row>
    <row r="100" ht="12.75">
      <c r="E100" s="5"/>
      <c r="F100" s="1"/>
      <c r="G100" s="1"/>
      <c r="H100" s="6"/>
      <c r="I100" s="7"/>
      <c r="J100" s="7"/>
    </row>
    <row r="101" ht="12.75">
      <c r="E101" s="5"/>
      <c r="F101" s="1"/>
      <c r="G101" s="1"/>
      <c r="H101" s="6"/>
      <c r="I101" s="7"/>
      <c r="J101" s="7"/>
    </row>
    <row r="102" ht="12.75">
      <c r="E102" s="5"/>
      <c r="F102" s="1"/>
      <c r="G102" s="1"/>
      <c r="H102" s="6"/>
      <c r="I102" s="7"/>
      <c r="J102" s="7"/>
    </row>
    <row r="103" ht="12.75">
      <c r="E103" s="5"/>
      <c r="F103" s="1"/>
      <c r="G103" s="1"/>
      <c r="H103" s="6"/>
      <c r="I103" s="7"/>
      <c r="J103" s="7"/>
    </row>
  </sheetData>
  <autoFilter ref="A4:R78"/>
  <mergeCells count="33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17:C17"/>
    <mergeCell ref="A18:A21"/>
    <mergeCell ref="B18:B21"/>
    <mergeCell ref="A22:A24"/>
    <mergeCell ref="B22:B24"/>
    <mergeCell ref="A25:A33"/>
    <mergeCell ref="B25:B33"/>
    <mergeCell ref="A34:A46"/>
    <mergeCell ref="B34:B46"/>
    <mergeCell ref="A47:A51"/>
    <mergeCell ref="B47:B51"/>
    <mergeCell ref="A52:A54"/>
    <mergeCell ref="B52:B54"/>
    <mergeCell ref="A55:A57"/>
    <mergeCell ref="B55:B57"/>
    <mergeCell ref="A58:A66"/>
    <mergeCell ref="B58:B66"/>
    <mergeCell ref="A69:A76"/>
    <mergeCell ref="B69:B76"/>
  </mergeCells>
  <printOptions headings="0" gridLines="0"/>
  <pageMargins left="0.17000000000000001" right="0" top="0.51181102362204722" bottom="0.40999999999999998" header="0.19685039370078738" footer="0.15748031496062992"/>
  <pageSetup paperSize="9" scale="55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84</cp:revision>
  <dcterms:created xsi:type="dcterms:W3CDTF">2015-02-26T11:08:47Z</dcterms:created>
  <dcterms:modified xsi:type="dcterms:W3CDTF">2025-04-11T06:42:22Z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