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18.04.25 вкл." sheetId="1" state="visible" r:id="rId1"/>
  </sheets>
  <definedNames>
    <definedName name="_xlnm._FilterDatabase" localSheetId="0" hidden="1">'по 18.04.25 вкл.'!$A$4:$R$91</definedName>
    <definedName name="Print_Titles" localSheetId="0" hidden="0">'по 18.04.25 вкл.'!$3:$4</definedName>
    <definedName name="_xlnm.Print_Area" localSheetId="0">'по 18.04.25 вкл.'!$A$1:$R$91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18.04.25 вкл.'!$A$4:$R$91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<sst xmlns="http://schemas.openxmlformats.org/spreadsheetml/2006/main" count="158" uniqueCount="158">
  <si>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</si>
  <si>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</si>
  <si>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</si>
  <si>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</si>
  <si>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</si>
  <si>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</si>
  <si>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</si>
  <si>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18.04.2024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</si>
  <si>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</si>
  <si>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</si>
  <si>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</si>
  <si>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</si>
  <si>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</si>
  <si>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</si>
  <si>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</si>
  <si>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</si>
  <si>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январь- апрель</t>
  </si>
  <si>
    <t>апрель</t>
  </si>
  <si>
    <t xml:space="preserve">с нач. года на 21.04.2025 (по 18.04.2025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</si>
  <si>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</si>
  <si>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</si>
  <si>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</si>
  <si>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апрель от плана апрель</t>
  </si>
  <si>
    <t xml:space="preserve">НАЛОГОВЫЕ ДОХОДЫ</t>
  </si>
  <si>
    <t>ДЭПП</t>
  </si>
  <si>
    <t xml:space="preserve">101 02000 01 0000 110</t>
  </si>
  <si>
    <t xml:space="preserve">НДФЛ 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</si>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</sst>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none"/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9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4" fillId="0" borderId="4" numFmtId="162" xfId="0" applyNumberFormat="1" applyFont="1" applyBorder="1" applyAlignment="1">
      <alignment horizontal="center" vertical="center" wrapText="1"/>
    </xf>
    <xf fontId="14" fillId="0" borderId="4" numFmtId="163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top" wrapText="1"/>
    </xf>
    <xf fontId="14" fillId="0" borderId="4" numFmtId="164" xfId="105" applyNumberFormat="1" applyFont="1" applyBorder="1" applyAlignment="1" applyProtection="1">
      <alignment horizontal="center" vertical="top" wrapText="1"/>
    </xf>
    <xf fontId="13" fillId="0" borderId="5" numFmtId="49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top" wrapText="1"/>
    </xf>
    <xf fontId="14" fillId="0" borderId="4" numFmtId="162" xfId="0" applyNumberFormat="1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4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vertical="center" wrapText="1"/>
    </xf>
    <xf fontId="16" fillId="0" borderId="4" numFmtId="162" xfId="0" applyNumberFormat="1" applyFont="1" applyBorder="1" applyAlignment="1">
      <alignment vertical="center" wrapText="1"/>
    </xf>
    <xf fontId="16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0" borderId="7" numFmtId="162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5" fillId="0" borderId="4" numFmtId="49" xfId="0" applyNumberFormat="1" applyFont="1" applyBorder="1" applyAlignment="1">
      <alignment horizontal="center" vertical="top" wrapText="1"/>
    </xf>
    <xf fontId="16" fillId="0" borderId="4" numFmtId="165" xfId="0" applyNumberFormat="1" applyFont="1" applyBorder="1" applyAlignment="1">
      <alignment vertical="center" wrapText="1"/>
    </xf>
    <xf fontId="16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top" wrapText="1"/>
    </xf>
    <xf fontId="21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vertical="center" wrapText="1"/>
    </xf>
    <xf fontId="21" fillId="0" borderId="4" numFmtId="162" xfId="0" applyNumberFormat="1" applyFont="1" applyBorder="1" applyAlignment="1">
      <alignment horizontal="right" vertical="center" wrapText="1"/>
    </xf>
    <xf fontId="21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0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4" numFmtId="49" xfId="0" applyNumberFormat="1" applyFont="1" applyBorder="1" applyAlignment="1">
      <alignment horizontal="center" vertical="center" wrapText="1"/>
    </xf>
    <xf fontId="24" fillId="0" borderId="4" numFmtId="0" xfId="0" applyFont="1" applyBorder="1" applyAlignment="1">
      <alignment horizontal="right" vertical="center"/>
    </xf>
    <xf fontId="25" fillId="0" borderId="4" numFmtId="0" xfId="0" applyFont="1" applyBorder="1" applyAlignment="1">
      <alignment horizontal="left" vertical="center" wrapText="1"/>
    </xf>
    <xf fontId="25" fillId="0" borderId="7" numFmtId="162" xfId="0" applyNumberFormat="1" applyFont="1" applyBorder="1" applyAlignment="1">
      <alignment horizontal="right" vertical="center" wrapText="1"/>
    </xf>
    <xf fontId="25" fillId="0" borderId="4" numFmtId="162" xfId="0" applyNumberFormat="1" applyFont="1" applyBorder="1" applyAlignment="1">
      <alignment horizontal="right" vertical="center" wrapText="1"/>
    </xf>
    <xf fontId="25" fillId="0" borderId="4" numFmtId="164" xfId="0" applyNumberFormat="1" applyFont="1" applyBorder="1" applyAlignment="1">
      <alignment horizontal="right" vertical="center" wrapText="1"/>
    </xf>
    <xf fontId="21" fillId="0" borderId="4" numFmtId="49" xfId="0" applyNumberFormat="1" applyFont="1" applyBorder="1" applyAlignment="1">
      <alignment horizontal="center" vertical="top" wrapText="1"/>
    </xf>
    <xf fontId="21" fillId="0" borderId="0" numFmtId="0" xfId="0" applyFont="1" applyAlignment="1">
      <alignment vertical="center"/>
    </xf>
    <xf fontId="21" fillId="0" borderId="4" numFmtId="162" xfId="0" applyNumberFormat="1" applyFont="1" applyBorder="1" applyAlignment="1">
      <alignment vertical="center" wrapText="1"/>
    </xf>
    <xf fontId="26" fillId="0" borderId="4" numFmtId="164" xfId="0" applyNumberFormat="1" applyFont="1" applyBorder="1" applyAlignment="1">
      <alignment horizontal="right" vertical="center" wrapText="1"/>
    </xf>
    <xf fontId="11" fillId="0" borderId="4" numFmtId="164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/>
    </xf>
    <xf fontId="18" fillId="0" borderId="4" numFmtId="165" xfId="0" applyNumberFormat="1" applyFont="1" applyBorder="1" applyAlignment="1">
      <alignment vertical="center"/>
    </xf>
    <xf fontId="16" fillId="0" borderId="4" numFmtId="166" xfId="0" applyNumberFormat="1" applyFont="1" applyBorder="1" applyAlignment="1">
      <alignment horizontal="center" vertical="center" wrapText="1"/>
    </xf>
    <xf fontId="17" fillId="0" borderId="4" numFmtId="49" xfId="0" applyNumberFormat="1" applyFont="1" applyBorder="1" applyAlignment="1">
      <alignment vertical="center" wrapText="1"/>
    </xf>
    <xf fontId="15" fillId="0" borderId="4" numFmtId="0" xfId="0" applyFont="1" applyBorder="1" applyAlignment="1">
      <alignment vertical="top" wrapText="1"/>
    </xf>
    <xf fontId="27" fillId="0" borderId="4" numFmtId="162" xfId="0" applyNumberFormat="1" applyFont="1" applyBorder="1" applyAlignment="1">
      <alignment vertical="center" wrapText="1"/>
    </xf>
    <xf fontId="9" fillId="0" borderId="0" numFmtId="162" xfId="0" applyNumberFormat="1" applyFont="1" applyAlignment="1">
      <alignment horizontal="right" vertical="center" wrapText="1"/>
    </xf>
    <xf fontId="27" fillId="0" borderId="4" numFmtId="0" xfId="0" applyFont="1" applyBorder="1" applyAlignment="1">
      <alignment horizontal="left" vertical="center" wrapText="1"/>
    </xf>
    <xf fontId="9" fillId="0" borderId="8" numFmtId="162" xfId="0" applyNumberFormat="1" applyFont="1" applyBorder="1" applyAlignment="1">
      <alignment horizontal="right" vertical="center" wrapText="1"/>
    </xf>
    <xf fontId="27" fillId="0" borderId="4" numFmtId="0" xfId="0" applyFont="1" applyBorder="1" applyAlignment="1">
      <alignment horizontal="left" vertical="top" wrapText="1"/>
    </xf>
    <xf fontId="9" fillId="0" borderId="7" numFmtId="162" xfId="0" applyNumberFormat="1" applyFont="1" applyBorder="1" applyAlignment="1">
      <alignment vertical="center" wrapText="1"/>
    </xf>
    <xf fontId="10" fillId="0" borderId="4" numFmtId="164" xfId="0" applyNumberFormat="1" applyFont="1" applyBorder="1" applyAlignment="1">
      <alignment vertical="center" wrapText="1"/>
    </xf>
    <xf fontId="9" fillId="0" borderId="4" numFmtId="164" xfId="0" applyNumberFormat="1" applyFont="1" applyBorder="1" applyAlignment="1">
      <alignment vertical="center" wrapText="1"/>
    </xf>
    <xf fontId="27" fillId="0" borderId="4" numFmtId="165" xfId="0" applyNumberFormat="1" applyFont="1" applyBorder="1" applyAlignment="1">
      <alignment vertical="center" wrapText="1"/>
    </xf>
    <xf fontId="17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 wrapText="1"/>
    </xf>
    <xf fontId="18" fillId="0" borderId="4" numFmtId="165" xfId="0" applyNumberFormat="1" applyFont="1" applyBorder="1" applyAlignment="1">
      <alignment vertical="center" wrapText="1"/>
    </xf>
    <xf fontId="16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70" workbookViewId="0">
      <pane xSplit="5" ySplit="5" topLeftCell="F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  <c r="AA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  <c r="AA3" s="20"/>
    </row>
    <row r="4" s="20" customFormat="1" ht="55.5" customHeight="1">
      <c r="A4" s="30"/>
      <c r="B4" s="31"/>
      <c r="C4" s="32"/>
      <c r="D4" s="24"/>
      <c r="E4" s="25"/>
      <c r="F4" s="27" t="s">
        <v>15</v>
      </c>
      <c r="G4" s="27" t="s">
        <v>16</v>
      </c>
      <c r="H4" s="27" t="s">
        <v>17</v>
      </c>
      <c r="I4" s="33" t="s">
        <v>18</v>
      </c>
      <c r="J4" s="26" t="s">
        <v>17</v>
      </c>
      <c r="K4" s="34" t="s">
        <v>19</v>
      </c>
      <c r="L4" s="34" t="s">
        <v>20</v>
      </c>
      <c r="M4" s="34" t="s">
        <v>21</v>
      </c>
      <c r="N4" s="34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  <c r="AA4" s="20"/>
    </row>
    <row r="5" s="35" customFormat="1" ht="26.25" customHeight="1">
      <c r="A5" s="36"/>
      <c r="B5" s="37"/>
      <c r="C5" s="38"/>
      <c r="D5" s="39" t="s">
        <v>23</v>
      </c>
      <c r="E5" s="40">
        <f>SUM(E6:E16)</f>
        <v>4007411.8952238797</v>
      </c>
      <c r="F5" s="40">
        <f>SUM(F6:F16)</f>
        <v>27221858.300000004</v>
      </c>
      <c r="G5" s="40">
        <f>SUM(G6:G16)</f>
        <v>6947808.5000000009</v>
      </c>
      <c r="H5" s="40">
        <f>SUM(H6:H16)</f>
        <v>2654271.7000000002</v>
      </c>
      <c r="I5" s="40">
        <f>SUM(I6:I16)</f>
        <v>4885635.040000001</v>
      </c>
      <c r="J5" s="40">
        <f>SUM(J6:J16)</f>
        <v>461435.84000000003</v>
      </c>
      <c r="K5" s="40">
        <f>SUM(K6:K16)</f>
        <v>878223.14477611973</v>
      </c>
      <c r="L5" s="40">
        <f>SUM(L6:L16)</f>
        <v>-2062173.4600000004</v>
      </c>
      <c r="M5" s="40">
        <f>SUM(M6:M16)</f>
        <v>-22336223.260000002</v>
      </c>
      <c r="N5" s="40">
        <f>SUM(N6:N16)</f>
        <v>-2192835.8599999999</v>
      </c>
      <c r="O5" s="41">
        <f t="shared" ref="O5:O9" si="0">IFERROR(I5/E5,"")</f>
        <v>1.219149707526398</v>
      </c>
      <c r="P5" s="41">
        <f t="shared" ref="P5:P9" si="1">IFERROR(J5/H5,"")</f>
        <v>0.17384649808081065</v>
      </c>
      <c r="Q5" s="41">
        <f t="shared" ref="Q5:Q9" si="2">IFERROR(I5/G5,"")</f>
        <v>0.70319080325832239</v>
      </c>
      <c r="R5" s="41">
        <f t="shared" ref="R5:R9" si="3">IFERROR(I5/F5,"")</f>
        <v>0.17947470691227571</v>
      </c>
      <c r="S5" s="35"/>
      <c r="T5" s="35"/>
      <c r="U5" s="35"/>
      <c r="V5" s="35"/>
      <c r="W5" s="35"/>
      <c r="X5" s="35"/>
      <c r="Y5" s="35"/>
      <c r="Z5" s="35"/>
      <c r="AA5" s="35"/>
    </row>
    <row r="6" ht="17.25">
      <c r="A6" s="42"/>
      <c r="B6" s="43" t="s">
        <v>24</v>
      </c>
      <c r="C6" s="44" t="s">
        <v>25</v>
      </c>
      <c r="D6" s="45" t="s">
        <v>26</v>
      </c>
      <c r="E6" s="46">
        <f>3267114.92/33.5*30</f>
        <v>2925774.5552238803</v>
      </c>
      <c r="F6" s="46">
        <v>20635469.5</v>
      </c>
      <c r="G6" s="47">
        <v>4685309.4000000004</v>
      </c>
      <c r="H6" s="47">
        <v>1527342.6000000001</v>
      </c>
      <c r="I6" s="47">
        <v>3562438.6600000001</v>
      </c>
      <c r="J6" s="47">
        <v>275778.05000000005</v>
      </c>
      <c r="K6" s="47">
        <f t="shared" ref="K6:K9" si="4">I6-E6</f>
        <v>636664.10477611981</v>
      </c>
      <c r="L6" s="47">
        <f t="shared" ref="L6:L9" si="5">I6-G6</f>
        <v>-1122870.7400000002</v>
      </c>
      <c r="M6" s="47">
        <f t="shared" ref="M6:M9" si="6">I6-F6</f>
        <v>-17073030.84</v>
      </c>
      <c r="N6" s="48">
        <f t="shared" ref="N6:N9" si="7">J6-H6</f>
        <v>-1251564.55</v>
      </c>
      <c r="O6" s="49">
        <f t="shared" si="0"/>
        <v>1.2176053187828078</v>
      </c>
      <c r="P6" s="49">
        <f t="shared" si="1"/>
        <v>0.18056070065746874</v>
      </c>
      <c r="Q6" s="49">
        <f t="shared" si="2"/>
        <v>0.76034224335323508</v>
      </c>
      <c r="R6" s="49">
        <f t="shared" si="3"/>
        <v>0.17263666620233672</v>
      </c>
      <c r="S6" s="1"/>
      <c r="T6" s="1"/>
      <c r="U6" s="1"/>
      <c r="V6" s="1"/>
      <c r="W6" s="1"/>
      <c r="X6" s="1"/>
      <c r="Y6" s="1"/>
      <c r="Z6" s="1"/>
      <c r="AA6" s="1"/>
    </row>
    <row r="7" ht="17.25">
      <c r="A7" s="42"/>
      <c r="B7" s="43" t="s">
        <v>27</v>
      </c>
      <c r="C7" s="44" t="s">
        <v>28</v>
      </c>
      <c r="D7" s="45" t="s">
        <v>29</v>
      </c>
      <c r="E7" s="46">
        <v>19604.32</v>
      </c>
      <c r="F7" s="46">
        <v>82008.100000000006</v>
      </c>
      <c r="G7" s="47">
        <v>25268.5</v>
      </c>
      <c r="H7" s="47">
        <v>6920</v>
      </c>
      <c r="I7" s="47">
        <v>20415.98</v>
      </c>
      <c r="J7" s="47">
        <v>42.93</v>
      </c>
      <c r="K7" s="50">
        <f t="shared" si="4"/>
        <v>811.65999999999985</v>
      </c>
      <c r="L7" s="50">
        <f t="shared" si="5"/>
        <v>-4852.5200000000004</v>
      </c>
      <c r="M7" s="50">
        <f t="shared" si="6"/>
        <v>-61592.12000000001</v>
      </c>
      <c r="N7" s="50">
        <f t="shared" si="7"/>
        <v>-6877.0699999999997</v>
      </c>
      <c r="O7" s="49">
        <f t="shared" si="0"/>
        <v>1.0414020991291715</v>
      </c>
      <c r="P7" s="49">
        <f t="shared" si="1"/>
        <v>0.0062037572254335259</v>
      </c>
      <c r="Q7" s="49">
        <f t="shared" si="2"/>
        <v>0.80796169143399887</v>
      </c>
      <c r="R7" s="49">
        <f t="shared" si="3"/>
        <v>0.24895077437472637</v>
      </c>
      <c r="S7" s="1"/>
      <c r="T7" s="1"/>
      <c r="U7" s="1"/>
      <c r="V7" s="1"/>
      <c r="W7" s="1"/>
      <c r="X7" s="1"/>
      <c r="Y7" s="1"/>
      <c r="Z7" s="1"/>
      <c r="AA7" s="1"/>
    </row>
    <row r="8" ht="17.25">
      <c r="A8" s="42"/>
      <c r="B8" s="43" t="s">
        <v>24</v>
      </c>
      <c r="C8" s="44" t="s">
        <v>30</v>
      </c>
      <c r="D8" s="45" t="s">
        <v>31</v>
      </c>
      <c r="E8" s="46"/>
      <c r="F8" s="46">
        <v>52994.300000000003</v>
      </c>
      <c r="G8" s="47">
        <v>12000</v>
      </c>
      <c r="H8" s="47">
        <v>12000</v>
      </c>
      <c r="I8" s="47">
        <v>0</v>
      </c>
      <c r="J8" s="47">
        <v>0</v>
      </c>
      <c r="K8" s="50">
        <f t="shared" si="4"/>
        <v>0</v>
      </c>
      <c r="L8" s="50">
        <f t="shared" si="5"/>
        <v>-12000</v>
      </c>
      <c r="M8" s="50">
        <f t="shared" si="6"/>
        <v>-52994.300000000003</v>
      </c>
      <c r="N8" s="50">
        <f t="shared" si="7"/>
        <v>-12000</v>
      </c>
      <c r="O8" s="49" t="str">
        <f t="shared" si="0"/>
        <v/>
      </c>
      <c r="P8" s="49">
        <f t="shared" si="1"/>
        <v>0</v>
      </c>
      <c r="Q8" s="49">
        <f t="shared" si="2"/>
        <v>0</v>
      </c>
      <c r="R8" s="49">
        <f t="shared" si="3"/>
        <v>0</v>
      </c>
      <c r="S8" s="1"/>
      <c r="T8" s="1"/>
      <c r="U8" s="1"/>
      <c r="V8" s="1"/>
      <c r="W8" s="1"/>
      <c r="X8" s="1"/>
      <c r="Y8" s="1"/>
      <c r="Z8" s="1"/>
      <c r="AA8" s="1"/>
    </row>
    <row r="9" ht="17.25">
      <c r="A9" s="42"/>
      <c r="B9" s="43" t="s">
        <v>24</v>
      </c>
      <c r="C9" s="44" t="s">
        <v>32</v>
      </c>
      <c r="D9" s="45" t="s">
        <v>33</v>
      </c>
      <c r="E9" s="46">
        <v>202100.44</v>
      </c>
      <c r="F9" s="46">
        <v>1259409.1000000001</v>
      </c>
      <c r="G9" s="47">
        <v>591600.19999999995</v>
      </c>
      <c r="H9" s="47">
        <v>396488.09999999998</v>
      </c>
      <c r="I9" s="47">
        <v>192505.85000000001</v>
      </c>
      <c r="J9" s="47">
        <v>27646.629999999997</v>
      </c>
      <c r="K9" s="50">
        <f t="shared" si="4"/>
        <v>-9594.5899999999965</v>
      </c>
      <c r="L9" s="50">
        <f t="shared" si="5"/>
        <v>-399094.34999999998</v>
      </c>
      <c r="M9" s="50">
        <f t="shared" si="6"/>
        <v>-1066903.25</v>
      </c>
      <c r="N9" s="50">
        <f t="shared" si="7"/>
        <v>-368841.46999999997</v>
      </c>
      <c r="O9" s="49">
        <f t="shared" si="0"/>
        <v>0.95252563527323342</v>
      </c>
      <c r="P9" s="49">
        <f t="shared" si="1"/>
        <v>0.06972877622304427</v>
      </c>
      <c r="Q9" s="49">
        <f t="shared" si="2"/>
        <v>0.32539855463199646</v>
      </c>
      <c r="R9" s="49">
        <f t="shared" si="3"/>
        <v>0.15285410435735297</v>
      </c>
      <c r="S9" s="1"/>
      <c r="T9" s="1"/>
      <c r="U9" s="1"/>
      <c r="V9" s="1"/>
      <c r="W9" s="1"/>
      <c r="X9" s="1"/>
      <c r="Y9" s="1"/>
      <c r="Z9" s="1"/>
      <c r="AA9" s="1"/>
    </row>
    <row r="10" ht="17.25">
      <c r="A10" s="42"/>
      <c r="B10" s="43" t="s">
        <v>24</v>
      </c>
      <c r="C10" s="44" t="s">
        <v>34</v>
      </c>
      <c r="D10" s="45" t="s">
        <v>35</v>
      </c>
      <c r="E10" s="46">
        <v>358.01999999999998</v>
      </c>
      <c r="F10" s="46"/>
      <c r="G10" s="47"/>
      <c r="H10" s="47"/>
      <c r="I10" s="47">
        <v>151.34999999999999</v>
      </c>
      <c r="J10" s="47">
        <v>52.850000000000001</v>
      </c>
      <c r="K10" s="50">
        <f t="shared" ref="K10:K45" si="8">I10-E10</f>
        <v>-206.66999999999999</v>
      </c>
      <c r="L10" s="50">
        <f t="shared" ref="L10:L73" si="9">I10-G10</f>
        <v>151.34999999999999</v>
      </c>
      <c r="M10" s="50">
        <f t="shared" ref="M10:M45" si="10">I10-F10</f>
        <v>151.34999999999999</v>
      </c>
      <c r="N10" s="50">
        <f t="shared" ref="N10:N45" si="11">J10-H10</f>
        <v>52.850000000000001</v>
      </c>
      <c r="O10" s="49">
        <f t="shared" ref="O10:O73" si="12">IFERROR(I10/E10,"")</f>
        <v>0.42274174627115801</v>
      </c>
      <c r="P10" s="49" t="str">
        <f t="shared" ref="P10:P73" si="13">IFERROR(J10/H10,"")</f>
        <v/>
      </c>
      <c r="Q10" s="49" t="str">
        <f t="shared" ref="Q10:Q73" si="14">IFERROR(I10/G10,"")</f>
        <v/>
      </c>
      <c r="R10" s="49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  <c r="AA10" s="1"/>
    </row>
    <row r="11" ht="17.25">
      <c r="A11" s="42"/>
      <c r="B11" s="43" t="s">
        <v>24</v>
      </c>
      <c r="C11" s="44" t="s">
        <v>36</v>
      </c>
      <c r="D11" s="45" t="s">
        <v>37</v>
      </c>
      <c r="E11" s="46">
        <v>995.77999999999997</v>
      </c>
      <c r="F11" s="46">
        <v>1208.9000000000001</v>
      </c>
      <c r="G11" s="47">
        <v>839.89999999999998</v>
      </c>
      <c r="H11" s="47">
        <v>241.90000000000001</v>
      </c>
      <c r="I11" s="47">
        <v>789.10000000000002</v>
      </c>
      <c r="J11" s="47">
        <v>0</v>
      </c>
      <c r="K11" s="50">
        <f t="shared" si="8"/>
        <v>-206.67999999999995</v>
      </c>
      <c r="L11" s="50">
        <f t="shared" si="9"/>
        <v>-50.799999999999955</v>
      </c>
      <c r="M11" s="50">
        <f t="shared" si="10"/>
        <v>-419.80000000000007</v>
      </c>
      <c r="N11" s="50">
        <f t="shared" si="11"/>
        <v>-241.90000000000001</v>
      </c>
      <c r="O11" s="49">
        <f t="shared" si="12"/>
        <v>0.79244411416176264</v>
      </c>
      <c r="P11" s="49">
        <f t="shared" si="13"/>
        <v>0</v>
      </c>
      <c r="Q11" s="49">
        <f t="shared" si="14"/>
        <v>0.93951660912013335</v>
      </c>
      <c r="R11" s="49">
        <f t="shared" si="15"/>
        <v>0.65274216229630244</v>
      </c>
      <c r="S11" s="1"/>
      <c r="T11" s="1"/>
      <c r="U11" s="1"/>
      <c r="V11" s="1"/>
      <c r="W11" s="1"/>
      <c r="X11" s="1"/>
      <c r="Y11" s="1"/>
      <c r="Z11" s="1"/>
      <c r="AA11" s="1"/>
    </row>
    <row r="12" ht="17.25">
      <c r="A12" s="42"/>
      <c r="B12" s="43" t="s">
        <v>24</v>
      </c>
      <c r="C12" s="44" t="s">
        <v>38</v>
      </c>
      <c r="D12" s="45" t="s">
        <v>39</v>
      </c>
      <c r="E12" s="46">
        <v>268391.53999999998</v>
      </c>
      <c r="F12" s="46">
        <v>615839.40000000002</v>
      </c>
      <c r="G12" s="47">
        <v>303592.29999999999</v>
      </c>
      <c r="H12" s="47">
        <v>124718.10000000001</v>
      </c>
      <c r="I12" s="47">
        <v>284136.70999999996</v>
      </c>
      <c r="J12" s="47">
        <v>113678.23</v>
      </c>
      <c r="K12" s="50">
        <f t="shared" si="8"/>
        <v>15745.169999999984</v>
      </c>
      <c r="L12" s="50">
        <f t="shared" si="9"/>
        <v>-19455.590000000026</v>
      </c>
      <c r="M12" s="50">
        <f t="shared" si="10"/>
        <v>-331702.69000000006</v>
      </c>
      <c r="N12" s="50">
        <f t="shared" si="11"/>
        <v>-11039.87000000001</v>
      </c>
      <c r="O12" s="49">
        <f t="shared" si="12"/>
        <v>1.0586649266217556</v>
      </c>
      <c r="P12" s="49">
        <f t="shared" si="13"/>
        <v>0.9114814128823322</v>
      </c>
      <c r="Q12" s="49">
        <f t="shared" si="14"/>
        <v>0.9359154036515418</v>
      </c>
      <c r="R12" s="49">
        <f t="shared" si="15"/>
        <v>0.46138118152232538</v>
      </c>
      <c r="S12" s="1"/>
      <c r="T12" s="1"/>
      <c r="U12" s="1"/>
      <c r="V12" s="1"/>
      <c r="W12" s="1"/>
      <c r="X12" s="1"/>
      <c r="Y12" s="1"/>
      <c r="Z12" s="1"/>
      <c r="AA12" s="1"/>
    </row>
    <row r="13" ht="17.25">
      <c r="A13" s="42"/>
      <c r="B13" s="43" t="s">
        <v>40</v>
      </c>
      <c r="C13" s="44" t="s">
        <v>41</v>
      </c>
      <c r="D13" s="45" t="s">
        <v>42</v>
      </c>
      <c r="E13" s="46">
        <v>52428.330000000002</v>
      </c>
      <c r="F13" s="46">
        <v>1486170.1000000001</v>
      </c>
      <c r="G13" s="47">
        <v>58400</v>
      </c>
      <c r="H13" s="47">
        <v>6000</v>
      </c>
      <c r="I13" s="47">
        <v>60782.410000000003</v>
      </c>
      <c r="J13" s="47">
        <v>3829.5099999999998</v>
      </c>
      <c r="K13" s="50">
        <f t="shared" si="8"/>
        <v>8354.0800000000017</v>
      </c>
      <c r="L13" s="50">
        <f t="shared" si="9"/>
        <v>2382.4100000000035</v>
      </c>
      <c r="M13" s="50">
        <f t="shared" si="10"/>
        <v>-1425387.6900000002</v>
      </c>
      <c r="N13" s="50">
        <f t="shared" si="11"/>
        <v>-2170.4900000000002</v>
      </c>
      <c r="O13" s="49">
        <f t="shared" si="12"/>
        <v>1.1593428590992694</v>
      </c>
      <c r="P13" s="49">
        <f t="shared" si="13"/>
        <v>0.63825166666666666</v>
      </c>
      <c r="Q13" s="49">
        <f t="shared" si="14"/>
        <v>1.040794691780822</v>
      </c>
      <c r="R13" s="49">
        <f t="shared" si="15"/>
        <v>0.040898689860602092</v>
      </c>
      <c r="S13" s="1"/>
      <c r="T13" s="1"/>
      <c r="U13" s="1"/>
      <c r="V13" s="1"/>
      <c r="W13" s="1"/>
      <c r="X13" s="1"/>
      <c r="Y13" s="1"/>
      <c r="Z13" s="1"/>
      <c r="AA13" s="1"/>
    </row>
    <row r="14" ht="17.25">
      <c r="A14" s="42"/>
      <c r="B14" s="43" t="s">
        <v>40</v>
      </c>
      <c r="C14" s="44" t="s">
        <v>43</v>
      </c>
      <c r="D14" s="45" t="s">
        <v>44</v>
      </c>
      <c r="E14" s="46">
        <v>475761.46999999997</v>
      </c>
      <c r="F14" s="46">
        <v>2439929.7999999998</v>
      </c>
      <c r="G14" s="47">
        <v>1064024</v>
      </c>
      <c r="H14" s="47">
        <v>522862</v>
      </c>
      <c r="I14" s="47">
        <v>571917.78000000003</v>
      </c>
      <c r="J14" s="47">
        <v>4160.21</v>
      </c>
      <c r="K14" s="50">
        <f t="shared" si="8"/>
        <v>96156.310000000056</v>
      </c>
      <c r="L14" s="50">
        <f t="shared" si="9"/>
        <v>-492106.21999999997</v>
      </c>
      <c r="M14" s="50">
        <f t="shared" si="10"/>
        <v>-1868012.0199999998</v>
      </c>
      <c r="N14" s="51">
        <f t="shared" si="11"/>
        <v>-518701.78999999998</v>
      </c>
      <c r="O14" s="49">
        <f t="shared" si="12"/>
        <v>1.2021103348280811</v>
      </c>
      <c r="P14" s="49">
        <f t="shared" si="13"/>
        <v>0.0079566118784688885</v>
      </c>
      <c r="Q14" s="49">
        <f t="shared" si="14"/>
        <v>0.5375045863627137</v>
      </c>
      <c r="R14" s="49">
        <f t="shared" si="15"/>
        <v>0.2343992765693505</v>
      </c>
      <c r="S14" s="1"/>
      <c r="T14" s="1"/>
      <c r="U14" s="1"/>
      <c r="V14" s="1"/>
      <c r="W14" s="1"/>
      <c r="X14" s="1"/>
      <c r="Y14" s="1"/>
      <c r="Z14" s="1"/>
      <c r="AA14" s="1"/>
    </row>
    <row r="15" ht="17.25">
      <c r="A15" s="42"/>
      <c r="B15" s="43"/>
      <c r="C15" s="44" t="s">
        <v>45</v>
      </c>
      <c r="D15" s="45" t="s">
        <v>46</v>
      </c>
      <c r="E15" s="46">
        <v>61997.440000000002</v>
      </c>
      <c r="F15" s="46">
        <v>648829.09999999998</v>
      </c>
      <c r="G15" s="47">
        <v>206774.20000000001</v>
      </c>
      <c r="H15" s="47">
        <v>57699</v>
      </c>
      <c r="I15" s="47">
        <v>192497.19999999998</v>
      </c>
      <c r="J15" s="47">
        <v>36247.43</v>
      </c>
      <c r="K15" s="50">
        <f t="shared" si="8"/>
        <v>130499.75999999998</v>
      </c>
      <c r="L15" s="50">
        <f t="shared" si="9"/>
        <v>-14277.000000000029</v>
      </c>
      <c r="M15" s="50">
        <f t="shared" si="10"/>
        <v>-456331.90000000002</v>
      </c>
      <c r="N15" s="51">
        <f t="shared" si="11"/>
        <v>-21451.57</v>
      </c>
      <c r="O15" s="49">
        <f t="shared" si="12"/>
        <v>3.104921751607808</v>
      </c>
      <c r="P15" s="49">
        <f t="shared" si="13"/>
        <v>0.62821591362068663</v>
      </c>
      <c r="Q15" s="49">
        <f t="shared" si="14"/>
        <v>0.93095366830097748</v>
      </c>
      <c r="R15" s="49">
        <f t="shared" si="15"/>
        <v>0.29668398041949717</v>
      </c>
      <c r="S15" s="1"/>
      <c r="T15" s="1"/>
      <c r="U15" s="1"/>
      <c r="V15" s="1"/>
      <c r="W15" s="1"/>
      <c r="X15" s="1"/>
      <c r="Y15" s="1"/>
      <c r="Z15" s="1"/>
      <c r="AA15" s="1"/>
    </row>
    <row r="16" ht="17.25" hidden="1">
      <c r="A16" s="42"/>
      <c r="B16" s="43" t="s">
        <v>40</v>
      </c>
      <c r="C16" s="44" t="s">
        <v>47</v>
      </c>
      <c r="D16" s="45" t="s">
        <v>48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7">
        <v>0</v>
      </c>
      <c r="K16" s="50">
        <f t="shared" si="8"/>
        <v>0</v>
      </c>
      <c r="L16" s="50">
        <f t="shared" si="9"/>
        <v>0</v>
      </c>
      <c r="M16" s="50">
        <f t="shared" si="10"/>
        <v>0</v>
      </c>
      <c r="N16" s="50">
        <f t="shared" si="11"/>
        <v>0</v>
      </c>
      <c r="O16" s="49" t="str">
        <f t="shared" si="12"/>
        <v/>
      </c>
      <c r="P16" s="49" t="str">
        <f t="shared" si="13"/>
        <v/>
      </c>
      <c r="Q16" s="49" t="str">
        <f t="shared" si="14"/>
        <v/>
      </c>
      <c r="R16" s="49" t="str">
        <f t="shared" si="15"/>
        <v/>
      </c>
      <c r="S16" s="1"/>
      <c r="T16" s="1"/>
      <c r="U16" s="1"/>
      <c r="V16" s="1"/>
      <c r="W16" s="1"/>
      <c r="X16" s="1"/>
      <c r="Y16" s="1"/>
      <c r="Z16" s="1"/>
      <c r="AA16" s="1"/>
    </row>
    <row r="17" s="35" customFormat="1" ht="27.75" customHeight="1">
      <c r="A17" s="36"/>
      <c r="B17" s="52"/>
      <c r="C17" s="38"/>
      <c r="D17" s="53" t="s">
        <v>49</v>
      </c>
      <c r="E17" s="54">
        <f>E21+E24+E33+E46+E51+E54+E57+E66</f>
        <v>2271385.6599999997</v>
      </c>
      <c r="F17" s="54">
        <f>F21+F24+F33+F46+F51+F54+F57+F66</f>
        <v>7517591.3000000007</v>
      </c>
      <c r="G17" s="54">
        <f>G21+G24+G33+G46+G51+G54+G57+G66</f>
        <v>2259465.7999999998</v>
      </c>
      <c r="H17" s="54">
        <f>H21+H24+H33+H46+H51+H54+H57+H66</f>
        <v>596017.30000000005</v>
      </c>
      <c r="I17" s="54">
        <f>I21+I24+I33+I46+I51+I54+I57+I66</f>
        <v>2079944.4199999997</v>
      </c>
      <c r="J17" s="54">
        <f>J21+J24+J33+J46+J51+J54+J57+J66</f>
        <v>173404.35999999999</v>
      </c>
      <c r="K17" s="54">
        <f t="shared" si="8"/>
        <v>-191441.23999999999</v>
      </c>
      <c r="L17" s="54">
        <f t="shared" si="9"/>
        <v>-179521.38000000012</v>
      </c>
      <c r="M17" s="54">
        <f t="shared" si="10"/>
        <v>-5437646.8800000008</v>
      </c>
      <c r="N17" s="54">
        <f t="shared" si="11"/>
        <v>-422612.94000000006</v>
      </c>
      <c r="O17" s="41">
        <f t="shared" si="12"/>
        <v>0.91571610080517984</v>
      </c>
      <c r="P17" s="41">
        <f t="shared" si="13"/>
        <v>0.2909384677256851</v>
      </c>
      <c r="Q17" s="41">
        <f t="shared" si="14"/>
        <v>0.92054698061816198</v>
      </c>
      <c r="R17" s="41">
        <f t="shared" si="15"/>
        <v>0.27667697497734406</v>
      </c>
      <c r="S17" s="35"/>
      <c r="T17" s="35"/>
      <c r="U17" s="35"/>
      <c r="V17" s="35"/>
      <c r="W17" s="35"/>
      <c r="X17" s="35"/>
      <c r="Y17" s="35"/>
      <c r="Z17" s="35"/>
      <c r="AA17" s="35"/>
    </row>
    <row r="18" ht="18" customHeight="1">
      <c r="A18" s="42" t="s">
        <v>50</v>
      </c>
      <c r="B18" s="43" t="s">
        <v>27</v>
      </c>
      <c r="C18" s="55" t="s">
        <v>51</v>
      </c>
      <c r="D18" s="56" t="s">
        <v>52</v>
      </c>
      <c r="E18" s="47">
        <v>64232.300000000003</v>
      </c>
      <c r="F18" s="47">
        <v>259879.79999999999</v>
      </c>
      <c r="G18" s="47">
        <v>82873</v>
      </c>
      <c r="H18" s="47">
        <v>21000</v>
      </c>
      <c r="I18" s="47">
        <v>82026.559999999998</v>
      </c>
      <c r="J18" s="47">
        <v>16307.25</v>
      </c>
      <c r="K18" s="47">
        <f t="shared" si="8"/>
        <v>17794.259999999995</v>
      </c>
      <c r="L18" s="47">
        <f t="shared" si="9"/>
        <v>-846.44000000000233</v>
      </c>
      <c r="M18" s="47">
        <f t="shared" si="10"/>
        <v>-177853.23999999999</v>
      </c>
      <c r="N18" s="48">
        <f t="shared" si="11"/>
        <v>-4692.75</v>
      </c>
      <c r="O18" s="49">
        <f t="shared" si="12"/>
        <v>1.2770297809668967</v>
      </c>
      <c r="P18" s="49">
        <f t="shared" si="13"/>
        <v>0.77653571428571433</v>
      </c>
      <c r="Q18" s="49">
        <f t="shared" si="14"/>
        <v>0.98978629951854036</v>
      </c>
      <c r="R18" s="49">
        <f t="shared" si="15"/>
        <v>0.31563268865067623</v>
      </c>
      <c r="S18" s="1"/>
      <c r="T18" s="1"/>
      <c r="U18" s="1"/>
      <c r="V18" s="1"/>
      <c r="W18" s="1"/>
      <c r="X18" s="1"/>
      <c r="Y18" s="1"/>
      <c r="Z18" s="1"/>
      <c r="AA18" s="1"/>
    </row>
    <row r="19" ht="17.25">
      <c r="A19" s="42"/>
      <c r="B19" s="43"/>
      <c r="C19" s="44" t="s">
        <v>53</v>
      </c>
      <c r="D19" s="56" t="s">
        <v>54</v>
      </c>
      <c r="E19" s="47">
        <v>4074.3499999999999</v>
      </c>
      <c r="F19" s="47">
        <v>3515.5999999999999</v>
      </c>
      <c r="G19" s="47">
        <v>3515.5999999999999</v>
      </c>
      <c r="H19" s="47">
        <v>3515.5999999999999</v>
      </c>
      <c r="I19" s="47">
        <v>647</v>
      </c>
      <c r="J19" s="47">
        <v>647</v>
      </c>
      <c r="K19" s="47">
        <f t="shared" si="8"/>
        <v>-3427.3499999999999</v>
      </c>
      <c r="L19" s="47">
        <f t="shared" si="9"/>
        <v>-2868.5999999999999</v>
      </c>
      <c r="M19" s="47">
        <f t="shared" si="10"/>
        <v>-2868.5999999999999</v>
      </c>
      <c r="N19" s="48">
        <f t="shared" si="11"/>
        <v>-2868.5999999999999</v>
      </c>
      <c r="O19" s="49">
        <f t="shared" si="12"/>
        <v>0.15879833593088469</v>
      </c>
      <c r="P19" s="49">
        <f t="shared" si="13"/>
        <v>0.18403686426214588</v>
      </c>
      <c r="Q19" s="49">
        <f t="shared" si="14"/>
        <v>0.18403686426214588</v>
      </c>
      <c r="R19" s="49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  <c r="AA19" s="1"/>
    </row>
    <row r="20" ht="17.25">
      <c r="A20" s="42"/>
      <c r="B20" s="43"/>
      <c r="C20" s="44" t="s">
        <v>55</v>
      </c>
      <c r="D20" s="56" t="s">
        <v>56</v>
      </c>
      <c r="E20" s="47">
        <v>41069.370000000003</v>
      </c>
      <c r="F20" s="47">
        <v>181842.60000000001</v>
      </c>
      <c r="G20" s="47">
        <v>60186.599999999999</v>
      </c>
      <c r="H20" s="47">
        <v>15000</v>
      </c>
      <c r="I20" s="47">
        <v>69653.580000000002</v>
      </c>
      <c r="J20" s="47">
        <v>13729.93</v>
      </c>
      <c r="K20" s="47">
        <f t="shared" si="8"/>
        <v>28584.209999999999</v>
      </c>
      <c r="L20" s="47">
        <f t="shared" si="9"/>
        <v>9466.9800000000032</v>
      </c>
      <c r="M20" s="47">
        <f t="shared" si="10"/>
        <v>-112189.02</v>
      </c>
      <c r="N20" s="48">
        <f t="shared" si="11"/>
        <v>-1270.0699999999997</v>
      </c>
      <c r="O20" s="49">
        <f t="shared" si="12"/>
        <v>1.6959982585561939</v>
      </c>
      <c r="P20" s="49">
        <f t="shared" si="13"/>
        <v>0.91532866666666668</v>
      </c>
      <c r="Q20" s="49">
        <f t="shared" si="14"/>
        <v>1.1572938162315201</v>
      </c>
      <c r="R20" s="49">
        <f t="shared" si="15"/>
        <v>0.38304324729188871</v>
      </c>
      <c r="S20" s="1"/>
      <c r="T20" s="1"/>
      <c r="U20" s="1"/>
      <c r="V20" s="1"/>
      <c r="W20" s="1"/>
      <c r="X20" s="1"/>
      <c r="Y20" s="1"/>
      <c r="Z20" s="1"/>
      <c r="AA20" s="1"/>
    </row>
    <row r="21" s="57" customFormat="1" ht="14.25">
      <c r="A21" s="58"/>
      <c r="B21" s="59"/>
      <c r="C21" s="60"/>
      <c r="D21" s="61" t="s">
        <v>57</v>
      </c>
      <c r="E21" s="62">
        <f>SUM(E18:E20)</f>
        <v>109376.02000000002</v>
      </c>
      <c r="F21" s="62">
        <f>SUM(F18:F20)</f>
        <v>445238</v>
      </c>
      <c r="G21" s="62">
        <f>SUM(G18:G20)</f>
        <v>146575.20000000001</v>
      </c>
      <c r="H21" s="62">
        <f>SUM(H18:H20)</f>
        <v>39515.599999999999</v>
      </c>
      <c r="I21" s="62">
        <f>SUM(I18:I20)</f>
        <v>152327.14000000001</v>
      </c>
      <c r="J21" s="62">
        <f>SUM(J18:J20)</f>
        <v>30684.18</v>
      </c>
      <c r="K21" s="62">
        <f t="shared" si="8"/>
        <v>42951.119999999995</v>
      </c>
      <c r="L21" s="62">
        <f t="shared" si="9"/>
        <v>5751.9400000000023</v>
      </c>
      <c r="M21" s="62">
        <f t="shared" si="10"/>
        <v>-292910.85999999999</v>
      </c>
      <c r="N21" s="62">
        <f t="shared" si="11"/>
        <v>-8831.4199999999983</v>
      </c>
      <c r="O21" s="63">
        <f t="shared" si="12"/>
        <v>1.3926922921495954</v>
      </c>
      <c r="P21" s="63">
        <f t="shared" si="13"/>
        <v>0.77650801202563047</v>
      </c>
      <c r="Q21" s="63">
        <f t="shared" si="14"/>
        <v>1.0392422456186312</v>
      </c>
      <c r="R21" s="63">
        <f t="shared" si="15"/>
        <v>0.34212520045458839</v>
      </c>
      <c r="S21" s="57"/>
      <c r="T21" s="57"/>
      <c r="U21" s="57"/>
      <c r="V21" s="57"/>
      <c r="W21" s="57"/>
      <c r="X21" s="57"/>
      <c r="Y21" s="57"/>
      <c r="Z21" s="57"/>
      <c r="AA21" s="57"/>
    </row>
    <row r="22" ht="34.5">
      <c r="A22" s="64">
        <v>951</v>
      </c>
      <c r="B22" s="43" t="s">
        <v>24</v>
      </c>
      <c r="C22" s="65" t="s">
        <v>58</v>
      </c>
      <c r="D22" s="66" t="s">
        <v>59</v>
      </c>
      <c r="E22" s="46">
        <v>54259.730000000003</v>
      </c>
      <c r="F22" s="46">
        <v>104746.7</v>
      </c>
      <c r="G22" s="47">
        <v>28816.599999999999</v>
      </c>
      <c r="H22" s="47">
        <v>9040</v>
      </c>
      <c r="I22" s="47">
        <v>30002.369999999999</v>
      </c>
      <c r="J22" s="47">
        <v>9394.7999999999993</v>
      </c>
      <c r="K22" s="47">
        <f t="shared" si="8"/>
        <v>-24257.360000000004</v>
      </c>
      <c r="L22" s="47">
        <f t="shared" si="9"/>
        <v>1185.7700000000004</v>
      </c>
      <c r="M22" s="47">
        <f t="shared" si="10"/>
        <v>-74744.330000000002</v>
      </c>
      <c r="N22" s="47">
        <f t="shared" si="11"/>
        <v>354.79999999999927</v>
      </c>
      <c r="O22" s="49">
        <f t="shared" si="12"/>
        <v>0.55293990589337616</v>
      </c>
      <c r="P22" s="49">
        <f t="shared" si="13"/>
        <v>1.0392477876106194</v>
      </c>
      <c r="Q22" s="49">
        <f t="shared" si="14"/>
        <v>1.0411488517035321</v>
      </c>
      <c r="R22" s="49">
        <f t="shared" si="15"/>
        <v>0.28642783018462636</v>
      </c>
      <c r="S22" s="1"/>
      <c r="T22" s="1"/>
      <c r="U22" s="1"/>
      <c r="V22" s="1"/>
      <c r="W22" s="1"/>
      <c r="X22" s="1"/>
      <c r="Y22" s="1"/>
      <c r="Z22" s="1"/>
      <c r="AA22" s="1"/>
    </row>
    <row r="23" ht="17.25">
      <c r="A23" s="67"/>
      <c r="B23" s="43"/>
      <c r="C23" s="65" t="s">
        <v>60</v>
      </c>
      <c r="D23" s="56" t="s">
        <v>61</v>
      </c>
      <c r="E23" s="46">
        <v>4394.0799999999999</v>
      </c>
      <c r="F23" s="46">
        <v>11046.9</v>
      </c>
      <c r="G23" s="47">
        <v>2526.6999999999998</v>
      </c>
      <c r="H23" s="47">
        <v>346.30000000000001</v>
      </c>
      <c r="I23" s="47">
        <v>5791.2700000000004</v>
      </c>
      <c r="J23" s="47">
        <v>2950.96</v>
      </c>
      <c r="K23" s="47">
        <f t="shared" si="8"/>
        <v>1397.1900000000005</v>
      </c>
      <c r="L23" s="47">
        <f t="shared" si="9"/>
        <v>3264.5700000000006</v>
      </c>
      <c r="M23" s="47">
        <f t="shared" si="10"/>
        <v>-5255.6299999999992</v>
      </c>
      <c r="N23" s="47">
        <f t="shared" si="11"/>
        <v>2604.6599999999999</v>
      </c>
      <c r="O23" s="49">
        <f t="shared" si="12"/>
        <v>1.3179709973418783</v>
      </c>
      <c r="P23" s="49">
        <f t="shared" si="13"/>
        <v>8.5213976321108866</v>
      </c>
      <c r="Q23" s="49">
        <f t="shared" si="14"/>
        <v>2.2920291289033128</v>
      </c>
      <c r="R23" s="49">
        <f t="shared" si="15"/>
        <v>0.52424390553005829</v>
      </c>
      <c r="S23" s="1"/>
      <c r="T23" s="1"/>
      <c r="U23" s="1"/>
      <c r="V23" s="1"/>
      <c r="W23" s="1"/>
      <c r="X23" s="1"/>
      <c r="Y23" s="1"/>
      <c r="Z23" s="1"/>
      <c r="AA23" s="1"/>
    </row>
    <row r="24" s="57" customFormat="1" ht="14.25">
      <c r="A24" s="68"/>
      <c r="B24" s="59"/>
      <c r="C24" s="60"/>
      <c r="D24" s="61" t="s">
        <v>57</v>
      </c>
      <c r="E24" s="62">
        <f>E22+E23</f>
        <v>58653.810000000005</v>
      </c>
      <c r="F24" s="62">
        <f>F22+F23</f>
        <v>115793.59999999999</v>
      </c>
      <c r="G24" s="62">
        <f>G22+G23</f>
        <v>31343.299999999999</v>
      </c>
      <c r="H24" s="62">
        <f>H22+H23</f>
        <v>9386.2999999999993</v>
      </c>
      <c r="I24" s="62">
        <f>I22+I23</f>
        <v>35793.639999999999</v>
      </c>
      <c r="J24" s="62">
        <f>J22+J23</f>
        <v>12345.759999999998</v>
      </c>
      <c r="K24" s="62">
        <f t="shared" si="8"/>
        <v>-22860.170000000006</v>
      </c>
      <c r="L24" s="62">
        <f t="shared" si="9"/>
        <v>4450.3400000000001</v>
      </c>
      <c r="M24" s="62">
        <f t="shared" si="10"/>
        <v>-79999.959999999992</v>
      </c>
      <c r="N24" s="62">
        <f t="shared" si="11"/>
        <v>2959.4599999999991</v>
      </c>
      <c r="O24" s="63">
        <f t="shared" si="12"/>
        <v>0.61025259910652008</v>
      </c>
      <c r="P24" s="63">
        <f t="shared" si="13"/>
        <v>1.3152956969199789</v>
      </c>
      <c r="Q24" s="63">
        <f t="shared" si="14"/>
        <v>1.1419869637211142</v>
      </c>
      <c r="R24" s="63">
        <f t="shared" si="15"/>
        <v>0.30911587514335853</v>
      </c>
      <c r="S24" s="57"/>
      <c r="T24" s="57"/>
      <c r="U24" s="57"/>
      <c r="V24" s="57"/>
      <c r="W24" s="57"/>
      <c r="X24" s="57"/>
      <c r="Y24" s="57"/>
      <c r="Z24" s="57"/>
      <c r="AA24" s="57"/>
    </row>
    <row r="25" ht="17.25">
      <c r="A25" s="42" t="s">
        <v>62</v>
      </c>
      <c r="B25" s="43" t="s">
        <v>63</v>
      </c>
      <c r="C25" s="44" t="s">
        <v>64</v>
      </c>
      <c r="D25" s="56" t="s">
        <v>65</v>
      </c>
      <c r="E25" s="47"/>
      <c r="F25" s="47">
        <v>7680</v>
      </c>
      <c r="G25" s="47">
        <v>0</v>
      </c>
      <c r="H25" s="47">
        <v>0</v>
      </c>
      <c r="I25" s="47">
        <v>0</v>
      </c>
      <c r="J25" s="47">
        <v>0</v>
      </c>
      <c r="K25" s="47">
        <f t="shared" si="8"/>
        <v>0</v>
      </c>
      <c r="L25" s="47">
        <f t="shared" si="9"/>
        <v>0</v>
      </c>
      <c r="M25" s="47">
        <f t="shared" si="10"/>
        <v>-7680</v>
      </c>
      <c r="N25" s="47">
        <f t="shared" si="11"/>
        <v>0</v>
      </c>
      <c r="O25" s="49" t="str">
        <f t="shared" si="12"/>
        <v/>
      </c>
      <c r="P25" s="49" t="str">
        <f t="shared" si="13"/>
        <v/>
      </c>
      <c r="Q25" s="49" t="str">
        <f t="shared" si="14"/>
        <v/>
      </c>
      <c r="R25" s="49">
        <f t="shared" si="15"/>
        <v>0</v>
      </c>
      <c r="S25" s="1"/>
      <c r="T25" s="1"/>
      <c r="U25" s="1"/>
      <c r="V25" s="1"/>
      <c r="W25" s="1"/>
      <c r="X25" s="1"/>
      <c r="Y25" s="1"/>
      <c r="Z25" s="1"/>
      <c r="AA25" s="1"/>
    </row>
    <row r="26" ht="17.25">
      <c r="A26" s="42"/>
      <c r="B26" s="43"/>
      <c r="C26" s="44" t="s">
        <v>66</v>
      </c>
      <c r="D26" s="69" t="s">
        <v>67</v>
      </c>
      <c r="E26" s="46">
        <v>21680.060000000001</v>
      </c>
      <c r="F26" s="46">
        <v>80987</v>
      </c>
      <c r="G26" s="47">
        <v>26600</v>
      </c>
      <c r="H26" s="47">
        <v>7000</v>
      </c>
      <c r="I26" s="47">
        <v>21660.740000000002</v>
      </c>
      <c r="J26" s="47">
        <v>2212.1500000000001</v>
      </c>
      <c r="K26" s="47">
        <f t="shared" si="8"/>
        <v>-19.319999999999709</v>
      </c>
      <c r="L26" s="47">
        <f t="shared" si="9"/>
        <v>-4939.2599999999984</v>
      </c>
      <c r="M26" s="47">
        <f t="shared" si="10"/>
        <v>-59326.259999999995</v>
      </c>
      <c r="N26" s="47">
        <f t="shared" si="11"/>
        <v>-4787.8500000000004</v>
      </c>
      <c r="O26" s="49">
        <f t="shared" si="12"/>
        <v>0.99910885855481946</v>
      </c>
      <c r="P26" s="49">
        <f t="shared" si="13"/>
        <v>0.31602142857142856</v>
      </c>
      <c r="Q26" s="49">
        <f t="shared" si="14"/>
        <v>0.81431353383458649</v>
      </c>
      <c r="R26" s="49">
        <f t="shared" si="15"/>
        <v>0.26745946880363519</v>
      </c>
      <c r="S26" s="1"/>
      <c r="T26" s="1"/>
      <c r="U26" s="1"/>
      <c r="V26" s="1"/>
      <c r="W26" s="1"/>
      <c r="X26" s="1"/>
      <c r="Y26" s="1"/>
      <c r="Z26" s="1"/>
      <c r="AA26" s="1"/>
    </row>
    <row r="27" ht="17.25">
      <c r="A27" s="42"/>
      <c r="B27" s="43"/>
      <c r="C27" s="55" t="s">
        <v>68</v>
      </c>
      <c r="D27" s="66" t="s">
        <v>69</v>
      </c>
      <c r="E27" s="46">
        <v>359.01999999999998</v>
      </c>
      <c r="F27" s="46">
        <v>557</v>
      </c>
      <c r="G27" s="47">
        <v>185.59999999999999</v>
      </c>
      <c r="H27" s="47">
        <v>46.399999999999999</v>
      </c>
      <c r="I27" s="47">
        <v>369.5</v>
      </c>
      <c r="J27" s="47">
        <v>44.469999999999999</v>
      </c>
      <c r="K27" s="47">
        <f t="shared" si="8"/>
        <v>10.480000000000018</v>
      </c>
      <c r="L27" s="47">
        <f t="shared" si="9"/>
        <v>183.90000000000001</v>
      </c>
      <c r="M27" s="47">
        <f t="shared" si="10"/>
        <v>-187.5</v>
      </c>
      <c r="N27" s="47">
        <f t="shared" si="11"/>
        <v>-1.9299999999999997</v>
      </c>
      <c r="O27" s="49">
        <f t="shared" si="12"/>
        <v>1.0291905743412624</v>
      </c>
      <c r="P27" s="49">
        <f t="shared" si="13"/>
        <v>0.95840517241379308</v>
      </c>
      <c r="Q27" s="49">
        <f t="shared" si="14"/>
        <v>1.9908405172413794</v>
      </c>
      <c r="R27" s="49">
        <f t="shared" si="15"/>
        <v>0.66337522441651708</v>
      </c>
      <c r="S27" s="1"/>
      <c r="T27" s="1"/>
      <c r="U27" s="1"/>
      <c r="V27" s="1"/>
      <c r="W27" s="1"/>
      <c r="X27" s="1"/>
      <c r="Y27" s="1"/>
      <c r="Z27" s="1"/>
      <c r="AA27" s="1"/>
    </row>
    <row r="28" ht="17.25">
      <c r="A28" s="42"/>
      <c r="B28" s="43"/>
      <c r="C28" s="55" t="s">
        <v>70</v>
      </c>
      <c r="D28" s="66" t="s">
        <v>71</v>
      </c>
      <c r="E28" s="47"/>
      <c r="F28" s="47">
        <v>8021.3000000000002</v>
      </c>
      <c r="G28" s="47">
        <v>0</v>
      </c>
      <c r="H28" s="47">
        <v>0</v>
      </c>
      <c r="I28" s="47">
        <v>0</v>
      </c>
      <c r="J28" s="47">
        <v>0</v>
      </c>
      <c r="K28" s="47">
        <f t="shared" si="8"/>
        <v>0</v>
      </c>
      <c r="L28" s="47">
        <f t="shared" si="9"/>
        <v>0</v>
      </c>
      <c r="M28" s="47">
        <f t="shared" si="10"/>
        <v>-8021.3000000000002</v>
      </c>
      <c r="N28" s="47">
        <f t="shared" si="11"/>
        <v>0</v>
      </c>
      <c r="O28" s="49" t="str">
        <f t="shared" si="12"/>
        <v/>
      </c>
      <c r="P28" s="49" t="str">
        <f t="shared" si="13"/>
        <v/>
      </c>
      <c r="Q28" s="49" t="str">
        <f t="shared" si="14"/>
        <v/>
      </c>
      <c r="R28" s="49">
        <f t="shared" si="15"/>
        <v>0</v>
      </c>
      <c r="S28" s="1"/>
      <c r="T28" s="1"/>
      <c r="U28" s="1"/>
      <c r="V28" s="1"/>
      <c r="W28" s="1"/>
      <c r="X28" s="1"/>
      <c r="Y28" s="1"/>
      <c r="Z28" s="1"/>
      <c r="AA28" s="1"/>
    </row>
    <row r="29" s="1" customFormat="1" ht="17.25">
      <c r="A29" s="42"/>
      <c r="B29" s="43"/>
      <c r="C29" s="55" t="s">
        <v>72</v>
      </c>
      <c r="D29" s="66" t="s">
        <v>73</v>
      </c>
      <c r="E29" s="47">
        <f>E30+E32+E31</f>
        <v>216957.16</v>
      </c>
      <c r="F29" s="47">
        <f>F30+F32+F31</f>
        <v>60647.099999999999</v>
      </c>
      <c r="G29" s="47">
        <f>G30+G32+G31</f>
        <v>15067.9</v>
      </c>
      <c r="H29" s="47">
        <f>H30+H32+H31</f>
        <v>3379.3000000000002</v>
      </c>
      <c r="I29" s="47">
        <f>I30+I32+I31</f>
        <v>20151.599999999999</v>
      </c>
      <c r="J29" s="47">
        <f>J30+J32+J31</f>
        <v>1528.53</v>
      </c>
      <c r="K29" s="47">
        <f t="shared" si="8"/>
        <v>-196805.56</v>
      </c>
      <c r="L29" s="47">
        <f t="shared" si="9"/>
        <v>5083.6999999999989</v>
      </c>
      <c r="M29" s="47">
        <f t="shared" si="10"/>
        <v>-40495.5</v>
      </c>
      <c r="N29" s="47">
        <f t="shared" si="11"/>
        <v>-1850.7700000000002</v>
      </c>
      <c r="O29" s="49">
        <f t="shared" si="12"/>
        <v>0.092882853001947471</v>
      </c>
      <c r="P29" s="49">
        <f t="shared" si="13"/>
        <v>0.45232148669842864</v>
      </c>
      <c r="Q29" s="49">
        <f t="shared" si="14"/>
        <v>1.3373860989255304</v>
      </c>
      <c r="R29" s="49">
        <f t="shared" si="15"/>
        <v>0.3322763990363925</v>
      </c>
      <c r="S29" s="1"/>
      <c r="T29" s="1"/>
      <c r="U29" s="1"/>
      <c r="V29" s="1"/>
      <c r="W29" s="1"/>
      <c r="X29" s="1"/>
      <c r="Y29" s="1"/>
      <c r="Z29" s="1"/>
      <c r="AA29" s="1"/>
    </row>
    <row r="30" s="70" customFormat="1" ht="17.25" customHeight="1">
      <c r="A30" s="71"/>
      <c r="B30" s="59"/>
      <c r="C30" s="72" t="s">
        <v>74</v>
      </c>
      <c r="D30" s="73" t="s">
        <v>75</v>
      </c>
      <c r="E30" s="74">
        <v>207767.48000000001</v>
      </c>
      <c r="F30" s="74">
        <v>21537.900000000001</v>
      </c>
      <c r="G30" s="75">
        <v>3908.3000000000002</v>
      </c>
      <c r="H30" s="75">
        <v>491.69999999999999</v>
      </c>
      <c r="I30" s="75">
        <v>6996</v>
      </c>
      <c r="J30" s="75">
        <v>296</v>
      </c>
      <c r="K30" s="75">
        <f t="shared" si="8"/>
        <v>-200771.48000000001</v>
      </c>
      <c r="L30" s="75">
        <f t="shared" si="9"/>
        <v>3087.6999999999998</v>
      </c>
      <c r="M30" s="75">
        <f t="shared" si="10"/>
        <v>-14541.900000000001</v>
      </c>
      <c r="N30" s="75">
        <f t="shared" si="11"/>
        <v>-195.69999999999999</v>
      </c>
      <c r="O30" s="76">
        <f t="shared" si="12"/>
        <v>0.033672257082773493</v>
      </c>
      <c r="P30" s="76">
        <f t="shared" si="13"/>
        <v>0.60199308521456174</v>
      </c>
      <c r="Q30" s="76">
        <f t="shared" si="14"/>
        <v>1.7900365887981986</v>
      </c>
      <c r="R30" s="76">
        <f t="shared" si="15"/>
        <v>0.324822754307523</v>
      </c>
      <c r="S30" s="70"/>
      <c r="T30" s="70"/>
      <c r="U30" s="70"/>
      <c r="V30" s="70"/>
      <c r="W30" s="70"/>
      <c r="X30" s="70"/>
      <c r="Y30" s="70"/>
      <c r="Z30" s="70"/>
      <c r="AA30" s="70"/>
    </row>
    <row r="31" s="70" customFormat="1" ht="16.5" customHeight="1">
      <c r="A31" s="71"/>
      <c r="B31" s="59"/>
      <c r="C31" s="72" t="s">
        <v>76</v>
      </c>
      <c r="D31" s="73" t="s">
        <v>77</v>
      </c>
      <c r="E31" s="74"/>
      <c r="F31" s="74">
        <v>511.5</v>
      </c>
      <c r="G31" s="75">
        <v>331.60000000000002</v>
      </c>
      <c r="H31" s="75">
        <v>98.299999999999997</v>
      </c>
      <c r="I31" s="75">
        <v>0</v>
      </c>
      <c r="J31" s="75">
        <v>0</v>
      </c>
      <c r="K31" s="75">
        <f t="shared" si="8"/>
        <v>0</v>
      </c>
      <c r="L31" s="75">
        <f t="shared" si="9"/>
        <v>-331.60000000000002</v>
      </c>
      <c r="M31" s="75">
        <f t="shared" si="10"/>
        <v>-511.5</v>
      </c>
      <c r="N31" s="75">
        <f t="shared" si="11"/>
        <v>-98.299999999999997</v>
      </c>
      <c r="O31" s="76" t="str">
        <f t="shared" si="12"/>
        <v/>
      </c>
      <c r="P31" s="76">
        <f t="shared" si="13"/>
        <v>0</v>
      </c>
      <c r="Q31" s="76">
        <f t="shared" si="14"/>
        <v>0</v>
      </c>
      <c r="R31" s="76">
        <f t="shared" si="15"/>
        <v>0</v>
      </c>
      <c r="S31" s="70"/>
      <c r="T31" s="70"/>
      <c r="U31" s="70"/>
      <c r="V31" s="70"/>
      <c r="W31" s="70"/>
      <c r="X31" s="70"/>
      <c r="Y31" s="70"/>
      <c r="Z31" s="70"/>
      <c r="AA31" s="70"/>
    </row>
    <row r="32" s="70" customFormat="1" ht="17.25" customHeight="1">
      <c r="A32" s="71"/>
      <c r="B32" s="59"/>
      <c r="C32" s="72" t="s">
        <v>78</v>
      </c>
      <c r="D32" s="73" t="s">
        <v>79</v>
      </c>
      <c r="E32" s="74">
        <v>9189.6800000000003</v>
      </c>
      <c r="F32" s="74">
        <v>38597.699999999997</v>
      </c>
      <c r="G32" s="75">
        <v>10828</v>
      </c>
      <c r="H32" s="75">
        <v>2789.3000000000002</v>
      </c>
      <c r="I32" s="75">
        <v>13155.6</v>
      </c>
      <c r="J32" s="75">
        <v>1232.53</v>
      </c>
      <c r="K32" s="75">
        <f t="shared" si="8"/>
        <v>3965.9200000000001</v>
      </c>
      <c r="L32" s="75">
        <f t="shared" si="9"/>
        <v>2327.6000000000004</v>
      </c>
      <c r="M32" s="75">
        <f t="shared" si="10"/>
        <v>-25442.099999999999</v>
      </c>
      <c r="N32" s="75">
        <f t="shared" si="11"/>
        <v>-1556.7700000000002</v>
      </c>
      <c r="O32" s="76">
        <f t="shared" si="12"/>
        <v>1.4315623612574104</v>
      </c>
      <c r="P32" s="76">
        <f t="shared" si="13"/>
        <v>0.4418778905101638</v>
      </c>
      <c r="Q32" s="76">
        <f t="shared" si="14"/>
        <v>1.2149612116734392</v>
      </c>
      <c r="R32" s="76">
        <f t="shared" si="15"/>
        <v>0.34083896190705665</v>
      </c>
      <c r="S32" s="70"/>
      <c r="T32" s="70"/>
      <c r="U32" s="70"/>
      <c r="V32" s="70"/>
      <c r="W32" s="70"/>
      <c r="X32" s="70"/>
      <c r="Y32" s="70"/>
      <c r="Z32" s="70"/>
      <c r="AA32" s="70"/>
    </row>
    <row r="33" s="57" customFormat="1" ht="14.25">
      <c r="A33" s="58"/>
      <c r="B33" s="77"/>
      <c r="C33" s="60"/>
      <c r="D33" s="61" t="s">
        <v>57</v>
      </c>
      <c r="E33" s="62">
        <f>SUM(E25:E29)</f>
        <v>238996.23999999999</v>
      </c>
      <c r="F33" s="62">
        <f>SUM(F25:F29)</f>
        <v>157892.39999999999</v>
      </c>
      <c r="G33" s="62">
        <f>SUM(G25:G29)</f>
        <v>41853.5</v>
      </c>
      <c r="H33" s="62">
        <f>SUM(H25:H29)</f>
        <v>10425.700000000001</v>
      </c>
      <c r="I33" s="62">
        <f>SUM(I25:I29)</f>
        <v>42181.839999999997</v>
      </c>
      <c r="J33" s="62">
        <f>SUM(J25:J29)</f>
        <v>3785.1499999999996</v>
      </c>
      <c r="K33" s="62">
        <f t="shared" si="8"/>
        <v>-196814.39999999999</v>
      </c>
      <c r="L33" s="62">
        <f t="shared" si="9"/>
        <v>328.33999999999651</v>
      </c>
      <c r="M33" s="62">
        <f t="shared" si="10"/>
        <v>-115710.56</v>
      </c>
      <c r="N33" s="62">
        <f t="shared" si="11"/>
        <v>-6640.5500000000011</v>
      </c>
      <c r="O33" s="63">
        <f t="shared" si="12"/>
        <v>0.17649583106412051</v>
      </c>
      <c r="P33" s="63">
        <f t="shared" si="13"/>
        <v>0.36305955475411716</v>
      </c>
      <c r="Q33" s="63">
        <f t="shared" si="14"/>
        <v>1.0078449830957983</v>
      </c>
      <c r="R33" s="63">
        <f t="shared" si="15"/>
        <v>0.26715560723632042</v>
      </c>
      <c r="S33" s="57"/>
      <c r="T33" s="57"/>
      <c r="U33" s="57"/>
      <c r="V33" s="57"/>
      <c r="W33" s="57"/>
      <c r="X33" s="57"/>
      <c r="Y33" s="57"/>
      <c r="Z33" s="57"/>
      <c r="AA33" s="57"/>
    </row>
    <row r="34" ht="19.5" customHeight="1">
      <c r="A34" s="42" t="s">
        <v>80</v>
      </c>
      <c r="B34" s="43" t="s">
        <v>40</v>
      </c>
      <c r="C34" s="55" t="s">
        <v>81</v>
      </c>
      <c r="D34" s="66" t="s">
        <v>82</v>
      </c>
      <c r="E34" s="46">
        <v>99050.779999999999</v>
      </c>
      <c r="F34" s="46">
        <v>293156.20000000001</v>
      </c>
      <c r="G34" s="47">
        <v>98500</v>
      </c>
      <c r="H34" s="47">
        <v>7500</v>
      </c>
      <c r="I34" s="47">
        <v>98066.470000000001</v>
      </c>
      <c r="J34" s="47">
        <v>2512.9400000000001</v>
      </c>
      <c r="K34" s="47">
        <f t="shared" si="8"/>
        <v>-984.30999999999767</v>
      </c>
      <c r="L34" s="47">
        <f t="shared" si="9"/>
        <v>-433.52999999999884</v>
      </c>
      <c r="M34" s="47">
        <f t="shared" si="10"/>
        <v>-195089.73000000001</v>
      </c>
      <c r="N34" s="47">
        <f t="shared" si="11"/>
        <v>-4987.0599999999995</v>
      </c>
      <c r="O34" s="49">
        <f t="shared" si="12"/>
        <v>0.99006257194542036</v>
      </c>
      <c r="P34" s="49">
        <f t="shared" si="13"/>
        <v>0.33505866666666667</v>
      </c>
      <c r="Q34" s="49">
        <f t="shared" si="14"/>
        <v>0.99559868020304565</v>
      </c>
      <c r="R34" s="49">
        <f t="shared" si="15"/>
        <v>0.33451951553472176</v>
      </c>
      <c r="S34" s="1"/>
      <c r="T34" s="1"/>
      <c r="U34" s="1"/>
      <c r="V34" s="1"/>
      <c r="W34" s="1"/>
      <c r="X34" s="1"/>
      <c r="Y34" s="1"/>
      <c r="Z34" s="1"/>
      <c r="AA34" s="1"/>
    </row>
    <row r="35" ht="37.5" customHeight="1">
      <c r="A35" s="42"/>
      <c r="B35" s="43"/>
      <c r="C35" s="44" t="s">
        <v>83</v>
      </c>
      <c r="D35" s="66" t="s">
        <v>84</v>
      </c>
      <c r="E35" s="46">
        <v>11239.26</v>
      </c>
      <c r="F35" s="46">
        <v>100194.10000000001</v>
      </c>
      <c r="G35" s="47">
        <v>24248</v>
      </c>
      <c r="H35" s="47">
        <v>700</v>
      </c>
      <c r="I35" s="47">
        <v>72829.360000000001</v>
      </c>
      <c r="J35" s="47">
        <v>7674.9399999999996</v>
      </c>
      <c r="K35" s="47">
        <f t="shared" si="8"/>
        <v>61590.099999999999</v>
      </c>
      <c r="L35" s="47">
        <f t="shared" si="9"/>
        <v>48581.360000000001</v>
      </c>
      <c r="M35" s="47">
        <f t="shared" si="10"/>
        <v>-27364.740000000005</v>
      </c>
      <c r="N35" s="47">
        <f t="shared" si="11"/>
        <v>6974.9399999999996</v>
      </c>
      <c r="O35" s="49">
        <f t="shared" si="12"/>
        <v>6.4799070401432122</v>
      </c>
      <c r="P35" s="49">
        <f t="shared" si="13"/>
        <v>10.9642</v>
      </c>
      <c r="Q35" s="49">
        <f t="shared" si="14"/>
        <v>3.0035202903332232</v>
      </c>
      <c r="R35" s="49">
        <f t="shared" si="15"/>
        <v>0.7268827206392392</v>
      </c>
      <c r="S35" s="1"/>
      <c r="T35" s="1"/>
      <c r="U35" s="1"/>
      <c r="V35" s="1"/>
      <c r="W35" s="1"/>
      <c r="X35" s="1"/>
      <c r="Y35" s="1"/>
      <c r="Z35" s="1"/>
      <c r="AA35" s="1"/>
    </row>
    <row r="36" ht="34.5">
      <c r="A36" s="42"/>
      <c r="B36" s="43"/>
      <c r="C36" s="44" t="s">
        <v>85</v>
      </c>
      <c r="D36" s="56" t="s">
        <v>86</v>
      </c>
      <c r="E36" s="46">
        <v>14967.34</v>
      </c>
      <c r="F36" s="46">
        <v>53573.900000000001</v>
      </c>
      <c r="G36" s="47">
        <v>18414</v>
      </c>
      <c r="H36" s="47">
        <v>1720</v>
      </c>
      <c r="I36" s="47">
        <v>23918.43</v>
      </c>
      <c r="J36" s="47">
        <v>86.980000000000004</v>
      </c>
      <c r="K36" s="47">
        <f t="shared" si="8"/>
        <v>8951.0900000000001</v>
      </c>
      <c r="L36" s="47">
        <f t="shared" si="9"/>
        <v>5504.4300000000003</v>
      </c>
      <c r="M36" s="47">
        <f t="shared" si="10"/>
        <v>-29655.470000000001</v>
      </c>
      <c r="N36" s="47">
        <f t="shared" si="11"/>
        <v>-1633.02</v>
      </c>
      <c r="O36" s="49">
        <f t="shared" si="12"/>
        <v>1.5980414689584121</v>
      </c>
      <c r="P36" s="49">
        <f t="shared" si="13"/>
        <v>0.050569767441860466</v>
      </c>
      <c r="Q36" s="49">
        <f t="shared" si="14"/>
        <v>1.2989263603779733</v>
      </c>
      <c r="R36" s="49">
        <f t="shared" si="15"/>
        <v>0.4464567634613123</v>
      </c>
      <c r="S36" s="1"/>
      <c r="T36" s="1"/>
      <c r="U36" s="1"/>
      <c r="V36" s="1"/>
      <c r="W36" s="1"/>
      <c r="X36" s="1"/>
      <c r="Y36" s="1"/>
      <c r="Z36" s="1"/>
      <c r="AA36" s="1"/>
    </row>
    <row r="37" ht="40.5" customHeight="1">
      <c r="A37" s="42"/>
      <c r="B37" s="43"/>
      <c r="C37" s="44" t="s">
        <v>87</v>
      </c>
      <c r="D37" s="66" t="s">
        <v>88</v>
      </c>
      <c r="E37" s="46">
        <v>10246.030000000001</v>
      </c>
      <c r="F37" s="46">
        <v>115809.2</v>
      </c>
      <c r="G37" s="47">
        <v>4524.6000000000004</v>
      </c>
      <c r="H37" s="47">
        <v>0</v>
      </c>
      <c r="I37" s="47">
        <v>10778.75</v>
      </c>
      <c r="J37" s="47">
        <v>0</v>
      </c>
      <c r="K37" s="47">
        <f t="shared" si="8"/>
        <v>532.71999999999935</v>
      </c>
      <c r="L37" s="47">
        <f t="shared" si="9"/>
        <v>6254.1499999999996</v>
      </c>
      <c r="M37" s="47">
        <f t="shared" si="10"/>
        <v>-105030.45</v>
      </c>
      <c r="N37" s="47">
        <f t="shared" si="11"/>
        <v>0</v>
      </c>
      <c r="O37" s="49">
        <f t="shared" si="12"/>
        <v>1.0519928206339431</v>
      </c>
      <c r="P37" s="49" t="str">
        <f t="shared" si="13"/>
        <v/>
      </c>
      <c r="Q37" s="49">
        <f t="shared" si="14"/>
        <v>2.382254784953366</v>
      </c>
      <c r="R37" s="49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  <c r="AA37" s="1"/>
    </row>
    <row r="38" ht="17.25">
      <c r="A38" s="42"/>
      <c r="B38" s="43"/>
      <c r="C38" s="44" t="s">
        <v>89</v>
      </c>
      <c r="D38" s="56" t="s">
        <v>90</v>
      </c>
      <c r="E38" s="46">
        <v>2727.3600000000001</v>
      </c>
      <c r="F38" s="46">
        <v>3436.3000000000002</v>
      </c>
      <c r="G38" s="47">
        <v>415</v>
      </c>
      <c r="H38" s="47">
        <v>0</v>
      </c>
      <c r="I38" s="47">
        <v>1940.98</v>
      </c>
      <c r="J38" s="47">
        <v>95.950000000000003</v>
      </c>
      <c r="K38" s="47">
        <f t="shared" si="8"/>
        <v>-786.38000000000011</v>
      </c>
      <c r="L38" s="47">
        <f t="shared" si="9"/>
        <v>1525.98</v>
      </c>
      <c r="M38" s="47">
        <f t="shared" si="10"/>
        <v>-1495.3200000000002</v>
      </c>
      <c r="N38" s="47">
        <f t="shared" si="11"/>
        <v>95.950000000000003</v>
      </c>
      <c r="O38" s="49">
        <f t="shared" si="12"/>
        <v>0.71166989323008323</v>
      </c>
      <c r="P38" s="49" t="str">
        <f t="shared" si="13"/>
        <v/>
      </c>
      <c r="Q38" s="49">
        <f t="shared" si="14"/>
        <v>4.6770602409638551</v>
      </c>
      <c r="R38" s="49">
        <f t="shared" si="15"/>
        <v>0.56484590984489125</v>
      </c>
      <c r="S38" s="1"/>
      <c r="T38" s="1"/>
      <c r="U38" s="1"/>
      <c r="V38" s="1"/>
      <c r="W38" s="1"/>
      <c r="X38" s="1"/>
      <c r="Y38" s="1"/>
      <c r="Z38" s="1"/>
      <c r="AA38" s="1"/>
    </row>
    <row r="39" ht="17.25">
      <c r="A39" s="42"/>
      <c r="B39" s="43"/>
      <c r="C39" s="44" t="s">
        <v>91</v>
      </c>
      <c r="D39" s="56" t="s">
        <v>92</v>
      </c>
      <c r="E39" s="46">
        <v>27.760000000000002</v>
      </c>
      <c r="F39" s="46">
        <v>0</v>
      </c>
      <c r="G39" s="47">
        <v>0</v>
      </c>
      <c r="H39" s="47">
        <v>0</v>
      </c>
      <c r="I39" s="47">
        <v>222.69</v>
      </c>
      <c r="J39" s="47">
        <v>0.01</v>
      </c>
      <c r="K39" s="47">
        <f t="shared" si="8"/>
        <v>194.93000000000001</v>
      </c>
      <c r="L39" s="47">
        <f t="shared" si="9"/>
        <v>222.69</v>
      </c>
      <c r="M39" s="47">
        <f t="shared" si="10"/>
        <v>222.69</v>
      </c>
      <c r="N39" s="47">
        <f t="shared" si="11"/>
        <v>0.01</v>
      </c>
      <c r="O39" s="49">
        <f t="shared" si="12"/>
        <v>8.0219740634005756</v>
      </c>
      <c r="P39" s="49" t="str">
        <f t="shared" si="13"/>
        <v/>
      </c>
      <c r="Q39" s="49" t="str">
        <f t="shared" si="14"/>
        <v/>
      </c>
      <c r="R39" s="49" t="str">
        <f t="shared" si="15"/>
        <v/>
      </c>
      <c r="S39" s="1"/>
      <c r="T39" s="1"/>
      <c r="U39" s="1"/>
      <c r="V39" s="1"/>
      <c r="W39" s="1"/>
      <c r="X39" s="1"/>
      <c r="Y39" s="1"/>
      <c r="Z39" s="1"/>
      <c r="AA39" s="1"/>
    </row>
    <row r="40" ht="34.5">
      <c r="A40" s="42"/>
      <c r="B40" s="43"/>
      <c r="C40" s="55" t="s">
        <v>93</v>
      </c>
      <c r="D40" s="66" t="s">
        <v>94</v>
      </c>
      <c r="E40" s="46">
        <v>53275.239999999998</v>
      </c>
      <c r="F40" s="46">
        <v>202788.70000000001</v>
      </c>
      <c r="G40" s="47">
        <v>52530</v>
      </c>
      <c r="H40" s="47">
        <v>18200</v>
      </c>
      <c r="I40" s="47">
        <v>59247.630000000005</v>
      </c>
      <c r="J40" s="47">
        <v>9374.6499999999996</v>
      </c>
      <c r="K40" s="47">
        <f t="shared" si="8"/>
        <v>5972.3900000000067</v>
      </c>
      <c r="L40" s="47">
        <f t="shared" si="9"/>
        <v>6717.6300000000047</v>
      </c>
      <c r="M40" s="47">
        <f t="shared" si="10"/>
        <v>-143541.07000000001</v>
      </c>
      <c r="N40" s="47">
        <f t="shared" si="11"/>
        <v>-8825.3500000000004</v>
      </c>
      <c r="O40" s="49">
        <f t="shared" si="12"/>
        <v>1.1121044222419272</v>
      </c>
      <c r="P40" s="49">
        <f t="shared" si="13"/>
        <v>0.51509065934065934</v>
      </c>
      <c r="Q40" s="49">
        <f t="shared" si="14"/>
        <v>1.1278817818389493</v>
      </c>
      <c r="R40" s="49">
        <f t="shared" si="15"/>
        <v>0.29216435629795939</v>
      </c>
      <c r="S40" s="1"/>
      <c r="T40" s="1"/>
      <c r="U40" s="1"/>
      <c r="V40" s="1"/>
      <c r="W40" s="1"/>
      <c r="X40" s="1"/>
      <c r="Y40" s="1"/>
      <c r="Z40" s="1"/>
      <c r="AA40" s="1"/>
    </row>
    <row r="41" ht="34.5">
      <c r="A41" s="42"/>
      <c r="B41" s="43"/>
      <c r="C41" s="55" t="s">
        <v>95</v>
      </c>
      <c r="D41" s="66" t="s">
        <v>96</v>
      </c>
      <c r="E41" s="46"/>
      <c r="F41" s="46"/>
      <c r="G41" s="47"/>
      <c r="H41" s="47"/>
      <c r="I41" s="47">
        <v>11201</v>
      </c>
      <c r="J41" s="47">
        <v>0</v>
      </c>
      <c r="K41" s="47">
        <f t="shared" si="8"/>
        <v>11201</v>
      </c>
      <c r="L41" s="47">
        <f t="shared" si="9"/>
        <v>11201</v>
      </c>
      <c r="M41" s="47">
        <f t="shared" si="10"/>
        <v>11201</v>
      </c>
      <c r="N41" s="47">
        <f t="shared" si="11"/>
        <v>0</v>
      </c>
      <c r="O41" s="49" t="str">
        <f t="shared" si="12"/>
        <v/>
      </c>
      <c r="P41" s="49" t="str">
        <f t="shared" si="13"/>
        <v/>
      </c>
      <c r="Q41" s="49" t="str">
        <f t="shared" si="14"/>
        <v/>
      </c>
      <c r="R41" s="49" t="str">
        <f t="shared" si="15"/>
        <v/>
      </c>
      <c r="S41" s="1"/>
      <c r="T41" s="1"/>
      <c r="U41" s="1"/>
      <c r="V41" s="1"/>
      <c r="W41" s="1"/>
      <c r="X41" s="1"/>
      <c r="Y41" s="1"/>
      <c r="Z41" s="1"/>
      <c r="AA41" s="1"/>
    </row>
    <row r="42" ht="34.5">
      <c r="A42" s="42"/>
      <c r="B42" s="43"/>
      <c r="C42" s="55" t="s">
        <v>97</v>
      </c>
      <c r="D42" s="66" t="s">
        <v>98</v>
      </c>
      <c r="E42" s="46">
        <v>61195.610000000001</v>
      </c>
      <c r="F42" s="46">
        <v>96901.899999999994</v>
      </c>
      <c r="G42" s="47">
        <v>20350</v>
      </c>
      <c r="H42" s="47">
        <v>6800</v>
      </c>
      <c r="I42" s="47">
        <v>24118.470000000001</v>
      </c>
      <c r="J42" s="47">
        <v>3612.75</v>
      </c>
      <c r="K42" s="47">
        <f t="shared" si="8"/>
        <v>-37077.139999999999</v>
      </c>
      <c r="L42" s="47">
        <f t="shared" si="9"/>
        <v>3768.4700000000012</v>
      </c>
      <c r="M42" s="47">
        <f t="shared" si="10"/>
        <v>-72783.429999999993</v>
      </c>
      <c r="N42" s="47">
        <f t="shared" si="11"/>
        <v>-3187.25</v>
      </c>
      <c r="O42" s="49">
        <f t="shared" si="12"/>
        <v>0.39412091815082817</v>
      </c>
      <c r="P42" s="49">
        <f t="shared" si="13"/>
        <v>0.53128676470588232</v>
      </c>
      <c r="Q42" s="49">
        <f t="shared" si="14"/>
        <v>1.1851828009828009</v>
      </c>
      <c r="R42" s="49">
        <f t="shared" si="15"/>
        <v>0.24889573888644084</v>
      </c>
      <c r="S42" s="1"/>
      <c r="T42" s="1"/>
      <c r="U42" s="1"/>
      <c r="V42" s="1"/>
      <c r="W42" s="1"/>
      <c r="X42" s="1"/>
      <c r="Y42" s="1"/>
      <c r="Z42" s="1"/>
      <c r="AA42" s="1"/>
    </row>
    <row r="43" ht="44.25" customHeight="1">
      <c r="A43" s="42"/>
      <c r="B43" s="43"/>
      <c r="C43" s="55" t="s">
        <v>99</v>
      </c>
      <c r="D43" s="66" t="s">
        <v>100</v>
      </c>
      <c r="E43" s="46">
        <v>127.01000000000001</v>
      </c>
      <c r="F43" s="46"/>
      <c r="G43" s="47"/>
      <c r="H43" s="47"/>
      <c r="I43" s="47">
        <v>3764.7399999999998</v>
      </c>
      <c r="J43" s="47">
        <v>0</v>
      </c>
      <c r="K43" s="47">
        <f t="shared" si="8"/>
        <v>3637.7299999999996</v>
      </c>
      <c r="L43" s="47">
        <f t="shared" si="9"/>
        <v>3764.7399999999998</v>
      </c>
      <c r="M43" s="47">
        <f t="shared" si="10"/>
        <v>3764.7399999999998</v>
      </c>
      <c r="N43" s="47">
        <f t="shared" si="11"/>
        <v>0</v>
      </c>
      <c r="O43" s="49">
        <f t="shared" si="12"/>
        <v>29.641288087552159</v>
      </c>
      <c r="P43" s="49" t="str">
        <f t="shared" si="13"/>
        <v/>
      </c>
      <c r="Q43" s="49" t="str">
        <f t="shared" si="14"/>
        <v/>
      </c>
      <c r="R43" s="49"/>
      <c r="S43" s="1"/>
      <c r="T43" s="1"/>
      <c r="U43" s="1"/>
      <c r="V43" s="1"/>
      <c r="W43" s="1"/>
      <c r="X43" s="1"/>
      <c r="Y43" s="1"/>
      <c r="Z43" s="1"/>
      <c r="AA43" s="1"/>
    </row>
    <row r="44" ht="17.25">
      <c r="A44" s="42"/>
      <c r="B44" s="43"/>
      <c r="C44" s="44" t="s">
        <v>55</v>
      </c>
      <c r="D44" s="56" t="s">
        <v>56</v>
      </c>
      <c r="E44" s="46">
        <v>4816.0299999999997</v>
      </c>
      <c r="F44" s="46">
        <v>12978</v>
      </c>
      <c r="G44" s="47">
        <v>3302</v>
      </c>
      <c r="H44" s="47">
        <v>0</v>
      </c>
      <c r="I44" s="47">
        <v>2446.5499999999997</v>
      </c>
      <c r="J44" s="47">
        <v>567.53999999999996</v>
      </c>
      <c r="K44" s="47">
        <f t="shared" si="8"/>
        <v>-2369.48</v>
      </c>
      <c r="L44" s="47">
        <f t="shared" si="9"/>
        <v>-855.45000000000027</v>
      </c>
      <c r="M44" s="47">
        <f t="shared" si="10"/>
        <v>-10531.450000000001</v>
      </c>
      <c r="N44" s="47">
        <f t="shared" si="11"/>
        <v>567.53999999999996</v>
      </c>
      <c r="O44" s="49">
        <f t="shared" si="12"/>
        <v>0.50800140364574142</v>
      </c>
      <c r="P44" s="49" t="str">
        <f t="shared" si="13"/>
        <v/>
      </c>
      <c r="Q44" s="49">
        <f t="shared" si="14"/>
        <v>0.74092973955178676</v>
      </c>
      <c r="R44" s="49">
        <f t="shared" si="15"/>
        <v>0.18851517953459698</v>
      </c>
      <c r="S44" s="1"/>
      <c r="T44" s="1"/>
      <c r="U44" s="1"/>
      <c r="V44" s="1"/>
      <c r="W44" s="1"/>
      <c r="X44" s="1"/>
      <c r="Y44" s="1"/>
      <c r="Z44" s="1"/>
      <c r="AA44" s="1"/>
    </row>
    <row r="45" ht="34.5">
      <c r="A45" s="42"/>
      <c r="B45" s="43"/>
      <c r="C45" s="44" t="s">
        <v>101</v>
      </c>
      <c r="D45" s="56" t="s">
        <v>102</v>
      </c>
      <c r="E45" s="47">
        <v>19385.150000000001</v>
      </c>
      <c r="F45" s="47">
        <v>68465.100000000006</v>
      </c>
      <c r="G45" s="47">
        <v>18823.5</v>
      </c>
      <c r="H45" s="47">
        <v>4160.5</v>
      </c>
      <c r="I45" s="47">
        <v>22211.619999999999</v>
      </c>
      <c r="J45" s="47">
        <v>4152.5699999999997</v>
      </c>
      <c r="K45" s="47">
        <f t="shared" si="8"/>
        <v>2826.4699999999975</v>
      </c>
      <c r="L45" s="47">
        <f t="shared" si="9"/>
        <v>3388.119999999999</v>
      </c>
      <c r="M45" s="47">
        <f t="shared" si="10"/>
        <v>-46253.48000000001</v>
      </c>
      <c r="N45" s="47">
        <f t="shared" si="11"/>
        <v>-7.930000000000291</v>
      </c>
      <c r="O45" s="49">
        <f t="shared" si="12"/>
        <v>1.1458059390822355</v>
      </c>
      <c r="P45" s="49">
        <f t="shared" si="13"/>
        <v>0.99809397908905173</v>
      </c>
      <c r="Q45" s="49">
        <f t="shared" si="14"/>
        <v>1.1799941562408691</v>
      </c>
      <c r="R45" s="49">
        <f t="shared" si="15"/>
        <v>0.32442251599720145</v>
      </c>
      <c r="S45" s="1"/>
      <c r="T45" s="1"/>
      <c r="U45" s="1"/>
      <c r="V45" s="1"/>
      <c r="W45" s="1"/>
      <c r="X45" s="1"/>
      <c r="Y45" s="1"/>
      <c r="Z45" s="1"/>
      <c r="AA45" s="1"/>
    </row>
    <row r="46" s="78" customFormat="1" ht="14.25">
      <c r="A46" s="58"/>
      <c r="B46" s="77"/>
      <c r="C46" s="60"/>
      <c r="D46" s="61" t="s">
        <v>57</v>
      </c>
      <c r="E46" s="79">
        <f>SUM(E34:E45)</f>
        <v>277057.57000000001</v>
      </c>
      <c r="F46" s="79">
        <f>SUM(F34:F45)</f>
        <v>947303.40000000014</v>
      </c>
      <c r="G46" s="79">
        <f>SUM(G34:G45)</f>
        <v>241107.10000000001</v>
      </c>
      <c r="H46" s="79">
        <f>SUM(H34:H45)</f>
        <v>39080.5</v>
      </c>
      <c r="I46" s="79">
        <f>SUM(I34:I45)</f>
        <v>330746.69</v>
      </c>
      <c r="J46" s="79">
        <f>SUM(J34:J45)</f>
        <v>28078.330000000002</v>
      </c>
      <c r="K46" s="79">
        <f>SUM(K34:K45)</f>
        <v>53689.119999999995</v>
      </c>
      <c r="L46" s="79">
        <f t="shared" si="9"/>
        <v>89639.589999999997</v>
      </c>
      <c r="M46" s="79">
        <f>SUM(M34:M45)</f>
        <v>-616556.70999999996</v>
      </c>
      <c r="N46" s="79">
        <f>SUM(N34:N45)</f>
        <v>-11002.170000000002</v>
      </c>
      <c r="O46" s="63">
        <f t="shared" si="12"/>
        <v>1.1937832631680123</v>
      </c>
      <c r="P46" s="63">
        <f t="shared" si="13"/>
        <v>0.71847417510011391</v>
      </c>
      <c r="Q46" s="63">
        <f t="shared" si="14"/>
        <v>1.3717832863486807</v>
      </c>
      <c r="R46" s="63">
        <f t="shared" si="15"/>
        <v>0.34914546912847561</v>
      </c>
      <c r="S46" s="78"/>
      <c r="T46" s="78"/>
      <c r="U46" s="78"/>
      <c r="V46" s="78"/>
      <c r="W46" s="78"/>
      <c r="X46" s="78"/>
      <c r="Y46" s="78"/>
      <c r="Z46" s="78"/>
      <c r="AA46" s="78"/>
    </row>
    <row r="47" ht="17.25">
      <c r="A47" s="42" t="s">
        <v>103</v>
      </c>
      <c r="B47" s="43" t="s">
        <v>104</v>
      </c>
      <c r="C47" s="44" t="s">
        <v>105</v>
      </c>
      <c r="D47" s="56" t="s">
        <v>106</v>
      </c>
      <c r="E47" s="46">
        <v>200867.94</v>
      </c>
      <c r="F47" s="46">
        <v>653882.09999999998</v>
      </c>
      <c r="G47" s="47">
        <v>243280.70000000001</v>
      </c>
      <c r="H47" s="47">
        <v>60963</v>
      </c>
      <c r="I47" s="47">
        <v>176020.57999999999</v>
      </c>
      <c r="J47" s="47">
        <v>2519.0900000000001</v>
      </c>
      <c r="K47" s="47">
        <f t="shared" ref="K47:K78" si="16">I47-E47</f>
        <v>-24847.360000000015</v>
      </c>
      <c r="L47" s="47">
        <f t="shared" si="9"/>
        <v>-67260.120000000024</v>
      </c>
      <c r="M47" s="47">
        <f t="shared" ref="M47:M78" si="17">I47-F47</f>
        <v>-477861.52000000002</v>
      </c>
      <c r="N47" s="47">
        <f t="shared" ref="N47:N78" si="18">J47-H47</f>
        <v>-58443.910000000003</v>
      </c>
      <c r="O47" s="49">
        <f t="shared" si="12"/>
        <v>0.87630002079973535</v>
      </c>
      <c r="P47" s="49">
        <f t="shared" si="13"/>
        <v>0.041321621311287179</v>
      </c>
      <c r="Q47" s="49">
        <f t="shared" si="14"/>
        <v>0.72352874683441792</v>
      </c>
      <c r="R47" s="49">
        <f t="shared" si="15"/>
        <v>0.26919314659324667</v>
      </c>
      <c r="S47" s="1"/>
      <c r="T47" s="1"/>
      <c r="U47" s="1"/>
      <c r="V47" s="1"/>
      <c r="W47" s="1"/>
      <c r="X47" s="1"/>
      <c r="Y47" s="1"/>
      <c r="Z47" s="1"/>
      <c r="AA47" s="1"/>
    </row>
    <row r="48" ht="17.25">
      <c r="A48" s="42"/>
      <c r="B48" s="43"/>
      <c r="C48" s="44" t="s">
        <v>107</v>
      </c>
      <c r="D48" s="56" t="s">
        <v>108</v>
      </c>
      <c r="E48" s="46">
        <v>132893.88</v>
      </c>
      <c r="F48" s="46">
        <v>423200.79999999999</v>
      </c>
      <c r="G48" s="47">
        <v>157919.39999999999</v>
      </c>
      <c r="H48" s="47">
        <v>43021</v>
      </c>
      <c r="I48" s="47">
        <v>127285.97</v>
      </c>
      <c r="J48" s="47">
        <v>3274.3000000000002</v>
      </c>
      <c r="K48" s="47">
        <f t="shared" si="16"/>
        <v>-5607.9100000000035</v>
      </c>
      <c r="L48" s="47">
        <f t="shared" si="9"/>
        <v>-30633.429999999993</v>
      </c>
      <c r="M48" s="47">
        <f t="shared" si="17"/>
        <v>-295914.82999999996</v>
      </c>
      <c r="N48" s="47">
        <f t="shared" si="18"/>
        <v>-39746.699999999997</v>
      </c>
      <c r="O48" s="49">
        <f t="shared" si="12"/>
        <v>0.95780159327126269</v>
      </c>
      <c r="P48" s="49">
        <f t="shared" si="13"/>
        <v>0.076109341949280582</v>
      </c>
      <c r="Q48" s="49">
        <f t="shared" si="14"/>
        <v>0.80601857656500719</v>
      </c>
      <c r="R48" s="49">
        <f t="shared" si="15"/>
        <v>0.30076968190986408</v>
      </c>
      <c r="S48" s="1"/>
      <c r="T48" s="1"/>
      <c r="U48" s="1"/>
      <c r="V48" s="1"/>
      <c r="W48" s="1"/>
      <c r="X48" s="1"/>
      <c r="Y48" s="1"/>
      <c r="Z48" s="1"/>
      <c r="AA48" s="1"/>
    </row>
    <row r="49" ht="34.5">
      <c r="A49" s="42"/>
      <c r="B49" s="43"/>
      <c r="C49" s="44" t="s">
        <v>109</v>
      </c>
      <c r="D49" s="56" t="s">
        <v>110</v>
      </c>
      <c r="E49" s="46">
        <v>1122432.7</v>
      </c>
      <c r="F49" s="46">
        <v>4515290.5999999996</v>
      </c>
      <c r="G49" s="47">
        <v>1329420</v>
      </c>
      <c r="H49" s="47">
        <v>371378.90000000002</v>
      </c>
      <c r="I49" s="47">
        <v>1017034.6800000001</v>
      </c>
      <c r="J49" s="47">
        <v>27578.639999999999</v>
      </c>
      <c r="K49" s="47">
        <f t="shared" si="16"/>
        <v>-105398.0199999999</v>
      </c>
      <c r="L49" s="47">
        <f t="shared" si="9"/>
        <v>-312385.31999999995</v>
      </c>
      <c r="M49" s="47">
        <f t="shared" si="17"/>
        <v>-3498255.9199999995</v>
      </c>
      <c r="N49" s="48">
        <f t="shared" si="18"/>
        <v>-343800.26000000001</v>
      </c>
      <c r="O49" s="49">
        <f t="shared" si="12"/>
        <v>0.9060985839061888</v>
      </c>
      <c r="P49" s="49">
        <f t="shared" si="13"/>
        <v>0.074260115477750618</v>
      </c>
      <c r="Q49" s="49">
        <f t="shared" si="14"/>
        <v>0.76502134765536856</v>
      </c>
      <c r="R49" s="49">
        <f t="shared" si="15"/>
        <v>0.22524235317213029</v>
      </c>
      <c r="S49" s="1"/>
      <c r="T49" s="1"/>
      <c r="U49" s="1"/>
      <c r="V49" s="1"/>
      <c r="W49" s="1"/>
      <c r="X49" s="1"/>
      <c r="Y49" s="1"/>
      <c r="Z49" s="1"/>
      <c r="AA49" s="1"/>
    </row>
    <row r="50" ht="34.5">
      <c r="A50" s="42"/>
      <c r="B50" s="43"/>
      <c r="C50" s="44" t="s">
        <v>111</v>
      </c>
      <c r="D50" s="56" t="s">
        <v>112</v>
      </c>
      <c r="E50" s="46">
        <v>242.19999999999999</v>
      </c>
      <c r="F50" s="46">
        <v>4371.8000000000002</v>
      </c>
      <c r="G50" s="47">
        <v>632.5</v>
      </c>
      <c r="H50" s="47">
        <v>457.5</v>
      </c>
      <c r="I50" s="47">
        <v>639.91999999999996</v>
      </c>
      <c r="J50" s="47">
        <v>89.75</v>
      </c>
      <c r="K50" s="47">
        <f t="shared" si="16"/>
        <v>397.71999999999997</v>
      </c>
      <c r="L50" s="47">
        <f t="shared" si="9"/>
        <v>7.4199999999999591</v>
      </c>
      <c r="M50" s="47">
        <f t="shared" si="17"/>
        <v>-3731.8800000000001</v>
      </c>
      <c r="N50" s="47">
        <f t="shared" si="18"/>
        <v>-367.75</v>
      </c>
      <c r="O50" s="49">
        <f t="shared" si="12"/>
        <v>2.6421139554087532</v>
      </c>
      <c r="P50" s="49">
        <f t="shared" si="13"/>
        <v>0.19617486338797815</v>
      </c>
      <c r="Q50" s="49">
        <f t="shared" si="14"/>
        <v>1.0117312252964425</v>
      </c>
      <c r="R50" s="49">
        <f t="shared" si="15"/>
        <v>0.14637449105631545</v>
      </c>
      <c r="S50" s="1"/>
      <c r="T50" s="1"/>
      <c r="U50" s="1"/>
      <c r="V50" s="1"/>
      <c r="W50" s="1"/>
      <c r="X50" s="1"/>
      <c r="Y50" s="1"/>
      <c r="Z50" s="1"/>
      <c r="AA50" s="1"/>
    </row>
    <row r="51" s="57" customFormat="1" ht="14.25">
      <c r="A51" s="58"/>
      <c r="B51" s="59"/>
      <c r="C51" s="60"/>
      <c r="D51" s="61" t="s">
        <v>57</v>
      </c>
      <c r="E51" s="62">
        <f>SUM(E47:E50)</f>
        <v>1456436.72</v>
      </c>
      <c r="F51" s="62">
        <f>SUM(F47:F50)</f>
        <v>5596745.2999999998</v>
      </c>
      <c r="G51" s="62">
        <f>SUM(G47:G50)</f>
        <v>1731252.6000000001</v>
      </c>
      <c r="H51" s="62">
        <f>SUM(H47:H50)</f>
        <v>475820.40000000002</v>
      </c>
      <c r="I51" s="62">
        <f>SUM(I47:I50)</f>
        <v>1320981.1499999999</v>
      </c>
      <c r="J51" s="62">
        <f>SUM(J47:J50)</f>
        <v>33461.779999999999</v>
      </c>
      <c r="K51" s="62">
        <f t="shared" si="16"/>
        <v>-135455.57000000007</v>
      </c>
      <c r="L51" s="62">
        <f t="shared" si="9"/>
        <v>-410271.45000000019</v>
      </c>
      <c r="M51" s="62">
        <f t="shared" si="17"/>
        <v>-4275764.1500000004</v>
      </c>
      <c r="N51" s="62">
        <f t="shared" si="18"/>
        <v>-442358.62</v>
      </c>
      <c r="O51" s="63">
        <f t="shared" si="12"/>
        <v>0.90699522461916504</v>
      </c>
      <c r="P51" s="63">
        <f t="shared" si="13"/>
        <v>0.070324391303945771</v>
      </c>
      <c r="Q51" s="63">
        <f t="shared" si="14"/>
        <v>0.76302045698010779</v>
      </c>
      <c r="R51" s="63">
        <f t="shared" si="15"/>
        <v>0.23602666892845739</v>
      </c>
      <c r="S51" s="57"/>
      <c r="T51" s="57"/>
      <c r="U51" s="57"/>
      <c r="V51" s="57"/>
      <c r="W51" s="57"/>
      <c r="X51" s="57"/>
      <c r="Y51" s="57"/>
      <c r="Z51" s="57"/>
      <c r="AA51" s="57"/>
    </row>
    <row r="52" ht="17.25">
      <c r="A52" s="64">
        <v>991</v>
      </c>
      <c r="B52" s="43" t="s">
        <v>113</v>
      </c>
      <c r="C52" s="55" t="s">
        <v>68</v>
      </c>
      <c r="D52" s="66" t="s">
        <v>114</v>
      </c>
      <c r="E52" s="46">
        <v>18098.040000000001</v>
      </c>
      <c r="F52" s="46">
        <v>66470.800000000003</v>
      </c>
      <c r="G52" s="47">
        <v>21100</v>
      </c>
      <c r="H52" s="47">
        <v>5600</v>
      </c>
      <c r="I52" s="47">
        <v>19760.110000000001</v>
      </c>
      <c r="J52" s="47">
        <v>3913.04</v>
      </c>
      <c r="K52" s="47">
        <f t="shared" si="16"/>
        <v>1662.0699999999997</v>
      </c>
      <c r="L52" s="47">
        <f t="shared" si="9"/>
        <v>-1339.8899999999994</v>
      </c>
      <c r="M52" s="47">
        <f t="shared" si="17"/>
        <v>-46710.690000000002</v>
      </c>
      <c r="N52" s="47">
        <f t="shared" si="18"/>
        <v>-1686.96</v>
      </c>
      <c r="O52" s="49">
        <f t="shared" si="12"/>
        <v>1.091837016605113</v>
      </c>
      <c r="P52" s="49">
        <f t="shared" si="13"/>
        <v>0.69875714285714285</v>
      </c>
      <c r="Q52" s="49">
        <f t="shared" si="14"/>
        <v>0.93649810426540292</v>
      </c>
      <c r="R52" s="49">
        <f t="shared" si="15"/>
        <v>0.29727504407950556</v>
      </c>
      <c r="S52" s="1"/>
      <c r="T52" s="1"/>
      <c r="U52" s="1"/>
      <c r="V52" s="1"/>
      <c r="W52" s="1"/>
      <c r="X52" s="1"/>
      <c r="Y52" s="1"/>
      <c r="Z52" s="1"/>
      <c r="AA52" s="1"/>
    </row>
    <row r="53" ht="17.25">
      <c r="A53" s="67"/>
      <c r="B53" s="43"/>
      <c r="C53" s="44" t="s">
        <v>115</v>
      </c>
      <c r="D53" s="56" t="s">
        <v>116</v>
      </c>
      <c r="E53" s="46">
        <v>4543.6099999999997</v>
      </c>
      <c r="F53" s="46">
        <v>0</v>
      </c>
      <c r="G53" s="47">
        <v>0</v>
      </c>
      <c r="H53" s="47">
        <v>0</v>
      </c>
      <c r="I53" s="47">
        <v>1813.8399999999999</v>
      </c>
      <c r="J53" s="47">
        <v>0</v>
      </c>
      <c r="K53" s="47">
        <f t="shared" si="16"/>
        <v>-2729.7699999999995</v>
      </c>
      <c r="L53" s="47">
        <f t="shared" si="9"/>
        <v>1813.8399999999999</v>
      </c>
      <c r="M53" s="47">
        <f t="shared" si="17"/>
        <v>1813.8399999999999</v>
      </c>
      <c r="N53" s="47">
        <f t="shared" si="18"/>
        <v>0</v>
      </c>
      <c r="O53" s="49">
        <f t="shared" si="12"/>
        <v>0.39920679811867654</v>
      </c>
      <c r="P53" s="49" t="str">
        <f t="shared" si="13"/>
        <v/>
      </c>
      <c r="Q53" s="49" t="str">
        <f t="shared" si="14"/>
        <v/>
      </c>
      <c r="R53" s="49" t="str">
        <f t="shared" si="15"/>
        <v/>
      </c>
      <c r="S53" s="1"/>
      <c r="T53" s="1"/>
      <c r="U53" s="1"/>
      <c r="V53" s="1"/>
      <c r="W53" s="1"/>
      <c r="X53" s="1"/>
      <c r="Y53" s="1"/>
      <c r="Z53" s="1"/>
      <c r="AA53" s="1"/>
    </row>
    <row r="54" s="57" customFormat="1" ht="14.25">
      <c r="A54" s="68"/>
      <c r="B54" s="59"/>
      <c r="C54" s="60"/>
      <c r="D54" s="61" t="s">
        <v>57</v>
      </c>
      <c r="E54" s="62">
        <f>SUM(E52:E53)</f>
        <v>22641.650000000001</v>
      </c>
      <c r="F54" s="62">
        <f>SUM(F52:F53)</f>
        <v>66470.800000000003</v>
      </c>
      <c r="G54" s="62">
        <f>SUM(G52:G53)</f>
        <v>21100</v>
      </c>
      <c r="H54" s="62">
        <f>SUM(H52:H53)</f>
        <v>5600</v>
      </c>
      <c r="I54" s="62">
        <f>SUM(I52:I53)</f>
        <v>21573.950000000001</v>
      </c>
      <c r="J54" s="62">
        <f>SUM(J52:J53)</f>
        <v>3913.04</v>
      </c>
      <c r="K54" s="62">
        <f t="shared" si="16"/>
        <v>-1067.7000000000007</v>
      </c>
      <c r="L54" s="62">
        <f t="shared" si="9"/>
        <v>473.95000000000073</v>
      </c>
      <c r="M54" s="62">
        <f t="shared" si="17"/>
        <v>-44896.850000000006</v>
      </c>
      <c r="N54" s="62">
        <f t="shared" si="18"/>
        <v>-1686.96</v>
      </c>
      <c r="O54" s="63">
        <f t="shared" si="12"/>
        <v>0.95284354276300531</v>
      </c>
      <c r="P54" s="63">
        <f t="shared" si="13"/>
        <v>0.69875714285714285</v>
      </c>
      <c r="Q54" s="63">
        <f t="shared" si="14"/>
        <v>1.0224620853080568</v>
      </c>
      <c r="R54" s="63">
        <f t="shared" si="15"/>
        <v>0.32456281555209204</v>
      </c>
      <c r="S54" s="57"/>
      <c r="T54" s="57"/>
      <c r="U54" s="57"/>
      <c r="V54" s="57"/>
      <c r="W54" s="57"/>
      <c r="X54" s="57"/>
      <c r="Y54" s="57"/>
      <c r="Z54" s="57"/>
      <c r="AA54" s="57"/>
    </row>
    <row r="55" ht="17.25">
      <c r="A55" s="42" t="s">
        <v>117</v>
      </c>
      <c r="B55" s="43" t="s">
        <v>118</v>
      </c>
      <c r="C55" s="44" t="s">
        <v>119</v>
      </c>
      <c r="D55" s="56" t="s">
        <v>120</v>
      </c>
      <c r="E55" s="46">
        <v>20871.560000000001</v>
      </c>
      <c r="F55" s="46">
        <v>24461.700000000001</v>
      </c>
      <c r="G55" s="47">
        <v>11732.799999999999</v>
      </c>
      <c r="H55" s="47">
        <v>5695.8999999999996</v>
      </c>
      <c r="I55" s="47">
        <v>37974.059999999998</v>
      </c>
      <c r="J55" s="47">
        <v>8439.8400000000001</v>
      </c>
      <c r="K55" s="47">
        <f t="shared" si="16"/>
        <v>17102.499999999996</v>
      </c>
      <c r="L55" s="47">
        <f t="shared" si="9"/>
        <v>26241.259999999998</v>
      </c>
      <c r="M55" s="47">
        <f t="shared" si="17"/>
        <v>13512.359999999997</v>
      </c>
      <c r="N55" s="47">
        <f t="shared" si="18"/>
        <v>2743.9400000000005</v>
      </c>
      <c r="O55" s="80">
        <f t="shared" si="12"/>
        <v>1.8194164691091608</v>
      </c>
      <c r="P55" s="80">
        <f t="shared" si="13"/>
        <v>1.481739496831054</v>
      </c>
      <c r="Q55" s="80">
        <f t="shared" si="14"/>
        <v>3.2365726851220509</v>
      </c>
      <c r="R55" s="49">
        <f t="shared" si="15"/>
        <v>1.5523884276235911</v>
      </c>
      <c r="S55" s="1"/>
      <c r="T55" s="1"/>
      <c r="U55" s="1"/>
      <c r="V55" s="1"/>
      <c r="W55" s="1"/>
      <c r="X55" s="1"/>
      <c r="Y55" s="1"/>
      <c r="Z55" s="1"/>
      <c r="AA55" s="1"/>
    </row>
    <row r="56" ht="17.25">
      <c r="A56" s="42"/>
      <c r="B56" s="43"/>
      <c r="C56" s="44" t="s">
        <v>121</v>
      </c>
      <c r="D56" s="56" t="s">
        <v>122</v>
      </c>
      <c r="E56" s="46">
        <v>4378.7600000000002</v>
      </c>
      <c r="F56" s="46">
        <v>50550.300000000003</v>
      </c>
      <c r="G56" s="47">
        <v>3700</v>
      </c>
      <c r="H56" s="47">
        <v>1700</v>
      </c>
      <c r="I56" s="47">
        <v>9254.9400000000005</v>
      </c>
      <c r="J56" s="47">
        <v>947.88999999999999</v>
      </c>
      <c r="K56" s="47">
        <f t="shared" si="16"/>
        <v>4876.1800000000003</v>
      </c>
      <c r="L56" s="47">
        <f t="shared" si="9"/>
        <v>5554.9400000000005</v>
      </c>
      <c r="M56" s="47">
        <f t="shared" si="17"/>
        <v>-41295.360000000001</v>
      </c>
      <c r="N56" s="47">
        <f t="shared" si="18"/>
        <v>-752.11000000000001</v>
      </c>
      <c r="O56" s="80">
        <f t="shared" si="12"/>
        <v>2.1135983703148837</v>
      </c>
      <c r="P56" s="80">
        <f t="shared" si="13"/>
        <v>0.55758235294117642</v>
      </c>
      <c r="Q56" s="80">
        <f t="shared" si="14"/>
        <v>2.5013351351351352</v>
      </c>
      <c r="R56" s="49">
        <f t="shared" si="15"/>
        <v>0.18308377991822006</v>
      </c>
      <c r="S56" s="1"/>
      <c r="T56" s="1"/>
      <c r="U56" s="1"/>
      <c r="V56" s="1"/>
      <c r="W56" s="1"/>
      <c r="X56" s="1"/>
      <c r="Y56" s="1"/>
      <c r="Z56" s="1"/>
      <c r="AA56" s="1"/>
    </row>
    <row r="57" s="57" customFormat="1" ht="14.25">
      <c r="A57" s="58"/>
      <c r="B57" s="59"/>
      <c r="C57" s="60"/>
      <c r="D57" s="61" t="s">
        <v>57</v>
      </c>
      <c r="E57" s="62">
        <f>SUBTOTAL(9,E55:E56)</f>
        <v>25250.32</v>
      </c>
      <c r="F57" s="62">
        <f>SUBTOTAL(9,F55:F56)</f>
        <v>75012</v>
      </c>
      <c r="G57" s="62">
        <f>SUBTOTAL(9,G55:G56)</f>
        <v>15432.799999999999</v>
      </c>
      <c r="H57" s="62">
        <f>SUBTOTAL(9,H55:H56)</f>
        <v>7395.8999999999996</v>
      </c>
      <c r="I57" s="62">
        <f>SUBTOTAL(9,I55:I56)</f>
        <v>47229</v>
      </c>
      <c r="J57" s="62">
        <f>SUBTOTAL(9,J55:J56)</f>
        <v>9387.7299999999996</v>
      </c>
      <c r="K57" s="62">
        <f t="shared" si="16"/>
        <v>21978.68</v>
      </c>
      <c r="L57" s="62">
        <f t="shared" si="9"/>
        <v>31796.200000000001</v>
      </c>
      <c r="M57" s="62">
        <f t="shared" si="17"/>
        <v>-27783</v>
      </c>
      <c r="N57" s="62">
        <f t="shared" si="18"/>
        <v>1991.8299999999999</v>
      </c>
      <c r="O57" s="63">
        <f t="shared" si="12"/>
        <v>1.8704317410630835</v>
      </c>
      <c r="P57" s="63">
        <f t="shared" si="13"/>
        <v>1.2693154315228707</v>
      </c>
      <c r="Q57" s="63">
        <f t="shared" si="14"/>
        <v>3.0603001399616403</v>
      </c>
      <c r="R57" s="63">
        <f t="shared" si="15"/>
        <v>0.62961926091825304</v>
      </c>
      <c r="S57" s="57"/>
      <c r="T57" s="57"/>
      <c r="U57" s="57"/>
      <c r="V57" s="57"/>
      <c r="W57" s="57"/>
      <c r="X57" s="57"/>
      <c r="Y57" s="57"/>
      <c r="Z57" s="57"/>
      <c r="AA57" s="57"/>
    </row>
    <row r="58" ht="17.25">
      <c r="A58" s="67"/>
      <c r="B58" s="43" t="s">
        <v>123</v>
      </c>
      <c r="C58" s="44" t="s">
        <v>124</v>
      </c>
      <c r="D58" s="69" t="s">
        <v>125</v>
      </c>
      <c r="E58" s="47">
        <v>131.81999999999999</v>
      </c>
      <c r="F58" s="47">
        <v>30.699999999999999</v>
      </c>
      <c r="G58" s="47">
        <v>30.699999999999999</v>
      </c>
      <c r="H58" s="47">
        <v>0</v>
      </c>
      <c r="I58" s="47">
        <v>576.72000000000003</v>
      </c>
      <c r="J58" s="47">
        <v>31.98</v>
      </c>
      <c r="K58" s="47">
        <f t="shared" si="16"/>
        <v>444.90000000000003</v>
      </c>
      <c r="L58" s="47">
        <f t="shared" si="9"/>
        <v>546.01999999999998</v>
      </c>
      <c r="M58" s="47">
        <f t="shared" si="17"/>
        <v>546.01999999999998</v>
      </c>
      <c r="N58" s="47">
        <f t="shared" si="18"/>
        <v>31.98</v>
      </c>
      <c r="O58" s="49">
        <f t="shared" si="12"/>
        <v>4.3750568957669556</v>
      </c>
      <c r="P58" s="49" t="str">
        <f t="shared" si="13"/>
        <v/>
      </c>
      <c r="Q58" s="49">
        <f t="shared" si="14"/>
        <v>18.785667752442997</v>
      </c>
      <c r="R58" s="49">
        <f t="shared" si="15"/>
        <v>18.785667752442997</v>
      </c>
      <c r="S58" s="1"/>
      <c r="T58" s="1"/>
      <c r="U58" s="1"/>
      <c r="V58" s="1"/>
      <c r="W58" s="1"/>
      <c r="X58" s="1"/>
      <c r="Y58" s="1"/>
      <c r="Z58" s="1"/>
      <c r="AA58" s="1"/>
    </row>
    <row r="59" ht="17.25">
      <c r="A59" s="67"/>
      <c r="B59" s="43"/>
      <c r="C59" s="44" t="s">
        <v>89</v>
      </c>
      <c r="D59" s="56" t="s">
        <v>126</v>
      </c>
      <c r="E59" s="47">
        <v>495.30000000000001</v>
      </c>
      <c r="F59" s="47">
        <v>26</v>
      </c>
      <c r="G59" s="47">
        <v>26</v>
      </c>
      <c r="H59" s="47">
        <v>0</v>
      </c>
      <c r="I59" s="47">
        <v>257.25</v>
      </c>
      <c r="J59" s="47">
        <v>0</v>
      </c>
      <c r="K59" s="47">
        <f t="shared" si="16"/>
        <v>-238.05000000000001</v>
      </c>
      <c r="L59" s="47">
        <f t="shared" si="9"/>
        <v>231.25</v>
      </c>
      <c r="M59" s="47">
        <f t="shared" si="17"/>
        <v>231.25</v>
      </c>
      <c r="N59" s="47">
        <f t="shared" si="18"/>
        <v>0</v>
      </c>
      <c r="O59" s="49">
        <f t="shared" si="12"/>
        <v>0.51938219261053908</v>
      </c>
      <c r="P59" s="49" t="str">
        <f t="shared" si="13"/>
        <v/>
      </c>
      <c r="Q59" s="49">
        <f t="shared" si="14"/>
        <v>9.8942307692307701</v>
      </c>
      <c r="R59" s="81">
        <f t="shared" si="15"/>
        <v>9.8942307692307701</v>
      </c>
      <c r="S59" s="1"/>
      <c r="T59" s="1"/>
      <c r="U59" s="1"/>
      <c r="V59" s="1"/>
      <c r="W59" s="1"/>
      <c r="X59" s="1"/>
      <c r="Y59" s="1"/>
      <c r="Z59" s="1"/>
      <c r="AA59" s="1"/>
    </row>
    <row r="60" ht="17.25">
      <c r="A60" s="67"/>
      <c r="B60" s="43"/>
      <c r="C60" s="44" t="s">
        <v>53</v>
      </c>
      <c r="D60" s="56" t="s">
        <v>54</v>
      </c>
      <c r="E60" s="47">
        <v>0</v>
      </c>
      <c r="F60" s="47">
        <v>371</v>
      </c>
      <c r="G60" s="47">
        <v>371</v>
      </c>
      <c r="H60" s="47">
        <v>371</v>
      </c>
      <c r="I60" s="47">
        <v>0</v>
      </c>
      <c r="J60" s="47">
        <v>0</v>
      </c>
      <c r="K60" s="47">
        <f t="shared" si="16"/>
        <v>0</v>
      </c>
      <c r="L60" s="47">
        <f t="shared" si="9"/>
        <v>-371</v>
      </c>
      <c r="M60" s="47">
        <f t="shared" si="17"/>
        <v>-371</v>
      </c>
      <c r="N60" s="47">
        <f t="shared" si="18"/>
        <v>-371</v>
      </c>
      <c r="O60" s="49" t="str">
        <f t="shared" si="12"/>
        <v/>
      </c>
      <c r="P60" s="49">
        <f t="shared" si="13"/>
        <v>0</v>
      </c>
      <c r="Q60" s="49">
        <f t="shared" si="14"/>
        <v>0</v>
      </c>
      <c r="R60" s="49">
        <f t="shared" si="15"/>
        <v>0</v>
      </c>
      <c r="S60" s="1"/>
      <c r="T60" s="1"/>
      <c r="U60" s="1"/>
      <c r="V60" s="1"/>
      <c r="W60" s="1"/>
      <c r="X60" s="1"/>
      <c r="Y60" s="1"/>
      <c r="Z60" s="1"/>
      <c r="AA60" s="1"/>
    </row>
    <row r="61" ht="34.5">
      <c r="A61" s="67"/>
      <c r="B61" s="43"/>
      <c r="C61" s="44" t="s">
        <v>127</v>
      </c>
      <c r="D61" s="56" t="s">
        <v>128</v>
      </c>
      <c r="E61" s="47">
        <v>40453.590000000273</v>
      </c>
      <c r="F61" s="47">
        <v>8722.7000000009321</v>
      </c>
      <c r="G61" s="47">
        <v>734.80000000004657</v>
      </c>
      <c r="H61" s="47">
        <v>224.89999999996508</v>
      </c>
      <c r="I61" s="47">
        <v>25223.339999999858</v>
      </c>
      <c r="J61" s="47">
        <v>5540.2399999999934</v>
      </c>
      <c r="K61" s="47">
        <f t="shared" si="16"/>
        <v>-15230.250000000415</v>
      </c>
      <c r="L61" s="47">
        <f t="shared" si="9"/>
        <v>24488.539999999812</v>
      </c>
      <c r="M61" s="47">
        <f t="shared" si="17"/>
        <v>16500.639999998926</v>
      </c>
      <c r="N61" s="47">
        <f t="shared" si="18"/>
        <v>5315.3400000000283</v>
      </c>
      <c r="O61" s="49">
        <f t="shared" si="12"/>
        <v>0.62351301825127725</v>
      </c>
      <c r="P61" s="49">
        <f t="shared" si="13"/>
        <v>24.634237438865512</v>
      </c>
      <c r="Q61" s="49">
        <f t="shared" si="14"/>
        <v>34.326810016328608</v>
      </c>
      <c r="R61" s="49">
        <f t="shared" si="15"/>
        <v>2.8916894998105129</v>
      </c>
      <c r="S61" s="1"/>
      <c r="T61" s="1"/>
      <c r="U61" s="1"/>
      <c r="V61" s="1"/>
      <c r="W61" s="1"/>
      <c r="X61" s="1"/>
      <c r="Y61" s="1"/>
      <c r="Z61" s="1"/>
      <c r="AA61" s="1"/>
    </row>
    <row r="62" ht="17.25">
      <c r="A62" s="67"/>
      <c r="B62" s="43"/>
      <c r="C62" s="44" t="s">
        <v>55</v>
      </c>
      <c r="D62" s="56" t="s">
        <v>56</v>
      </c>
      <c r="E62" s="47">
        <v>41540.370000000003</v>
      </c>
      <c r="F62" s="47">
        <v>103985.39999999999</v>
      </c>
      <c r="G62" s="47">
        <v>29638.799999999996</v>
      </c>
      <c r="H62" s="47">
        <v>8197</v>
      </c>
      <c r="I62" s="47">
        <v>58005.949999999997</v>
      </c>
      <c r="J62" s="47">
        <v>8478.1499999999978</v>
      </c>
      <c r="K62" s="47">
        <f t="shared" si="16"/>
        <v>16465.579999999994</v>
      </c>
      <c r="L62" s="47">
        <f t="shared" si="9"/>
        <v>28367.150000000001</v>
      </c>
      <c r="M62" s="47">
        <f t="shared" si="17"/>
        <v>-45979.449999999997</v>
      </c>
      <c r="N62" s="47">
        <f t="shared" si="18"/>
        <v>281.14999999999782</v>
      </c>
      <c r="O62" s="49">
        <f t="shared" si="12"/>
        <v>1.396375381345905</v>
      </c>
      <c r="P62" s="49">
        <f t="shared" si="13"/>
        <v>1.0342991338294496</v>
      </c>
      <c r="Q62" s="49">
        <f t="shared" si="14"/>
        <v>1.9570950915691596</v>
      </c>
      <c r="R62" s="49">
        <f t="shared" si="15"/>
        <v>0.55782782967608913</v>
      </c>
      <c r="S62" s="1"/>
      <c r="T62" s="1"/>
      <c r="U62" s="1"/>
      <c r="V62" s="1"/>
      <c r="W62" s="1"/>
      <c r="X62" s="1"/>
      <c r="Y62" s="1"/>
      <c r="Z62" s="1"/>
      <c r="AA62" s="1"/>
    </row>
    <row r="63" ht="17.25">
      <c r="A63" s="67"/>
      <c r="B63" s="43"/>
      <c r="C63" s="44" t="s">
        <v>129</v>
      </c>
      <c r="D63" s="56" t="s">
        <v>130</v>
      </c>
      <c r="E63" s="46">
        <v>-152.91</v>
      </c>
      <c r="F63" s="46">
        <v>0</v>
      </c>
      <c r="G63" s="47">
        <v>0</v>
      </c>
      <c r="H63" s="47">
        <v>0</v>
      </c>
      <c r="I63" s="47">
        <v>115.06</v>
      </c>
      <c r="J63" s="47">
        <v>-898.08000000000004</v>
      </c>
      <c r="K63" s="47">
        <f t="shared" si="16"/>
        <v>267.97000000000003</v>
      </c>
      <c r="L63" s="47">
        <f t="shared" si="9"/>
        <v>115.06</v>
      </c>
      <c r="M63" s="47">
        <f t="shared" si="17"/>
        <v>115.06</v>
      </c>
      <c r="N63" s="47">
        <f t="shared" si="18"/>
        <v>-898.08000000000004</v>
      </c>
      <c r="O63" s="49">
        <f t="shared" si="12"/>
        <v>-0.75246877248054411</v>
      </c>
      <c r="P63" s="49" t="str">
        <f t="shared" si="13"/>
        <v/>
      </c>
      <c r="Q63" s="49" t="str">
        <f t="shared" si="14"/>
        <v/>
      </c>
      <c r="R63" s="49" t="str">
        <f t="shared" si="15"/>
        <v/>
      </c>
      <c r="S63" s="1"/>
      <c r="T63" s="1"/>
      <c r="U63" s="1"/>
      <c r="V63" s="1"/>
      <c r="W63" s="1"/>
      <c r="X63" s="1"/>
      <c r="Y63" s="1"/>
      <c r="Z63" s="1"/>
      <c r="AA63" s="1"/>
    </row>
    <row r="64" ht="17.25">
      <c r="A64" s="67"/>
      <c r="B64" s="43"/>
      <c r="C64" s="44" t="s">
        <v>131</v>
      </c>
      <c r="D64" s="56" t="s">
        <v>132</v>
      </c>
      <c r="E64" s="47">
        <v>348.81</v>
      </c>
      <c r="F64" s="47">
        <v>0</v>
      </c>
      <c r="G64" s="47">
        <v>0</v>
      </c>
      <c r="H64" s="47">
        <v>0</v>
      </c>
      <c r="I64" s="47">
        <v>39073.25</v>
      </c>
      <c r="J64" s="47">
        <v>38596.099999999999</v>
      </c>
      <c r="K64" s="47">
        <f t="shared" si="16"/>
        <v>38724.440000000002</v>
      </c>
      <c r="L64" s="47">
        <f t="shared" si="9"/>
        <v>39073.25</v>
      </c>
      <c r="M64" s="47">
        <f t="shared" si="17"/>
        <v>39073.25</v>
      </c>
      <c r="N64" s="47">
        <f t="shared" si="18"/>
        <v>38596.099999999999</v>
      </c>
      <c r="O64" s="49">
        <f t="shared" si="12"/>
        <v>112.01872079355523</v>
      </c>
      <c r="P64" s="49" t="str">
        <f t="shared" si="13"/>
        <v/>
      </c>
      <c r="Q64" s="49" t="str">
        <f t="shared" si="14"/>
        <v/>
      </c>
      <c r="R64" s="49" t="str">
        <f t="shared" si="15"/>
        <v/>
      </c>
      <c r="S64" s="1"/>
      <c r="T64" s="1"/>
      <c r="U64" s="1"/>
      <c r="V64" s="1"/>
      <c r="W64" s="1"/>
      <c r="X64" s="1"/>
      <c r="Y64" s="1"/>
      <c r="Z64" s="1"/>
      <c r="AA64" s="1"/>
    </row>
    <row r="65" ht="22.5">
      <c r="A65" s="67"/>
      <c r="B65" s="43"/>
      <c r="C65" s="44" t="s">
        <v>133</v>
      </c>
      <c r="D65" s="56" t="s">
        <v>134</v>
      </c>
      <c r="E65" s="47">
        <v>156.34999999999999</v>
      </c>
      <c r="F65" s="47">
        <v>0</v>
      </c>
      <c r="G65" s="47">
        <v>0</v>
      </c>
      <c r="H65" s="47">
        <v>0</v>
      </c>
      <c r="I65" s="47">
        <v>5859.4399999999996</v>
      </c>
      <c r="J65" s="47">
        <v>0</v>
      </c>
      <c r="K65" s="47">
        <f t="shared" si="16"/>
        <v>5703.0899999999992</v>
      </c>
      <c r="L65" s="47">
        <f t="shared" si="9"/>
        <v>5859.4399999999996</v>
      </c>
      <c r="M65" s="47">
        <f t="shared" si="17"/>
        <v>5859.4399999999996</v>
      </c>
      <c r="N65" s="47">
        <f t="shared" si="18"/>
        <v>0</v>
      </c>
      <c r="O65" s="49">
        <f t="shared" si="12"/>
        <v>37.476431084106174</v>
      </c>
      <c r="P65" s="49" t="str">
        <f t="shared" si="13"/>
        <v/>
      </c>
      <c r="Q65" s="49" t="str">
        <f t="shared" si="14"/>
        <v/>
      </c>
      <c r="R65" s="49" t="str">
        <f t="shared" si="15"/>
        <v/>
      </c>
      <c r="S65" s="1"/>
      <c r="T65" s="1"/>
      <c r="U65" s="1"/>
      <c r="V65" s="1"/>
      <c r="W65" s="1"/>
      <c r="X65" s="1"/>
      <c r="Y65" s="1"/>
      <c r="Z65" s="1"/>
      <c r="AA65" s="1"/>
    </row>
    <row r="66" s="57" customFormat="1" ht="15">
      <c r="A66" s="68"/>
      <c r="B66" s="59"/>
      <c r="C66" s="60"/>
      <c r="D66" s="61" t="s">
        <v>57</v>
      </c>
      <c r="E66" s="62">
        <f>SUM(E58:E65)</f>
        <v>82973.330000000278</v>
      </c>
      <c r="F66" s="62">
        <f>SUM(F58:F65)</f>
        <v>113135.80000000092</v>
      </c>
      <c r="G66" s="62">
        <f>SUM(G58:G65)</f>
        <v>30801.300000000043</v>
      </c>
      <c r="H66" s="62">
        <f>SUM(H58:H65)</f>
        <v>8792.8999999999651</v>
      </c>
      <c r="I66" s="62">
        <f>SUM(I58:I65)</f>
        <v>129111.00999999986</v>
      </c>
      <c r="J66" s="62">
        <f>SUM(J58:J65)</f>
        <v>51748.389999999992</v>
      </c>
      <c r="K66" s="62">
        <f t="shared" si="16"/>
        <v>46137.679999999586</v>
      </c>
      <c r="L66" s="62">
        <f t="shared" si="9"/>
        <v>98309.709999999817</v>
      </c>
      <c r="M66" s="62">
        <f t="shared" si="17"/>
        <v>15975.209999998944</v>
      </c>
      <c r="N66" s="62">
        <f t="shared" si="18"/>
        <v>42955.490000000027</v>
      </c>
      <c r="O66" s="63">
        <f t="shared" si="12"/>
        <v>1.5560543369779112</v>
      </c>
      <c r="P66" s="63">
        <f t="shared" si="13"/>
        <v>5.885247188072217</v>
      </c>
      <c r="Q66" s="63">
        <f t="shared" si="14"/>
        <v>4.1917389850428286</v>
      </c>
      <c r="R66" s="63">
        <f t="shared" si="15"/>
        <v>1.1412038452903397</v>
      </c>
      <c r="S66" s="57"/>
      <c r="T66" s="57"/>
      <c r="U66" s="57"/>
      <c r="V66" s="57"/>
      <c r="W66" s="57"/>
      <c r="X66" s="57"/>
      <c r="Y66" s="57"/>
      <c r="Z66" s="57"/>
      <c r="AA66" s="57"/>
    </row>
    <row r="67" s="35" customFormat="1" ht="36.75" customHeight="1">
      <c r="A67" s="82"/>
      <c r="B67" s="83"/>
      <c r="C67" s="84"/>
      <c r="D67" s="85" t="s">
        <v>135</v>
      </c>
      <c r="E67" s="54">
        <f>E5+E17</f>
        <v>6278797.5552238794</v>
      </c>
      <c r="F67" s="54">
        <f>F5+F17</f>
        <v>34739449.600000009</v>
      </c>
      <c r="G67" s="54">
        <f>G5+G17</f>
        <v>9207274.3000000007</v>
      </c>
      <c r="H67" s="54">
        <f>H5+H17</f>
        <v>3250289</v>
      </c>
      <c r="I67" s="54">
        <f>I5+I17</f>
        <v>6965579.4600000009</v>
      </c>
      <c r="J67" s="54">
        <f>J5+J17</f>
        <v>634840.19999999995</v>
      </c>
      <c r="K67" s="54">
        <f t="shared" si="16"/>
        <v>686781.90477612149</v>
      </c>
      <c r="L67" s="54">
        <f t="shared" si="9"/>
        <v>-2241694.8399999999</v>
      </c>
      <c r="M67" s="54">
        <f t="shared" si="17"/>
        <v>-27773870.140000008</v>
      </c>
      <c r="N67" s="54">
        <f t="shared" si="18"/>
        <v>-2615448.7999999998</v>
      </c>
      <c r="O67" s="41">
        <f t="shared" si="12"/>
        <v>1.1093811193521803</v>
      </c>
      <c r="P67" s="41">
        <f t="shared" si="13"/>
        <v>0.19531807786938329</v>
      </c>
      <c r="Q67" s="41">
        <f t="shared" si="14"/>
        <v>0.7565300253952465</v>
      </c>
      <c r="R67" s="41">
        <f t="shared" si="15"/>
        <v>0.2005092061101624</v>
      </c>
      <c r="S67" s="35"/>
      <c r="T67" s="35"/>
      <c r="U67" s="35"/>
      <c r="V67" s="35"/>
      <c r="W67" s="35"/>
      <c r="X67" s="35"/>
      <c r="Y67" s="35"/>
      <c r="Z67" s="35"/>
      <c r="AA67" s="35"/>
    </row>
    <row r="68" s="35" customFormat="1">
      <c r="A68" s="86"/>
      <c r="B68" s="87"/>
      <c r="C68" s="38"/>
      <c r="D68" s="53" t="s">
        <v>136</v>
      </c>
      <c r="E68" s="54">
        <f>SUM(E69:E77)</f>
        <v>7390697.1699999999</v>
      </c>
      <c r="F68" s="54">
        <f>SUM(F69:F77)</f>
        <v>26331881.82</v>
      </c>
      <c r="G68" s="54">
        <f>SUM(G69:G77)</f>
        <v>7942818.2800000003</v>
      </c>
      <c r="H68" s="54">
        <f>SUM(H69:H77)</f>
        <v>2089685.4200000002</v>
      </c>
      <c r="I68" s="54">
        <f>SUM(I69:I77)</f>
        <v>8001148.1799999997</v>
      </c>
      <c r="J68" s="54">
        <f>SUM(J69:J77)</f>
        <v>1953669.6000000003</v>
      </c>
      <c r="K68" s="54">
        <f t="shared" si="16"/>
        <v>610451.00999999978</v>
      </c>
      <c r="L68" s="54">
        <f t="shared" si="9"/>
        <v>58329.899999999441</v>
      </c>
      <c r="M68" s="54">
        <f t="shared" si="17"/>
        <v>-18330733.640000001</v>
      </c>
      <c r="N68" s="54">
        <f t="shared" si="18"/>
        <v>-136015.81999999983</v>
      </c>
      <c r="O68" s="41">
        <f t="shared" si="12"/>
        <v>1.0825972159267891</v>
      </c>
      <c r="P68" s="41">
        <f t="shared" si="13"/>
        <v>0.93491086328199591</v>
      </c>
      <c r="Q68" s="41">
        <f t="shared" si="14"/>
        <v>1.0073437283774795</v>
      </c>
      <c r="R68" s="41">
        <f t="shared" si="15"/>
        <v>0.30385781900034364</v>
      </c>
      <c r="S68" s="35"/>
      <c r="T68" s="35"/>
      <c r="U68" s="35"/>
      <c r="V68" s="35"/>
      <c r="W68" s="35"/>
      <c r="X68" s="35"/>
      <c r="Y68" s="35"/>
      <c r="Z68" s="35"/>
      <c r="AA68" s="35"/>
    </row>
    <row r="69" ht="22.5">
      <c r="A69" s="42"/>
      <c r="B69" s="43"/>
      <c r="C69" s="44" t="s">
        <v>137</v>
      </c>
      <c r="D69" s="88" t="s">
        <v>138</v>
      </c>
      <c r="E69" s="46">
        <v>151433.20000000001</v>
      </c>
      <c r="F69" s="46">
        <v>415518.29999999999</v>
      </c>
      <c r="G69" s="47">
        <v>190212.89999999999</v>
      </c>
      <c r="H69" s="47">
        <v>0</v>
      </c>
      <c r="I69" s="47">
        <v>191981.5</v>
      </c>
      <c r="J69" s="47">
        <v>0</v>
      </c>
      <c r="K69" s="47">
        <f t="shared" si="16"/>
        <v>40548.299999999988</v>
      </c>
      <c r="L69" s="47">
        <f t="shared" si="9"/>
        <v>1768.6000000000058</v>
      </c>
      <c r="M69" s="47">
        <f t="shared" si="17"/>
        <v>-223536.79999999999</v>
      </c>
      <c r="N69" s="47">
        <f t="shared" si="18"/>
        <v>0</v>
      </c>
      <c r="O69" s="49">
        <f t="shared" si="12"/>
        <v>1.2677636079802843</v>
      </c>
      <c r="P69" s="49" t="str">
        <f t="shared" si="13"/>
        <v/>
      </c>
      <c r="Q69" s="49">
        <f t="shared" si="14"/>
        <v>1.0092980023962623</v>
      </c>
      <c r="R69" s="49">
        <f t="shared" si="15"/>
        <v>0.46202898885560517</v>
      </c>
      <c r="S69" s="1"/>
      <c r="T69" s="1"/>
      <c r="U69" s="1"/>
      <c r="V69" s="1"/>
      <c r="W69" s="1"/>
      <c r="X69" s="1"/>
      <c r="Y69" s="1"/>
      <c r="Z69" s="1"/>
      <c r="AA69" s="1"/>
    </row>
    <row r="70" ht="18" customHeight="1">
      <c r="A70" s="42"/>
      <c r="B70" s="43"/>
      <c r="C70" s="44" t="s">
        <v>139</v>
      </c>
      <c r="D70" s="88" t="s">
        <v>140</v>
      </c>
      <c r="E70" s="46">
        <v>1433549.4099999999</v>
      </c>
      <c r="F70" s="46">
        <v>6755578.6600000001</v>
      </c>
      <c r="G70" s="89">
        <v>807680.26000000001</v>
      </c>
      <c r="H70" s="47">
        <v>173973.45999999999</v>
      </c>
      <c r="I70" s="47">
        <v>807680.26000000001</v>
      </c>
      <c r="J70" s="47">
        <v>173973.45999999999</v>
      </c>
      <c r="K70" s="47">
        <f t="shared" si="16"/>
        <v>-625869.14999999991</v>
      </c>
      <c r="L70" s="47">
        <f t="shared" si="9"/>
        <v>0</v>
      </c>
      <c r="M70" s="47">
        <f t="shared" si="17"/>
        <v>-5947898.4000000004</v>
      </c>
      <c r="N70" s="47">
        <f t="shared" si="18"/>
        <v>0</v>
      </c>
      <c r="O70" s="49">
        <f t="shared" si="12"/>
        <v>0.56341292066103255</v>
      </c>
      <c r="P70" s="49">
        <f t="shared" si="13"/>
        <v>1</v>
      </c>
      <c r="Q70" s="49">
        <f t="shared" si="14"/>
        <v>1</v>
      </c>
      <c r="R70" s="49">
        <f t="shared" si="15"/>
        <v>0.11955752432908538</v>
      </c>
      <c r="S70" s="1"/>
      <c r="T70" s="1"/>
      <c r="U70" s="1"/>
      <c r="V70" s="1"/>
      <c r="W70" s="1"/>
      <c r="X70" s="1"/>
      <c r="Y70" s="1"/>
      <c r="Z70" s="1"/>
      <c r="AA70" s="1"/>
    </row>
    <row r="71" ht="16.5" customHeight="1">
      <c r="A71" s="42"/>
      <c r="B71" s="43"/>
      <c r="C71" s="44" t="s">
        <v>141</v>
      </c>
      <c r="D71" s="88" t="s">
        <v>142</v>
      </c>
      <c r="E71" s="46">
        <v>4266104.0800000001</v>
      </c>
      <c r="F71" s="46">
        <v>15929927.640000001</v>
      </c>
      <c r="G71" s="47">
        <v>5292233.75</v>
      </c>
      <c r="H71" s="89">
        <v>1711140.8600000001</v>
      </c>
      <c r="I71" s="47">
        <v>5292233.75</v>
      </c>
      <c r="J71" s="47">
        <v>1711140.8600000001</v>
      </c>
      <c r="K71" s="47">
        <f t="shared" si="16"/>
        <v>1026129.6699999999</v>
      </c>
      <c r="L71" s="47">
        <f t="shared" si="9"/>
        <v>0</v>
      </c>
      <c r="M71" s="47">
        <f t="shared" si="17"/>
        <v>-10637693.890000001</v>
      </c>
      <c r="N71" s="47">
        <f t="shared" si="18"/>
        <v>0</v>
      </c>
      <c r="O71" s="49">
        <f t="shared" si="12"/>
        <v>1.2405308569030504</v>
      </c>
      <c r="P71" s="49">
        <f t="shared" si="13"/>
        <v>1</v>
      </c>
      <c r="Q71" s="49">
        <f t="shared" si="14"/>
        <v>1</v>
      </c>
      <c r="R71" s="49">
        <f t="shared" si="15"/>
        <v>0.33221957246756206</v>
      </c>
      <c r="S71" s="1"/>
      <c r="T71" s="1"/>
      <c r="U71" s="1"/>
      <c r="V71" s="1"/>
      <c r="W71" s="1"/>
      <c r="X71" s="1"/>
      <c r="Y71" s="1"/>
      <c r="Z71" s="1"/>
      <c r="AA71" s="1"/>
    </row>
    <row r="72" ht="22.5">
      <c r="A72" s="42"/>
      <c r="B72" s="43"/>
      <c r="C72" s="44" t="s">
        <v>143</v>
      </c>
      <c r="D72" s="90" t="s">
        <v>144</v>
      </c>
      <c r="E72" s="46">
        <v>1331314.98</v>
      </c>
      <c r="F72" s="46">
        <v>3224212.6099999999</v>
      </c>
      <c r="G72" s="91">
        <v>1646046.76</v>
      </c>
      <c r="H72" s="47">
        <v>204571.10000000001</v>
      </c>
      <c r="I72" s="89">
        <v>1646046.76</v>
      </c>
      <c r="J72" s="47">
        <v>204571.10000000001</v>
      </c>
      <c r="K72" s="47">
        <f t="shared" si="16"/>
        <v>314731.78000000003</v>
      </c>
      <c r="L72" s="47">
        <f t="shared" si="9"/>
        <v>0</v>
      </c>
      <c r="M72" s="47">
        <f t="shared" si="17"/>
        <v>-1578165.8499999999</v>
      </c>
      <c r="N72" s="47">
        <f t="shared" si="18"/>
        <v>0</v>
      </c>
      <c r="O72" s="49">
        <f t="shared" si="12"/>
        <v>1.2364066991869949</v>
      </c>
      <c r="P72" s="49">
        <f t="shared" si="13"/>
        <v>1</v>
      </c>
      <c r="Q72" s="49">
        <f t="shared" si="14"/>
        <v>1</v>
      </c>
      <c r="R72" s="49">
        <f t="shared" si="15"/>
        <v>0.51052674221753636</v>
      </c>
      <c r="S72" s="1"/>
      <c r="T72" s="1"/>
      <c r="U72" s="1"/>
      <c r="V72" s="1"/>
      <c r="W72" s="1"/>
      <c r="X72" s="1"/>
      <c r="Y72" s="1"/>
      <c r="Z72" s="1"/>
      <c r="AA72" s="1"/>
    </row>
    <row r="73" ht="33">
      <c r="A73" s="42"/>
      <c r="B73" s="43"/>
      <c r="C73" s="44" t="s">
        <v>145</v>
      </c>
      <c r="D73" s="90" t="s">
        <v>146</v>
      </c>
      <c r="E73" s="46">
        <v>45.149999999999999</v>
      </c>
      <c r="F73" s="46">
        <v>0</v>
      </c>
      <c r="G73" s="47">
        <v>0</v>
      </c>
      <c r="H73" s="47">
        <v>0</v>
      </c>
      <c r="I73" s="47">
        <v>7034.7799999999997</v>
      </c>
      <c r="J73" s="47">
        <v>502.45999999999998</v>
      </c>
      <c r="K73" s="47">
        <f t="shared" si="16"/>
        <v>6989.6300000000001</v>
      </c>
      <c r="L73" s="47">
        <f t="shared" si="9"/>
        <v>7034.7799999999997</v>
      </c>
      <c r="M73" s="47">
        <f t="shared" si="17"/>
        <v>7034.7799999999997</v>
      </c>
      <c r="N73" s="47">
        <f t="shared" si="18"/>
        <v>502.45999999999998</v>
      </c>
      <c r="O73" s="81">
        <f t="shared" si="12"/>
        <v>155.80908084163897</v>
      </c>
      <c r="P73" s="49" t="str">
        <f t="shared" si="13"/>
        <v/>
      </c>
      <c r="Q73" s="49" t="str">
        <f t="shared" si="14"/>
        <v/>
      </c>
      <c r="R73" s="49" t="str">
        <f t="shared" si="15"/>
        <v/>
      </c>
      <c r="S73" s="1"/>
      <c r="T73" s="1"/>
      <c r="U73" s="1"/>
      <c r="V73" s="1"/>
      <c r="W73" s="1"/>
      <c r="X73" s="1"/>
      <c r="Y73" s="1"/>
      <c r="Z73" s="1"/>
      <c r="AA73" s="1"/>
    </row>
    <row r="74" ht="19.5" customHeight="1">
      <c r="A74" s="42"/>
      <c r="B74" s="43"/>
      <c r="C74" s="44" t="s">
        <v>147</v>
      </c>
      <c r="D74" s="90" t="s">
        <v>148</v>
      </c>
      <c r="E74" s="46">
        <v>243025.26000000001</v>
      </c>
      <c r="F74" s="46">
        <v>0</v>
      </c>
      <c r="G74" s="47">
        <v>0</v>
      </c>
      <c r="H74" s="47">
        <v>0</v>
      </c>
      <c r="I74" s="47">
        <v>44836.290000000001</v>
      </c>
      <c r="J74" s="47">
        <v>-38614.970000000001</v>
      </c>
      <c r="K74" s="47">
        <f t="shared" si="16"/>
        <v>-198188.97</v>
      </c>
      <c r="L74" s="47">
        <f t="shared" ref="L74:L78" si="19">I74-G74</f>
        <v>44836.290000000001</v>
      </c>
      <c r="M74" s="47">
        <f t="shared" si="17"/>
        <v>44836.290000000001</v>
      </c>
      <c r="N74" s="47">
        <f t="shared" si="18"/>
        <v>-38614.970000000001</v>
      </c>
      <c r="O74" s="49">
        <f t="shared" ref="O74:O78" si="20">IFERROR(I74/E74,"")</f>
        <v>0.18449230339265968</v>
      </c>
      <c r="P74" s="49" t="str">
        <f t="shared" ref="P74:P78" si="21">IFERROR(J74/H74,"")</f>
        <v/>
      </c>
      <c r="Q74" s="49" t="str">
        <f t="shared" ref="Q74:Q78" si="22">IFERROR(I74/G74,"")</f>
        <v/>
      </c>
      <c r="R74" s="49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  <c r="AA74" s="1"/>
    </row>
    <row r="75" ht="30" customHeight="1">
      <c r="A75" s="36"/>
      <c r="B75" s="37"/>
      <c r="C75" s="44" t="s">
        <v>149</v>
      </c>
      <c r="D75" s="92" t="s">
        <v>150</v>
      </c>
      <c r="E75" s="93">
        <v>-14.24</v>
      </c>
      <c r="F75" s="93">
        <v>0</v>
      </c>
      <c r="G75" s="50">
        <v>0</v>
      </c>
      <c r="H75" s="50">
        <v>0</v>
      </c>
      <c r="I75" s="50">
        <v>-667.9100000000044</v>
      </c>
      <c r="J75" s="50">
        <v>-667.90999999999997</v>
      </c>
      <c r="K75" s="50">
        <f t="shared" si="16"/>
        <v>-653.67000000000439</v>
      </c>
      <c r="L75" s="50">
        <f t="shared" si="19"/>
        <v>-667.9100000000044</v>
      </c>
      <c r="M75" s="50">
        <f t="shared" si="17"/>
        <v>-667.9100000000044</v>
      </c>
      <c r="N75" s="50">
        <f t="shared" si="18"/>
        <v>-667.90999999999997</v>
      </c>
      <c r="O75" s="94">
        <f t="shared" si="20"/>
        <v>46.903792134831768</v>
      </c>
      <c r="P75" s="49" t="str">
        <f t="shared" si="21"/>
        <v/>
      </c>
      <c r="Q75" s="49" t="str">
        <f t="shared" si="22"/>
        <v/>
      </c>
      <c r="R75" s="95" t="str">
        <f t="shared" si="23"/>
        <v/>
      </c>
      <c r="S75" s="1"/>
      <c r="T75" s="1"/>
      <c r="U75" s="1"/>
      <c r="V75" s="1"/>
      <c r="W75" s="1"/>
      <c r="X75" s="1"/>
      <c r="Y75" s="1"/>
      <c r="Z75" s="1"/>
      <c r="AA75" s="1"/>
    </row>
    <row r="76" ht="33">
      <c r="A76" s="42"/>
      <c r="B76" s="43"/>
      <c r="C76" s="44" t="s">
        <v>151</v>
      </c>
      <c r="D76" s="96" t="s">
        <v>152</v>
      </c>
      <c r="E76" s="46">
        <v>90098.630000000005</v>
      </c>
      <c r="F76" s="46">
        <v>6644.6099999999997</v>
      </c>
      <c r="G76" s="47">
        <v>6644.6099999999997</v>
      </c>
      <c r="H76" s="47">
        <v>0</v>
      </c>
      <c r="I76" s="47">
        <v>73631.179999999993</v>
      </c>
      <c r="J76" s="47">
        <v>-97233.440000000002</v>
      </c>
      <c r="K76" s="47">
        <f t="shared" si="16"/>
        <v>-16467.450000000012</v>
      </c>
      <c r="L76" s="47">
        <f t="shared" si="19"/>
        <v>66986.569999999992</v>
      </c>
      <c r="M76" s="47">
        <f t="shared" si="17"/>
        <v>66986.569999999992</v>
      </c>
      <c r="N76" s="47">
        <f t="shared" si="18"/>
        <v>-97233.440000000002</v>
      </c>
      <c r="O76" s="49">
        <f t="shared" si="20"/>
        <v>0.81722863044643401</v>
      </c>
      <c r="P76" s="49" t="str">
        <f t="shared" si="21"/>
        <v/>
      </c>
      <c r="Q76" s="49">
        <f t="shared" si="22"/>
        <v>11.081339612106655</v>
      </c>
      <c r="R76" s="49">
        <f t="shared" si="23"/>
        <v>11.081339612106655</v>
      </c>
      <c r="S76" s="1"/>
      <c r="T76" s="1"/>
      <c r="U76" s="1"/>
      <c r="V76" s="1"/>
      <c r="W76" s="1"/>
      <c r="X76" s="1"/>
      <c r="Y76" s="1"/>
      <c r="Z76" s="1"/>
      <c r="AA76" s="1"/>
    </row>
    <row r="77" ht="14.25" customHeight="1">
      <c r="A77" s="42"/>
      <c r="B77" s="43"/>
      <c r="C77" s="44" t="s">
        <v>153</v>
      </c>
      <c r="D77" s="96" t="s">
        <v>154</v>
      </c>
      <c r="E77" s="46">
        <v>-124859.3</v>
      </c>
      <c r="F77" s="46">
        <v>0</v>
      </c>
      <c r="G77" s="47">
        <v>0</v>
      </c>
      <c r="H77" s="47">
        <v>0</v>
      </c>
      <c r="I77" s="47">
        <v>-61628.43</v>
      </c>
      <c r="J77" s="47">
        <v>-1.96</v>
      </c>
      <c r="K77" s="47">
        <f t="shared" si="16"/>
        <v>63230.870000000003</v>
      </c>
      <c r="L77" s="47">
        <f t="shared" si="19"/>
        <v>-61628.43</v>
      </c>
      <c r="M77" s="47">
        <f t="shared" si="17"/>
        <v>-61628.43</v>
      </c>
      <c r="N77" s="47">
        <f t="shared" si="18"/>
        <v>-1.96</v>
      </c>
      <c r="O77" s="49">
        <f t="shared" si="20"/>
        <v>0.49358301704398472</v>
      </c>
      <c r="P77" s="49" t="str">
        <f t="shared" si="21"/>
        <v/>
      </c>
      <c r="Q77" s="49" t="str">
        <f t="shared" si="22"/>
        <v/>
      </c>
      <c r="R77" s="49" t="str">
        <f t="shared" si="23"/>
        <v/>
      </c>
      <c r="S77" s="1"/>
      <c r="T77" s="1"/>
      <c r="U77" s="1"/>
      <c r="V77" s="1"/>
      <c r="W77" s="1"/>
      <c r="X77" s="1"/>
      <c r="Y77" s="1"/>
      <c r="Z77" s="1"/>
      <c r="AA77" s="1"/>
    </row>
    <row r="78" s="35" customFormat="1" ht="22.5" customHeight="1">
      <c r="A78" s="97"/>
      <c r="B78" s="98"/>
      <c r="C78" s="99"/>
      <c r="D78" s="100" t="s">
        <v>155</v>
      </c>
      <c r="E78" s="54">
        <f>E67+E68</f>
        <v>13669494.72522388</v>
      </c>
      <c r="F78" s="54">
        <f>F67+F68</f>
        <v>61071331.420000009</v>
      </c>
      <c r="G78" s="54">
        <f>G67+G68</f>
        <v>17150092.580000002</v>
      </c>
      <c r="H78" s="54">
        <f>H67+H68</f>
        <v>5339974.4199999999</v>
      </c>
      <c r="I78" s="54">
        <f>I67+I68</f>
        <v>14966727.640000001</v>
      </c>
      <c r="J78" s="54">
        <f>J67+J68</f>
        <v>2588509.8000000003</v>
      </c>
      <c r="K78" s="54">
        <f t="shared" si="16"/>
        <v>1297232.9147761203</v>
      </c>
      <c r="L78" s="54">
        <f t="shared" si="19"/>
        <v>-2183364.9400000013</v>
      </c>
      <c r="M78" s="54">
        <f t="shared" si="17"/>
        <v>-46104603.780000009</v>
      </c>
      <c r="N78" s="54">
        <f t="shared" si="18"/>
        <v>-2751464.6199999996</v>
      </c>
      <c r="O78" s="41">
        <f t="shared" si="20"/>
        <v>1.094899843838586</v>
      </c>
      <c r="P78" s="41">
        <f t="shared" si="21"/>
        <v>0.48474198496254228</v>
      </c>
      <c r="Q78" s="41">
        <f t="shared" si="22"/>
        <v>0.87269077820919838</v>
      </c>
      <c r="R78" s="41">
        <f t="shared" si="23"/>
        <v>0.24506961436734956</v>
      </c>
      <c r="S78" s="35"/>
      <c r="T78" s="35"/>
      <c r="U78" s="35"/>
      <c r="V78" s="35"/>
      <c r="W78" s="35"/>
      <c r="X78" s="35"/>
      <c r="Y78" s="35"/>
      <c r="Z78" s="35"/>
      <c r="AA78" s="35"/>
    </row>
    <row r="79">
      <c r="A79" s="101" t="s">
        <v>156</v>
      </c>
      <c r="B79" s="102" t="s">
        <v>157</v>
      </c>
      <c r="C79" s="103"/>
      <c r="D79" s="104"/>
      <c r="E79" s="105"/>
      <c r="F79" s="106"/>
      <c r="G79" s="106"/>
      <c r="H79" s="106"/>
      <c r="I79" s="107"/>
      <c r="J79" s="107"/>
      <c r="K79" s="108"/>
      <c r="L79" s="108"/>
      <c r="M79" s="106"/>
      <c r="N79" s="106"/>
      <c r="O79" s="106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>
      <c r="E80" s="5"/>
      <c r="U80" s="1"/>
      <c r="W80" s="1"/>
      <c r="X80" s="1"/>
      <c r="Y80" s="1"/>
    </row>
    <row r="81">
      <c r="E81" s="5"/>
      <c r="I81" s="7"/>
      <c r="J81" s="7"/>
      <c r="S81" s="1"/>
      <c r="T81" s="1"/>
      <c r="U81" s="1"/>
      <c r="V81" s="1"/>
      <c r="W81" s="1"/>
      <c r="X81" s="1"/>
      <c r="Y81" s="1"/>
      <c r="Z81" s="1"/>
      <c r="AA81" s="1"/>
    </row>
    <row r="82">
      <c r="E82" s="5"/>
      <c r="F82" s="1"/>
      <c r="G82" s="1"/>
      <c r="H82" s="6"/>
      <c r="I82" s="7"/>
      <c r="J82" s="7"/>
      <c r="K82" s="8"/>
      <c r="L82" s="8"/>
      <c r="M82" s="1"/>
      <c r="S82" s="1"/>
      <c r="T82" s="1"/>
      <c r="U82" s="1"/>
      <c r="V82" s="1"/>
      <c r="W82" s="1"/>
      <c r="X82" s="1"/>
      <c r="Y82" s="1"/>
      <c r="Z82" s="1"/>
      <c r="AA82" s="1"/>
    </row>
    <row r="83">
      <c r="E83" s="5"/>
      <c r="F83" s="1"/>
      <c r="G83" s="1"/>
      <c r="H83" s="6"/>
      <c r="I83" s="7"/>
      <c r="J83" s="7"/>
      <c r="K83" s="8"/>
      <c r="L83" s="8"/>
      <c r="M83" s="1"/>
      <c r="U83" s="1"/>
      <c r="V83" s="1"/>
      <c r="W83" s="1"/>
      <c r="X83" s="1"/>
    </row>
    <row r="84">
      <c r="E84" s="5"/>
      <c r="U84" s="1"/>
      <c r="V84" s="1"/>
      <c r="W84" s="1"/>
    </row>
    <row r="85">
      <c r="E85" s="5"/>
      <c r="U85" s="1"/>
      <c r="V85" s="1"/>
      <c r="W85" s="1"/>
    </row>
    <row r="86">
      <c r="E86" s="5"/>
      <c r="J86" s="7"/>
      <c r="K86" s="8"/>
      <c r="U86" s="1"/>
      <c r="V86" s="1"/>
      <c r="W86" s="1"/>
    </row>
    <row r="87">
      <c r="E87" s="5"/>
      <c r="J87" s="7"/>
      <c r="K87" s="8"/>
      <c r="U87" s="1"/>
      <c r="V87" s="1"/>
      <c r="W87" s="1"/>
    </row>
    <row r="88">
      <c r="E88" s="5"/>
      <c r="J88" s="7"/>
      <c r="K88" s="8"/>
      <c r="W88" s="1"/>
    </row>
    <row r="89">
      <c r="E89" s="5"/>
      <c r="I89" s="7"/>
      <c r="J89" s="7"/>
      <c r="V89" s="1"/>
      <c r="W89" s="1"/>
      <c r="X89" s="1"/>
    </row>
    <row r="90">
      <c r="E90" s="5"/>
      <c r="I90" s="7"/>
      <c r="J90" s="7"/>
      <c r="K90" s="8"/>
    </row>
    <row r="91">
      <c r="E91" s="5"/>
      <c r="I91" s="7"/>
      <c r="J91" s="7"/>
      <c r="K91" s="8"/>
    </row>
    <row r="92" ht="12.75">
      <c r="E92" s="5"/>
      <c r="I92" s="7"/>
      <c r="J92" s="7"/>
      <c r="K92" s="8"/>
    </row>
    <row r="93" ht="12.75">
      <c r="E93" s="5"/>
    </row>
    <row r="94" ht="12.75">
      <c r="E94" s="5"/>
    </row>
    <row r="95" ht="12.75">
      <c r="E95" s="5"/>
    </row>
    <row r="96" ht="12.75">
      <c r="E96" s="5"/>
    </row>
    <row r="97" ht="12.75">
      <c r="E97" s="5"/>
    </row>
    <row r="98" ht="12.75">
      <c r="E98" s="5"/>
    </row>
    <row r="99" ht="12.75">
      <c r="A99" s="2"/>
      <c r="B99" s="3"/>
      <c r="C99" s="4"/>
      <c r="D99" s="1"/>
      <c r="E99" s="5"/>
      <c r="F99" s="1"/>
      <c r="G99" s="1"/>
      <c r="H99" s="6"/>
      <c r="I99" s="7"/>
      <c r="J99" s="7"/>
      <c r="K99" s="8"/>
      <c r="L99" s="8"/>
      <c r="M99" s="1"/>
      <c r="N99" s="1"/>
      <c r="O99" s="1"/>
      <c r="P99" s="1"/>
      <c r="Q99" s="1"/>
      <c r="R99" s="1"/>
    </row>
    <row r="100" ht="12.75">
      <c r="A100" s="2"/>
      <c r="B100" s="3"/>
      <c r="C100" s="4"/>
      <c r="D100" s="1"/>
      <c r="E100" s="5"/>
      <c r="F100" s="1"/>
      <c r="G100" s="1"/>
      <c r="H100" s="6"/>
      <c r="I100" s="7"/>
      <c r="J100" s="7"/>
      <c r="K100" s="8"/>
      <c r="L100" s="8"/>
      <c r="M100" s="1"/>
      <c r="N100" s="1"/>
      <c r="O100" s="1"/>
      <c r="P100" s="1"/>
      <c r="Q100" s="1"/>
      <c r="R100" s="1"/>
    </row>
    <row r="101" ht="12.75">
      <c r="I101" s="7"/>
      <c r="J101" s="7"/>
      <c r="K101" s="8"/>
      <c r="L101" s="8"/>
    </row>
    <row r="102" ht="12.75">
      <c r="H102" s="6"/>
      <c r="I102" s="7"/>
      <c r="J102" s="7"/>
    </row>
    <row r="103" ht="12.75">
      <c r="H103" s="6"/>
      <c r="I103" s="7"/>
      <c r="J103" s="7"/>
    </row>
    <row r="104" ht="12.75">
      <c r="H104" s="6"/>
      <c r="I104" s="7"/>
      <c r="J104" s="7"/>
    </row>
    <row r="105" ht="12.75">
      <c r="H105" s="6"/>
      <c r="I105" s="7"/>
      <c r="J105" s="7"/>
    </row>
    <row r="106" ht="12.75">
      <c r="H106" s="6"/>
    </row>
    <row r="107" ht="12.75">
      <c r="H107" s="6"/>
      <c r="I107" s="7"/>
      <c r="J107" s="7"/>
      <c r="K107" s="8"/>
    </row>
    <row r="108" ht="12.75">
      <c r="H108" s="6"/>
      <c r="I108" s="7"/>
      <c r="J108" s="7"/>
      <c r="K108" s="8"/>
    </row>
    <row r="109" ht="12.75">
      <c r="H109" s="6"/>
      <c r="I109" s="7"/>
      <c r="J109" s="7"/>
      <c r="K109" s="8"/>
    </row>
    <row r="111" ht="12.75">
      <c r="H111" s="6"/>
      <c r="I111" s="7"/>
    </row>
    <row r="112" ht="12.75">
      <c r="H112" s="6"/>
      <c r="I112" s="7"/>
    </row>
    <row r="113" ht="12.75">
      <c r="F113" s="1"/>
      <c r="G113" s="1"/>
      <c r="H113" s="6"/>
      <c r="I113" s="7"/>
    </row>
    <row r="114" ht="12.75">
      <c r="F114" s="1"/>
      <c r="G114" s="1"/>
      <c r="H114" s="6"/>
      <c r="I114" s="7"/>
    </row>
    <row r="115" ht="12.75">
      <c r="E115" s="5"/>
      <c r="F115" s="1"/>
      <c r="G115" s="1"/>
      <c r="H115" s="6"/>
      <c r="I115" s="7"/>
      <c r="J115" s="7"/>
    </row>
    <row r="116" ht="12.75">
      <c r="E116" s="5"/>
      <c r="F116" s="1"/>
      <c r="G116" s="1"/>
      <c r="H116" s="6"/>
      <c r="I116" s="7"/>
      <c r="J116" s="7"/>
    </row>
    <row r="117" ht="12.75">
      <c r="E117" s="5"/>
      <c r="F117" s="1"/>
      <c r="G117" s="1"/>
      <c r="H117" s="6"/>
      <c r="I117" s="7"/>
      <c r="J117" s="7"/>
    </row>
    <row r="118" ht="12.75">
      <c r="E118" s="5"/>
      <c r="F118" s="1"/>
      <c r="G118" s="1"/>
      <c r="H118" s="6"/>
      <c r="I118" s="7"/>
      <c r="J118" s="7"/>
    </row>
    <row r="119" ht="12.75">
      <c r="E119" s="5"/>
      <c r="F119" s="1"/>
      <c r="G119" s="1"/>
      <c r="H119" s="6"/>
      <c r="I119" s="7"/>
      <c r="J119" s="7"/>
    </row>
    <row r="120" ht="12.75">
      <c r="E120" s="5"/>
      <c r="F120" s="1"/>
      <c r="G120" s="1"/>
      <c r="H120" s="6"/>
      <c r="I120" s="7"/>
      <c r="J120" s="7"/>
    </row>
    <row r="121" ht="12.75">
      <c r="E121" s="5"/>
      <c r="F121" s="1"/>
      <c r="G121" s="1"/>
      <c r="H121" s="6"/>
      <c r="I121" s="7"/>
      <c r="J121" s="7"/>
    </row>
    <row r="122" ht="12.75">
      <c r="E122" s="5"/>
      <c r="F122" s="1"/>
      <c r="G122" s="1"/>
      <c r="H122" s="6"/>
      <c r="I122" s="7"/>
      <c r="J122" s="7"/>
    </row>
    <row r="123" ht="12.75">
      <c r="E123" s="5"/>
      <c r="F123" s="1"/>
      <c r="G123" s="1"/>
      <c r="H123" s="6"/>
      <c r="I123" s="7"/>
      <c r="J123" s="7"/>
    </row>
    <row r="124" ht="12.75">
      <c r="E124" s="5"/>
      <c r="F124" s="1"/>
      <c r="G124" s="1"/>
      <c r="H124" s="6"/>
      <c r="I124" s="7"/>
      <c r="J124" s="7"/>
    </row>
    <row r="127" ht="12.75">
      <c r="F127" s="1"/>
      <c r="G127" s="1"/>
      <c r="H127" s="6"/>
    </row>
  </sheetData>
  <autoFilter ref="A4:R91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5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revision>91</cp:revision>
  <dcterms:created xsi:type="dcterms:W3CDTF">2015-02-26T11:08:47Z</dcterms:created>
  <dcterms:modified xsi:type="dcterms:W3CDTF">2025-04-21T09:29:11Z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