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19.05.25" sheetId="1" state="visible" r:id="rId1"/>
  </sheets>
  <definedNames>
    <definedName name="_xlnm._FilterDatabase" localSheetId="0" hidden="1">'на 19.05.25'!$A$4:$R$79</definedName>
    <definedName name="Print_Titles" localSheetId="0" hidden="0">'на 19.05.25'!$3:$4</definedName>
    <definedName name="_xlnm.Print_Area" localSheetId="0" hidden="0">'на 19.05.25'!$A$1:$R$79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19.05.25'!$A$4:$R$79</definedName>
  </definedNames>
  <calcPr/>
</workbook>
</file>

<file path=xl/sharedStrings.xml><?xml version="1.0" encoding="utf-8"?>
<sst xmlns="http://schemas.openxmlformats.org/spreadsheetml/2006/main" count="158" uniqueCount="158">
  <si>
    <t xml:space="preserve">Оперативный анализ  поступления доходов бюджета города Перми в 2025 году </t>
  </si>
  <si>
    <t>тыс.руб.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</si>
  <si>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</si>
  <si>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</si>
  <si>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</si>
  <si>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</si>
  <si>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</si>
  <si>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2024 года по 16.05.2024 вкл.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</si>
  <si>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</si>
  <si>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</si>
  <si>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</si>
  <si>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</si>
  <si>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</si>
  <si>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</si>
  <si>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</si>
  <si>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</si>
  <si>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май</t>
  </si>
  <si>
    <t>май</t>
  </si>
  <si>
    <t xml:space="preserve">с нач. года на 19.05.2025 (по 16.05.2025 вкл.)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</si>
  <si>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</si>
  <si>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</si>
  <si>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</si>
  <si>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май от плана май</t>
  </si>
  <si>
    <t xml:space="preserve">НАЛОГОВЫЕ ДОХОДЫ</t>
  </si>
  <si>
    <t>ДЭПП</t>
  </si>
  <si>
    <t xml:space="preserve">101 02000 01 0000 110</t>
  </si>
  <si>
    <t xml:space="preserve">НДФЛ 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</si>
  <si>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</si>
  <si>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</si>
  <si>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</si>
  <si>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</si>
  <si>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</si>
  <si>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</si>
  <si>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</si>
  <si>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</si>
  <si>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</si>
  <si>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</si>
  <si>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</si>
  <si>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</si>
  <si>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</si>
  <si>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</si>
  <si>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</si>
  <si>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</si>
  <si>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</si>
  <si>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</si>
  <si>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</si>
  <si>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</si>
  <si>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109 00000 00 0000 000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</si>
  <si>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</si>
  <si>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</si>
  <si>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</si>
  <si>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</si>
  <si>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</si>
  <si>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</si>
  <si>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</si>
  <si>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</si>
  <si>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</si>
  <si>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</si>
  <si>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</si>
  <si>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</si>
  <si>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</si>
  <si>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</si>
  <si>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</si>
  <si>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</si>
  <si>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</si>
  <si>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</si>
  <si>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</si>
  <si>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</si>
  <si>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</si>
  <si>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</si>
  <si>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</si>
  <si>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</si>
  <si>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</si>
  <si>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</si>
  <si>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</si>
  <si>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</si>
  <si>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</si>
  <si>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</si>
  <si>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</si>
  <si>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</si>
  <si>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</si>
  <si>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</si>
  <si>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</si>
  <si>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</si>
  <si>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</si>
  <si>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</si>
  <si>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</si>
  <si>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</si>
  <si>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</si>
  <si>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</si>
  <si>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</si>
  <si>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</si>
  <si>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</si>
  <si>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</si>
  <si>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</si>
  <si>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</si>
  <si>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</si>
  <si>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</si>
  <si>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</si>
  <si>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</si>
  <si>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</si>
  <si>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117 05040 ,  111 09044 </t>
  </si>
  <si>
    <t xml:space="preserve">Плата за фактическое пользование земельными участками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</si>
  <si>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</si>
  <si>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</si>
  <si>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</si>
  <si>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</si>
  <si>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</si>
  <si>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</si>
  <si>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</si>
  <si>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</si>
  <si>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</si>
  <si>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</si>
  <si>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</si>
  <si>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</si>
  <si>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</si>
  <si>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</si>
  <si>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</si>
  <si>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</si>
  <si>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</si>
  <si>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</si>
  <si>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</si>
  <si>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</si>
  <si>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</si>
  <si>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</si>
  <si>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</si>
  <si>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</si>
  <si>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</si>
  <si>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</si>
  <si>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</si>
  <si>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</si>
  <si>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</si>
  <si>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</si>
  <si>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</si>
  <si>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</si>
  <si>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</si>
  <si>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</si>
  <si>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</si>
  <si>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</si>
  <si>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</si>
  <si>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   </t>
  </si>
  <si>
    <t xml:space="preserve">202 30000 00 0000 000</t>
  </si>
  <si>
    <t xml:space="preserve">Субвенции от других бюджетов бюджетной системы РФ*</t>
  </si>
  <si>
    <t xml:space="preserve">202 40000 00 0000 000</t>
  </si>
  <si>
    <t xml:space="preserve">Иные межбюджетные трансферты  *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</si>
  <si>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</si>
  <si>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</si>
  <si>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</si>
  <si>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</si>
  <si>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</si>
  <si>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</si>
  <si>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218 04000 00 0000 000</t>
  </si>
  <si>
    <t xml:space="preserve">Доходы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</si>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</sst>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28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color indexed="2"/>
      <name val="Times New Roman"/>
    </font>
    <font>
      <sz val="11.000000"/>
      <color theme="1"/>
      <name val="Times New Roman"/>
    </font>
    <font>
      <sz val="8.000000"/>
      <name val="Times New Roman"/>
    </font>
    <font>
      <sz val="14.000000"/>
      <name val="Times New Roman"/>
    </font>
    <font>
      <sz val="11.000000"/>
      <name val="Times New Roman"/>
    </font>
    <font>
      <sz val="12.000000"/>
      <name val="Times New Roman"/>
    </font>
    <font>
      <b/>
      <sz val="12.000000"/>
      <color theme="1"/>
      <name val="Times New Roman"/>
    </font>
    <font>
      <b/>
      <sz val="12.000000"/>
      <color indexed="2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b/>
      <sz val="8.000000"/>
      <name val="Times New Roman"/>
    </font>
    <font>
      <i/>
      <sz val="11.000000"/>
      <color theme="1"/>
      <name val="Times New Roman"/>
    </font>
    <font>
      <i/>
      <sz val="11.000000"/>
      <color indexed="2"/>
      <name val="Times New Roman"/>
    </font>
    <font>
      <i/>
      <sz val="11.000000"/>
      <name val="Times New Roman"/>
    </font>
    <font>
      <i/>
      <sz val="12.000000"/>
      <color theme="1"/>
      <name val="Times New Roman"/>
    </font>
    <font>
      <i/>
      <sz val="14.000000"/>
      <color indexed="2"/>
      <name val="Times New Roman"/>
    </font>
    <font>
      <i/>
      <sz val="8.000000"/>
      <name val="Times New Roman"/>
    </font>
    <font>
      <i/>
      <sz val="12.000000"/>
      <name val="Times New Roman"/>
    </font>
    <font>
      <i/>
      <sz val="14.000000"/>
      <name val="Times New Roman"/>
    </font>
    <font>
      <sz val="13.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08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center"/>
    </xf>
    <xf fontId="7" fillId="0" borderId="0" numFmtId="0" xfId="0" applyFont="1" applyAlignment="1">
      <alignment vertical="top"/>
    </xf>
    <xf fontId="8" fillId="0" borderId="0" numFmtId="0" xfId="0" applyFont="1" applyAlignment="1">
      <alignment vertical="center"/>
    </xf>
    <xf fontId="9" fillId="0" borderId="0" numFmtId="162" xfId="0" applyNumberFormat="1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6" fillId="0" borderId="0" numFmtId="163" xfId="0" applyNumberFormat="1" applyFont="1" applyAlignment="1">
      <alignment vertical="center"/>
    </xf>
    <xf fontId="9" fillId="0" borderId="0" numFmtId="0" xfId="0" applyFont="1" applyAlignment="1">
      <alignment horizontal="center" vertical="center" wrapText="1"/>
    </xf>
    <xf fontId="10" fillId="0" borderId="0" numFmtId="0" xfId="0" applyFont="1" applyAlignment="1">
      <alignment horizontal="center" vertical="top" wrapText="1"/>
    </xf>
    <xf fontId="8" fillId="0" borderId="0" numFmtId="0" xfId="0" applyFont="1" applyAlignment="1">
      <alignment vertical="center" wrapText="1"/>
    </xf>
    <xf fontId="9" fillId="0" borderId="0" numFmtId="162" xfId="0" applyNumberFormat="1" applyFont="1" applyAlignment="1">
      <alignment horizontal="center" vertical="center" wrapText="1"/>
    </xf>
    <xf fontId="6" fillId="0" borderId="0" numFmtId="49" xfId="0" applyNumberFormat="1" applyFont="1" applyAlignment="1">
      <alignment horizontal="center" vertical="center" wrapText="1"/>
    </xf>
    <xf fontId="10" fillId="0" borderId="1" numFmtId="0" xfId="0" applyFont="1" applyBorder="1" applyAlignment="1">
      <alignment horizontal="center" vertical="top" wrapText="1"/>
    </xf>
    <xf fontId="8" fillId="0" borderId="0" numFmtId="0" xfId="0" applyFont="1" applyAlignment="1">
      <alignment horizontal="center" vertical="center" wrapText="1"/>
    </xf>
    <xf fontId="9" fillId="0" borderId="0" numFmtId="163" xfId="0" applyNumberFormat="1" applyFont="1" applyAlignment="1">
      <alignment horizontal="center" vertical="center" wrapText="1"/>
    </xf>
    <xf fontId="6" fillId="0" borderId="0" numFmtId="163" xfId="0" applyNumberFormat="1" applyFont="1" applyAlignment="1">
      <alignment horizontal="center" vertical="center" wrapText="1"/>
    </xf>
    <xf fontId="11" fillId="0" borderId="0" numFmtId="0" xfId="0" applyFont="1" applyAlignment="1">
      <alignment horizontal="right" vertical="center" wrapText="1"/>
    </xf>
    <xf fontId="11" fillId="0" borderId="0" numFmtId="0" xfId="0" applyFont="1" applyAlignment="1">
      <alignment horizontal="right" vertical="center"/>
    </xf>
    <xf fontId="12" fillId="0" borderId="0" numFmtId="0" xfId="0" applyFont="1" applyAlignment="1">
      <alignment vertical="center"/>
    </xf>
    <xf fontId="13" fillId="0" borderId="2" numFmtId="49" xfId="0" applyNumberFormat="1" applyFont="1" applyBorder="1" applyAlignment="1">
      <alignment horizontal="center" vertical="center" wrapText="1"/>
    </xf>
    <xf fontId="14" fillId="0" borderId="2" numFmtId="0" xfId="0" applyFont="1" applyBorder="1" applyAlignment="1">
      <alignment horizontal="center" vertical="center" wrapText="1"/>
    </xf>
    <xf fontId="14" fillId="0" borderId="3" numFmtId="49" xfId="0" applyNumberFormat="1" applyFont="1" applyBorder="1" applyAlignment="1">
      <alignment horizontal="center" vertical="center" wrapText="1"/>
    </xf>
    <xf fontId="14" fillId="0" borderId="4" numFmtId="0" xfId="0" applyFont="1" applyBorder="1" applyAlignment="1">
      <alignment horizontal="center" vertical="center" wrapText="1"/>
    </xf>
    <xf fontId="15" fillId="0" borderId="4" numFmtId="162" xfId="0" applyNumberFormat="1" applyFont="1" applyBorder="1" applyAlignment="1">
      <alignment horizontal="center" vertical="center" wrapText="1"/>
    </xf>
    <xf fontId="14" fillId="0" borderId="4" numFmtId="162" xfId="0" applyNumberFormat="1" applyFont="1" applyBorder="1" applyAlignment="1">
      <alignment horizontal="center" vertical="center" wrapText="1"/>
    </xf>
    <xf fontId="14" fillId="0" borderId="4" numFmtId="163" xfId="0" applyNumberFormat="1" applyFont="1" applyBorder="1" applyAlignment="1">
      <alignment horizontal="center" vertical="center" wrapText="1"/>
    </xf>
    <xf fontId="14" fillId="0" borderId="4" numFmtId="0" xfId="0" applyFont="1" applyBorder="1" applyAlignment="1">
      <alignment horizontal="center" vertical="top" wrapText="1"/>
    </xf>
    <xf fontId="14" fillId="0" borderId="4" numFmtId="164" xfId="105" applyNumberFormat="1" applyFont="1" applyBorder="1" applyAlignment="1" applyProtection="1">
      <alignment horizontal="center" vertical="top" wrapText="1"/>
    </xf>
    <xf fontId="13" fillId="0" borderId="5" numFmtId="49" xfId="0" applyNumberFormat="1" applyFont="1" applyBorder="1" applyAlignment="1">
      <alignment horizontal="center" vertical="center" wrapText="1"/>
    </xf>
    <xf fontId="14" fillId="0" borderId="5" numFmtId="0" xfId="0" applyFont="1" applyBorder="1" applyAlignment="1">
      <alignment horizontal="center" vertical="center" wrapText="1"/>
    </xf>
    <xf fontId="14" fillId="0" borderId="6" numFmtId="49" xfId="0" applyNumberFormat="1" applyFont="1" applyBorder="1" applyAlignment="1">
      <alignment horizontal="center" vertical="center" wrapText="1"/>
    </xf>
    <xf fontId="15" fillId="0" borderId="4" numFmtId="163" xfId="0" applyNumberFormat="1" applyFont="1" applyBorder="1" applyAlignment="1">
      <alignment horizontal="center" vertical="top" wrapText="1"/>
    </xf>
    <xf fontId="14" fillId="0" borderId="4" numFmtId="162" xfId="0" applyNumberFormat="1" applyFont="1" applyBorder="1" applyAlignment="1">
      <alignment horizontal="center" vertical="top" wrapText="1"/>
    </xf>
    <xf fontId="16" fillId="0" borderId="0" numFmtId="0" xfId="0" applyFont="1" applyAlignment="1">
      <alignment vertical="center"/>
    </xf>
    <xf fontId="17" fillId="0" borderId="4" numFmtId="49" xfId="0" applyNumberFormat="1" applyFont="1" applyBorder="1" applyAlignment="1">
      <alignment horizontal="center" vertical="center" wrapText="1"/>
    </xf>
    <xf fontId="15" fillId="0" borderId="4" numFmtId="0" xfId="0" applyFont="1" applyBorder="1" applyAlignment="1">
      <alignment horizontal="center" vertical="top" wrapText="1"/>
    </xf>
    <xf fontId="18" fillId="0" borderId="4" numFmtId="49" xfId="0" applyNumberFormat="1" applyFont="1" applyBorder="1" applyAlignment="1">
      <alignment horizontal="center" vertical="center" wrapText="1"/>
    </xf>
    <xf fontId="16" fillId="0" borderId="4" numFmtId="0" xfId="0" applyFont="1" applyBorder="1" applyAlignment="1">
      <alignment vertical="center" wrapText="1"/>
    </xf>
    <xf fontId="16" fillId="0" borderId="4" numFmtId="162" xfId="0" applyNumberFormat="1" applyFont="1" applyBorder="1" applyAlignment="1">
      <alignment vertical="center" wrapText="1"/>
    </xf>
    <xf fontId="16" fillId="0" borderId="4" numFmtId="164" xfId="0" applyNumberFormat="1" applyFont="1" applyBorder="1" applyAlignment="1">
      <alignment horizontal="right" vertical="center" wrapText="1"/>
    </xf>
    <xf fontId="6" fillId="0" borderId="4" numFmtId="49" xfId="0" applyNumberFormat="1" applyFont="1" applyBorder="1" applyAlignment="1">
      <alignment horizontal="center" vertical="center" wrapText="1"/>
    </xf>
    <xf fontId="10" fillId="0" borderId="4" numFmtId="0" xfId="0" applyFont="1" applyBorder="1" applyAlignment="1">
      <alignment horizontal="center" vertical="top" wrapText="1"/>
    </xf>
    <xf fontId="8" fillId="0" borderId="4" numFmtId="49" xfId="0" applyNumberFormat="1" applyFont="1" applyBorder="1" applyAlignment="1">
      <alignment horizontal="center" vertical="center" wrapText="1"/>
    </xf>
    <xf fontId="9" fillId="0" borderId="4" numFmtId="0" xfId="0" applyFont="1" applyBorder="1" applyAlignment="1">
      <alignment vertical="center" wrapText="1"/>
    </xf>
    <xf fontId="9" fillId="0" borderId="7" numFmtId="162" xfId="0" applyNumberFormat="1" applyFont="1" applyBorder="1" applyAlignment="1">
      <alignment horizontal="right" vertical="center" wrapText="1"/>
    </xf>
    <xf fontId="9" fillId="0" borderId="4" numFmtId="162" xfId="0" applyNumberFormat="1" applyFont="1" applyBorder="1" applyAlignment="1">
      <alignment horizontal="right" vertical="center" wrapText="1"/>
    </xf>
    <xf fontId="9" fillId="0" borderId="4" numFmtId="4" xfId="0" applyNumberFormat="1" applyFont="1" applyBorder="1" applyAlignment="1">
      <alignment horizontal="right" vertical="center" wrapText="1"/>
    </xf>
    <xf fontId="9" fillId="0" borderId="4" numFmtId="164" xfId="0" applyNumberFormat="1" applyFont="1" applyBorder="1" applyAlignment="1">
      <alignment horizontal="right" vertical="center" wrapText="1"/>
    </xf>
    <xf fontId="9" fillId="0" borderId="7" numFmtId="162" xfId="0" applyNumberFormat="1" applyFont="1" applyBorder="1" applyAlignment="1">
      <alignment vertical="center" wrapText="1"/>
    </xf>
    <xf fontId="9" fillId="0" borderId="4" numFmtId="162" xfId="0" applyNumberFormat="1" applyFont="1" applyBorder="1" applyAlignment="1">
      <alignment vertical="center" wrapText="1"/>
    </xf>
    <xf fontId="9" fillId="0" borderId="4" numFmtId="4" xfId="0" applyNumberFormat="1" applyFont="1" applyBorder="1" applyAlignment="1">
      <alignment vertical="center" wrapText="1"/>
    </xf>
    <xf fontId="15" fillId="0" borderId="4" numFmtId="49" xfId="0" applyNumberFormat="1" applyFont="1" applyBorder="1" applyAlignment="1">
      <alignment horizontal="center" vertical="top" wrapText="1"/>
    </xf>
    <xf fontId="16" fillId="0" borderId="4" numFmtId="165" xfId="0" applyNumberFormat="1" applyFont="1" applyBorder="1" applyAlignment="1">
      <alignment vertical="center" wrapText="1"/>
    </xf>
    <xf fontId="16" fillId="0" borderId="4" numFmtId="162" xfId="0" applyNumberFormat="1" applyFont="1" applyBorder="1" applyAlignment="1">
      <alignment horizontal="right" vertical="center" wrapText="1"/>
    </xf>
    <xf fontId="8" fillId="0" borderId="4" numFmtId="0" xfId="0" applyFont="1" applyBorder="1" applyAlignment="1">
      <alignment horizontal="center" vertical="center"/>
    </xf>
    <xf fontId="9" fillId="0" borderId="4" numFmtId="165" xfId="0" applyNumberFormat="1" applyFont="1" applyBorder="1" applyAlignment="1">
      <alignment vertical="center" wrapText="1"/>
    </xf>
    <xf fontId="19" fillId="0" borderId="0" numFmtId="0" xfId="0" applyFont="1" applyAlignment="1">
      <alignment vertical="center"/>
    </xf>
    <xf fontId="20" fillId="0" borderId="4" numFmtId="49" xfId="0" applyNumberFormat="1" applyFont="1" applyBorder="1" applyAlignment="1">
      <alignment horizontal="center" vertical="center" wrapText="1"/>
    </xf>
    <xf fontId="21" fillId="0" borderId="4" numFmtId="0" xfId="0" applyFont="1" applyBorder="1" applyAlignment="1">
      <alignment horizontal="center" vertical="top" wrapText="1"/>
    </xf>
    <xf fontId="21" fillId="0" borderId="4" numFmtId="49" xfId="0" applyNumberFormat="1" applyFont="1" applyBorder="1" applyAlignment="1">
      <alignment horizontal="center" vertical="center" wrapText="1"/>
    </xf>
    <xf fontId="21" fillId="0" borderId="4" numFmtId="0" xfId="0" applyFont="1" applyBorder="1" applyAlignment="1">
      <alignment vertical="center" wrapText="1"/>
    </xf>
    <xf fontId="21" fillId="0" borderId="4" numFmtId="162" xfId="0" applyNumberFormat="1" applyFont="1" applyBorder="1" applyAlignment="1">
      <alignment horizontal="right" vertical="center" wrapText="1"/>
    </xf>
    <xf fontId="21" fillId="0" borderId="4" numFmtId="164" xfId="0" applyNumberFormat="1" applyFont="1" applyBorder="1" applyAlignment="1">
      <alignment horizontal="right" vertical="center" wrapText="1"/>
    </xf>
    <xf fontId="6" fillId="0" borderId="4" numFmtId="1" xfId="0" applyNumberFormat="1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9" fillId="0" borderId="4" numFmtId="0" xfId="0" applyFont="1" applyBorder="1" applyAlignment="1">
      <alignment horizontal="left" vertical="center" wrapText="1"/>
    </xf>
    <xf fontId="6" fillId="0" borderId="4" numFmtId="0" xfId="0" applyFont="1" applyBorder="1" applyAlignment="1">
      <alignment horizontal="center" vertical="center" wrapText="1"/>
    </xf>
    <xf fontId="20" fillId="0" borderId="4" numFmtId="0" xfId="0" applyFont="1" applyBorder="1" applyAlignment="1">
      <alignment horizontal="center" vertical="center" wrapText="1"/>
    </xf>
    <xf fontId="9" fillId="0" borderId="4" numFmtId="165" xfId="0" applyNumberFormat="1" applyFont="1" applyBorder="1" applyAlignment="1">
      <alignment horizontal="left" vertical="center" wrapText="1"/>
    </xf>
    <xf fontId="22" fillId="0" borderId="0" numFmtId="0" xfId="0" applyFont="1" applyAlignment="1">
      <alignment vertical="center"/>
    </xf>
    <xf fontId="23" fillId="0" borderId="4" numFmtId="49" xfId="0" applyNumberFormat="1" applyFont="1" applyBorder="1" applyAlignment="1">
      <alignment horizontal="center" vertical="center" wrapText="1"/>
    </xf>
    <xf fontId="24" fillId="0" borderId="4" numFmtId="0" xfId="0" applyFont="1" applyBorder="1" applyAlignment="1">
      <alignment horizontal="right" vertical="center"/>
    </xf>
    <xf fontId="25" fillId="0" borderId="4" numFmtId="0" xfId="0" applyFont="1" applyBorder="1" applyAlignment="1">
      <alignment horizontal="left" vertical="center" wrapText="1"/>
    </xf>
    <xf fontId="25" fillId="0" borderId="7" numFmtId="162" xfId="0" applyNumberFormat="1" applyFont="1" applyBorder="1" applyAlignment="1">
      <alignment horizontal="right" vertical="center" wrapText="1"/>
    </xf>
    <xf fontId="25" fillId="0" borderId="4" numFmtId="162" xfId="0" applyNumberFormat="1" applyFont="1" applyBorder="1" applyAlignment="1">
      <alignment horizontal="right" vertical="center" wrapText="1"/>
    </xf>
    <xf fontId="25" fillId="0" borderId="4" numFmtId="164" xfId="0" applyNumberFormat="1" applyFont="1" applyBorder="1" applyAlignment="1">
      <alignment horizontal="right" vertical="center" wrapText="1"/>
    </xf>
    <xf fontId="21" fillId="0" borderId="4" numFmtId="49" xfId="0" applyNumberFormat="1" applyFont="1" applyBorder="1" applyAlignment="1">
      <alignment horizontal="center" vertical="top" wrapText="1"/>
    </xf>
    <xf fontId="21" fillId="0" borderId="0" numFmtId="0" xfId="0" applyFont="1" applyAlignment="1">
      <alignment vertical="center"/>
    </xf>
    <xf fontId="21" fillId="0" borderId="4" numFmtId="162" xfId="0" applyNumberFormat="1" applyFont="1" applyBorder="1" applyAlignment="1">
      <alignment vertical="center" wrapText="1"/>
    </xf>
    <xf fontId="26" fillId="0" borderId="4" numFmtId="164" xfId="0" applyNumberFormat="1" applyFont="1" applyBorder="1" applyAlignment="1">
      <alignment horizontal="right" vertical="center" wrapText="1"/>
    </xf>
    <xf fontId="11" fillId="0" borderId="4" numFmtId="164" xfId="0" applyNumberFormat="1" applyFont="1" applyBorder="1" applyAlignment="1">
      <alignment horizontal="right" vertical="center" wrapText="1"/>
    </xf>
    <xf fontId="16" fillId="0" borderId="4" numFmtId="0" xfId="0" applyFont="1" applyBorder="1" applyAlignment="1">
      <alignment vertical="center"/>
    </xf>
    <xf fontId="15" fillId="0" borderId="4" numFmtId="165" xfId="0" applyNumberFormat="1" applyFont="1" applyBorder="1" applyAlignment="1">
      <alignment vertical="top"/>
    </xf>
    <xf fontId="18" fillId="0" borderId="4" numFmtId="165" xfId="0" applyNumberFormat="1" applyFont="1" applyBorder="1" applyAlignment="1">
      <alignment vertical="center"/>
    </xf>
    <xf fontId="16" fillId="0" borderId="4" numFmtId="166" xfId="0" applyNumberFormat="1" applyFont="1" applyBorder="1" applyAlignment="1">
      <alignment horizontal="center" vertical="center" wrapText="1"/>
    </xf>
    <xf fontId="17" fillId="0" borderId="4" numFmtId="49" xfId="0" applyNumberFormat="1" applyFont="1" applyBorder="1" applyAlignment="1">
      <alignment vertical="center" wrapText="1"/>
    </xf>
    <xf fontId="15" fillId="0" borderId="4" numFmtId="0" xfId="0" applyFont="1" applyBorder="1" applyAlignment="1">
      <alignment vertical="top" wrapText="1"/>
    </xf>
    <xf fontId="27" fillId="0" borderId="4" numFmtId="162" xfId="0" applyNumberFormat="1" applyFont="1" applyBorder="1" applyAlignment="1">
      <alignment vertical="center" wrapText="1"/>
    </xf>
    <xf fontId="27" fillId="0" borderId="4" numFmtId="0" xfId="0" applyFont="1" applyBorder="1" applyAlignment="1">
      <alignment horizontal="left" vertical="center" wrapText="1"/>
    </xf>
    <xf fontId="9" fillId="0" borderId="8" numFmtId="162" xfId="0" applyNumberFormat="1" applyFont="1" applyBorder="1" applyAlignment="1">
      <alignment horizontal="right" vertical="center" wrapText="1"/>
    </xf>
    <xf fontId="27" fillId="0" borderId="4" numFmtId="0" xfId="0" applyFont="1" applyBorder="1" applyAlignment="1">
      <alignment horizontal="left" vertical="top" wrapText="1"/>
    </xf>
    <xf fontId="10" fillId="0" borderId="4" numFmtId="164" xfId="0" applyNumberFormat="1" applyFont="1" applyBorder="1" applyAlignment="1">
      <alignment vertical="center" wrapText="1"/>
    </xf>
    <xf fontId="9" fillId="0" borderId="4" numFmtId="164" xfId="0" applyNumberFormat="1" applyFont="1" applyBorder="1" applyAlignment="1">
      <alignment vertical="center" wrapText="1"/>
    </xf>
    <xf fontId="27" fillId="0" borderId="4" numFmtId="165" xfId="0" applyNumberFormat="1" applyFont="1" applyBorder="1" applyAlignment="1">
      <alignment vertical="center" wrapText="1"/>
    </xf>
    <xf fontId="17" fillId="0" borderId="4" numFmtId="0" xfId="0" applyFont="1" applyBorder="1" applyAlignment="1">
      <alignment vertical="center"/>
    </xf>
    <xf fontId="15" fillId="0" borderId="4" numFmtId="165" xfId="0" applyNumberFormat="1" applyFont="1" applyBorder="1" applyAlignment="1">
      <alignment vertical="top" wrapText="1"/>
    </xf>
    <xf fontId="18" fillId="0" borderId="4" numFmtId="165" xfId="0" applyNumberFormat="1" applyFont="1" applyBorder="1" applyAlignment="1">
      <alignment vertical="center" wrapText="1"/>
    </xf>
    <xf fontId="16" fillId="0" borderId="4" numFmtId="165" xfId="0" applyNumberFormat="1" applyFont="1" applyBorder="1" applyAlignment="1">
      <alignment horizontal="right" vertical="center" wrapText="1"/>
    </xf>
    <xf fontId="6" fillId="0" borderId="0" numFmtId="166" xfId="0" applyNumberFormat="1" applyFont="1" applyAlignment="1">
      <alignment horizontal="left" vertical="center"/>
    </xf>
    <xf fontId="11" fillId="0" borderId="0" numFmtId="167" xfId="0" applyNumberFormat="1" applyFont="1" applyAlignment="1">
      <alignment horizontal="left" vertical="top"/>
    </xf>
    <xf fontId="8" fillId="0" borderId="0" numFmtId="0" xfId="0" applyFont="1" applyAlignment="1">
      <alignment horizontal="center" vertical="center"/>
    </xf>
    <xf fontId="5" fillId="0" borderId="0" numFmtId="0" xfId="0" applyFont="1" applyAlignment="1">
      <alignment horizontal="left" vertical="center"/>
    </xf>
    <xf fontId="9" fillId="0" borderId="0" numFmtId="162" xfId="0" applyNumberFormat="1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  <xf fontId="6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topLeftCell="A1" zoomScale="70" workbookViewId="0">
      <pane ySplit="4" topLeftCell="A5" activePane="bottomLeft" state="frozen"/>
      <selection activeCell="G60" activeCellId="0" sqref="G60"/>
    </sheetView>
  </sheetViews>
  <sheetFormatPr defaultRowHeight="12.75"/>
  <cols>
    <col customWidth="1" hidden="1" min="1" max="1" style="2" width="8.28515625"/>
    <col customWidth="1" min="2" max="2" style="3" width="11.140625"/>
    <col customWidth="1" hidden="1" min="3" max="3" style="4" width="16.42578125"/>
    <col customWidth="1" min="4" max="4" style="1" width="65.85546875"/>
    <col customWidth="1" min="5" max="5" style="5" width="16.140625"/>
    <col customWidth="1" min="6" max="6" style="1" width="16.140625"/>
    <col customWidth="1" min="7" max="7" style="1" width="15.140625"/>
    <col customWidth="1" min="8" max="8" style="6" width="15.140625"/>
    <col customWidth="1" min="9" max="9" style="7" width="15"/>
    <col customWidth="1" min="10" max="10" style="7" width="15.28515625"/>
    <col customWidth="1" min="11" max="11" style="8" width="15.28515625"/>
    <col customWidth="1" min="12" max="12" style="8" width="15.7109375"/>
    <col customWidth="1" min="13" max="13" style="1" width="17.5703125"/>
    <col customWidth="1" min="14" max="14" style="1" width="15.421875"/>
    <col customWidth="1" min="15" max="15" style="1" width="11.421875"/>
    <col customWidth="1" min="16" max="18" style="1" width="11.42578125"/>
    <col min="19" max="16384" style="1" width="9.140625"/>
  </cols>
  <sheetData>
    <row r="1" ht="17.25">
      <c r="A1" s="9" t="s">
        <v>0</v>
      </c>
      <c r="B1" s="10"/>
      <c r="C1" s="11"/>
      <c r="D1" s="9"/>
      <c r="E1" s="12"/>
      <c r="F1" s="9"/>
      <c r="G1" s="9"/>
      <c r="H1" s="12"/>
      <c r="I1" s="9"/>
      <c r="J1" s="9"/>
      <c r="K1" s="9"/>
      <c r="L1" s="9"/>
      <c r="M1" s="9"/>
      <c r="N1" s="9"/>
      <c r="O1" s="9"/>
      <c r="P1" s="9"/>
      <c r="Q1" s="9"/>
      <c r="R1" s="9"/>
      <c r="S1" s="1"/>
      <c r="T1" s="1"/>
      <c r="U1" s="1"/>
      <c r="V1" s="1"/>
      <c r="W1" s="1"/>
      <c r="X1" s="1"/>
      <c r="Y1" s="1"/>
      <c r="Z1" s="1"/>
    </row>
    <row r="2" ht="15">
      <c r="A2" s="13"/>
      <c r="B2" s="14"/>
      <c r="C2" s="15"/>
      <c r="D2" s="9"/>
      <c r="E2" s="12"/>
      <c r="F2" s="9"/>
      <c r="G2" s="9"/>
      <c r="H2" s="12"/>
      <c r="I2" s="16"/>
      <c r="J2" s="17"/>
      <c r="K2" s="17"/>
      <c r="L2" s="17"/>
      <c r="M2" s="9"/>
      <c r="N2" s="9"/>
      <c r="O2" s="9"/>
      <c r="P2" s="18" t="s">
        <v>1</v>
      </c>
      <c r="Q2" s="18"/>
      <c r="R2" s="19" t="s">
        <v>2</v>
      </c>
      <c r="S2" s="1"/>
      <c r="T2" s="1"/>
      <c r="U2" s="1"/>
      <c r="V2" s="1"/>
      <c r="W2" s="1"/>
      <c r="X2" s="1"/>
      <c r="Y2" s="1"/>
      <c r="Z2" s="1"/>
      <c r="AA2" s="1"/>
      <c r="AB2" s="1"/>
    </row>
    <row r="3" s="20" customFormat="1" ht="15">
      <c r="A3" s="21" t="s">
        <v>3</v>
      </c>
      <c r="B3" s="22" t="s">
        <v>4</v>
      </c>
      <c r="C3" s="23" t="s">
        <v>5</v>
      </c>
      <c r="D3" s="24" t="s">
        <v>6</v>
      </c>
      <c r="E3" s="25" t="s">
        <v>7</v>
      </c>
      <c r="F3" s="26" t="s">
        <v>8</v>
      </c>
      <c r="G3" s="26"/>
      <c r="H3" s="26"/>
      <c r="I3" s="27" t="s">
        <v>9</v>
      </c>
      <c r="J3" s="27"/>
      <c r="K3" s="26" t="s">
        <v>10</v>
      </c>
      <c r="L3" s="26"/>
      <c r="M3" s="26"/>
      <c r="N3" s="26"/>
      <c r="O3" s="28" t="s">
        <v>11</v>
      </c>
      <c r="P3" s="29" t="s">
        <v>12</v>
      </c>
      <c r="Q3" s="29" t="s">
        <v>13</v>
      </c>
      <c r="R3" s="28" t="s">
        <v>14</v>
      </c>
      <c r="S3" s="20"/>
      <c r="T3" s="20"/>
      <c r="U3" s="20"/>
      <c r="V3" s="20"/>
      <c r="W3" s="20"/>
      <c r="X3" s="20"/>
      <c r="Y3" s="20"/>
      <c r="Z3" s="20"/>
    </row>
    <row r="4" s="20" customFormat="1" ht="55.5" customHeight="1">
      <c r="A4" s="30"/>
      <c r="B4" s="31"/>
      <c r="C4" s="32"/>
      <c r="D4" s="24"/>
      <c r="E4" s="25"/>
      <c r="F4" s="27" t="s">
        <v>15</v>
      </c>
      <c r="G4" s="27" t="s">
        <v>16</v>
      </c>
      <c r="H4" s="27" t="s">
        <v>17</v>
      </c>
      <c r="I4" s="33" t="s">
        <v>18</v>
      </c>
      <c r="J4" s="26" t="s">
        <v>17</v>
      </c>
      <c r="K4" s="34" t="s">
        <v>19</v>
      </c>
      <c r="L4" s="34" t="s">
        <v>20</v>
      </c>
      <c r="M4" s="34" t="s">
        <v>21</v>
      </c>
      <c r="N4" s="34" t="s">
        <v>22</v>
      </c>
      <c r="O4" s="28"/>
      <c r="P4" s="29"/>
      <c r="Q4" s="29"/>
      <c r="R4" s="28"/>
      <c r="S4" s="20"/>
      <c r="T4" s="20"/>
      <c r="U4" s="20"/>
      <c r="V4" s="20"/>
      <c r="W4" s="20"/>
      <c r="X4" s="20"/>
      <c r="Y4" s="20"/>
      <c r="Z4" s="20"/>
    </row>
    <row r="5" s="35" customFormat="1" ht="26.25" customHeight="1">
      <c r="A5" s="36"/>
      <c r="B5" s="37"/>
      <c r="C5" s="38"/>
      <c r="D5" s="39" t="s">
        <v>23</v>
      </c>
      <c r="E5" s="40">
        <f>SUM(E6:E16)</f>
        <v>6264142.3167164186</v>
      </c>
      <c r="F5" s="40">
        <f>SUM(F6:F16)</f>
        <v>28065221.000000004</v>
      </c>
      <c r="G5" s="40">
        <f>SUM(G6:G16)</f>
        <v>8548395.8000000007</v>
      </c>
      <c r="H5" s="40">
        <f>SUM(H6:H16)</f>
        <v>1600587.3000000003</v>
      </c>
      <c r="I5" s="40">
        <f>SUM(I6:I16)</f>
        <v>7511479.7399999993</v>
      </c>
      <c r="J5" s="40">
        <f>SUM(J6:J16)</f>
        <v>546257.34999999998</v>
      </c>
      <c r="K5" s="40">
        <f>SUM(K6:K16)</f>
        <v>1247337.4232835809</v>
      </c>
      <c r="L5" s="40">
        <f>SUM(L6:L16)</f>
        <v>-1036916.0600000008</v>
      </c>
      <c r="M5" s="40">
        <f>SUM(M6:M16)</f>
        <v>-20553741.260000002</v>
      </c>
      <c r="N5" s="40">
        <f>SUM(N6:N16)</f>
        <v>-1054329.9500000002</v>
      </c>
      <c r="O5" s="41">
        <f t="shared" ref="O5:O9" si="0">IFERROR(I5/E5,"")</f>
        <v>1.1991234170965352</v>
      </c>
      <c r="P5" s="41">
        <f t="shared" ref="P5:P9" si="1">IFERROR(J5/H5,"")</f>
        <v>0.34128557061523596</v>
      </c>
      <c r="Q5" s="41">
        <f t="shared" ref="Q5:Q9" si="2">IFERROR(I5/G5,"")</f>
        <v>0.87870050893057605</v>
      </c>
      <c r="R5" s="41">
        <f t="shared" ref="R5:R9" si="3">IFERROR(I5/F5,"")</f>
        <v>0.26764370535332677</v>
      </c>
      <c r="S5" s="35"/>
      <c r="T5" s="35"/>
      <c r="U5" s="35"/>
      <c r="V5" s="35"/>
      <c r="W5" s="35"/>
      <c r="X5" s="35"/>
      <c r="Y5" s="35"/>
      <c r="Z5" s="35"/>
    </row>
    <row r="6" ht="17.25">
      <c r="A6" s="42"/>
      <c r="B6" s="43" t="s">
        <v>24</v>
      </c>
      <c r="C6" s="44" t="s">
        <v>25</v>
      </c>
      <c r="D6" s="45" t="s">
        <v>26</v>
      </c>
      <c r="E6" s="46">
        <f>4738045.54/33.5*30</f>
        <v>4243025.8567164186</v>
      </c>
      <c r="F6" s="46">
        <v>21478832.199999999</v>
      </c>
      <c r="G6" s="46">
        <v>6149115</v>
      </c>
      <c r="H6" s="46">
        <v>1463805.6000000001</v>
      </c>
      <c r="I6" s="46">
        <v>5176266.9399999995</v>
      </c>
      <c r="J6" s="46">
        <v>486816.64999999997</v>
      </c>
      <c r="K6" s="47">
        <f t="shared" ref="K6:K9" si="4">I6-E6</f>
        <v>933241.08328358084</v>
      </c>
      <c r="L6" s="47">
        <f t="shared" ref="L6:L9" si="5">I6-G6</f>
        <v>-972848.06000000052</v>
      </c>
      <c r="M6" s="47">
        <f t="shared" ref="M6:M9" si="6">I6-F6</f>
        <v>-16302565.26</v>
      </c>
      <c r="N6" s="48">
        <f t="shared" ref="N6:N9" si="7">J6-H6</f>
        <v>-976988.95000000019</v>
      </c>
      <c r="O6" s="49">
        <f t="shared" si="0"/>
        <v>1.2199470648538058</v>
      </c>
      <c r="P6" s="49">
        <f t="shared" si="1"/>
        <v>0.33256919498053561</v>
      </c>
      <c r="Q6" s="49">
        <f t="shared" si="2"/>
        <v>0.84179055685249005</v>
      </c>
      <c r="R6" s="49">
        <f t="shared" si="3"/>
        <v>0.24099387209701278</v>
      </c>
      <c r="S6" s="1"/>
      <c r="T6" s="1"/>
      <c r="U6" s="1"/>
      <c r="V6" s="1"/>
      <c r="W6" s="1"/>
      <c r="X6" s="1"/>
      <c r="Y6" s="1"/>
      <c r="Z6" s="1"/>
    </row>
    <row r="7" ht="17.25">
      <c r="A7" s="42"/>
      <c r="B7" s="43" t="s">
        <v>27</v>
      </c>
      <c r="C7" s="44" t="s">
        <v>28</v>
      </c>
      <c r="D7" s="45" t="s">
        <v>29</v>
      </c>
      <c r="E7" s="50">
        <v>26573.200000000001</v>
      </c>
      <c r="F7" s="50">
        <v>82008.100000000006</v>
      </c>
      <c r="G7" s="50">
        <v>32389.5</v>
      </c>
      <c r="H7" s="50">
        <v>7121</v>
      </c>
      <c r="I7" s="50">
        <v>27629.59</v>
      </c>
      <c r="J7" s="50">
        <v>0.029999999999999999</v>
      </c>
      <c r="K7" s="51">
        <f t="shared" si="4"/>
        <v>1056.3899999999994</v>
      </c>
      <c r="L7" s="51">
        <f t="shared" si="5"/>
        <v>-4759.9099999999999</v>
      </c>
      <c r="M7" s="51">
        <f t="shared" si="6"/>
        <v>-54378.510000000009</v>
      </c>
      <c r="N7" s="51">
        <f t="shared" si="7"/>
        <v>-7120.9700000000003</v>
      </c>
      <c r="O7" s="49">
        <f t="shared" si="0"/>
        <v>1.03975396263905</v>
      </c>
      <c r="P7" s="49">
        <f t="shared" si="1"/>
        <v>4.2128914478303607e-06</v>
      </c>
      <c r="Q7" s="49">
        <f t="shared" si="2"/>
        <v>0.85304157211441978</v>
      </c>
      <c r="R7" s="49">
        <f t="shared" si="3"/>
        <v>0.33691293908772424</v>
      </c>
      <c r="S7" s="1"/>
      <c r="T7" s="1"/>
      <c r="U7" s="1"/>
      <c r="V7" s="1"/>
      <c r="W7" s="1"/>
      <c r="X7" s="1"/>
      <c r="Y7" s="1"/>
      <c r="Z7" s="1"/>
    </row>
    <row r="8" ht="17.25">
      <c r="A8" s="42"/>
      <c r="B8" s="43" t="s">
        <v>24</v>
      </c>
      <c r="C8" s="44" t="s">
        <v>30</v>
      </c>
      <c r="D8" s="45" t="s">
        <v>31</v>
      </c>
      <c r="E8" s="50"/>
      <c r="F8" s="50">
        <v>52994.300000000003</v>
      </c>
      <c r="G8" s="50">
        <v>12000</v>
      </c>
      <c r="H8" s="50">
        <v>0</v>
      </c>
      <c r="I8" s="50">
        <v>7558.8799999999992</v>
      </c>
      <c r="J8" s="50">
        <v>203.05000000000001</v>
      </c>
      <c r="K8" s="51">
        <f t="shared" si="4"/>
        <v>7558.8799999999992</v>
      </c>
      <c r="L8" s="51">
        <f t="shared" si="5"/>
        <v>-4441.1200000000008</v>
      </c>
      <c r="M8" s="51">
        <f t="shared" si="6"/>
        <v>-45435.420000000006</v>
      </c>
      <c r="N8" s="51">
        <f t="shared" si="7"/>
        <v>203.05000000000001</v>
      </c>
      <c r="O8" s="49" t="str">
        <f t="shared" si="0"/>
        <v/>
      </c>
      <c r="P8" s="49" t="str">
        <f t="shared" si="1"/>
        <v/>
      </c>
      <c r="Q8" s="49">
        <f t="shared" si="2"/>
        <v>0.62990666666666661</v>
      </c>
      <c r="R8" s="49">
        <f t="shared" si="3"/>
        <v>0.14263571742621373</v>
      </c>
      <c r="S8" s="1"/>
      <c r="T8" s="1"/>
      <c r="U8" s="1"/>
      <c r="V8" s="1"/>
      <c r="W8" s="1"/>
      <c r="X8" s="1"/>
      <c r="Y8" s="1"/>
      <c r="Z8" s="1"/>
    </row>
    <row r="9" ht="17.25">
      <c r="A9" s="42"/>
      <c r="B9" s="43" t="s">
        <v>24</v>
      </c>
      <c r="C9" s="44" t="s">
        <v>32</v>
      </c>
      <c r="D9" s="45" t="s">
        <v>33</v>
      </c>
      <c r="E9" s="50">
        <v>582096.19999999995</v>
      </c>
      <c r="F9" s="50">
        <v>1259409.1000000001</v>
      </c>
      <c r="G9" s="50">
        <v>655732.30000000005</v>
      </c>
      <c r="H9" s="50">
        <v>64132.099999999999</v>
      </c>
      <c r="I9" s="50">
        <v>612953.39000000001</v>
      </c>
      <c r="J9" s="50">
        <v>41697.860000000001</v>
      </c>
      <c r="K9" s="51">
        <f t="shared" si="4"/>
        <v>30857.190000000061</v>
      </c>
      <c r="L9" s="51">
        <f t="shared" si="5"/>
        <v>-42778.910000000033</v>
      </c>
      <c r="M9" s="51">
        <f t="shared" si="6"/>
        <v>-646455.71000000008</v>
      </c>
      <c r="N9" s="51">
        <f t="shared" si="7"/>
        <v>-22434.239999999998</v>
      </c>
      <c r="O9" s="49">
        <f t="shared" si="0"/>
        <v>1.0530104645933096</v>
      </c>
      <c r="P9" s="49">
        <f t="shared" si="1"/>
        <v>0.65018703582137494</v>
      </c>
      <c r="Q9" s="49">
        <f t="shared" si="2"/>
        <v>0.93476162452269007</v>
      </c>
      <c r="R9" s="49">
        <f t="shared" si="3"/>
        <v>0.48669919091421521</v>
      </c>
      <c r="S9" s="1"/>
      <c r="T9" s="1"/>
      <c r="U9" s="1"/>
      <c r="V9" s="1"/>
      <c r="W9" s="1"/>
      <c r="X9" s="1"/>
      <c r="Y9" s="1"/>
      <c r="Z9" s="1"/>
    </row>
    <row r="10" ht="17.25">
      <c r="A10" s="42"/>
      <c r="B10" s="43" t="s">
        <v>24</v>
      </c>
      <c r="C10" s="44" t="s">
        <v>34</v>
      </c>
      <c r="D10" s="45" t="s">
        <v>35</v>
      </c>
      <c r="E10" s="50">
        <v>445.01999999999998</v>
      </c>
      <c r="F10" s="50"/>
      <c r="G10" s="50"/>
      <c r="H10" s="50"/>
      <c r="I10" s="50">
        <v>165.08000000000001</v>
      </c>
      <c r="J10" s="50">
        <v>7.8300000000000001</v>
      </c>
      <c r="K10" s="51">
        <f t="shared" ref="K10:K45" si="8">I10-E10</f>
        <v>-279.93999999999994</v>
      </c>
      <c r="L10" s="51">
        <f t="shared" ref="L10:L73" si="9">I10-G10</f>
        <v>165.08000000000001</v>
      </c>
      <c r="M10" s="51">
        <f t="shared" ref="M10:M45" si="10">I10-F10</f>
        <v>165.08000000000001</v>
      </c>
      <c r="N10" s="51">
        <f t="shared" ref="N10:N45" si="11">J10-H10</f>
        <v>7.8300000000000001</v>
      </c>
      <c r="O10" s="49">
        <f t="shared" ref="O10:O73" si="12">IFERROR(I10/E10,"")</f>
        <v>0.3709496202417869</v>
      </c>
      <c r="P10" s="49" t="str">
        <f t="shared" ref="P10:P73" si="13">IFERROR(J10/H10,"")</f>
        <v/>
      </c>
      <c r="Q10" s="49" t="str">
        <f t="shared" ref="Q10:Q73" si="14">IFERROR(I10/G10,"")</f>
        <v/>
      </c>
      <c r="R10" s="49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</row>
    <row r="11" ht="17.25">
      <c r="A11" s="42"/>
      <c r="B11" s="43" t="s">
        <v>24</v>
      </c>
      <c r="C11" s="44" t="s">
        <v>36</v>
      </c>
      <c r="D11" s="45" t="s">
        <v>37</v>
      </c>
      <c r="E11" s="50">
        <v>995.77999999999997</v>
      </c>
      <c r="F11" s="50">
        <v>1208.9000000000001</v>
      </c>
      <c r="G11" s="50">
        <v>899.89999999999998</v>
      </c>
      <c r="H11" s="50">
        <v>60</v>
      </c>
      <c r="I11" s="50">
        <v>876.34999999999991</v>
      </c>
      <c r="J11" s="50">
        <v>33.439999999999998</v>
      </c>
      <c r="K11" s="51">
        <f t="shared" si="8"/>
        <v>-119.43000000000006</v>
      </c>
      <c r="L11" s="51">
        <f t="shared" si="9"/>
        <v>-23.550000000000068</v>
      </c>
      <c r="M11" s="51">
        <f t="shared" si="10"/>
        <v>-332.55000000000018</v>
      </c>
      <c r="N11" s="51">
        <f t="shared" si="11"/>
        <v>-26.560000000000002</v>
      </c>
      <c r="O11" s="49">
        <f t="shared" si="12"/>
        <v>0.88006386952941407</v>
      </c>
      <c r="P11" s="49">
        <f t="shared" si="13"/>
        <v>0.55733333333333335</v>
      </c>
      <c r="Q11" s="49">
        <f t="shared" si="14"/>
        <v>0.97383042560284472</v>
      </c>
      <c r="R11" s="49">
        <f t="shared" si="15"/>
        <v>0.72491521217635857</v>
      </c>
      <c r="S11" s="1"/>
      <c r="T11" s="1"/>
      <c r="U11" s="1"/>
      <c r="V11" s="1"/>
      <c r="W11" s="1"/>
      <c r="X11" s="1"/>
      <c r="Y11" s="1"/>
      <c r="Z11" s="1"/>
    </row>
    <row r="12" ht="17.25">
      <c r="A12" s="42"/>
      <c r="B12" s="43" t="s">
        <v>24</v>
      </c>
      <c r="C12" s="44" t="s">
        <v>38</v>
      </c>
      <c r="D12" s="45" t="s">
        <v>39</v>
      </c>
      <c r="E12" s="50">
        <v>277379.78999999998</v>
      </c>
      <c r="F12" s="50">
        <v>615839.40000000002</v>
      </c>
      <c r="G12" s="50">
        <v>308592.29999999999</v>
      </c>
      <c r="H12" s="50">
        <v>5000</v>
      </c>
      <c r="I12" s="50">
        <v>294391.76000000001</v>
      </c>
      <c r="J12" s="50">
        <v>7588.0100000000002</v>
      </c>
      <c r="K12" s="51">
        <f t="shared" si="8"/>
        <v>17011.97000000003</v>
      </c>
      <c r="L12" s="51">
        <f t="shared" si="9"/>
        <v>-14200.539999999979</v>
      </c>
      <c r="M12" s="51">
        <f t="shared" si="10"/>
        <v>-321447.64000000001</v>
      </c>
      <c r="N12" s="51">
        <f t="shared" si="11"/>
        <v>2588.0100000000002</v>
      </c>
      <c r="O12" s="49">
        <f t="shared" si="12"/>
        <v>1.0613309643070969</v>
      </c>
      <c r="P12" s="49">
        <f t="shared" si="13"/>
        <v>1.5176020000000001</v>
      </c>
      <c r="Q12" s="49">
        <f t="shared" si="14"/>
        <v>0.95398284403078115</v>
      </c>
      <c r="R12" s="49">
        <f t="shared" si="15"/>
        <v>0.47803333141724935</v>
      </c>
      <c r="S12" s="1"/>
      <c r="T12" s="1"/>
      <c r="U12" s="1"/>
      <c r="V12" s="1"/>
      <c r="W12" s="1"/>
      <c r="X12" s="1"/>
      <c r="Y12" s="1"/>
      <c r="Z12" s="1"/>
    </row>
    <row r="13" ht="17.25">
      <c r="A13" s="42"/>
      <c r="B13" s="43" t="s">
        <v>40</v>
      </c>
      <c r="C13" s="44" t="s">
        <v>41</v>
      </c>
      <c r="D13" s="45" t="s">
        <v>42</v>
      </c>
      <c r="E13" s="50">
        <v>61028.010000000002</v>
      </c>
      <c r="F13" s="50">
        <v>1486170.1000000001</v>
      </c>
      <c r="G13" s="50">
        <v>64400</v>
      </c>
      <c r="H13" s="50">
        <v>6000</v>
      </c>
      <c r="I13" s="50">
        <v>66158.690000000002</v>
      </c>
      <c r="J13" s="50">
        <v>2416.5599999999999</v>
      </c>
      <c r="K13" s="51">
        <f t="shared" si="8"/>
        <v>5130.6800000000003</v>
      </c>
      <c r="L13" s="51">
        <f t="shared" si="9"/>
        <v>1758.6900000000023</v>
      </c>
      <c r="M13" s="51">
        <f t="shared" si="10"/>
        <v>-1420011.4100000001</v>
      </c>
      <c r="N13" s="51">
        <f t="shared" si="11"/>
        <v>-3583.4400000000001</v>
      </c>
      <c r="O13" s="49">
        <f t="shared" si="12"/>
        <v>1.0840709044912329</v>
      </c>
      <c r="P13" s="49">
        <f t="shared" si="13"/>
        <v>0.40276000000000001</v>
      </c>
      <c r="Q13" s="49">
        <f t="shared" si="14"/>
        <v>1.027308850931677</v>
      </c>
      <c r="R13" s="49">
        <f t="shared" si="15"/>
        <v>0.044516230006242219</v>
      </c>
      <c r="S13" s="1"/>
      <c r="T13" s="1"/>
      <c r="U13" s="1"/>
      <c r="V13" s="1"/>
      <c r="W13" s="1"/>
      <c r="X13" s="1"/>
      <c r="Y13" s="1"/>
      <c r="Z13" s="1"/>
    </row>
    <row r="14" ht="17.25">
      <c r="A14" s="42"/>
      <c r="B14" s="43" t="s">
        <v>40</v>
      </c>
      <c r="C14" s="44" t="s">
        <v>43</v>
      </c>
      <c r="D14" s="45" t="s">
        <v>44</v>
      </c>
      <c r="E14" s="50">
        <v>997224.59999999998</v>
      </c>
      <c r="F14" s="50">
        <v>2439929.7999999998</v>
      </c>
      <c r="G14" s="50">
        <v>1067724</v>
      </c>
      <c r="H14" s="50">
        <v>3700</v>
      </c>
      <c r="I14" s="50">
        <v>1089780.6899999999</v>
      </c>
      <c r="J14" s="50">
        <v>-14121.950000000001</v>
      </c>
      <c r="K14" s="51">
        <f t="shared" si="8"/>
        <v>92556.089999999967</v>
      </c>
      <c r="L14" s="51">
        <f t="shared" si="9"/>
        <v>22056.689999999944</v>
      </c>
      <c r="M14" s="51">
        <f t="shared" si="10"/>
        <v>-1350149.1099999999</v>
      </c>
      <c r="N14" s="52">
        <f t="shared" si="11"/>
        <v>-17821.950000000001</v>
      </c>
      <c r="O14" s="49">
        <f t="shared" si="12"/>
        <v>1.092813685101631</v>
      </c>
      <c r="P14" s="49">
        <f t="shared" si="13"/>
        <v>-3.8167432432432435</v>
      </c>
      <c r="Q14" s="49">
        <f t="shared" si="14"/>
        <v>1.0206576699596523</v>
      </c>
      <c r="R14" s="49">
        <f t="shared" si="15"/>
        <v>0.4466442805034801</v>
      </c>
      <c r="S14" s="1"/>
      <c r="T14" s="1"/>
      <c r="U14" s="1"/>
      <c r="V14" s="1"/>
      <c r="W14" s="1"/>
      <c r="X14" s="1"/>
      <c r="Y14" s="1"/>
      <c r="Z14" s="1"/>
    </row>
    <row r="15" ht="17.25">
      <c r="A15" s="42"/>
      <c r="B15" s="43"/>
      <c r="C15" s="44" t="s">
        <v>45</v>
      </c>
      <c r="D15" s="45" t="s">
        <v>46</v>
      </c>
      <c r="E15" s="50">
        <v>75373.860000000001</v>
      </c>
      <c r="F15" s="50">
        <v>648829.09999999998</v>
      </c>
      <c r="G15" s="50">
        <v>257542.79999999999</v>
      </c>
      <c r="H15" s="50">
        <v>50768.599999999999</v>
      </c>
      <c r="I15" s="50">
        <v>235698.37</v>
      </c>
      <c r="J15" s="50">
        <v>21615.869999999999</v>
      </c>
      <c r="K15" s="51">
        <f t="shared" si="8"/>
        <v>160324.51000000001</v>
      </c>
      <c r="L15" s="51">
        <f t="shared" si="9"/>
        <v>-21844.429999999993</v>
      </c>
      <c r="M15" s="51">
        <f t="shared" si="10"/>
        <v>-413130.72999999998</v>
      </c>
      <c r="N15" s="52">
        <f t="shared" si="11"/>
        <v>-29152.73</v>
      </c>
      <c r="O15" s="49">
        <f t="shared" si="12"/>
        <v>3.1270571787089052</v>
      </c>
      <c r="P15" s="49">
        <f t="shared" si="13"/>
        <v>0.42577242626347783</v>
      </c>
      <c r="Q15" s="49">
        <f t="shared" si="14"/>
        <v>0.91518136014674067</v>
      </c>
      <c r="R15" s="49">
        <f t="shared" si="15"/>
        <v>0.36326726097827611</v>
      </c>
      <c r="S15" s="1"/>
      <c r="T15" s="1"/>
      <c r="U15" s="1"/>
      <c r="V15" s="1"/>
      <c r="W15" s="1"/>
      <c r="X15" s="1"/>
      <c r="Y15" s="1"/>
      <c r="Z15" s="1"/>
    </row>
    <row r="16" ht="17.25" hidden="1">
      <c r="A16" s="42"/>
      <c r="B16" s="43" t="s">
        <v>40</v>
      </c>
      <c r="C16" s="44" t="s">
        <v>47</v>
      </c>
      <c r="D16" s="45" t="s">
        <v>48</v>
      </c>
      <c r="E16" s="51">
        <v>0</v>
      </c>
      <c r="F16" s="51">
        <v>0</v>
      </c>
      <c r="G16" s="51">
        <v>0</v>
      </c>
      <c r="H16" s="51">
        <v>0</v>
      </c>
      <c r="I16" s="51">
        <v>0</v>
      </c>
      <c r="J16" s="51">
        <v>0</v>
      </c>
      <c r="K16" s="51">
        <f t="shared" si="8"/>
        <v>0</v>
      </c>
      <c r="L16" s="51">
        <f t="shared" si="9"/>
        <v>0</v>
      </c>
      <c r="M16" s="51">
        <f t="shared" si="10"/>
        <v>0</v>
      </c>
      <c r="N16" s="51">
        <f t="shared" si="11"/>
        <v>0</v>
      </c>
      <c r="O16" s="49" t="str">
        <f t="shared" si="12"/>
        <v/>
      </c>
      <c r="P16" s="49" t="str">
        <f t="shared" si="13"/>
        <v/>
      </c>
      <c r="Q16" s="49" t="str">
        <f t="shared" si="14"/>
        <v/>
      </c>
      <c r="R16" s="49" t="str">
        <f t="shared" si="15"/>
        <v/>
      </c>
      <c r="S16" s="1"/>
      <c r="T16" s="1"/>
      <c r="U16" s="1"/>
      <c r="V16" s="1"/>
      <c r="W16" s="1"/>
      <c r="X16" s="1"/>
      <c r="Y16" s="1"/>
      <c r="Z16" s="1"/>
    </row>
    <row r="17" s="35" customFormat="1" ht="27.75" customHeight="1">
      <c r="A17" s="36"/>
      <c r="B17" s="53"/>
      <c r="C17" s="38"/>
      <c r="D17" s="54" t="s">
        <v>49</v>
      </c>
      <c r="E17" s="55">
        <f>E21+E24+E33+E46+E51+E54+E57+E66</f>
        <v>3167731.1400000001</v>
      </c>
      <c r="F17" s="55">
        <f>F21+F24+F33+F46+F51+F54+F57+F66</f>
        <v>7543096.6000000006</v>
      </c>
      <c r="G17" s="55">
        <f>G21+G24+G33+G46+G51+G54+G57+G66</f>
        <v>2875784.5</v>
      </c>
      <c r="H17" s="55">
        <f>H21+H24+H33+H46+H51+H54+H57+H66</f>
        <v>613430.60000000009</v>
      </c>
      <c r="I17" s="55">
        <f>I21+I24+I33+I46+I51+I54+I57+I66</f>
        <v>2634766.79</v>
      </c>
      <c r="J17" s="55">
        <f>J21+J24+J33+J46+J51+J54+J57+J66</f>
        <v>65430.139999999999</v>
      </c>
      <c r="K17" s="55">
        <f t="shared" si="8"/>
        <v>-532964.35000000009</v>
      </c>
      <c r="L17" s="55">
        <f t="shared" si="9"/>
        <v>-241017.70999999996</v>
      </c>
      <c r="M17" s="55">
        <f t="shared" si="10"/>
        <v>-4908329.8100000005</v>
      </c>
      <c r="N17" s="55">
        <f t="shared" si="11"/>
        <v>-548000.46000000008</v>
      </c>
      <c r="O17" s="41">
        <f t="shared" si="12"/>
        <v>0.83175202488933453</v>
      </c>
      <c r="P17" s="41">
        <f t="shared" si="13"/>
        <v>0.10666266078020886</v>
      </c>
      <c r="Q17" s="41">
        <f t="shared" si="14"/>
        <v>0.91619062207199464</v>
      </c>
      <c r="R17" s="41">
        <f t="shared" si="15"/>
        <v>0.34929511442290156</v>
      </c>
      <c r="S17" s="35"/>
      <c r="T17" s="35"/>
      <c r="U17" s="35"/>
      <c r="V17" s="35"/>
      <c r="W17" s="35"/>
      <c r="X17" s="35"/>
      <c r="Y17" s="35"/>
      <c r="Z17" s="35"/>
    </row>
    <row r="18" ht="18" customHeight="1">
      <c r="A18" s="42" t="s">
        <v>50</v>
      </c>
      <c r="B18" s="43" t="s">
        <v>27</v>
      </c>
      <c r="C18" s="56" t="s">
        <v>51</v>
      </c>
      <c r="D18" s="57" t="s">
        <v>52</v>
      </c>
      <c r="E18" s="47">
        <v>79299.699999999997</v>
      </c>
      <c r="F18" s="47">
        <v>261278.39999999999</v>
      </c>
      <c r="G18" s="47">
        <v>104047.8</v>
      </c>
      <c r="H18" s="47">
        <v>21174.799999999999</v>
      </c>
      <c r="I18" s="47">
        <v>99975.119999999995</v>
      </c>
      <c r="J18" s="47">
        <v>9272.0200000000004</v>
      </c>
      <c r="K18" s="47">
        <f t="shared" si="8"/>
        <v>20675.419999999998</v>
      </c>
      <c r="L18" s="47">
        <f t="shared" si="9"/>
        <v>-4072.6800000000076</v>
      </c>
      <c r="M18" s="47">
        <f t="shared" si="10"/>
        <v>-161303.28</v>
      </c>
      <c r="N18" s="48">
        <f t="shared" si="11"/>
        <v>-11902.779999999999</v>
      </c>
      <c r="O18" s="49">
        <f t="shared" si="12"/>
        <v>1.2607250720998944</v>
      </c>
      <c r="P18" s="49">
        <f t="shared" si="13"/>
        <v>0.43787993275025033</v>
      </c>
      <c r="Q18" s="49">
        <f t="shared" si="14"/>
        <v>0.96085760583116597</v>
      </c>
      <c r="R18" s="49">
        <f t="shared" si="15"/>
        <v>0.38263828927305127</v>
      </c>
      <c r="S18" s="1"/>
      <c r="T18" s="1"/>
      <c r="U18" s="1"/>
      <c r="V18" s="1"/>
      <c r="W18" s="1"/>
      <c r="X18" s="1"/>
      <c r="Y18" s="1"/>
      <c r="Z18" s="1"/>
    </row>
    <row r="19" ht="17.25">
      <c r="A19" s="42"/>
      <c r="B19" s="43"/>
      <c r="C19" s="44" t="s">
        <v>53</v>
      </c>
      <c r="D19" s="57" t="s">
        <v>54</v>
      </c>
      <c r="E19" s="47">
        <v>4074.3499999999999</v>
      </c>
      <c r="F19" s="47">
        <v>3515.5999999999999</v>
      </c>
      <c r="G19" s="47">
        <v>3515.5999999999999</v>
      </c>
      <c r="H19" s="47">
        <v>0</v>
      </c>
      <c r="I19" s="47">
        <v>647</v>
      </c>
      <c r="J19" s="47">
        <v>0</v>
      </c>
      <c r="K19" s="47">
        <f t="shared" si="8"/>
        <v>-3427.3499999999999</v>
      </c>
      <c r="L19" s="47">
        <f t="shared" si="9"/>
        <v>-2868.5999999999999</v>
      </c>
      <c r="M19" s="47">
        <f t="shared" si="10"/>
        <v>-2868.5999999999999</v>
      </c>
      <c r="N19" s="48">
        <f t="shared" si="11"/>
        <v>0</v>
      </c>
      <c r="O19" s="49">
        <f t="shared" si="12"/>
        <v>0.15879833593088469</v>
      </c>
      <c r="P19" s="49" t="str">
        <f t="shared" si="13"/>
        <v/>
      </c>
      <c r="Q19" s="49">
        <f t="shared" si="14"/>
        <v>0.18403686426214588</v>
      </c>
      <c r="R19" s="49">
        <f t="shared" si="15"/>
        <v>0.18403686426214588</v>
      </c>
      <c r="S19" s="1"/>
      <c r="T19" s="1"/>
      <c r="U19" s="1"/>
      <c r="V19" s="1"/>
      <c r="W19" s="1"/>
      <c r="X19" s="1"/>
      <c r="Y19" s="1"/>
      <c r="Z19" s="1"/>
    </row>
    <row r="20" ht="17.25">
      <c r="A20" s="42"/>
      <c r="B20" s="43"/>
      <c r="C20" s="44" t="s">
        <v>55</v>
      </c>
      <c r="D20" s="57" t="s">
        <v>56</v>
      </c>
      <c r="E20" s="47">
        <v>50694.699999999997</v>
      </c>
      <c r="F20" s="47">
        <v>181842.60000000001</v>
      </c>
      <c r="G20" s="47">
        <v>75186.600000000006</v>
      </c>
      <c r="H20" s="47">
        <v>15000</v>
      </c>
      <c r="I20" s="47">
        <v>86932.589999999997</v>
      </c>
      <c r="J20" s="47">
        <v>9743.4800000000014</v>
      </c>
      <c r="K20" s="47">
        <f t="shared" si="8"/>
        <v>36237.889999999999</v>
      </c>
      <c r="L20" s="47">
        <f t="shared" si="9"/>
        <v>11745.989999999991</v>
      </c>
      <c r="M20" s="47">
        <f t="shared" si="10"/>
        <v>-94910.010000000009</v>
      </c>
      <c r="N20" s="48">
        <f t="shared" si="11"/>
        <v>-5256.5199999999986</v>
      </c>
      <c r="O20" s="49">
        <f t="shared" si="12"/>
        <v>1.7148260074524555</v>
      </c>
      <c r="P20" s="49">
        <f t="shared" si="13"/>
        <v>0.64956533333333344</v>
      </c>
      <c r="Q20" s="49">
        <f t="shared" si="14"/>
        <v>1.1562245134106341</v>
      </c>
      <c r="R20" s="49">
        <f t="shared" si="15"/>
        <v>0.47806504086501178</v>
      </c>
      <c r="S20" s="1"/>
      <c r="T20" s="1"/>
      <c r="U20" s="1"/>
      <c r="V20" s="1"/>
      <c r="W20" s="1"/>
      <c r="X20" s="1"/>
      <c r="Y20" s="1"/>
      <c r="Z20" s="1"/>
    </row>
    <row r="21" s="58" customFormat="1" ht="14.25">
      <c r="A21" s="59"/>
      <c r="B21" s="60"/>
      <c r="C21" s="61"/>
      <c r="D21" s="62" t="s">
        <v>57</v>
      </c>
      <c r="E21" s="63">
        <f>SUM(E18:E20)</f>
        <v>134068.75</v>
      </c>
      <c r="F21" s="63">
        <f>SUM(F18:F20)</f>
        <v>446636.59999999998</v>
      </c>
      <c r="G21" s="63">
        <f>SUM(G18:G20)</f>
        <v>182750</v>
      </c>
      <c r="H21" s="63">
        <f>SUM(H18:H20)</f>
        <v>36174.800000000003</v>
      </c>
      <c r="I21" s="63">
        <f>SUM(I18:I20)</f>
        <v>187554.70999999999</v>
      </c>
      <c r="J21" s="63">
        <f>SUM(J18:J20)</f>
        <v>19015.5</v>
      </c>
      <c r="K21" s="63">
        <f t="shared" si="8"/>
        <v>53485.959999999992</v>
      </c>
      <c r="L21" s="63">
        <f t="shared" si="9"/>
        <v>4804.7099999999919</v>
      </c>
      <c r="M21" s="63">
        <f t="shared" si="10"/>
        <v>-259081.88999999998</v>
      </c>
      <c r="N21" s="63">
        <f t="shared" si="11"/>
        <v>-17159.300000000003</v>
      </c>
      <c r="O21" s="64">
        <f t="shared" si="12"/>
        <v>1.398944272994266</v>
      </c>
      <c r="P21" s="64">
        <f t="shared" si="13"/>
        <v>0.52565598151199178</v>
      </c>
      <c r="Q21" s="64">
        <f t="shared" si="14"/>
        <v>1.0262911627906977</v>
      </c>
      <c r="R21" s="64">
        <f t="shared" si="15"/>
        <v>0.41992687119685224</v>
      </c>
      <c r="S21" s="58"/>
      <c r="T21" s="58"/>
      <c r="U21" s="58"/>
      <c r="V21" s="58"/>
      <c r="W21" s="58"/>
      <c r="X21" s="58"/>
      <c r="Y21" s="58"/>
      <c r="Z21" s="58"/>
    </row>
    <row r="22" ht="34.5">
      <c r="A22" s="65">
        <v>951</v>
      </c>
      <c r="B22" s="43" t="s">
        <v>24</v>
      </c>
      <c r="C22" s="66" t="s">
        <v>58</v>
      </c>
      <c r="D22" s="67" t="s">
        <v>59</v>
      </c>
      <c r="E22" s="46">
        <v>59194.580000000002</v>
      </c>
      <c r="F22" s="46">
        <v>104746.7</v>
      </c>
      <c r="G22" s="46">
        <v>37979.599999999999</v>
      </c>
      <c r="H22" s="46">
        <v>9163</v>
      </c>
      <c r="I22" s="46">
        <v>39625.010000000002</v>
      </c>
      <c r="J22" s="46">
        <v>6267.2799999999997</v>
      </c>
      <c r="K22" s="47">
        <f t="shared" si="8"/>
        <v>-19569.57</v>
      </c>
      <c r="L22" s="47">
        <f t="shared" si="9"/>
        <v>1645.4100000000035</v>
      </c>
      <c r="M22" s="47">
        <f t="shared" si="10"/>
        <v>-65121.689999999995</v>
      </c>
      <c r="N22" s="47">
        <f t="shared" si="11"/>
        <v>-2895.7200000000003</v>
      </c>
      <c r="O22" s="49">
        <f t="shared" si="12"/>
        <v>0.66940267166352052</v>
      </c>
      <c r="P22" s="49">
        <f t="shared" si="13"/>
        <v>0.68397686347266173</v>
      </c>
      <c r="Q22" s="49">
        <f t="shared" si="14"/>
        <v>1.0433235210481417</v>
      </c>
      <c r="R22" s="49">
        <f t="shared" si="15"/>
        <v>0.37829363598089488</v>
      </c>
      <c r="S22" s="1"/>
      <c r="T22" s="1"/>
      <c r="U22" s="1"/>
      <c r="V22" s="1"/>
      <c r="W22" s="1"/>
      <c r="X22" s="1"/>
      <c r="Y22" s="1"/>
      <c r="Z22" s="1"/>
    </row>
    <row r="23" ht="17.25">
      <c r="A23" s="68"/>
      <c r="B23" s="43"/>
      <c r="C23" s="66" t="s">
        <v>60</v>
      </c>
      <c r="D23" s="57" t="s">
        <v>61</v>
      </c>
      <c r="E23" s="46">
        <v>5835.29</v>
      </c>
      <c r="F23" s="46">
        <v>11046.9</v>
      </c>
      <c r="G23" s="46">
        <v>3266.0999999999999</v>
      </c>
      <c r="H23" s="46">
        <v>739.39999999999998</v>
      </c>
      <c r="I23" s="46">
        <v>6871.3500000000004</v>
      </c>
      <c r="J23" s="46">
        <v>462.25999999999999</v>
      </c>
      <c r="K23" s="47">
        <f t="shared" si="8"/>
        <v>1036.0600000000004</v>
      </c>
      <c r="L23" s="47">
        <f t="shared" si="9"/>
        <v>3605.2500000000005</v>
      </c>
      <c r="M23" s="47">
        <f t="shared" si="10"/>
        <v>-4175.5499999999993</v>
      </c>
      <c r="N23" s="47">
        <f t="shared" si="11"/>
        <v>-277.13999999999999</v>
      </c>
      <c r="O23" s="49">
        <f t="shared" si="12"/>
        <v>1.1775507301265233</v>
      </c>
      <c r="P23" s="49">
        <f t="shared" si="13"/>
        <v>0.62518258047065189</v>
      </c>
      <c r="Q23" s="49">
        <f t="shared" si="14"/>
        <v>2.1038394415357766</v>
      </c>
      <c r="R23" s="49">
        <f t="shared" si="15"/>
        <v>0.6220161312223339</v>
      </c>
      <c r="S23" s="1"/>
      <c r="T23" s="1"/>
      <c r="U23" s="1"/>
      <c r="V23" s="1"/>
      <c r="W23" s="1"/>
      <c r="X23" s="1"/>
      <c r="Y23" s="1"/>
      <c r="Z23" s="1"/>
    </row>
    <row r="24" s="58" customFormat="1" ht="14.25">
      <c r="A24" s="69"/>
      <c r="B24" s="60"/>
      <c r="C24" s="61"/>
      <c r="D24" s="62" t="s">
        <v>57</v>
      </c>
      <c r="E24" s="63">
        <f>E22+E23</f>
        <v>65029.870000000003</v>
      </c>
      <c r="F24" s="63">
        <f>F22+F23</f>
        <v>115793.59999999999</v>
      </c>
      <c r="G24" s="63">
        <f>G22+G23</f>
        <v>41245.699999999997</v>
      </c>
      <c r="H24" s="63">
        <f>H22+H23</f>
        <v>9902.3999999999996</v>
      </c>
      <c r="I24" s="63">
        <f>I22+I23</f>
        <v>46496.360000000001</v>
      </c>
      <c r="J24" s="63">
        <f>J22+J23</f>
        <v>6729.54</v>
      </c>
      <c r="K24" s="63">
        <f t="shared" si="8"/>
        <v>-18533.510000000002</v>
      </c>
      <c r="L24" s="63">
        <f t="shared" si="9"/>
        <v>5250.6600000000035</v>
      </c>
      <c r="M24" s="63">
        <f t="shared" si="10"/>
        <v>-69297.239999999991</v>
      </c>
      <c r="N24" s="63">
        <f t="shared" si="11"/>
        <v>-3172.8599999999997</v>
      </c>
      <c r="O24" s="64">
        <f t="shared" si="12"/>
        <v>0.71500004536376893</v>
      </c>
      <c r="P24" s="64">
        <f t="shared" si="13"/>
        <v>0.67958676684440134</v>
      </c>
      <c r="Q24" s="64">
        <f t="shared" si="14"/>
        <v>1.1273019975415619</v>
      </c>
      <c r="R24" s="64">
        <f t="shared" si="15"/>
        <v>0.40154516311782346</v>
      </c>
      <c r="S24" s="58"/>
      <c r="T24" s="58"/>
      <c r="U24" s="58"/>
      <c r="V24" s="58"/>
      <c r="W24" s="58"/>
      <c r="X24" s="58"/>
      <c r="Y24" s="58"/>
      <c r="Z24" s="58"/>
    </row>
    <row r="25" ht="17.25">
      <c r="A25" s="42" t="s">
        <v>62</v>
      </c>
      <c r="B25" s="43" t="s">
        <v>63</v>
      </c>
      <c r="C25" s="44" t="s">
        <v>64</v>
      </c>
      <c r="D25" s="57" t="s">
        <v>65</v>
      </c>
      <c r="E25" s="47"/>
      <c r="F25" s="47">
        <v>7680</v>
      </c>
      <c r="G25" s="47">
        <v>0</v>
      </c>
      <c r="H25" s="47">
        <v>0</v>
      </c>
      <c r="I25" s="47">
        <v>0</v>
      </c>
      <c r="J25" s="47">
        <v>0</v>
      </c>
      <c r="K25" s="47">
        <f t="shared" si="8"/>
        <v>0</v>
      </c>
      <c r="L25" s="47">
        <f t="shared" si="9"/>
        <v>0</v>
      </c>
      <c r="M25" s="47">
        <f t="shared" si="10"/>
        <v>-7680</v>
      </c>
      <c r="N25" s="47">
        <f t="shared" si="11"/>
        <v>0</v>
      </c>
      <c r="O25" s="49" t="str">
        <f t="shared" si="12"/>
        <v/>
      </c>
      <c r="P25" s="49" t="str">
        <f t="shared" si="13"/>
        <v/>
      </c>
      <c r="Q25" s="49" t="str">
        <f t="shared" si="14"/>
        <v/>
      </c>
      <c r="R25" s="49">
        <f t="shared" si="15"/>
        <v>0</v>
      </c>
      <c r="S25" s="1"/>
      <c r="T25" s="1"/>
      <c r="U25" s="1"/>
      <c r="V25" s="1"/>
      <c r="W25" s="1"/>
      <c r="X25" s="1"/>
      <c r="Y25" s="1"/>
      <c r="Z25" s="1"/>
    </row>
    <row r="26" ht="17.25">
      <c r="A26" s="42"/>
      <c r="B26" s="43"/>
      <c r="C26" s="44" t="s">
        <v>66</v>
      </c>
      <c r="D26" s="70" t="s">
        <v>67</v>
      </c>
      <c r="E26" s="46">
        <v>27573.599999999999</v>
      </c>
      <c r="F26" s="46">
        <v>80987</v>
      </c>
      <c r="G26" s="46">
        <v>33100</v>
      </c>
      <c r="H26" s="46">
        <v>6500</v>
      </c>
      <c r="I26" s="46">
        <v>28441.380000000001</v>
      </c>
      <c r="J26" s="46">
        <v>2273.9499999999998</v>
      </c>
      <c r="K26" s="47">
        <f t="shared" si="8"/>
        <v>867.78000000000247</v>
      </c>
      <c r="L26" s="47">
        <f t="shared" si="9"/>
        <v>-4658.619999999999</v>
      </c>
      <c r="M26" s="47">
        <f t="shared" si="10"/>
        <v>-52545.619999999995</v>
      </c>
      <c r="N26" s="47">
        <f t="shared" si="11"/>
        <v>-4226.0500000000002</v>
      </c>
      <c r="O26" s="49">
        <f t="shared" si="12"/>
        <v>1.031471407433197</v>
      </c>
      <c r="P26" s="49">
        <f t="shared" si="13"/>
        <v>0.34983846153846149</v>
      </c>
      <c r="Q26" s="49">
        <f t="shared" si="14"/>
        <v>0.85925619335347436</v>
      </c>
      <c r="R26" s="49">
        <f t="shared" si="15"/>
        <v>0.35118451109437321</v>
      </c>
      <c r="S26" s="1"/>
      <c r="T26" s="1"/>
      <c r="U26" s="1"/>
      <c r="V26" s="1"/>
      <c r="W26" s="1"/>
      <c r="X26" s="1"/>
      <c r="Y26" s="1"/>
      <c r="Z26" s="1"/>
    </row>
    <row r="27" ht="17.25">
      <c r="A27" s="42"/>
      <c r="B27" s="43"/>
      <c r="C27" s="56" t="s">
        <v>68</v>
      </c>
      <c r="D27" s="67" t="s">
        <v>69</v>
      </c>
      <c r="E27" s="46">
        <v>394.89999999999998</v>
      </c>
      <c r="F27" s="46">
        <v>557</v>
      </c>
      <c r="G27" s="46">
        <v>232</v>
      </c>
      <c r="H27" s="46">
        <v>46.399999999999999</v>
      </c>
      <c r="I27" s="46">
        <v>398.67000000000002</v>
      </c>
      <c r="J27" s="46">
        <v>29.170000000000002</v>
      </c>
      <c r="K27" s="47">
        <f t="shared" si="8"/>
        <v>3.7700000000000387</v>
      </c>
      <c r="L27" s="47">
        <f t="shared" si="9"/>
        <v>166.67000000000002</v>
      </c>
      <c r="M27" s="47">
        <f t="shared" si="10"/>
        <v>-158.32999999999998</v>
      </c>
      <c r="N27" s="47">
        <f t="shared" si="11"/>
        <v>-17.229999999999997</v>
      </c>
      <c r="O27" s="49">
        <f t="shared" si="12"/>
        <v>1.009546720688782</v>
      </c>
      <c r="P27" s="49">
        <f t="shared" si="13"/>
        <v>0.62866379310344833</v>
      </c>
      <c r="Q27" s="49">
        <f t="shared" si="14"/>
        <v>1.7184051724137932</v>
      </c>
      <c r="R27" s="49">
        <f t="shared" si="15"/>
        <v>0.71574506283662476</v>
      </c>
      <c r="S27" s="1"/>
      <c r="T27" s="1"/>
      <c r="U27" s="1"/>
      <c r="V27" s="1"/>
      <c r="W27" s="1"/>
      <c r="X27" s="1"/>
      <c r="Y27" s="1"/>
      <c r="Z27" s="1"/>
    </row>
    <row r="28" ht="17.25">
      <c r="A28" s="42"/>
      <c r="B28" s="43"/>
      <c r="C28" s="56" t="s">
        <v>70</v>
      </c>
      <c r="D28" s="67" t="s">
        <v>71</v>
      </c>
      <c r="E28" s="47"/>
      <c r="F28" s="47">
        <v>8021.3000000000002</v>
      </c>
      <c r="G28" s="47">
        <v>0</v>
      </c>
      <c r="H28" s="47">
        <v>0</v>
      </c>
      <c r="I28" s="47">
        <v>0</v>
      </c>
      <c r="J28" s="47">
        <v>0</v>
      </c>
      <c r="K28" s="47">
        <f t="shared" si="8"/>
        <v>0</v>
      </c>
      <c r="L28" s="47">
        <f t="shared" si="9"/>
        <v>0</v>
      </c>
      <c r="M28" s="47">
        <f t="shared" si="10"/>
        <v>-8021.3000000000002</v>
      </c>
      <c r="N28" s="47">
        <f t="shared" si="11"/>
        <v>0</v>
      </c>
      <c r="O28" s="49" t="str">
        <f t="shared" si="12"/>
        <v/>
      </c>
      <c r="P28" s="49" t="str">
        <f t="shared" si="13"/>
        <v/>
      </c>
      <c r="Q28" s="49" t="str">
        <f t="shared" si="14"/>
        <v/>
      </c>
      <c r="R28" s="49">
        <f t="shared" si="15"/>
        <v>0</v>
      </c>
      <c r="S28" s="1"/>
      <c r="T28" s="1"/>
      <c r="U28" s="1"/>
      <c r="V28" s="1"/>
      <c r="W28" s="1"/>
      <c r="X28" s="1"/>
      <c r="Y28" s="1"/>
      <c r="Z28" s="1"/>
    </row>
    <row r="29" s="1" customFormat="1" ht="17.25">
      <c r="A29" s="42"/>
      <c r="B29" s="43"/>
      <c r="C29" s="56" t="s">
        <v>72</v>
      </c>
      <c r="D29" s="67" t="s">
        <v>73</v>
      </c>
      <c r="E29" s="47">
        <f>E30+E32+E31</f>
        <v>263639.76000000001</v>
      </c>
      <c r="F29" s="47">
        <f>F30+F32+F31</f>
        <v>84753.799999999988</v>
      </c>
      <c r="G29" s="47">
        <f>G30+G32+G31</f>
        <v>23577.599999999999</v>
      </c>
      <c r="H29" s="47">
        <f>H30+H32+H31</f>
        <v>5621.6000000000004</v>
      </c>
      <c r="I29" s="47">
        <f>I30+I32+I31</f>
        <v>28046.700000000001</v>
      </c>
      <c r="J29" s="47">
        <f>J30+J32+J31</f>
        <v>1239.76</v>
      </c>
      <c r="K29" s="47">
        <f t="shared" si="8"/>
        <v>-235593.06</v>
      </c>
      <c r="L29" s="47">
        <f t="shared" si="9"/>
        <v>4469.1000000000022</v>
      </c>
      <c r="M29" s="47">
        <f t="shared" si="10"/>
        <v>-56707.099999999991</v>
      </c>
      <c r="N29" s="47">
        <f t="shared" si="11"/>
        <v>-4381.8400000000001</v>
      </c>
      <c r="O29" s="49">
        <f t="shared" si="12"/>
        <v>0.10638266398057714</v>
      </c>
      <c r="P29" s="49">
        <f t="shared" si="13"/>
        <v>0.220535078981073</v>
      </c>
      <c r="Q29" s="49">
        <f t="shared" si="14"/>
        <v>1.1895485545602607</v>
      </c>
      <c r="R29" s="49">
        <f t="shared" si="15"/>
        <v>0.33091967557796825</v>
      </c>
      <c r="S29" s="1"/>
      <c r="T29" s="1"/>
      <c r="U29" s="1"/>
      <c r="V29" s="1"/>
      <c r="W29" s="1"/>
      <c r="X29" s="1"/>
      <c r="Y29" s="1"/>
      <c r="Z29" s="1"/>
    </row>
    <row r="30" s="71" customFormat="1" ht="17.25" customHeight="1">
      <c r="A30" s="72"/>
      <c r="B30" s="60"/>
      <c r="C30" s="73" t="s">
        <v>74</v>
      </c>
      <c r="D30" s="74" t="s">
        <v>75</v>
      </c>
      <c r="E30" s="75">
        <v>252687.48000000001</v>
      </c>
      <c r="F30" s="75">
        <v>45675.099999999999</v>
      </c>
      <c r="G30" s="75">
        <v>9454.2999999999993</v>
      </c>
      <c r="H30" s="75">
        <v>2627.4000000000001</v>
      </c>
      <c r="I30" s="75">
        <v>13286.889999999999</v>
      </c>
      <c r="J30" s="75">
        <v>0</v>
      </c>
      <c r="K30" s="76">
        <f t="shared" si="8"/>
        <v>-239400.59000000003</v>
      </c>
      <c r="L30" s="76">
        <f t="shared" si="9"/>
        <v>3832.5900000000001</v>
      </c>
      <c r="M30" s="76">
        <f t="shared" si="10"/>
        <v>-32388.209999999999</v>
      </c>
      <c r="N30" s="76">
        <f t="shared" si="11"/>
        <v>-2627.4000000000001</v>
      </c>
      <c r="O30" s="77">
        <f t="shared" si="12"/>
        <v>0.052582304433919716</v>
      </c>
      <c r="P30" s="77">
        <f t="shared" si="13"/>
        <v>0</v>
      </c>
      <c r="Q30" s="77">
        <f t="shared" si="14"/>
        <v>1.4053806204584158</v>
      </c>
      <c r="R30" s="77">
        <f t="shared" si="15"/>
        <v>0.2909000746577457</v>
      </c>
      <c r="S30" s="71"/>
      <c r="T30" s="71"/>
      <c r="U30" s="71"/>
      <c r="V30" s="71"/>
      <c r="W30" s="71"/>
      <c r="X30" s="71"/>
      <c r="Y30" s="71"/>
      <c r="Z30" s="71"/>
    </row>
    <row r="31" s="71" customFormat="1" ht="16.5" customHeight="1">
      <c r="A31" s="72"/>
      <c r="B31" s="60"/>
      <c r="C31" s="73" t="s">
        <v>76</v>
      </c>
      <c r="D31" s="74" t="s">
        <v>77</v>
      </c>
      <c r="E31" s="75"/>
      <c r="F31" s="75">
        <v>481</v>
      </c>
      <c r="G31" s="75">
        <v>301.10000000000002</v>
      </c>
      <c r="H31" s="75">
        <v>0</v>
      </c>
      <c r="I31" s="75">
        <v>0</v>
      </c>
      <c r="J31" s="75">
        <v>0</v>
      </c>
      <c r="K31" s="76">
        <f t="shared" si="8"/>
        <v>0</v>
      </c>
      <c r="L31" s="76">
        <f t="shared" si="9"/>
        <v>-301.10000000000002</v>
      </c>
      <c r="M31" s="76">
        <f t="shared" si="10"/>
        <v>-481</v>
      </c>
      <c r="N31" s="76">
        <f t="shared" si="11"/>
        <v>0</v>
      </c>
      <c r="O31" s="77" t="str">
        <f t="shared" si="12"/>
        <v/>
      </c>
      <c r="P31" s="77" t="str">
        <f t="shared" si="13"/>
        <v/>
      </c>
      <c r="Q31" s="77">
        <f t="shared" si="14"/>
        <v>0</v>
      </c>
      <c r="R31" s="77">
        <f t="shared" si="15"/>
        <v>0</v>
      </c>
      <c r="S31" s="71"/>
      <c r="T31" s="71"/>
      <c r="U31" s="71"/>
      <c r="V31" s="71"/>
      <c r="W31" s="71"/>
      <c r="X31" s="71"/>
      <c r="Y31" s="71"/>
      <c r="Z31" s="71"/>
    </row>
    <row r="32" s="71" customFormat="1" ht="17.25" customHeight="1">
      <c r="A32" s="72"/>
      <c r="B32" s="60"/>
      <c r="C32" s="73" t="s">
        <v>78</v>
      </c>
      <c r="D32" s="74" t="s">
        <v>79</v>
      </c>
      <c r="E32" s="75">
        <v>10952.280000000001</v>
      </c>
      <c r="F32" s="75">
        <v>38597.699999999997</v>
      </c>
      <c r="G32" s="75">
        <v>13822.200000000001</v>
      </c>
      <c r="H32" s="75">
        <v>2994.1999999999998</v>
      </c>
      <c r="I32" s="75">
        <v>14759.810000000001</v>
      </c>
      <c r="J32" s="75">
        <v>1239.76</v>
      </c>
      <c r="K32" s="76">
        <f t="shared" si="8"/>
        <v>3807.5300000000007</v>
      </c>
      <c r="L32" s="76">
        <f t="shared" si="9"/>
        <v>937.61000000000058</v>
      </c>
      <c r="M32" s="76">
        <f t="shared" si="10"/>
        <v>-23837.889999999996</v>
      </c>
      <c r="N32" s="76">
        <f t="shared" si="11"/>
        <v>-1754.4399999999998</v>
      </c>
      <c r="O32" s="77">
        <f t="shared" si="12"/>
        <v>1.3476472478789805</v>
      </c>
      <c r="P32" s="77">
        <f t="shared" si="13"/>
        <v>0.41405383741901008</v>
      </c>
      <c r="Q32" s="77">
        <f t="shared" si="14"/>
        <v>1.0678336299576046</v>
      </c>
      <c r="R32" s="77">
        <f t="shared" si="15"/>
        <v>0.38240128297800136</v>
      </c>
      <c r="S32" s="71"/>
      <c r="T32" s="71"/>
      <c r="U32" s="71"/>
      <c r="V32" s="71"/>
      <c r="W32" s="71"/>
      <c r="X32" s="71"/>
      <c r="Y32" s="71"/>
      <c r="Z32" s="71"/>
    </row>
    <row r="33" s="58" customFormat="1" ht="14.25">
      <c r="A33" s="59"/>
      <c r="B33" s="78"/>
      <c r="C33" s="61"/>
      <c r="D33" s="62" t="s">
        <v>57</v>
      </c>
      <c r="E33" s="63">
        <f>SUM(E25:E29)</f>
        <v>291608.26000000001</v>
      </c>
      <c r="F33" s="63">
        <f>SUM(F25:F29)</f>
        <v>181999.09999999998</v>
      </c>
      <c r="G33" s="63">
        <f>SUM(G25:G29)</f>
        <v>56909.599999999999</v>
      </c>
      <c r="H33" s="63">
        <f>SUM(H25:H29)</f>
        <v>12168</v>
      </c>
      <c r="I33" s="63">
        <f>SUM(I25:I29)</f>
        <v>56886.75</v>
      </c>
      <c r="J33" s="63">
        <f>SUM(J25:J29)</f>
        <v>3542.8800000000001</v>
      </c>
      <c r="K33" s="63">
        <f t="shared" si="8"/>
        <v>-234721.51000000001</v>
      </c>
      <c r="L33" s="63">
        <f t="shared" si="9"/>
        <v>-22.849999999998545</v>
      </c>
      <c r="M33" s="63">
        <f t="shared" si="10"/>
        <v>-125112.34999999998</v>
      </c>
      <c r="N33" s="63">
        <f t="shared" si="11"/>
        <v>-8625.119999999999</v>
      </c>
      <c r="O33" s="64">
        <f t="shared" si="12"/>
        <v>0.19507935063293474</v>
      </c>
      <c r="P33" s="64">
        <f t="shared" si="13"/>
        <v>0.29116370808678504</v>
      </c>
      <c r="Q33" s="64">
        <f t="shared" si="14"/>
        <v>0.9995984860199334</v>
      </c>
      <c r="R33" s="64">
        <f t="shared" si="15"/>
        <v>0.31256610609612906</v>
      </c>
      <c r="S33" s="58"/>
      <c r="T33" s="58"/>
      <c r="U33" s="58"/>
      <c r="V33" s="58"/>
      <c r="W33" s="58"/>
      <c r="X33" s="58"/>
      <c r="Y33" s="58"/>
      <c r="Z33" s="58"/>
    </row>
    <row r="34" ht="19.5" customHeight="1">
      <c r="A34" s="42" t="s">
        <v>80</v>
      </c>
      <c r="B34" s="43" t="s">
        <v>40</v>
      </c>
      <c r="C34" s="56" t="s">
        <v>81</v>
      </c>
      <c r="D34" s="67" t="s">
        <v>82</v>
      </c>
      <c r="E34" s="46">
        <v>106499.48</v>
      </c>
      <c r="F34" s="46">
        <v>293156.20000000001</v>
      </c>
      <c r="G34" s="46">
        <v>103800</v>
      </c>
      <c r="H34" s="46">
        <v>5300</v>
      </c>
      <c r="I34" s="46">
        <v>101351.63</v>
      </c>
      <c r="J34" s="46">
        <v>1489.1100000000001</v>
      </c>
      <c r="K34" s="47">
        <f t="shared" si="8"/>
        <v>-5147.8499999999913</v>
      </c>
      <c r="L34" s="47">
        <f t="shared" si="9"/>
        <v>-2448.3699999999953</v>
      </c>
      <c r="M34" s="47">
        <f t="shared" si="10"/>
        <v>-191804.57000000001</v>
      </c>
      <c r="N34" s="47">
        <f t="shared" si="11"/>
        <v>-3810.8899999999999</v>
      </c>
      <c r="O34" s="49">
        <f t="shared" si="12"/>
        <v>0.95166314427075149</v>
      </c>
      <c r="P34" s="49">
        <f t="shared" si="13"/>
        <v>0.28096415094339627</v>
      </c>
      <c r="Q34" s="49">
        <f t="shared" si="14"/>
        <v>0.9764126204238921</v>
      </c>
      <c r="R34" s="49">
        <f t="shared" si="15"/>
        <v>0.3457256916278762</v>
      </c>
      <c r="S34" s="1"/>
      <c r="T34" s="1"/>
      <c r="U34" s="1"/>
      <c r="V34" s="1"/>
      <c r="W34" s="1"/>
      <c r="X34" s="1"/>
      <c r="Y34" s="1"/>
      <c r="Z34" s="1"/>
    </row>
    <row r="35" ht="37.5" customHeight="1">
      <c r="A35" s="42"/>
      <c r="B35" s="43"/>
      <c r="C35" s="44" t="s">
        <v>83</v>
      </c>
      <c r="D35" s="67" t="s">
        <v>84</v>
      </c>
      <c r="E35" s="46">
        <v>4656.1300000000001</v>
      </c>
      <c r="F35" s="46">
        <v>100194.10000000001</v>
      </c>
      <c r="G35" s="46">
        <v>45540</v>
      </c>
      <c r="H35" s="46">
        <v>21292</v>
      </c>
      <c r="I35" s="46">
        <v>73617.12999999999</v>
      </c>
      <c r="J35" s="46">
        <v>386.65000000000003</v>
      </c>
      <c r="K35" s="47">
        <f t="shared" si="8"/>
        <v>68960.999999999985</v>
      </c>
      <c r="L35" s="47">
        <f t="shared" si="9"/>
        <v>28077.12999999999</v>
      </c>
      <c r="M35" s="47">
        <f t="shared" si="10"/>
        <v>-26576.970000000016</v>
      </c>
      <c r="N35" s="47">
        <f t="shared" si="11"/>
        <v>-20905.349999999999</v>
      </c>
      <c r="O35" s="49">
        <f t="shared" si="12"/>
        <v>15.81079780848043</v>
      </c>
      <c r="P35" s="49">
        <f t="shared" si="13"/>
        <v>0.018159402592523015</v>
      </c>
      <c r="Q35" s="49">
        <f t="shared" si="14"/>
        <v>1.6165377689942906</v>
      </c>
      <c r="R35" s="49">
        <f t="shared" si="15"/>
        <v>0.73474515964512865</v>
      </c>
      <c r="S35" s="1"/>
      <c r="T35" s="1"/>
      <c r="U35" s="1"/>
      <c r="V35" s="1"/>
      <c r="W35" s="1"/>
      <c r="X35" s="1"/>
      <c r="Y35" s="1"/>
      <c r="Z35" s="1"/>
    </row>
    <row r="36" ht="34.5">
      <c r="A36" s="42"/>
      <c r="B36" s="43"/>
      <c r="C36" s="44" t="s">
        <v>85</v>
      </c>
      <c r="D36" s="57" t="s">
        <v>86</v>
      </c>
      <c r="E36" s="46">
        <v>15089.17</v>
      </c>
      <c r="F36" s="46">
        <v>53573.900000000001</v>
      </c>
      <c r="G36" s="46">
        <v>19053</v>
      </c>
      <c r="H36" s="46">
        <v>639</v>
      </c>
      <c r="I36" s="46">
        <v>24642.209999999999</v>
      </c>
      <c r="J36" s="46">
        <v>35.420000000000002</v>
      </c>
      <c r="K36" s="47">
        <f t="shared" si="8"/>
        <v>9553.0399999999991</v>
      </c>
      <c r="L36" s="47">
        <f t="shared" si="9"/>
        <v>5589.2099999999991</v>
      </c>
      <c r="M36" s="47">
        <f t="shared" si="10"/>
        <v>-28931.690000000002</v>
      </c>
      <c r="N36" s="47">
        <f t="shared" si="11"/>
        <v>-603.58000000000004</v>
      </c>
      <c r="O36" s="49">
        <f t="shared" si="12"/>
        <v>1.6331057307989769</v>
      </c>
      <c r="P36" s="49">
        <f t="shared" si="13"/>
        <v>0.055430359937402196</v>
      </c>
      <c r="Q36" s="49">
        <f t="shared" si="14"/>
        <v>1.2933506534404031</v>
      </c>
      <c r="R36" s="49">
        <f t="shared" si="15"/>
        <v>0.45996670020289726</v>
      </c>
      <c r="S36" s="1"/>
      <c r="T36" s="1"/>
      <c r="U36" s="1"/>
      <c r="V36" s="1"/>
      <c r="W36" s="1"/>
      <c r="X36" s="1"/>
      <c r="Y36" s="1"/>
      <c r="Z36" s="1"/>
    </row>
    <row r="37" ht="40.5" customHeight="1">
      <c r="A37" s="42"/>
      <c r="B37" s="43"/>
      <c r="C37" s="44" t="s">
        <v>87</v>
      </c>
      <c r="D37" s="67" t="s">
        <v>88</v>
      </c>
      <c r="E37" s="46">
        <v>402989.02000000002</v>
      </c>
      <c r="F37" s="46">
        <v>115809.2</v>
      </c>
      <c r="G37" s="46">
        <v>4524.6000000000004</v>
      </c>
      <c r="H37" s="46">
        <v>0</v>
      </c>
      <c r="I37" s="46">
        <v>10778.75</v>
      </c>
      <c r="J37" s="46">
        <v>0</v>
      </c>
      <c r="K37" s="47">
        <f t="shared" si="8"/>
        <v>-392210.27000000002</v>
      </c>
      <c r="L37" s="47">
        <f t="shared" si="9"/>
        <v>6254.1499999999996</v>
      </c>
      <c r="M37" s="47">
        <f t="shared" si="10"/>
        <v>-105030.45</v>
      </c>
      <c r="N37" s="47">
        <f t="shared" si="11"/>
        <v>0</v>
      </c>
      <c r="O37" s="49">
        <f t="shared" si="12"/>
        <v>0.026747006655417061</v>
      </c>
      <c r="P37" s="49" t="str">
        <f t="shared" si="13"/>
        <v/>
      </c>
      <c r="Q37" s="49">
        <f t="shared" si="14"/>
        <v>2.382254784953366</v>
      </c>
      <c r="R37" s="49">
        <f t="shared" si="15"/>
        <v>0.093073348231401301</v>
      </c>
      <c r="S37" s="1"/>
      <c r="T37" s="1"/>
      <c r="U37" s="1"/>
      <c r="V37" s="1"/>
      <c r="W37" s="1"/>
      <c r="X37" s="1"/>
      <c r="Y37" s="1"/>
      <c r="Z37" s="1"/>
    </row>
    <row r="38" ht="17.25">
      <c r="A38" s="42"/>
      <c r="B38" s="43"/>
      <c r="C38" s="44" t="s">
        <v>89</v>
      </c>
      <c r="D38" s="57" t="s">
        <v>90</v>
      </c>
      <c r="E38" s="46">
        <v>2805.3699999999999</v>
      </c>
      <c r="F38" s="46">
        <v>3436.3000000000002</v>
      </c>
      <c r="G38" s="46">
        <v>415</v>
      </c>
      <c r="H38" s="46">
        <v>0</v>
      </c>
      <c r="I38" s="46">
        <v>2038.49</v>
      </c>
      <c r="J38" s="46">
        <v>5.4000000000000004</v>
      </c>
      <c r="K38" s="47">
        <f t="shared" si="8"/>
        <v>-766.87999999999988</v>
      </c>
      <c r="L38" s="47">
        <f t="shared" si="9"/>
        <v>1623.49</v>
      </c>
      <c r="M38" s="47">
        <f t="shared" si="10"/>
        <v>-1397.8100000000002</v>
      </c>
      <c r="N38" s="47">
        <f t="shared" si="11"/>
        <v>5.4000000000000004</v>
      </c>
      <c r="O38" s="49">
        <f t="shared" si="12"/>
        <v>0.72663855391623922</v>
      </c>
      <c r="P38" s="49" t="str">
        <f t="shared" si="13"/>
        <v/>
      </c>
      <c r="Q38" s="49">
        <f t="shared" si="14"/>
        <v>4.9120240963855419</v>
      </c>
      <c r="R38" s="49">
        <f t="shared" si="15"/>
        <v>0.59322236126065819</v>
      </c>
      <c r="S38" s="1"/>
      <c r="T38" s="1"/>
      <c r="U38" s="1"/>
      <c r="V38" s="1"/>
      <c r="W38" s="1"/>
      <c r="X38" s="1"/>
      <c r="Y38" s="1"/>
      <c r="Z38" s="1"/>
    </row>
    <row r="39" ht="17.25">
      <c r="A39" s="42"/>
      <c r="B39" s="43"/>
      <c r="C39" s="44" t="s">
        <v>91</v>
      </c>
      <c r="D39" s="57" t="s">
        <v>92</v>
      </c>
      <c r="E39" s="46">
        <v>101.97</v>
      </c>
      <c r="F39" s="46">
        <v>0</v>
      </c>
      <c r="G39" s="46">
        <v>0</v>
      </c>
      <c r="H39" s="46">
        <v>0</v>
      </c>
      <c r="I39" s="46">
        <v>223.81</v>
      </c>
      <c r="J39" s="46">
        <v>0</v>
      </c>
      <c r="K39" s="47">
        <f t="shared" si="8"/>
        <v>121.84</v>
      </c>
      <c r="L39" s="47">
        <f t="shared" si="9"/>
        <v>223.81</v>
      </c>
      <c r="M39" s="47">
        <f t="shared" si="10"/>
        <v>223.81</v>
      </c>
      <c r="N39" s="47">
        <f t="shared" si="11"/>
        <v>0</v>
      </c>
      <c r="O39" s="49">
        <f t="shared" si="12"/>
        <v>2.194861233696185</v>
      </c>
      <c r="P39" s="49" t="str">
        <f t="shared" si="13"/>
        <v/>
      </c>
      <c r="Q39" s="49" t="str">
        <f t="shared" si="14"/>
        <v/>
      </c>
      <c r="R39" s="49" t="str">
        <f t="shared" si="15"/>
        <v/>
      </c>
      <c r="S39" s="1"/>
      <c r="T39" s="1"/>
      <c r="U39" s="1"/>
      <c r="V39" s="1"/>
      <c r="W39" s="1"/>
      <c r="X39" s="1"/>
      <c r="Y39" s="1"/>
      <c r="Z39" s="1"/>
    </row>
    <row r="40" ht="34.5">
      <c r="A40" s="42"/>
      <c r="B40" s="43"/>
      <c r="C40" s="56" t="s">
        <v>93</v>
      </c>
      <c r="D40" s="67" t="s">
        <v>94</v>
      </c>
      <c r="E40" s="47">
        <v>62333.43</v>
      </c>
      <c r="F40" s="47">
        <v>202788.70000000001</v>
      </c>
      <c r="G40" s="47">
        <v>71030</v>
      </c>
      <c r="H40" s="47">
        <v>18500</v>
      </c>
      <c r="I40" s="47">
        <v>65019.610000000001</v>
      </c>
      <c r="J40" s="47">
        <v>116.02000000000001</v>
      </c>
      <c r="K40" s="47">
        <f t="shared" si="8"/>
        <v>2686.1800000000003</v>
      </c>
      <c r="L40" s="47">
        <f t="shared" si="9"/>
        <v>-6010.3899999999994</v>
      </c>
      <c r="M40" s="47">
        <f t="shared" si="10"/>
        <v>-137769.09000000003</v>
      </c>
      <c r="N40" s="47">
        <f t="shared" si="11"/>
        <v>-18383.98</v>
      </c>
      <c r="O40" s="49">
        <f t="shared" si="12"/>
        <v>1.0430937299615952</v>
      </c>
      <c r="P40" s="49">
        <f t="shared" si="13"/>
        <v>0.0062713513513513522</v>
      </c>
      <c r="Q40" s="49">
        <f t="shared" si="14"/>
        <v>0.9153823736449388</v>
      </c>
      <c r="R40" s="49">
        <f t="shared" si="15"/>
        <v>0.3206273820977204</v>
      </c>
      <c r="S40" s="1"/>
      <c r="T40" s="1"/>
      <c r="U40" s="1"/>
      <c r="V40" s="1"/>
      <c r="W40" s="1"/>
      <c r="X40" s="1"/>
      <c r="Y40" s="1"/>
      <c r="Z40" s="1"/>
    </row>
    <row r="41" ht="34.5">
      <c r="A41" s="42"/>
      <c r="B41" s="43"/>
      <c r="C41" s="56" t="s">
        <v>95</v>
      </c>
      <c r="D41" s="67" t="s">
        <v>96</v>
      </c>
      <c r="E41" s="47"/>
      <c r="F41" s="47"/>
      <c r="G41" s="47"/>
      <c r="H41" s="47"/>
      <c r="I41" s="47">
        <v>12263.459999999999</v>
      </c>
      <c r="J41" s="47">
        <v>1062.46</v>
      </c>
      <c r="K41" s="47">
        <f t="shared" si="8"/>
        <v>12263.459999999999</v>
      </c>
      <c r="L41" s="47">
        <f t="shared" si="9"/>
        <v>12263.459999999999</v>
      </c>
      <c r="M41" s="47">
        <f t="shared" si="10"/>
        <v>12263.459999999999</v>
      </c>
      <c r="N41" s="47">
        <f t="shared" si="11"/>
        <v>1062.46</v>
      </c>
      <c r="O41" s="49" t="str">
        <f t="shared" si="12"/>
        <v/>
      </c>
      <c r="P41" s="49" t="str">
        <f t="shared" si="13"/>
        <v/>
      </c>
      <c r="Q41" s="49" t="str">
        <f t="shared" si="14"/>
        <v/>
      </c>
      <c r="R41" s="49" t="str">
        <f t="shared" si="15"/>
        <v/>
      </c>
      <c r="S41" s="1"/>
      <c r="T41" s="1"/>
      <c r="U41" s="1"/>
      <c r="V41" s="1"/>
      <c r="W41" s="1"/>
      <c r="X41" s="1"/>
      <c r="Y41" s="1"/>
      <c r="Z41" s="1"/>
    </row>
    <row r="42" ht="34.5">
      <c r="A42" s="42"/>
      <c r="B42" s="43"/>
      <c r="C42" s="56" t="s">
        <v>97</v>
      </c>
      <c r="D42" s="67" t="s">
        <v>98</v>
      </c>
      <c r="E42" s="47">
        <v>65619.600000000006</v>
      </c>
      <c r="F42" s="47">
        <v>96901.899999999994</v>
      </c>
      <c r="G42" s="47">
        <v>28100</v>
      </c>
      <c r="H42" s="47">
        <v>7750</v>
      </c>
      <c r="I42" s="47">
        <v>26273.619999999999</v>
      </c>
      <c r="J42" s="47">
        <v>889.78999999999996</v>
      </c>
      <c r="K42" s="47">
        <f t="shared" si="8"/>
        <v>-39345.98000000001</v>
      </c>
      <c r="L42" s="47">
        <f t="shared" si="9"/>
        <v>-1826.380000000001</v>
      </c>
      <c r="M42" s="47">
        <f t="shared" si="10"/>
        <v>-70628.279999999999</v>
      </c>
      <c r="N42" s="47">
        <f t="shared" si="11"/>
        <v>-6860.21</v>
      </c>
      <c r="O42" s="49">
        <f t="shared" si="12"/>
        <v>0.40039287042286142</v>
      </c>
      <c r="P42" s="49">
        <f t="shared" si="13"/>
        <v>0.11481161290322581</v>
      </c>
      <c r="Q42" s="49">
        <f t="shared" si="14"/>
        <v>0.93500427046263346</v>
      </c>
      <c r="R42" s="49">
        <f t="shared" si="15"/>
        <v>0.27113627286977859</v>
      </c>
      <c r="S42" s="1"/>
      <c r="T42" s="1"/>
      <c r="U42" s="1"/>
      <c r="V42" s="1"/>
      <c r="W42" s="1"/>
      <c r="X42" s="1"/>
      <c r="Y42" s="1"/>
      <c r="Z42" s="1"/>
    </row>
    <row r="43" ht="44.25" customHeight="1">
      <c r="A43" s="42"/>
      <c r="B43" s="43"/>
      <c r="C43" s="56" t="s">
        <v>99</v>
      </c>
      <c r="D43" s="67" t="s">
        <v>100</v>
      </c>
      <c r="E43" s="47">
        <v>127.01000000000001</v>
      </c>
      <c r="F43" s="47"/>
      <c r="G43" s="47"/>
      <c r="H43" s="47"/>
      <c r="I43" s="47">
        <v>3764.7399999999998</v>
      </c>
      <c r="J43" s="47">
        <v>0</v>
      </c>
      <c r="K43" s="47">
        <f t="shared" si="8"/>
        <v>3637.7299999999996</v>
      </c>
      <c r="L43" s="47">
        <f t="shared" si="9"/>
        <v>3764.7399999999998</v>
      </c>
      <c r="M43" s="47">
        <f t="shared" si="10"/>
        <v>3764.7399999999998</v>
      </c>
      <c r="N43" s="47">
        <f t="shared" si="11"/>
        <v>0</v>
      </c>
      <c r="O43" s="49">
        <f t="shared" si="12"/>
        <v>29.641288087552159</v>
      </c>
      <c r="P43" s="49" t="str">
        <f t="shared" si="13"/>
        <v/>
      </c>
      <c r="Q43" s="49" t="str">
        <f t="shared" si="14"/>
        <v/>
      </c>
      <c r="R43" s="49"/>
      <c r="S43" s="1"/>
      <c r="T43" s="1"/>
      <c r="U43" s="1"/>
      <c r="V43" s="1"/>
      <c r="W43" s="1"/>
      <c r="X43" s="1"/>
      <c r="Y43" s="1"/>
      <c r="Z43" s="1"/>
    </row>
    <row r="44" ht="17.25">
      <c r="A44" s="42"/>
      <c r="B44" s="43"/>
      <c r="C44" s="44" t="s">
        <v>55</v>
      </c>
      <c r="D44" s="57" t="s">
        <v>56</v>
      </c>
      <c r="E44" s="47">
        <v>5730.79</v>
      </c>
      <c r="F44" s="47">
        <v>12978</v>
      </c>
      <c r="G44" s="47">
        <v>3302</v>
      </c>
      <c r="H44" s="47">
        <v>0</v>
      </c>
      <c r="I44" s="47">
        <v>2994</v>
      </c>
      <c r="J44" s="47">
        <v>183</v>
      </c>
      <c r="K44" s="47">
        <f t="shared" si="8"/>
        <v>-2736.79</v>
      </c>
      <c r="L44" s="47">
        <f t="shared" si="9"/>
        <v>-308</v>
      </c>
      <c r="M44" s="47">
        <f t="shared" si="10"/>
        <v>-9984</v>
      </c>
      <c r="N44" s="47">
        <f t="shared" si="11"/>
        <v>183</v>
      </c>
      <c r="O44" s="49">
        <f t="shared" si="12"/>
        <v>0.52244105960958265</v>
      </c>
      <c r="P44" s="49" t="str">
        <f t="shared" si="13"/>
        <v/>
      </c>
      <c r="Q44" s="49">
        <f t="shared" si="14"/>
        <v>0.9067231980617807</v>
      </c>
      <c r="R44" s="49">
        <f t="shared" si="15"/>
        <v>0.23069810448451225</v>
      </c>
      <c r="S44" s="1"/>
      <c r="T44" s="1"/>
      <c r="U44" s="1"/>
      <c r="V44" s="1"/>
      <c r="W44" s="1"/>
      <c r="X44" s="1"/>
      <c r="Y44" s="1"/>
      <c r="Z44" s="1"/>
    </row>
    <row r="45" ht="34.5">
      <c r="A45" s="42"/>
      <c r="B45" s="43"/>
      <c r="C45" s="44" t="s">
        <v>101</v>
      </c>
      <c r="D45" s="57" t="s">
        <v>102</v>
      </c>
      <c r="E45" s="47">
        <v>22581.700000000001</v>
      </c>
      <c r="F45" s="47">
        <v>68465.100000000006</v>
      </c>
      <c r="G45" s="47">
        <v>22484.5</v>
      </c>
      <c r="H45" s="47">
        <v>3661</v>
      </c>
      <c r="I45" s="47">
        <v>28232.98</v>
      </c>
      <c r="J45" s="47">
        <v>3974.3899999999999</v>
      </c>
      <c r="K45" s="47">
        <f t="shared" si="8"/>
        <v>5651.2799999999988</v>
      </c>
      <c r="L45" s="47">
        <f t="shared" si="9"/>
        <v>5748.4799999999996</v>
      </c>
      <c r="M45" s="47">
        <f t="shared" si="10"/>
        <v>-40232.12000000001</v>
      </c>
      <c r="N45" s="47">
        <f t="shared" si="11"/>
        <v>313.38999999999987</v>
      </c>
      <c r="O45" s="49">
        <f t="shared" si="12"/>
        <v>1.2502592807450279</v>
      </c>
      <c r="P45" s="49">
        <f t="shared" si="13"/>
        <v>1.085602294455067</v>
      </c>
      <c r="Q45" s="49">
        <f t="shared" si="14"/>
        <v>1.2556641241744313</v>
      </c>
      <c r="R45" s="49">
        <f t="shared" si="15"/>
        <v>0.41237039016959004</v>
      </c>
      <c r="S45" s="1"/>
      <c r="T45" s="1"/>
      <c r="U45" s="1"/>
      <c r="V45" s="1"/>
      <c r="W45" s="1"/>
      <c r="X45" s="1"/>
      <c r="Y45" s="1"/>
      <c r="Z45" s="1"/>
    </row>
    <row r="46" s="79" customFormat="1" ht="14.25">
      <c r="A46" s="59"/>
      <c r="B46" s="78"/>
      <c r="C46" s="61"/>
      <c r="D46" s="62" t="s">
        <v>57</v>
      </c>
      <c r="E46" s="80">
        <f>SUM(E34:E45)</f>
        <v>688533.67000000004</v>
      </c>
      <c r="F46" s="80">
        <f>SUM(F34:F45)</f>
        <v>947303.40000000014</v>
      </c>
      <c r="G46" s="80">
        <f>SUM(G34:G45)</f>
        <v>298249.09999999998</v>
      </c>
      <c r="H46" s="80">
        <f>SUM(H34:H45)</f>
        <v>57142</v>
      </c>
      <c r="I46" s="80">
        <f>SUM(I34:I45)</f>
        <v>351200.42999999999</v>
      </c>
      <c r="J46" s="80">
        <f>SUM(J34:J45)</f>
        <v>8142.2399999999998</v>
      </c>
      <c r="K46" s="80">
        <f>SUM(K34:K45)</f>
        <v>-337333.23999999999</v>
      </c>
      <c r="L46" s="80">
        <f t="shared" si="9"/>
        <v>52951.330000000016</v>
      </c>
      <c r="M46" s="80">
        <f>SUM(M34:M45)</f>
        <v>-596102.97000000009</v>
      </c>
      <c r="N46" s="80">
        <f>SUM(N34:N45)</f>
        <v>-48999.759999999995</v>
      </c>
      <c r="O46" s="64">
        <f t="shared" si="12"/>
        <v>0.51007008851143032</v>
      </c>
      <c r="P46" s="64">
        <f t="shared" si="13"/>
        <v>0.14249133737006053</v>
      </c>
      <c r="Q46" s="64">
        <f t="shared" si="14"/>
        <v>1.1775406195693465</v>
      </c>
      <c r="R46" s="64">
        <f t="shared" si="15"/>
        <v>0.37073700991678055</v>
      </c>
      <c r="S46" s="79"/>
      <c r="T46" s="79"/>
      <c r="U46" s="79"/>
      <c r="V46" s="79"/>
      <c r="W46" s="79"/>
      <c r="X46" s="79"/>
      <c r="Y46" s="79"/>
      <c r="Z46" s="79"/>
    </row>
    <row r="47" ht="17.25">
      <c r="A47" s="42" t="s">
        <v>103</v>
      </c>
      <c r="B47" s="43" t="s">
        <v>104</v>
      </c>
      <c r="C47" s="44" t="s">
        <v>105</v>
      </c>
      <c r="D47" s="57" t="s">
        <v>106</v>
      </c>
      <c r="E47" s="46">
        <v>244279.25</v>
      </c>
      <c r="F47" s="46">
        <v>653882.09999999998</v>
      </c>
      <c r="G47" s="46">
        <v>297355.09999999998</v>
      </c>
      <c r="H47" s="46">
        <v>54074.400000000001</v>
      </c>
      <c r="I47" s="46">
        <v>232715.16</v>
      </c>
      <c r="J47" s="46">
        <v>127.09</v>
      </c>
      <c r="K47" s="47">
        <f t="shared" ref="K47:K78" si="16">I47-E47</f>
        <v>-11564.089999999997</v>
      </c>
      <c r="L47" s="47">
        <f t="shared" si="9"/>
        <v>-64639.939999999973</v>
      </c>
      <c r="M47" s="47">
        <f t="shared" ref="M47:M78" si="17">I47-F47</f>
        <v>-421166.93999999994</v>
      </c>
      <c r="N47" s="47">
        <f t="shared" ref="N47:N78" si="18">J47-H47</f>
        <v>-53947.310000000005</v>
      </c>
      <c r="O47" s="49">
        <f t="shared" si="12"/>
        <v>0.95266036718223102</v>
      </c>
      <c r="P47" s="49">
        <f t="shared" si="13"/>
        <v>0.0023502803544745757</v>
      </c>
      <c r="Q47" s="49">
        <f t="shared" si="14"/>
        <v>0.78261701245413318</v>
      </c>
      <c r="R47" s="49">
        <f t="shared" si="15"/>
        <v>0.35589773752791215</v>
      </c>
      <c r="S47" s="1"/>
      <c r="T47" s="1"/>
      <c r="U47" s="1"/>
      <c r="V47" s="1"/>
      <c r="W47" s="1"/>
      <c r="X47" s="1"/>
      <c r="Y47" s="1"/>
      <c r="Z47" s="1"/>
    </row>
    <row r="48" ht="17.25">
      <c r="A48" s="42"/>
      <c r="B48" s="43"/>
      <c r="C48" s="44" t="s">
        <v>107</v>
      </c>
      <c r="D48" s="57" t="s">
        <v>108</v>
      </c>
      <c r="E48" s="46">
        <v>159277.35999999999</v>
      </c>
      <c r="F48" s="46">
        <v>423200.79999999999</v>
      </c>
      <c r="G48" s="46">
        <v>191843</v>
      </c>
      <c r="H48" s="46">
        <v>33923.599999999999</v>
      </c>
      <c r="I48" s="46">
        <v>174773.01999999999</v>
      </c>
      <c r="J48" s="46">
        <v>0</v>
      </c>
      <c r="K48" s="47">
        <f t="shared" si="16"/>
        <v>15495.660000000003</v>
      </c>
      <c r="L48" s="47">
        <f t="shared" si="9"/>
        <v>-17069.98000000001</v>
      </c>
      <c r="M48" s="47">
        <f t="shared" si="17"/>
        <v>-248427.78</v>
      </c>
      <c r="N48" s="47">
        <f t="shared" si="18"/>
        <v>-33923.599999999999</v>
      </c>
      <c r="O48" s="49">
        <f t="shared" si="12"/>
        <v>1.0972872729683616</v>
      </c>
      <c r="P48" s="49">
        <f t="shared" si="13"/>
        <v>0</v>
      </c>
      <c r="Q48" s="49">
        <f t="shared" si="14"/>
        <v>0.91102109537486375</v>
      </c>
      <c r="R48" s="49">
        <f t="shared" si="15"/>
        <v>0.41297894521938522</v>
      </c>
      <c r="S48" s="1"/>
      <c r="T48" s="1"/>
      <c r="U48" s="1"/>
      <c r="V48" s="1"/>
      <c r="W48" s="1"/>
      <c r="X48" s="1"/>
      <c r="Y48" s="1"/>
      <c r="Z48" s="1"/>
    </row>
    <row r="49" ht="34.5">
      <c r="A49" s="42"/>
      <c r="B49" s="43"/>
      <c r="C49" s="44" t="s">
        <v>109</v>
      </c>
      <c r="D49" s="57" t="s">
        <v>110</v>
      </c>
      <c r="E49" s="46">
        <v>1424157</v>
      </c>
      <c r="F49" s="46">
        <v>4515290.5999999996</v>
      </c>
      <c r="G49" s="46">
        <v>1724637.8</v>
      </c>
      <c r="H49" s="46">
        <v>395217.79999999999</v>
      </c>
      <c r="I49" s="46">
        <v>1362471.8500000001</v>
      </c>
      <c r="J49" s="46">
        <v>17306.100000000002</v>
      </c>
      <c r="K49" s="47">
        <f t="shared" si="16"/>
        <v>-61685.149999999907</v>
      </c>
      <c r="L49" s="47">
        <f t="shared" si="9"/>
        <v>-362165.94999999995</v>
      </c>
      <c r="M49" s="47">
        <f t="shared" si="17"/>
        <v>-3152818.7499999995</v>
      </c>
      <c r="N49" s="48">
        <f t="shared" si="18"/>
        <v>-377911.70000000001</v>
      </c>
      <c r="O49" s="49">
        <f t="shared" si="12"/>
        <v>0.95668655211468967</v>
      </c>
      <c r="P49" s="49">
        <f t="shared" si="13"/>
        <v>0.043788766599075248</v>
      </c>
      <c r="Q49" s="49">
        <f t="shared" si="14"/>
        <v>0.79000463169715984</v>
      </c>
      <c r="R49" s="49">
        <f t="shared" si="15"/>
        <v>0.30174621540416474</v>
      </c>
      <c r="S49" s="1"/>
      <c r="T49" s="1"/>
      <c r="U49" s="1"/>
      <c r="V49" s="1"/>
      <c r="W49" s="1"/>
      <c r="X49" s="1"/>
      <c r="Y49" s="1"/>
      <c r="Z49" s="1"/>
    </row>
    <row r="50" ht="34.5">
      <c r="A50" s="42"/>
      <c r="B50" s="43"/>
      <c r="C50" s="44" t="s">
        <v>111</v>
      </c>
      <c r="D50" s="57" t="s">
        <v>112</v>
      </c>
      <c r="E50" s="46">
        <v>311.19999999999999</v>
      </c>
      <c r="F50" s="46">
        <v>4371.8000000000002</v>
      </c>
      <c r="G50" s="46">
        <v>1105</v>
      </c>
      <c r="H50" s="46">
        <v>472.5</v>
      </c>
      <c r="I50" s="46">
        <v>980.07000000000005</v>
      </c>
      <c r="J50" s="46">
        <v>340.10000000000002</v>
      </c>
      <c r="K50" s="47">
        <f t="shared" si="16"/>
        <v>668.87000000000012</v>
      </c>
      <c r="L50" s="47">
        <f t="shared" si="9"/>
        <v>-124.92999999999995</v>
      </c>
      <c r="M50" s="47">
        <f t="shared" si="17"/>
        <v>-3391.73</v>
      </c>
      <c r="N50" s="47">
        <f t="shared" si="18"/>
        <v>-132.39999999999998</v>
      </c>
      <c r="O50" s="49">
        <f t="shared" si="12"/>
        <v>3.1493251928020567</v>
      </c>
      <c r="P50" s="49">
        <f t="shared" si="13"/>
        <v>0.71978835978835987</v>
      </c>
      <c r="Q50" s="49">
        <f t="shared" si="14"/>
        <v>0.88694117647058823</v>
      </c>
      <c r="R50" s="49">
        <f t="shared" si="15"/>
        <v>0.22417997163639691</v>
      </c>
      <c r="S50" s="1"/>
      <c r="T50" s="1"/>
      <c r="U50" s="1"/>
      <c r="V50" s="1"/>
      <c r="W50" s="1"/>
      <c r="X50" s="1"/>
      <c r="Y50" s="1"/>
      <c r="Z50" s="1"/>
    </row>
    <row r="51" s="58" customFormat="1" ht="14.25">
      <c r="A51" s="59"/>
      <c r="B51" s="60"/>
      <c r="C51" s="61"/>
      <c r="D51" s="62" t="s">
        <v>57</v>
      </c>
      <c r="E51" s="63">
        <f>SUM(E47:E50)</f>
        <v>1828024.8099999998</v>
      </c>
      <c r="F51" s="63">
        <f>SUM(F47:F50)</f>
        <v>5596745.2999999998</v>
      </c>
      <c r="G51" s="63">
        <f>SUM(G47:G50)</f>
        <v>2214940.8999999999</v>
      </c>
      <c r="H51" s="63">
        <f>SUM(H47:H50)</f>
        <v>483688.29999999999</v>
      </c>
      <c r="I51" s="63">
        <f>SUM(I47:I50)</f>
        <v>1770940.1000000001</v>
      </c>
      <c r="J51" s="63">
        <f>SUM(J47:J50)</f>
        <v>17773.290000000001</v>
      </c>
      <c r="K51" s="63">
        <f t="shared" si="16"/>
        <v>-57084.70999999973</v>
      </c>
      <c r="L51" s="63">
        <f t="shared" si="9"/>
        <v>-444000.79999999981</v>
      </c>
      <c r="M51" s="63">
        <f t="shared" si="17"/>
        <v>-3825805.1999999997</v>
      </c>
      <c r="N51" s="63">
        <f t="shared" si="18"/>
        <v>-465915.01000000001</v>
      </c>
      <c r="O51" s="64">
        <f t="shared" si="12"/>
        <v>0.96877246430807484</v>
      </c>
      <c r="P51" s="64">
        <f t="shared" si="13"/>
        <v>0.036745337854978098</v>
      </c>
      <c r="Q51" s="64">
        <f t="shared" si="14"/>
        <v>0.79954282301618074</v>
      </c>
      <c r="R51" s="64">
        <f t="shared" si="15"/>
        <v>0.3164232076096084</v>
      </c>
      <c r="S51" s="58"/>
      <c r="T51" s="58"/>
      <c r="U51" s="58"/>
      <c r="V51" s="58"/>
      <c r="W51" s="58"/>
      <c r="X51" s="58"/>
      <c r="Y51" s="58"/>
      <c r="Z51" s="58"/>
    </row>
    <row r="52" ht="17.25">
      <c r="A52" s="65">
        <v>991</v>
      </c>
      <c r="B52" s="43" t="s">
        <v>113</v>
      </c>
      <c r="C52" s="56" t="s">
        <v>68</v>
      </c>
      <c r="D52" s="67" t="s">
        <v>114</v>
      </c>
      <c r="E52" s="46">
        <v>23010.029999999999</v>
      </c>
      <c r="F52" s="46">
        <v>66470.800000000003</v>
      </c>
      <c r="G52" s="46">
        <v>26300</v>
      </c>
      <c r="H52" s="46">
        <v>5200</v>
      </c>
      <c r="I52" s="46">
        <v>23877.439999999999</v>
      </c>
      <c r="J52" s="46">
        <v>2362.0799999999999</v>
      </c>
      <c r="K52" s="47">
        <f t="shared" si="16"/>
        <v>867.40999999999985</v>
      </c>
      <c r="L52" s="47">
        <f t="shared" si="9"/>
        <v>-2422.5600000000013</v>
      </c>
      <c r="M52" s="47">
        <f t="shared" si="17"/>
        <v>-42593.360000000001</v>
      </c>
      <c r="N52" s="47">
        <f t="shared" si="18"/>
        <v>-2837.9200000000001</v>
      </c>
      <c r="O52" s="49">
        <f t="shared" si="12"/>
        <v>1.03769703907383</v>
      </c>
      <c r="P52" s="49">
        <f t="shared" si="13"/>
        <v>0.45424615384615386</v>
      </c>
      <c r="Q52" s="49">
        <f t="shared" si="14"/>
        <v>0.90788745247148284</v>
      </c>
      <c r="R52" s="49">
        <f t="shared" si="15"/>
        <v>0.35921697948572906</v>
      </c>
      <c r="S52" s="1"/>
      <c r="T52" s="1"/>
      <c r="U52" s="1"/>
      <c r="V52" s="1"/>
      <c r="W52" s="1"/>
      <c r="X52" s="1"/>
      <c r="Y52" s="1"/>
      <c r="Z52" s="1"/>
    </row>
    <row r="53" ht="17.25">
      <c r="A53" s="68"/>
      <c r="B53" s="43"/>
      <c r="C53" s="44" t="s">
        <v>115</v>
      </c>
      <c r="D53" s="57" t="s">
        <v>116</v>
      </c>
      <c r="E53" s="46">
        <v>4543.6099999999997</v>
      </c>
      <c r="F53" s="46">
        <v>0</v>
      </c>
      <c r="G53" s="46">
        <v>0</v>
      </c>
      <c r="H53" s="46">
        <v>0</v>
      </c>
      <c r="I53" s="46">
        <v>1813.8399999999999</v>
      </c>
      <c r="J53" s="46">
        <v>0</v>
      </c>
      <c r="K53" s="47">
        <f t="shared" si="16"/>
        <v>-2729.7699999999995</v>
      </c>
      <c r="L53" s="47">
        <f t="shared" si="9"/>
        <v>1813.8399999999999</v>
      </c>
      <c r="M53" s="47">
        <f t="shared" si="17"/>
        <v>1813.8399999999999</v>
      </c>
      <c r="N53" s="47">
        <f t="shared" si="18"/>
        <v>0</v>
      </c>
      <c r="O53" s="49">
        <f t="shared" si="12"/>
        <v>0.39920679811867654</v>
      </c>
      <c r="P53" s="49" t="str">
        <f t="shared" si="13"/>
        <v/>
      </c>
      <c r="Q53" s="49" t="str">
        <f t="shared" si="14"/>
        <v/>
      </c>
      <c r="R53" s="49" t="str">
        <f t="shared" si="15"/>
        <v/>
      </c>
      <c r="S53" s="1"/>
      <c r="T53" s="1"/>
      <c r="U53" s="1"/>
      <c r="V53" s="1"/>
      <c r="W53" s="1"/>
      <c r="X53" s="1"/>
      <c r="Y53" s="1"/>
      <c r="Z53" s="1"/>
    </row>
    <row r="54" s="58" customFormat="1" ht="14.25">
      <c r="A54" s="69"/>
      <c r="B54" s="60"/>
      <c r="C54" s="61"/>
      <c r="D54" s="62" t="s">
        <v>57</v>
      </c>
      <c r="E54" s="63">
        <f>SUM(E52:E53)</f>
        <v>27553.639999999999</v>
      </c>
      <c r="F54" s="63">
        <f>SUM(F52:F53)</f>
        <v>66470.800000000003</v>
      </c>
      <c r="G54" s="63">
        <f>SUM(G52:G53)</f>
        <v>26300</v>
      </c>
      <c r="H54" s="63">
        <f>SUM(H52:H53)</f>
        <v>5200</v>
      </c>
      <c r="I54" s="63">
        <f>SUM(I52:I53)</f>
        <v>25691.279999999999</v>
      </c>
      <c r="J54" s="63">
        <f>SUM(J52:J53)</f>
        <v>2362.0799999999999</v>
      </c>
      <c r="K54" s="63">
        <f t="shared" si="16"/>
        <v>-1862.3600000000006</v>
      </c>
      <c r="L54" s="63">
        <f t="shared" si="9"/>
        <v>-608.72000000000116</v>
      </c>
      <c r="M54" s="63">
        <f t="shared" si="17"/>
        <v>-40779.520000000004</v>
      </c>
      <c r="N54" s="63">
        <f t="shared" si="18"/>
        <v>-2837.9200000000001</v>
      </c>
      <c r="O54" s="64">
        <f t="shared" si="12"/>
        <v>0.93240965621965011</v>
      </c>
      <c r="P54" s="64">
        <f t="shared" si="13"/>
        <v>0.45424615384615386</v>
      </c>
      <c r="Q54" s="64">
        <f t="shared" si="14"/>
        <v>0.97685475285171097</v>
      </c>
      <c r="R54" s="64">
        <f t="shared" si="15"/>
        <v>0.38650475095831549</v>
      </c>
      <c r="S54" s="58"/>
      <c r="T54" s="58"/>
      <c r="U54" s="58"/>
      <c r="V54" s="58"/>
      <c r="W54" s="58"/>
      <c r="X54" s="58"/>
      <c r="Y54" s="58"/>
      <c r="Z54" s="58"/>
    </row>
    <row r="55" ht="17.25">
      <c r="A55" s="42" t="s">
        <v>117</v>
      </c>
      <c r="B55" s="43" t="s">
        <v>118</v>
      </c>
      <c r="C55" s="44" t="s">
        <v>119</v>
      </c>
      <c r="D55" s="57" t="s">
        <v>120</v>
      </c>
      <c r="E55" s="46">
        <v>22152.869999999999</v>
      </c>
      <c r="F55" s="46">
        <v>24461.700000000001</v>
      </c>
      <c r="G55" s="46">
        <v>11890.6</v>
      </c>
      <c r="H55" s="46">
        <v>157.80000000000001</v>
      </c>
      <c r="I55" s="46">
        <v>38844.57</v>
      </c>
      <c r="J55" s="46">
        <v>418.94999999999999</v>
      </c>
      <c r="K55" s="47">
        <f t="shared" si="16"/>
        <v>16691.700000000001</v>
      </c>
      <c r="L55" s="47">
        <f t="shared" si="9"/>
        <v>26953.970000000001</v>
      </c>
      <c r="M55" s="47">
        <f t="shared" si="17"/>
        <v>14382.869999999999</v>
      </c>
      <c r="N55" s="47">
        <f t="shared" si="18"/>
        <v>261.14999999999998</v>
      </c>
      <c r="O55" s="81">
        <f t="shared" si="12"/>
        <v>1.75347799179068</v>
      </c>
      <c r="P55" s="81">
        <f t="shared" si="13"/>
        <v>2.6549429657794672</v>
      </c>
      <c r="Q55" s="81">
        <f t="shared" si="14"/>
        <v>3.2668301010882543</v>
      </c>
      <c r="R55" s="49">
        <f t="shared" si="15"/>
        <v>1.5879750794098528</v>
      </c>
      <c r="S55" s="1"/>
      <c r="T55" s="1"/>
      <c r="U55" s="1"/>
      <c r="V55" s="1"/>
      <c r="W55" s="1"/>
      <c r="X55" s="1"/>
      <c r="Y55" s="1"/>
      <c r="Z55" s="1"/>
    </row>
    <row r="56" ht="17.25">
      <c r="A56" s="42"/>
      <c r="B56" s="43"/>
      <c r="C56" s="44" t="s">
        <v>121</v>
      </c>
      <c r="D56" s="57" t="s">
        <v>122</v>
      </c>
      <c r="E56" s="46">
        <v>10403.040000000001</v>
      </c>
      <c r="F56" s="46">
        <v>50550.300000000003</v>
      </c>
      <c r="G56" s="46">
        <v>5400</v>
      </c>
      <c r="H56" s="46">
        <v>1700</v>
      </c>
      <c r="I56" s="46">
        <v>12724.299999999999</v>
      </c>
      <c r="J56" s="46">
        <v>960.81999999999994</v>
      </c>
      <c r="K56" s="47">
        <f t="shared" si="16"/>
        <v>2321.2599999999984</v>
      </c>
      <c r="L56" s="47">
        <f t="shared" si="9"/>
        <v>7324.2999999999993</v>
      </c>
      <c r="M56" s="47">
        <f t="shared" si="17"/>
        <v>-37826</v>
      </c>
      <c r="N56" s="47">
        <f t="shared" si="18"/>
        <v>-739.18000000000006</v>
      </c>
      <c r="O56" s="81">
        <f t="shared" si="12"/>
        <v>1.2231328534735999</v>
      </c>
      <c r="P56" s="81">
        <f t="shared" si="13"/>
        <v>0.56518823529411766</v>
      </c>
      <c r="Q56" s="81">
        <f t="shared" si="14"/>
        <v>2.3563518518518518</v>
      </c>
      <c r="R56" s="49">
        <f t="shared" si="15"/>
        <v>0.25171561790929031</v>
      </c>
      <c r="S56" s="1"/>
      <c r="T56" s="1"/>
      <c r="U56" s="1"/>
      <c r="V56" s="1"/>
      <c r="W56" s="1"/>
      <c r="X56" s="1"/>
      <c r="Y56" s="1"/>
      <c r="Z56" s="1"/>
    </row>
    <row r="57" s="58" customFormat="1" ht="14.25">
      <c r="A57" s="59"/>
      <c r="B57" s="60"/>
      <c r="C57" s="61"/>
      <c r="D57" s="62" t="s">
        <v>57</v>
      </c>
      <c r="E57" s="63">
        <f>SUBTOTAL(9,E55:E56)</f>
        <v>32555.91</v>
      </c>
      <c r="F57" s="63">
        <f>SUBTOTAL(9,F55:F56)</f>
        <v>75012</v>
      </c>
      <c r="G57" s="63">
        <f>SUBTOTAL(9,G55:G56)</f>
        <v>17290.599999999999</v>
      </c>
      <c r="H57" s="63">
        <f>SUBTOTAL(9,H55:H56)</f>
        <v>1857.8</v>
      </c>
      <c r="I57" s="63">
        <f>SUBTOTAL(9,I55:I56)</f>
        <v>51568.869999999995</v>
      </c>
      <c r="J57" s="63">
        <f>SUBTOTAL(9,J55:J56)</f>
        <v>1379.77</v>
      </c>
      <c r="K57" s="63">
        <f t="shared" si="16"/>
        <v>19012.959999999995</v>
      </c>
      <c r="L57" s="63">
        <f t="shared" si="9"/>
        <v>34278.269999999997</v>
      </c>
      <c r="M57" s="63">
        <f t="shared" si="17"/>
        <v>-23443.130000000005</v>
      </c>
      <c r="N57" s="63">
        <f t="shared" si="18"/>
        <v>-478.02999999999997</v>
      </c>
      <c r="O57" s="64">
        <f t="shared" si="12"/>
        <v>1.5840094778490295</v>
      </c>
      <c r="P57" s="64">
        <f t="shared" si="13"/>
        <v>0.74269027882441596</v>
      </c>
      <c r="Q57" s="64">
        <f t="shared" si="14"/>
        <v>2.9824800758793795</v>
      </c>
      <c r="R57" s="64">
        <f t="shared" si="15"/>
        <v>0.68747493734335829</v>
      </c>
      <c r="S57" s="58"/>
      <c r="T57" s="58"/>
      <c r="U57" s="58"/>
      <c r="V57" s="58"/>
      <c r="W57" s="58"/>
      <c r="X57" s="58"/>
      <c r="Y57" s="58"/>
      <c r="Z57" s="58"/>
    </row>
    <row r="58" ht="17.25">
      <c r="A58" s="68"/>
      <c r="B58" s="43" t="s">
        <v>123</v>
      </c>
      <c r="C58" s="44" t="s">
        <v>124</v>
      </c>
      <c r="D58" s="70" t="s">
        <v>125</v>
      </c>
      <c r="E58" s="47">
        <v>172.31</v>
      </c>
      <c r="F58" s="47">
        <v>30.699999999999999</v>
      </c>
      <c r="G58" s="47">
        <v>30.699999999999999</v>
      </c>
      <c r="H58" s="47">
        <v>0</v>
      </c>
      <c r="I58" s="47">
        <v>1428.28</v>
      </c>
      <c r="J58" s="47">
        <v>112.5</v>
      </c>
      <c r="K58" s="47">
        <f t="shared" si="16"/>
        <v>1255.97</v>
      </c>
      <c r="L58" s="47">
        <f t="shared" si="9"/>
        <v>1397.5799999999999</v>
      </c>
      <c r="M58" s="47">
        <f t="shared" si="17"/>
        <v>1397.5799999999999</v>
      </c>
      <c r="N58" s="47">
        <f t="shared" si="18"/>
        <v>112.5</v>
      </c>
      <c r="O58" s="49">
        <f t="shared" si="12"/>
        <v>8.2890139864198247</v>
      </c>
      <c r="P58" s="49" t="str">
        <f t="shared" si="13"/>
        <v/>
      </c>
      <c r="Q58" s="49">
        <f t="shared" si="14"/>
        <v>46.523778501628662</v>
      </c>
      <c r="R58" s="49">
        <f t="shared" si="15"/>
        <v>46.523778501628662</v>
      </c>
      <c r="S58" s="1"/>
      <c r="T58" s="1"/>
      <c r="U58" s="1"/>
      <c r="V58" s="1"/>
      <c r="W58" s="1"/>
      <c r="X58" s="1"/>
      <c r="Y58" s="1"/>
      <c r="Z58" s="1"/>
    </row>
    <row r="59" ht="17.25">
      <c r="A59" s="68"/>
      <c r="B59" s="43"/>
      <c r="C59" s="44" t="s">
        <v>89</v>
      </c>
      <c r="D59" s="57" t="s">
        <v>126</v>
      </c>
      <c r="E59" s="47">
        <v>652.05999999999995</v>
      </c>
      <c r="F59" s="47">
        <v>26</v>
      </c>
      <c r="G59" s="47">
        <v>26</v>
      </c>
      <c r="H59" s="47">
        <v>0</v>
      </c>
      <c r="I59" s="47">
        <v>257.24000000000001</v>
      </c>
      <c r="J59" s="47">
        <v>0</v>
      </c>
      <c r="K59" s="47">
        <f t="shared" si="16"/>
        <v>-394.81999999999994</v>
      </c>
      <c r="L59" s="47">
        <f t="shared" si="9"/>
        <v>231.24000000000001</v>
      </c>
      <c r="M59" s="47">
        <f t="shared" si="17"/>
        <v>231.24000000000001</v>
      </c>
      <c r="N59" s="47">
        <f t="shared" si="18"/>
        <v>0</v>
      </c>
      <c r="O59" s="49">
        <f t="shared" si="12"/>
        <v>0.39450357329080149</v>
      </c>
      <c r="P59" s="49" t="str">
        <f t="shared" si="13"/>
        <v/>
      </c>
      <c r="Q59" s="49">
        <f t="shared" si="14"/>
        <v>9.8938461538461535</v>
      </c>
      <c r="R59" s="82">
        <f t="shared" si="15"/>
        <v>9.8938461538461535</v>
      </c>
      <c r="S59" s="1"/>
      <c r="T59" s="1"/>
      <c r="U59" s="1"/>
      <c r="V59" s="1"/>
      <c r="W59" s="1"/>
      <c r="X59" s="1"/>
      <c r="Y59" s="1"/>
      <c r="Z59" s="1"/>
    </row>
    <row r="60" ht="17.25">
      <c r="A60" s="68"/>
      <c r="B60" s="43"/>
      <c r="C60" s="44" t="s">
        <v>53</v>
      </c>
      <c r="D60" s="57" t="s">
        <v>54</v>
      </c>
      <c r="E60" s="46">
        <v>352.19999999999999</v>
      </c>
      <c r="F60" s="46">
        <v>371</v>
      </c>
      <c r="G60" s="46">
        <v>371</v>
      </c>
      <c r="H60" s="46">
        <v>0</v>
      </c>
      <c r="I60" s="46">
        <v>0</v>
      </c>
      <c r="J60" s="46">
        <v>0</v>
      </c>
      <c r="K60" s="47">
        <f t="shared" si="16"/>
        <v>-352.19999999999999</v>
      </c>
      <c r="L60" s="47">
        <f t="shared" si="9"/>
        <v>-371</v>
      </c>
      <c r="M60" s="47">
        <f t="shared" si="17"/>
        <v>-371</v>
      </c>
      <c r="N60" s="47">
        <f t="shared" si="18"/>
        <v>0</v>
      </c>
      <c r="O60" s="49">
        <f t="shared" si="12"/>
        <v>0</v>
      </c>
      <c r="P60" s="49" t="str">
        <f t="shared" si="13"/>
        <v/>
      </c>
      <c r="Q60" s="49">
        <f t="shared" si="14"/>
        <v>0</v>
      </c>
      <c r="R60" s="49">
        <f t="shared" si="15"/>
        <v>0</v>
      </c>
      <c r="S60" s="1"/>
      <c r="T60" s="1"/>
      <c r="U60" s="1"/>
      <c r="V60" s="1"/>
      <c r="W60" s="1"/>
      <c r="X60" s="1"/>
      <c r="Y60" s="1"/>
      <c r="Z60" s="1"/>
    </row>
    <row r="61" ht="34.5">
      <c r="A61" s="68"/>
      <c r="B61" s="43"/>
      <c r="C61" s="44" t="s">
        <v>127</v>
      </c>
      <c r="D61" s="57" t="s">
        <v>128</v>
      </c>
      <c r="E61" s="47">
        <v>47215.730000000171</v>
      </c>
      <c r="F61" s="47">
        <v>8722.7000000009321</v>
      </c>
      <c r="G61" s="47">
        <v>974.69999999995343</v>
      </c>
      <c r="H61" s="47">
        <v>239.90000000002328</v>
      </c>
      <c r="I61" s="47">
        <v>27102.400000000045</v>
      </c>
      <c r="J61" s="47">
        <v>897.10999999999717</v>
      </c>
      <c r="K61" s="47">
        <f t="shared" si="16"/>
        <v>-20113.330000000125</v>
      </c>
      <c r="L61" s="47">
        <f t="shared" si="9"/>
        <v>26127.700000000092</v>
      </c>
      <c r="M61" s="47">
        <f t="shared" si="17"/>
        <v>18379.699999999113</v>
      </c>
      <c r="N61" s="47">
        <f t="shared" si="18"/>
        <v>657.20999999997389</v>
      </c>
      <c r="O61" s="49">
        <f t="shared" si="12"/>
        <v>0.57401209300375</v>
      </c>
      <c r="P61" s="49">
        <f t="shared" si="13"/>
        <v>3.7395164651934558</v>
      </c>
      <c r="Q61" s="49">
        <f t="shared" si="14"/>
        <v>27.805888991485933</v>
      </c>
      <c r="R61" s="49">
        <f t="shared" si="15"/>
        <v>3.1071113302070632</v>
      </c>
      <c r="S61" s="1"/>
      <c r="T61" s="1"/>
      <c r="U61" s="1"/>
      <c r="V61" s="1"/>
      <c r="W61" s="1"/>
      <c r="X61" s="1"/>
      <c r="Y61" s="1"/>
      <c r="Z61" s="1"/>
    </row>
    <row r="62" ht="17.25">
      <c r="A62" s="68"/>
      <c r="B62" s="43"/>
      <c r="C62" s="44" t="s">
        <v>55</v>
      </c>
      <c r="D62" s="57" t="s">
        <v>56</v>
      </c>
      <c r="E62" s="47">
        <v>50813.530000000006</v>
      </c>
      <c r="F62" s="47">
        <v>103985.39999999999</v>
      </c>
      <c r="G62" s="47">
        <v>36696.199999999997</v>
      </c>
      <c r="H62" s="47">
        <v>7057.4000000000015</v>
      </c>
      <c r="I62" s="47">
        <v>70000.420000000027</v>
      </c>
      <c r="J62" s="47">
        <v>5047.0799999999999</v>
      </c>
      <c r="K62" s="47">
        <f t="shared" si="16"/>
        <v>19186.890000000021</v>
      </c>
      <c r="L62" s="47">
        <f t="shared" si="9"/>
        <v>33304.22000000003</v>
      </c>
      <c r="M62" s="47">
        <f t="shared" si="17"/>
        <v>-33984.979999999967</v>
      </c>
      <c r="N62" s="47">
        <f t="shared" si="18"/>
        <v>-2010.3200000000015</v>
      </c>
      <c r="O62" s="49">
        <f t="shared" si="12"/>
        <v>1.3775941171573796</v>
      </c>
      <c r="P62" s="49">
        <f t="shared" si="13"/>
        <v>0.71514722135630671</v>
      </c>
      <c r="Q62" s="49">
        <f t="shared" si="14"/>
        <v>1.9075659060066175</v>
      </c>
      <c r="R62" s="49">
        <f t="shared" si="15"/>
        <v>0.6731754650172046</v>
      </c>
      <c r="S62" s="1"/>
      <c r="T62" s="1"/>
      <c r="U62" s="1"/>
      <c r="V62" s="1"/>
      <c r="W62" s="1"/>
      <c r="X62" s="1"/>
      <c r="Y62" s="1"/>
      <c r="Z62" s="1"/>
    </row>
    <row r="63" ht="17.25">
      <c r="A63" s="68"/>
      <c r="B63" s="43"/>
      <c r="C63" s="44" t="s">
        <v>129</v>
      </c>
      <c r="D63" s="57" t="s">
        <v>130</v>
      </c>
      <c r="E63" s="47">
        <v>263.43000000000001</v>
      </c>
      <c r="F63" s="47">
        <v>0</v>
      </c>
      <c r="G63" s="47">
        <v>0</v>
      </c>
      <c r="H63" s="47">
        <v>0</v>
      </c>
      <c r="I63" s="47">
        <v>635.05999999999995</v>
      </c>
      <c r="J63" s="47">
        <v>428.14999999999998</v>
      </c>
      <c r="K63" s="47">
        <f t="shared" si="16"/>
        <v>371.62999999999994</v>
      </c>
      <c r="L63" s="47">
        <f t="shared" si="9"/>
        <v>635.05999999999995</v>
      </c>
      <c r="M63" s="47">
        <f t="shared" si="17"/>
        <v>635.05999999999995</v>
      </c>
      <c r="N63" s="47">
        <f t="shared" si="18"/>
        <v>428.14999999999998</v>
      </c>
      <c r="O63" s="49">
        <f t="shared" si="12"/>
        <v>2.4107352997001099</v>
      </c>
      <c r="P63" s="49" t="str">
        <f t="shared" si="13"/>
        <v/>
      </c>
      <c r="Q63" s="49" t="str">
        <f t="shared" si="14"/>
        <v/>
      </c>
      <c r="R63" s="49" t="str">
        <f t="shared" si="15"/>
        <v/>
      </c>
      <c r="S63" s="1"/>
      <c r="T63" s="1"/>
      <c r="U63" s="1"/>
      <c r="V63" s="1"/>
      <c r="W63" s="1"/>
      <c r="X63" s="1"/>
      <c r="Y63" s="1"/>
      <c r="Z63" s="1"/>
    </row>
    <row r="64" ht="17.25">
      <c r="A64" s="68"/>
      <c r="B64" s="43"/>
      <c r="C64" s="44" t="s">
        <v>131</v>
      </c>
      <c r="D64" s="57" t="s">
        <v>132</v>
      </c>
      <c r="E64" s="47">
        <v>367.42000000000002</v>
      </c>
      <c r="F64" s="47">
        <v>0</v>
      </c>
      <c r="G64" s="47">
        <v>0</v>
      </c>
      <c r="H64" s="47">
        <v>0</v>
      </c>
      <c r="I64" s="47">
        <v>39152.769999999997</v>
      </c>
      <c r="J64" s="47">
        <v>0</v>
      </c>
      <c r="K64" s="47">
        <f t="shared" si="16"/>
        <v>38785.349999999999</v>
      </c>
      <c r="L64" s="47">
        <f t="shared" si="9"/>
        <v>39152.769999999997</v>
      </c>
      <c r="M64" s="47">
        <f t="shared" si="17"/>
        <v>39152.769999999997</v>
      </c>
      <c r="N64" s="47">
        <f t="shared" si="18"/>
        <v>0</v>
      </c>
      <c r="O64" s="49">
        <f t="shared" si="12"/>
        <v>106.56134668771432</v>
      </c>
      <c r="P64" s="49" t="str">
        <f t="shared" si="13"/>
        <v/>
      </c>
      <c r="Q64" s="49" t="str">
        <f t="shared" si="14"/>
        <v/>
      </c>
      <c r="R64" s="49" t="str">
        <f t="shared" si="15"/>
        <v/>
      </c>
      <c r="S64" s="1"/>
      <c r="T64" s="1"/>
      <c r="U64" s="1"/>
      <c r="V64" s="1"/>
      <c r="W64" s="1"/>
      <c r="X64" s="1"/>
      <c r="Y64" s="1"/>
      <c r="Z64" s="1"/>
    </row>
    <row r="65" ht="22.5">
      <c r="A65" s="68"/>
      <c r="B65" s="43"/>
      <c r="C65" s="44" t="s">
        <v>133</v>
      </c>
      <c r="D65" s="57" t="s">
        <v>134</v>
      </c>
      <c r="E65" s="47">
        <v>519.54999999999995</v>
      </c>
      <c r="F65" s="47">
        <v>0</v>
      </c>
      <c r="G65" s="47">
        <v>0</v>
      </c>
      <c r="H65" s="47">
        <v>0</v>
      </c>
      <c r="I65" s="47">
        <v>5852.1199999999999</v>
      </c>
      <c r="J65" s="47">
        <v>0</v>
      </c>
      <c r="K65" s="47">
        <f t="shared" si="16"/>
        <v>5332.5699999999997</v>
      </c>
      <c r="L65" s="47">
        <f t="shared" si="9"/>
        <v>5852.1199999999999</v>
      </c>
      <c r="M65" s="47">
        <f t="shared" si="17"/>
        <v>5852.1199999999999</v>
      </c>
      <c r="N65" s="47">
        <f t="shared" si="18"/>
        <v>0</v>
      </c>
      <c r="O65" s="49">
        <f t="shared" si="12"/>
        <v>11.263824463478011</v>
      </c>
      <c r="P65" s="49" t="str">
        <f t="shared" si="13"/>
        <v/>
      </c>
      <c r="Q65" s="49" t="str">
        <f t="shared" si="14"/>
        <v/>
      </c>
      <c r="R65" s="49" t="str">
        <f t="shared" si="15"/>
        <v/>
      </c>
      <c r="S65" s="1"/>
      <c r="T65" s="1"/>
      <c r="U65" s="1"/>
      <c r="V65" s="1"/>
      <c r="W65" s="1"/>
      <c r="X65" s="1"/>
      <c r="Y65" s="1"/>
      <c r="Z65" s="1"/>
    </row>
    <row r="66" s="58" customFormat="1" ht="15">
      <c r="A66" s="69"/>
      <c r="B66" s="60"/>
      <c r="C66" s="61"/>
      <c r="D66" s="62" t="s">
        <v>57</v>
      </c>
      <c r="E66" s="63">
        <f>SUM(E58:E65)</f>
        <v>100356.23000000017</v>
      </c>
      <c r="F66" s="63">
        <f>SUM(F58:F65)</f>
        <v>113135.80000000092</v>
      </c>
      <c r="G66" s="63">
        <f>SUM(G58:G65)</f>
        <v>38098.599999999948</v>
      </c>
      <c r="H66" s="63">
        <f>SUM(H58:H65)</f>
        <v>7297.3000000000247</v>
      </c>
      <c r="I66" s="63">
        <f>SUM(I58:I65)</f>
        <v>144428.29000000007</v>
      </c>
      <c r="J66" s="63">
        <f>SUM(J58:J65)</f>
        <v>6484.8399999999965</v>
      </c>
      <c r="K66" s="63">
        <f t="shared" si="16"/>
        <v>44072.059999999896</v>
      </c>
      <c r="L66" s="63">
        <f t="shared" si="9"/>
        <v>106329.69000000012</v>
      </c>
      <c r="M66" s="63">
        <f t="shared" si="17"/>
        <v>31292.489999999147</v>
      </c>
      <c r="N66" s="63">
        <f t="shared" si="18"/>
        <v>-812.46000000002823</v>
      </c>
      <c r="O66" s="64">
        <f t="shared" si="12"/>
        <v>1.439156193890502</v>
      </c>
      <c r="P66" s="64">
        <f t="shared" si="13"/>
        <v>0.88866293012483721</v>
      </c>
      <c r="Q66" s="64">
        <f t="shared" si="14"/>
        <v>3.7909080648632827</v>
      </c>
      <c r="R66" s="64">
        <f t="shared" si="15"/>
        <v>1.2765922899736326</v>
      </c>
      <c r="S66" s="58"/>
      <c r="T66" s="58"/>
      <c r="U66" s="58"/>
      <c r="V66" s="58"/>
      <c r="W66" s="58"/>
      <c r="X66" s="58"/>
      <c r="Y66" s="58"/>
      <c r="Z66" s="58"/>
    </row>
    <row r="67" s="35" customFormat="1" ht="36.75" customHeight="1">
      <c r="A67" s="83"/>
      <c r="B67" s="84"/>
      <c r="C67" s="85"/>
      <c r="D67" s="86" t="s">
        <v>135</v>
      </c>
      <c r="E67" s="55">
        <f>E5+E17</f>
        <v>9431873.4567164183</v>
      </c>
      <c r="F67" s="55">
        <f>F5+F17</f>
        <v>35608317.600000001</v>
      </c>
      <c r="G67" s="55">
        <f>G5+G17</f>
        <v>11424180.300000001</v>
      </c>
      <c r="H67" s="55">
        <f>H5+H17</f>
        <v>2214017.9000000004</v>
      </c>
      <c r="I67" s="55">
        <f>I5+I17</f>
        <v>10146246.529999999</v>
      </c>
      <c r="J67" s="55">
        <f>J5+J17</f>
        <v>611687.48999999999</v>
      </c>
      <c r="K67" s="55">
        <f t="shared" si="16"/>
        <v>714373.07328358106</v>
      </c>
      <c r="L67" s="55">
        <f t="shared" si="9"/>
        <v>-1277933.7700000014</v>
      </c>
      <c r="M67" s="55">
        <f t="shared" si="17"/>
        <v>-25462071.07</v>
      </c>
      <c r="N67" s="55">
        <f t="shared" si="18"/>
        <v>-1602330.4100000004</v>
      </c>
      <c r="O67" s="41">
        <f t="shared" si="12"/>
        <v>1.0757403157031202</v>
      </c>
      <c r="P67" s="41">
        <f t="shared" si="13"/>
        <v>0.27627937877105685</v>
      </c>
      <c r="Q67" s="41">
        <f t="shared" si="14"/>
        <v>0.88813781501680245</v>
      </c>
      <c r="R67" s="41">
        <f t="shared" si="15"/>
        <v>0.28494035140823387</v>
      </c>
      <c r="S67" s="35"/>
      <c r="T67" s="35"/>
      <c r="U67" s="35"/>
      <c r="V67" s="35"/>
      <c r="W67" s="35"/>
      <c r="X67" s="35"/>
      <c r="Y67" s="35"/>
      <c r="Z67" s="35"/>
    </row>
    <row r="68" s="35" customFormat="1">
      <c r="A68" s="87"/>
      <c r="B68" s="88"/>
      <c r="C68" s="38"/>
      <c r="D68" s="54" t="s">
        <v>136</v>
      </c>
      <c r="E68" s="55">
        <f>SUM(E69:E77)</f>
        <v>9758986.1500000004</v>
      </c>
      <c r="F68" s="55">
        <f>SUM(F69:F77)</f>
        <v>26384648.719999999</v>
      </c>
      <c r="G68" s="55">
        <f>SUM(G69:G77)</f>
        <v>10335793.93</v>
      </c>
      <c r="H68" s="55">
        <f>SUM(H69:H77)</f>
        <v>2071612.49</v>
      </c>
      <c r="I68" s="55">
        <f>SUM(I69:I77)</f>
        <v>10057553.219999997</v>
      </c>
      <c r="J68" s="55">
        <f>SUM(J69:J77)</f>
        <v>1881130.6799999999</v>
      </c>
      <c r="K68" s="55">
        <f t="shared" si="16"/>
        <v>298567.06999999657</v>
      </c>
      <c r="L68" s="55">
        <f t="shared" si="9"/>
        <v>-278240.71000000276</v>
      </c>
      <c r="M68" s="55">
        <f t="shared" si="17"/>
        <v>-16327095.500000002</v>
      </c>
      <c r="N68" s="55">
        <f t="shared" si="18"/>
        <v>-190481.81000000006</v>
      </c>
      <c r="O68" s="41">
        <f t="shared" si="12"/>
        <v>1.0305940663723554</v>
      </c>
      <c r="P68" s="41">
        <f t="shared" si="13"/>
        <v>0.90805142809309858</v>
      </c>
      <c r="Q68" s="41">
        <f t="shared" si="14"/>
        <v>0.97307988995481043</v>
      </c>
      <c r="R68" s="41">
        <f t="shared" si="15"/>
        <v>0.38118958212152376</v>
      </c>
      <c r="S68" s="35"/>
      <c r="T68" s="35"/>
      <c r="U68" s="35"/>
      <c r="V68" s="35"/>
      <c r="W68" s="35"/>
      <c r="X68" s="35"/>
      <c r="Y68" s="35"/>
      <c r="Z68" s="35"/>
    </row>
    <row r="69" ht="22.5">
      <c r="A69" s="42"/>
      <c r="B69" s="43"/>
      <c r="C69" s="44" t="s">
        <v>137</v>
      </c>
      <c r="D69" s="89" t="s">
        <v>138</v>
      </c>
      <c r="E69" s="46">
        <v>217715.60000000001</v>
      </c>
      <c r="F69" s="47">
        <v>415518.29999999999</v>
      </c>
      <c r="G69" s="47">
        <v>265314.70000000001</v>
      </c>
      <c r="H69" s="47">
        <v>75101.800000000003</v>
      </c>
      <c r="I69" s="46">
        <v>191981.5</v>
      </c>
      <c r="J69" s="46">
        <v>0</v>
      </c>
      <c r="K69" s="47">
        <f t="shared" si="16"/>
        <v>-25734.100000000006</v>
      </c>
      <c r="L69" s="47">
        <f t="shared" si="9"/>
        <v>-73333.200000000012</v>
      </c>
      <c r="M69" s="47">
        <f t="shared" si="17"/>
        <v>-223536.79999999999</v>
      </c>
      <c r="N69" s="47">
        <f t="shared" si="18"/>
        <v>-75101.800000000003</v>
      </c>
      <c r="O69" s="49">
        <f t="shared" si="12"/>
        <v>0.88179946682736554</v>
      </c>
      <c r="P69" s="49">
        <f t="shared" si="13"/>
        <v>0</v>
      </c>
      <c r="Q69" s="49">
        <f t="shared" si="14"/>
        <v>0.72359918240489496</v>
      </c>
      <c r="R69" s="49">
        <f t="shared" si="15"/>
        <v>0.46202898885560517</v>
      </c>
      <c r="S69" s="1"/>
      <c r="T69" s="1"/>
      <c r="U69" s="1"/>
      <c r="V69" s="1"/>
      <c r="W69" s="1"/>
      <c r="X69" s="1"/>
      <c r="Y69" s="1"/>
      <c r="Z69" s="1"/>
    </row>
    <row r="70" ht="18" customHeight="1">
      <c r="A70" s="42"/>
      <c r="B70" s="43"/>
      <c r="C70" s="44" t="s">
        <v>139</v>
      </c>
      <c r="D70" s="89" t="s">
        <v>140</v>
      </c>
      <c r="E70" s="46">
        <v>1969978.8100000001</v>
      </c>
      <c r="F70" s="47">
        <v>6787476.2000000002</v>
      </c>
      <c r="G70" s="47">
        <v>1107519.9399999999</v>
      </c>
      <c r="H70" s="47">
        <v>26414.799999999999</v>
      </c>
      <c r="I70" s="46">
        <v>949788.08999999997</v>
      </c>
      <c r="J70" s="46">
        <v>7614.4700000000003</v>
      </c>
      <c r="K70" s="47">
        <f t="shared" si="16"/>
        <v>-1020190.7200000001</v>
      </c>
      <c r="L70" s="47">
        <f t="shared" si="9"/>
        <v>-157731.84999999998</v>
      </c>
      <c r="M70" s="47">
        <f t="shared" si="17"/>
        <v>-5837688.1100000003</v>
      </c>
      <c r="N70" s="47">
        <f t="shared" si="18"/>
        <v>-18800.329999999998</v>
      </c>
      <c r="O70" s="49">
        <f t="shared" si="12"/>
        <v>0.48213111997889962</v>
      </c>
      <c r="P70" s="49">
        <f t="shared" si="13"/>
        <v>0.28826529067038176</v>
      </c>
      <c r="Q70" s="49">
        <f t="shared" si="14"/>
        <v>0.8575810291957362</v>
      </c>
      <c r="R70" s="49">
        <f t="shared" si="15"/>
        <v>0.13993243762681629</v>
      </c>
      <c r="S70" s="1"/>
      <c r="T70" s="1"/>
      <c r="U70" s="1"/>
      <c r="V70" s="1"/>
      <c r="W70" s="1"/>
      <c r="X70" s="1"/>
      <c r="Y70" s="1"/>
      <c r="Z70" s="1"/>
    </row>
    <row r="71" ht="16.5" customHeight="1">
      <c r="A71" s="42"/>
      <c r="B71" s="43"/>
      <c r="C71" s="44" t="s">
        <v>141</v>
      </c>
      <c r="D71" s="89" t="s">
        <v>142</v>
      </c>
      <c r="E71" s="46">
        <v>5818417.1200000001</v>
      </c>
      <c r="F71" s="47">
        <v>15931150.800000001</v>
      </c>
      <c r="G71" s="47">
        <v>7123271.6799999997</v>
      </c>
      <c r="H71" s="46">
        <v>1772261.23</v>
      </c>
      <c r="I71" s="46">
        <v>7107285.1199999992</v>
      </c>
      <c r="J71" s="46">
        <v>1772261.23</v>
      </c>
      <c r="K71" s="47">
        <f t="shared" si="16"/>
        <v>1288867.9999999991</v>
      </c>
      <c r="L71" s="47">
        <f t="shared" si="9"/>
        <v>-15986.560000000522</v>
      </c>
      <c r="M71" s="47">
        <f t="shared" si="17"/>
        <v>-8823865.6800000016</v>
      </c>
      <c r="N71" s="47">
        <f t="shared" si="18"/>
        <v>0</v>
      </c>
      <c r="O71" s="49">
        <f t="shared" si="12"/>
        <v>1.2215152288703564</v>
      </c>
      <c r="P71" s="49">
        <f t="shared" si="13"/>
        <v>1</v>
      </c>
      <c r="Q71" s="49">
        <f t="shared" si="14"/>
        <v>0.99775572788485856</v>
      </c>
      <c r="R71" s="49">
        <f t="shared" si="15"/>
        <v>0.44612502946114846</v>
      </c>
      <c r="S71" s="1"/>
      <c r="T71" s="1"/>
      <c r="U71" s="1"/>
      <c r="V71" s="1"/>
      <c r="W71" s="1"/>
      <c r="X71" s="1"/>
      <c r="Y71" s="1"/>
      <c r="Z71" s="1"/>
    </row>
    <row r="72" ht="22.5">
      <c r="A72" s="42"/>
      <c r="B72" s="43"/>
      <c r="C72" s="44" t="s">
        <v>143</v>
      </c>
      <c r="D72" s="90" t="s">
        <v>144</v>
      </c>
      <c r="E72" s="46">
        <v>1517735.8300000001</v>
      </c>
      <c r="F72" s="47">
        <v>3243858.8100000001</v>
      </c>
      <c r="G72" s="47">
        <v>1833043</v>
      </c>
      <c r="H72" s="47">
        <v>197834.66</v>
      </c>
      <c r="I72" s="46">
        <v>1803443.8400000001</v>
      </c>
      <c r="J72" s="46">
        <v>112425.62000000001</v>
      </c>
      <c r="K72" s="47">
        <f t="shared" si="16"/>
        <v>285708.01000000001</v>
      </c>
      <c r="L72" s="47">
        <f t="shared" si="9"/>
        <v>-29599.159999999916</v>
      </c>
      <c r="M72" s="47">
        <f t="shared" si="17"/>
        <v>-1440414.97</v>
      </c>
      <c r="N72" s="47">
        <f t="shared" si="18"/>
        <v>-85409.039999999994</v>
      </c>
      <c r="O72" s="49">
        <f t="shared" si="12"/>
        <v>1.188246204874797</v>
      </c>
      <c r="P72" s="49">
        <f t="shared" si="13"/>
        <v>0.56828070470563652</v>
      </c>
      <c r="Q72" s="49">
        <f t="shared" si="14"/>
        <v>0.98385244645106529</v>
      </c>
      <c r="R72" s="49">
        <f t="shared" si="15"/>
        <v>0.55595633029416591</v>
      </c>
      <c r="S72" s="1"/>
      <c r="T72" s="1"/>
      <c r="U72" s="1"/>
      <c r="V72" s="1"/>
      <c r="W72" s="1"/>
      <c r="X72" s="1"/>
      <c r="Y72" s="1"/>
      <c r="Z72" s="1"/>
    </row>
    <row r="73" ht="33">
      <c r="A73" s="42"/>
      <c r="B73" s="43"/>
      <c r="C73" s="44" t="s">
        <v>145</v>
      </c>
      <c r="D73" s="90" t="s">
        <v>146</v>
      </c>
      <c r="E73" s="46">
        <v>446.22000000000003</v>
      </c>
      <c r="F73" s="46">
        <v>0</v>
      </c>
      <c r="G73" s="91">
        <v>0</v>
      </c>
      <c r="H73" s="46">
        <v>0</v>
      </c>
      <c r="I73" s="46">
        <v>7159.8599999999997</v>
      </c>
      <c r="J73" s="46">
        <v>0</v>
      </c>
      <c r="K73" s="47">
        <f t="shared" si="16"/>
        <v>6713.6399999999994</v>
      </c>
      <c r="L73" s="47">
        <f t="shared" si="9"/>
        <v>7159.8599999999997</v>
      </c>
      <c r="M73" s="47">
        <f t="shared" si="17"/>
        <v>7159.8599999999997</v>
      </c>
      <c r="N73" s="47">
        <f t="shared" si="18"/>
        <v>0</v>
      </c>
      <c r="O73" s="82">
        <f t="shared" si="12"/>
        <v>16.045582896329162</v>
      </c>
      <c r="P73" s="49" t="str">
        <f t="shared" si="13"/>
        <v/>
      </c>
      <c r="Q73" s="49" t="str">
        <f t="shared" si="14"/>
        <v/>
      </c>
      <c r="R73" s="49" t="str">
        <f t="shared" si="15"/>
        <v/>
      </c>
      <c r="S73" s="1"/>
      <c r="T73" s="1"/>
      <c r="U73" s="1"/>
      <c r="V73" s="1"/>
      <c r="W73" s="1"/>
      <c r="X73" s="1"/>
      <c r="Y73" s="1"/>
      <c r="Z73" s="1"/>
    </row>
    <row r="74" ht="19.5" customHeight="1">
      <c r="A74" s="42"/>
      <c r="B74" s="43"/>
      <c r="C74" s="44" t="s">
        <v>147</v>
      </c>
      <c r="D74" s="90" t="s">
        <v>148</v>
      </c>
      <c r="E74" s="46">
        <v>278932.29999999999</v>
      </c>
      <c r="F74" s="46">
        <v>0</v>
      </c>
      <c r="G74" s="46">
        <v>0</v>
      </c>
      <c r="H74" s="46">
        <v>0</v>
      </c>
      <c r="I74" s="46">
        <v>44836.290000000001</v>
      </c>
      <c r="J74" s="46">
        <v>0</v>
      </c>
      <c r="K74" s="47">
        <f t="shared" si="16"/>
        <v>-234096.00999999998</v>
      </c>
      <c r="L74" s="47">
        <f t="shared" ref="L74:L78" si="19">I74-G74</f>
        <v>44836.290000000001</v>
      </c>
      <c r="M74" s="47">
        <f t="shared" si="17"/>
        <v>44836.290000000001</v>
      </c>
      <c r="N74" s="47">
        <f t="shared" si="18"/>
        <v>0</v>
      </c>
      <c r="O74" s="49">
        <f t="shared" ref="O74:O78" si="20">IFERROR(I74/E74,"")</f>
        <v>0.160742552942058</v>
      </c>
      <c r="P74" s="49" t="str">
        <f t="shared" ref="P74:P78" si="21">IFERROR(J74/H74,"")</f>
        <v/>
      </c>
      <c r="Q74" s="49" t="str">
        <f t="shared" ref="Q74:Q78" si="22">IFERROR(I74/G74,"")</f>
        <v/>
      </c>
      <c r="R74" s="49" t="str">
        <f t="shared" ref="R74:R78" si="23">IFERROR(I74/F74,"")</f>
        <v/>
      </c>
      <c r="S74" s="1"/>
      <c r="T74" s="1"/>
      <c r="U74" s="1"/>
      <c r="V74" s="1"/>
      <c r="W74" s="1"/>
      <c r="X74" s="1"/>
      <c r="Y74" s="1"/>
      <c r="Z74" s="1"/>
    </row>
    <row r="75" ht="30" customHeight="1">
      <c r="A75" s="36"/>
      <c r="B75" s="37"/>
      <c r="C75" s="44" t="s">
        <v>149</v>
      </c>
      <c r="D75" s="92" t="s">
        <v>150</v>
      </c>
      <c r="E75" s="50">
        <v>-120.79000000000001</v>
      </c>
      <c r="F75" s="50">
        <v>0</v>
      </c>
      <c r="G75" s="50">
        <v>0</v>
      </c>
      <c r="H75" s="50">
        <v>0</v>
      </c>
      <c r="I75" s="50">
        <v>-11219.9</v>
      </c>
      <c r="J75" s="50">
        <v>-11167.369999999999</v>
      </c>
      <c r="K75" s="51">
        <f t="shared" si="16"/>
        <v>-11099.109999999999</v>
      </c>
      <c r="L75" s="51">
        <f t="shared" si="19"/>
        <v>-11219.9</v>
      </c>
      <c r="M75" s="51">
        <f t="shared" si="17"/>
        <v>-11219.9</v>
      </c>
      <c r="N75" s="51">
        <f t="shared" si="18"/>
        <v>-11167.369999999999</v>
      </c>
      <c r="O75" s="93">
        <f t="shared" si="20"/>
        <v>92.887656262935664</v>
      </c>
      <c r="P75" s="49" t="str">
        <f t="shared" si="21"/>
        <v/>
      </c>
      <c r="Q75" s="49" t="str">
        <f t="shared" si="22"/>
        <v/>
      </c>
      <c r="R75" s="94" t="str">
        <f t="shared" si="23"/>
        <v/>
      </c>
      <c r="S75" s="1"/>
      <c r="T75" s="1"/>
      <c r="U75" s="1"/>
      <c r="V75" s="1"/>
      <c r="W75" s="1"/>
      <c r="X75" s="1"/>
      <c r="Y75" s="1"/>
      <c r="Z75" s="1"/>
    </row>
    <row r="76" ht="33">
      <c r="A76" s="42"/>
      <c r="B76" s="43"/>
      <c r="C76" s="44" t="s">
        <v>151</v>
      </c>
      <c r="D76" s="95" t="s">
        <v>152</v>
      </c>
      <c r="E76" s="46">
        <v>80740.360000000001</v>
      </c>
      <c r="F76" s="46">
        <v>6644.6099999999997</v>
      </c>
      <c r="G76" s="46">
        <v>6644.6099999999997</v>
      </c>
      <c r="H76" s="46">
        <v>0</v>
      </c>
      <c r="I76" s="46">
        <v>26552.080000000002</v>
      </c>
      <c r="J76" s="46">
        <v>0</v>
      </c>
      <c r="K76" s="47">
        <f t="shared" si="16"/>
        <v>-54188.279999999999</v>
      </c>
      <c r="L76" s="47">
        <f t="shared" si="19"/>
        <v>19907.470000000001</v>
      </c>
      <c r="M76" s="47">
        <f t="shared" si="17"/>
        <v>19907.470000000001</v>
      </c>
      <c r="N76" s="47">
        <f t="shared" si="18"/>
        <v>0</v>
      </c>
      <c r="O76" s="49">
        <f t="shared" si="20"/>
        <v>0.32885758745688032</v>
      </c>
      <c r="P76" s="49" t="str">
        <f t="shared" si="21"/>
        <v/>
      </c>
      <c r="Q76" s="49">
        <f t="shared" si="22"/>
        <v>3.9960328747661644</v>
      </c>
      <c r="R76" s="49">
        <f t="shared" si="23"/>
        <v>3.9960328747661644</v>
      </c>
      <c r="S76" s="1"/>
      <c r="T76" s="1"/>
      <c r="U76" s="1"/>
      <c r="V76" s="1"/>
      <c r="W76" s="1"/>
      <c r="X76" s="1"/>
      <c r="Y76" s="1"/>
      <c r="Z76" s="1"/>
    </row>
    <row r="77" ht="14.25" customHeight="1">
      <c r="A77" s="42"/>
      <c r="B77" s="43"/>
      <c r="C77" s="44" t="s">
        <v>153</v>
      </c>
      <c r="D77" s="95" t="s">
        <v>154</v>
      </c>
      <c r="E77" s="46">
        <v>-124859.3</v>
      </c>
      <c r="F77" s="46">
        <v>0</v>
      </c>
      <c r="G77" s="46">
        <v>0</v>
      </c>
      <c r="H77" s="46">
        <v>0</v>
      </c>
      <c r="I77" s="46">
        <v>-62273.660000000003</v>
      </c>
      <c r="J77" s="46">
        <v>-3.27</v>
      </c>
      <c r="K77" s="47">
        <f t="shared" si="16"/>
        <v>62585.639999999999</v>
      </c>
      <c r="L77" s="47">
        <f t="shared" si="19"/>
        <v>-62273.660000000003</v>
      </c>
      <c r="M77" s="47">
        <f t="shared" si="17"/>
        <v>-62273.660000000003</v>
      </c>
      <c r="N77" s="47">
        <f t="shared" si="18"/>
        <v>-3.27</v>
      </c>
      <c r="O77" s="49">
        <f t="shared" si="20"/>
        <v>0.49875067375838245</v>
      </c>
      <c r="P77" s="49" t="str">
        <f t="shared" si="21"/>
        <v/>
      </c>
      <c r="Q77" s="49" t="str">
        <f t="shared" si="22"/>
        <v/>
      </c>
      <c r="R77" s="49" t="str">
        <f t="shared" si="23"/>
        <v/>
      </c>
      <c r="S77" s="1"/>
      <c r="T77" s="1"/>
      <c r="U77" s="1"/>
      <c r="V77" s="1"/>
      <c r="W77" s="1"/>
      <c r="X77" s="1"/>
      <c r="Y77" s="1"/>
      <c r="Z77" s="1"/>
    </row>
    <row r="78" s="35" customFormat="1" ht="22.5" customHeight="1">
      <c r="A78" s="96"/>
      <c r="B78" s="97"/>
      <c r="C78" s="98"/>
      <c r="D78" s="99" t="s">
        <v>155</v>
      </c>
      <c r="E78" s="55">
        <f>E67+E68</f>
        <v>19190859.606716417</v>
      </c>
      <c r="F78" s="55">
        <f>F67+F68</f>
        <v>61992966.32</v>
      </c>
      <c r="G78" s="55">
        <f>G67+G68</f>
        <v>21759974.23</v>
      </c>
      <c r="H78" s="55">
        <f>H67+H68</f>
        <v>4285630.3900000006</v>
      </c>
      <c r="I78" s="55">
        <f>I67+I68</f>
        <v>20203799.749999996</v>
      </c>
      <c r="J78" s="55">
        <f>J67+J68</f>
        <v>2492818.1699999999</v>
      </c>
      <c r="K78" s="55">
        <f t="shared" si="16"/>
        <v>1012940.1432835795</v>
      </c>
      <c r="L78" s="55">
        <f t="shared" si="19"/>
        <v>-1556174.4800000042</v>
      </c>
      <c r="M78" s="55">
        <f t="shared" si="17"/>
        <v>-41789166.570000008</v>
      </c>
      <c r="N78" s="55">
        <f t="shared" si="18"/>
        <v>-1792812.2200000007</v>
      </c>
      <c r="O78" s="41">
        <f t="shared" si="20"/>
        <v>1.052782426844969</v>
      </c>
      <c r="P78" s="41">
        <f t="shared" si="21"/>
        <v>0.58166895955766251</v>
      </c>
      <c r="Q78" s="41">
        <f t="shared" si="22"/>
        <v>0.92848454398192526</v>
      </c>
      <c r="R78" s="41">
        <f t="shared" si="23"/>
        <v>0.32590471063621135</v>
      </c>
      <c r="S78" s="35"/>
      <c r="T78" s="35"/>
      <c r="U78" s="35"/>
      <c r="V78" s="35"/>
      <c r="W78" s="35"/>
      <c r="X78" s="35"/>
      <c r="Y78" s="35"/>
      <c r="Z78" s="35"/>
    </row>
    <row r="79">
      <c r="A79" s="100" t="s">
        <v>156</v>
      </c>
      <c r="B79" s="101" t="s">
        <v>157</v>
      </c>
      <c r="C79" s="102"/>
      <c r="D79" s="103"/>
      <c r="E79" s="104"/>
      <c r="F79" s="105"/>
      <c r="G79" s="105"/>
      <c r="H79" s="105"/>
      <c r="I79" s="106"/>
      <c r="J79" s="106"/>
      <c r="K79" s="107"/>
      <c r="L79" s="107"/>
      <c r="M79" s="105"/>
      <c r="N79" s="105"/>
      <c r="O79" s="105"/>
      <c r="S79" s="1"/>
      <c r="T79" s="1"/>
      <c r="U79" s="1"/>
      <c r="V79" s="1"/>
      <c r="W79" s="1"/>
      <c r="X79" s="1"/>
      <c r="Y79" s="1"/>
    </row>
    <row r="80" ht="12.75">
      <c r="E80" s="5"/>
      <c r="U80" s="1"/>
      <c r="W80" s="1"/>
      <c r="X80" s="1"/>
      <c r="Y80" s="1"/>
    </row>
    <row r="81" ht="12.75">
      <c r="A81" s="2"/>
      <c r="B81" s="3"/>
      <c r="C81" s="4"/>
      <c r="D81" s="1"/>
      <c r="E81" s="5"/>
      <c r="F81" s="1"/>
      <c r="G81" s="1"/>
      <c r="H81" s="6"/>
      <c r="I81" s="7"/>
      <c r="J81" s="7"/>
      <c r="K81" s="8"/>
      <c r="L81" s="8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>
      <c r="A82" s="2"/>
      <c r="B82" s="3"/>
      <c r="C82" s="4"/>
      <c r="D82" s="1"/>
      <c r="E82" s="5"/>
      <c r="F82" s="1"/>
      <c r="G82" s="1"/>
      <c r="H82" s="6"/>
      <c r="I82" s="7"/>
      <c r="J82" s="7"/>
      <c r="K82" s="8"/>
      <c r="L82" s="8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>
      <c r="E83" s="5"/>
      <c r="F83" s="1"/>
      <c r="G83" s="1"/>
      <c r="H83" s="6"/>
      <c r="I83" s="7"/>
      <c r="J83" s="7"/>
      <c r="K83" s="8"/>
      <c r="L83" s="8"/>
      <c r="U83" s="1"/>
      <c r="V83" s="1"/>
      <c r="W83" s="1"/>
      <c r="X83" s="1"/>
    </row>
    <row r="84" ht="12.75">
      <c r="F84" s="1"/>
      <c r="H84" s="6"/>
      <c r="I84" s="7"/>
      <c r="J84" s="7"/>
      <c r="U84" s="1"/>
      <c r="V84" s="1"/>
      <c r="W84" s="1"/>
    </row>
    <row r="85" ht="12.75">
      <c r="F85" s="1"/>
      <c r="H85" s="6"/>
      <c r="I85" s="7"/>
      <c r="J85" s="7"/>
      <c r="U85" s="1"/>
      <c r="V85" s="1"/>
      <c r="W85" s="1"/>
    </row>
    <row r="86" ht="12.75">
      <c r="F86" s="1"/>
      <c r="H86" s="6"/>
      <c r="I86" s="7"/>
      <c r="J86" s="7"/>
      <c r="U86" s="1"/>
      <c r="V86" s="1"/>
      <c r="W86" s="1"/>
    </row>
    <row r="87" ht="12.75">
      <c r="E87" s="5"/>
      <c r="F87" s="1"/>
      <c r="H87" s="6"/>
      <c r="I87" s="7"/>
      <c r="J87" s="7"/>
      <c r="U87" s="1"/>
      <c r="V87" s="1"/>
      <c r="W87" s="1"/>
    </row>
    <row r="88" ht="12.75">
      <c r="H88" s="6"/>
      <c r="W88" s="1"/>
    </row>
    <row r="89" ht="12.75">
      <c r="H89" s="6"/>
      <c r="I89" s="7"/>
      <c r="J89" s="7"/>
      <c r="K89" s="8"/>
      <c r="V89" s="1"/>
      <c r="W89" s="1"/>
      <c r="X89" s="1"/>
    </row>
    <row r="90" ht="12.75">
      <c r="H90" s="6"/>
      <c r="I90" s="7"/>
      <c r="J90" s="7"/>
      <c r="K90" s="8"/>
    </row>
    <row r="91" ht="12.75">
      <c r="H91" s="6"/>
      <c r="I91" s="7"/>
      <c r="J91" s="7"/>
      <c r="K91" s="8"/>
    </row>
    <row r="92" ht="12.75">
      <c r="J92" s="7"/>
      <c r="K92" s="8"/>
    </row>
    <row r="93" ht="12.75">
      <c r="H93" s="6"/>
      <c r="I93" s="7"/>
    </row>
    <row r="94" ht="12.75">
      <c r="H94" s="6"/>
      <c r="I94" s="7"/>
    </row>
    <row r="95" ht="12.75">
      <c r="E95" s="5"/>
      <c r="F95" s="1"/>
      <c r="G95" s="1"/>
      <c r="H95" s="6"/>
      <c r="I95" s="7"/>
      <c r="J95" s="7"/>
    </row>
    <row r="96" ht="12.75">
      <c r="E96" s="5"/>
      <c r="F96" s="1"/>
      <c r="G96" s="1"/>
      <c r="H96" s="6"/>
      <c r="I96" s="7"/>
      <c r="J96" s="7"/>
    </row>
    <row r="97" ht="12.75">
      <c r="E97" s="5"/>
      <c r="F97" s="1"/>
      <c r="G97" s="1"/>
      <c r="H97" s="6"/>
      <c r="I97" s="7"/>
      <c r="J97" s="7"/>
    </row>
    <row r="98" ht="12.75">
      <c r="E98" s="5"/>
      <c r="F98" s="1"/>
      <c r="G98" s="1"/>
      <c r="H98" s="6"/>
      <c r="I98" s="7"/>
      <c r="J98" s="7"/>
    </row>
    <row r="99" ht="12.75">
      <c r="E99" s="5"/>
      <c r="F99" s="1"/>
      <c r="G99" s="1"/>
      <c r="H99" s="6"/>
      <c r="I99" s="7"/>
      <c r="J99" s="7"/>
    </row>
    <row r="100" ht="12.75">
      <c r="E100" s="5"/>
      <c r="F100" s="1"/>
      <c r="G100" s="1"/>
      <c r="H100" s="6"/>
      <c r="I100" s="7"/>
      <c r="J100" s="7"/>
    </row>
    <row r="101" ht="12.75">
      <c r="E101" s="5"/>
      <c r="F101" s="1"/>
      <c r="G101" s="1"/>
      <c r="H101" s="6"/>
      <c r="I101" s="7"/>
      <c r="J101" s="7"/>
    </row>
    <row r="102" ht="12.75">
      <c r="E102" s="5"/>
      <c r="F102" s="1"/>
      <c r="G102" s="1"/>
      <c r="H102" s="6"/>
      <c r="I102" s="7"/>
      <c r="J102" s="7"/>
    </row>
    <row r="105" ht="12.75">
      <c r="F105" s="1"/>
      <c r="G105" s="1"/>
      <c r="H105" s="6"/>
    </row>
  </sheetData>
  <autoFilter ref="A4:R79"/>
  <mergeCells count="33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17:C17"/>
    <mergeCell ref="A18:A21"/>
    <mergeCell ref="B18:B21"/>
    <mergeCell ref="A22:A24"/>
    <mergeCell ref="B22:B24"/>
    <mergeCell ref="A25:A33"/>
    <mergeCell ref="B25:B33"/>
    <mergeCell ref="A34:A46"/>
    <mergeCell ref="B34:B46"/>
    <mergeCell ref="A47:A51"/>
    <mergeCell ref="B47:B51"/>
    <mergeCell ref="A52:A54"/>
    <mergeCell ref="B52:B54"/>
    <mergeCell ref="A55:A57"/>
    <mergeCell ref="B55:B57"/>
    <mergeCell ref="A58:A66"/>
    <mergeCell ref="B58:B66"/>
    <mergeCell ref="A69:A77"/>
    <mergeCell ref="B69:B77"/>
  </mergeCells>
  <printOptions headings="0" gridLines="0"/>
  <pageMargins left="0.17000000000000001" right="0" top="0.51181102362204722" bottom="0.40999999999999998" header="0.19685039370078738" footer="0.15748031496062992"/>
  <pageSetup paperSize="9" scale="46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yuryeva-oi</cp:lastModifiedBy>
  <cp:revision>108</cp:revision>
  <dcterms:created xsi:type="dcterms:W3CDTF">2015-02-26T11:08:47Z</dcterms:created>
  <dcterms:modified xsi:type="dcterms:W3CDTF">2025-05-20T04:41:32Z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