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на 26.05.2025 (ацк)" sheetId="1" state="visible" r:id="rId1"/>
  </sheets>
  <definedNames>
    <definedName name="_xlnm._FilterDatabase" localSheetId="0" hidden="1">'на 26.05.2025 (ацк)'!$A$4:$Z$80</definedName>
    <definedName name="Print_Titles" localSheetId="0" hidden="0">'на 26.05.2025 (ацк)'!$3:$4</definedName>
    <definedName name="Print_Area" localSheetId="0" hidden="0">'на 26.05.2025 (ацк)'!$A$1:$R$80</definedName>
    <definedName name="XDO_?AMOUNT?">#REF!</definedName>
    <definedName name="XDO_?BANK_ACC_NUM?">#REF!</definedName>
    <definedName name="XDO_?BANK_ACCOUNT_NUM_OPO?">#REF!</definedName>
    <definedName name="XDO_?BCC_CODE?">#REF!</definedName>
    <definedName name="XDO_?BUDGET_NAME?">#REF!</definedName>
    <definedName name="XDO_?CHIEF_DEP_NAME?">#REF!</definedName>
    <definedName name="XDO_?CHIEF_DEP_POST?">#REF!</definedName>
    <definedName name="XDO_?CHIEF_NAME?">#REF!</definedName>
    <definedName name="XDO_?CHIEF_POST?">#REF!</definedName>
    <definedName name="XDO_?CLERK_NAME?">#REF!</definedName>
    <definedName name="XDO_?CLERK_PHONE?">#REF!</definedName>
    <definedName name="XDO_?CLERK_POST?">#REF!</definedName>
    <definedName name="XDO_?DOC_REG_NUMBER?">#REF!</definedName>
    <definedName name="XDO_?G_S1_D_C1?">#REF!</definedName>
    <definedName name="XDO_?G_S1_D_C2?">#REF!</definedName>
    <definedName name="XDO_?G_S1_D_C3?">#REF!</definedName>
    <definedName name="XDO_?G_S1_D_C4?">#REF!</definedName>
    <definedName name="XDO_?G_S1_D_C5?">#REF!</definedName>
    <definedName name="XDO_?G_S1_D_C6?">#REF!</definedName>
    <definedName name="XDO_?G_S1_D_C7?">#REF!</definedName>
    <definedName name="XDO_?G_S1_F_R4?">#REF!</definedName>
    <definedName name="XDO_?G_S1_F_R5?">#REF!</definedName>
    <definedName name="XDO_?G_S1_F_R6?">#REF!</definedName>
    <definedName name="XDO_?G_S1_GRF_C2?">#REF!</definedName>
    <definedName name="XDO_?G_S1_GRF_C4?">#REF!</definedName>
    <definedName name="XDO_?G_S1_GRF_C5?">#REF!</definedName>
    <definedName name="XDO_?G_S1_GRF_C6?">#REF!</definedName>
    <definedName name="XDO_?G_S2_D_C1?">#REF!</definedName>
    <definedName name="XDO_?G_S2_D_C2?">#REF!</definedName>
    <definedName name="XDO_?G_S2_D_C3?">#REF!</definedName>
    <definedName name="XDO_?G_S2_D_C4?">#REF!</definedName>
    <definedName name="XDO_?G_S2_D_C5?">#REF!</definedName>
    <definedName name="XDO_?G_S2_D_C6?">#REF!</definedName>
    <definedName name="XDO_?G_S2_D_C7?">#REF!</definedName>
    <definedName name="XDO_?G_S2_F_R4?">#REF!</definedName>
    <definedName name="XDO_?G_S2_F_R5?">#REF!</definedName>
    <definedName name="XDO_?G_S2_F_R6?">#REF!</definedName>
    <definedName name="XDO_?G_S2_GRF_C2?">#REF!</definedName>
    <definedName name="XDO_?G_S2_GRF_C4?">#REF!</definedName>
    <definedName name="XDO_?G_S2_GRF_C5?">#REF!</definedName>
    <definedName name="XDO_?G_S2_GRF_C6?">#REF!</definedName>
    <definedName name="XDO_?G_S3_D_C1?">#REF!</definedName>
    <definedName name="XDO_?G_S3_D_C2?">#REF!</definedName>
    <definedName name="XDO_?G_S3_D_C3?">#REF!</definedName>
    <definedName name="XDO_?G_S3_D_C4?">#REF!</definedName>
    <definedName name="XDO_?G_S3_D_C5?">#REF!</definedName>
    <definedName name="XDO_?G_S3_D_C6?">#REF!</definedName>
    <definedName name="XDO_?G_S3_D_C7?">#REF!</definedName>
    <definedName name="XDO_?G_S3_F_R4?">#REF!</definedName>
    <definedName name="XDO_?G_S3_F_R5?">#REF!</definedName>
    <definedName name="XDO_?G_S3_F_R6?">#REF!</definedName>
    <definedName name="XDO_?G_S3_GRF_C2?">#REF!</definedName>
    <definedName name="XDO_?G_S3_GRF_C4?">#REF!</definedName>
    <definedName name="XDO_?G_S3_GRF_C5?">#REF!</definedName>
    <definedName name="XDO_?G_S3_GRF_C6?">#REF!</definedName>
    <definedName name="XDO_?H_BS_UFK?">#REF!</definedName>
    <definedName name="XDO_?H_BUDGET_NAME?">#REF!</definedName>
    <definedName name="XDO_?H_EXECUTOR?">#REF!</definedName>
    <definedName name="XDO_?H_FO_NAME?">#REF!</definedName>
    <definedName name="XDO_?H_LAST_REPORT_DATE?">#REF!</definedName>
    <definedName name="XDO_?H_OKPO?">#REF!</definedName>
    <definedName name="XDO_?H_REPORT_DATE?">#REF!</definedName>
    <definedName name="XDO_?H_REPORT_DATE_TEXT?">#REF!</definedName>
    <definedName name="XDO_?H_REPORT_NUMBER?">#REF!</definedName>
    <definedName name="XDO_?H_TOFK_CODE?">#REF!</definedName>
    <definedName name="XDO_?H_TOFK_NAME?">#REF!</definedName>
    <definedName name="XDO_?OKATO?">#REF!</definedName>
    <definedName name="XDO_?OKPO?">#REF!</definedName>
    <definedName name="XDO_?OPER_SIGNATURE5?">#REF!</definedName>
    <definedName name="XDO_?OPER_SIGNATURE6?">#REF!</definedName>
    <definedName name="XDO_?OPER_SIGNATURE7?">#REF!</definedName>
    <definedName name="XDO_?OPER_SIGNATURE8?">#REF!</definedName>
    <definedName name="XDO_?PP_DATE?">#REF!</definedName>
    <definedName name="XDO_?PP_NUM?">#REF!</definedName>
    <definedName name="XDO_?RECEIVER_INN?">#REF!</definedName>
    <definedName name="XDO_?RECEIVER_KPP?">#REF!</definedName>
    <definedName name="XDO_?RECEIVER_TOFK_NAME?">#REF!</definedName>
    <definedName name="XDO_?REPORT_DATE?">#REF!</definedName>
    <definedName name="XDO_?REPORT_DATE_1?">#REF!</definedName>
    <definedName name="XDO_?REPORT_DATE_2?">#REF!</definedName>
    <definedName name="XDO_?SUBS_CODE?">#REF!</definedName>
    <definedName name="XDO_?TOFK_CODE?">#REF!</definedName>
    <definedName name="XDO_?TOFK_CODE_OP?">#REF!</definedName>
    <definedName name="XDO_?TOFK_NAME?">#REF!</definedName>
    <definedName name="XDO_?TOFK_NAME_OP?">#REF!</definedName>
    <definedName name="XDO_?TOFK_NAME2?">#REF!</definedName>
    <definedName name="XDO_?TOT_AMOUNT?">#REF!</definedName>
    <definedName name="XDO_?USER_DEPARTMENT?">#REF!</definedName>
    <definedName name="XDO_?USER_DEPARTMENT2?">#REF!</definedName>
    <definedName name="XDO_GROUP_?LINE?">#REF!</definedName>
    <definedName name="XDO_GROUP_?LINE_G_S1_D?">#REF!</definedName>
    <definedName name="XDO_GROUP_?LINE_G_S1_D_B?">#REF!</definedName>
    <definedName name="XDO_GROUP_?LINE_G_S1_GRF?">#REF!</definedName>
    <definedName name="XDO_GROUP_?LINE_G_S2_D?">#REF!</definedName>
    <definedName name="XDO_GROUP_?LINE_G_S2_D_B?">#REF!</definedName>
    <definedName name="XDO_GROUP_?LINE_G_S2_GRF?">#REF!</definedName>
    <definedName name="XDO_GROUP_?LINE_G_S3_D?">#REF!</definedName>
    <definedName name="XDO_GROUP_?LINE_G_S3_D_B?">#REF!</definedName>
    <definedName name="XDO_GROUP_?LINE_G_S3_GRF?">#REF!</definedName>
    <definedName name="XDO_GROUP_?NULL_1?">#REF!</definedName>
    <definedName name="XDO_GROUP_?NULL_10?">#REF!</definedName>
    <definedName name="XDO_GROUP_?NULL_11?">#REF!</definedName>
    <definedName name="XDO_GROUP_?NULL_12?">#REF!</definedName>
    <definedName name="XDO_GROUP_?NULL_3?">#REF!</definedName>
    <definedName name="XDO_GROUP_?NULL_4?">#REF!</definedName>
    <definedName name="XDO_GROUP_?NULL_6?">#REF!</definedName>
    <definedName name="XDO_GROUP_?NULL_7?">#REF!</definedName>
    <definedName name="XDO_GROUP_?NULL_9?">#REF!</definedName>
    <definedName name="о">#REF!</definedName>
    <definedName name="оля">#REF!</definedName>
    <definedName name="_xlnm._FilterDatabase" localSheetId="0" hidden="1">'на 26.05.2025 (ацк)'!$A$4:$Z$80</definedName>
  </definedNames>
  <calcPr/>
</workbook>
</file>

<file path=xl/sharedStrings.xml><?xml version="1.0" encoding="utf-8"?>
<sst xmlns="http://schemas.openxmlformats.org/spreadsheetml/2006/main" count="165" uniqueCount="165">
  <si>
    <t xml:space="preserve">Оперативный анализ  поступления доходов бюджета города Перми в 2025 году </t>
  </si>
  <si>
    <t xml:space="preserve"> </t>
  </si>
  <si>
    <t>тыс.руб.</t>
  </si>
  <si>
    <t xml:space="preserve">тыс. руб.</t>
  </si>
  <si>
    <t xml:space="preserve">ФАКТ 2025 года (ацк+реестр)</t>
  </si>
  <si>
    <t xml:space="preserve">Код адм.</t>
  </si>
  <si>
    <t xml:space="preserve">Администраторы, кураторы доходов    </t>
  </si>
  <si>
    <t xml:space="preserve">Код вида доходов</t>
  </si>
  <si>
    <t xml:space="preserve">Вид дохода</t>
  </si>
  <si>
    <t xml:space="preserve">Факт с нач. 2024 года по 23.05.2024 вкл. (в соп. усл. 2025г)</t>
  </si>
  <si>
    <t xml:space="preserve">ПЛАН на 2025 год </t>
  </si>
  <si>
    <t xml:space="preserve">ФАКТ 2025 года</t>
  </si>
  <si>
    <t>ОТКЛОНЕНИЕ</t>
  </si>
  <si>
    <t xml:space="preserve">%,  факт 2025г./ факт 2024г.</t>
  </si>
  <si>
    <t xml:space="preserve">Исполн. плана месяца</t>
  </si>
  <si>
    <t xml:space="preserve">Исполн. плана отч. периода</t>
  </si>
  <si>
    <t xml:space="preserve">Исполн. плана года</t>
  </si>
  <si>
    <t>АЦК</t>
  </si>
  <si>
    <t>ацк</t>
  </si>
  <si>
    <t xml:space="preserve">АЦК </t>
  </si>
  <si>
    <t xml:space="preserve">2025 год </t>
  </si>
  <si>
    <t xml:space="preserve">январь - май</t>
  </si>
  <si>
    <t>май</t>
  </si>
  <si>
    <t xml:space="preserve">с нач. года на 26.05.2025 (по 23.05.2025 вкл.)</t>
  </si>
  <si>
    <t xml:space="preserve">факта 2025 года от факта 2024 года</t>
  </si>
  <si>
    <t xml:space="preserve">факта отч. пер. от плана отч. пер.</t>
  </si>
  <si>
    <t xml:space="preserve">факта 2025г.                от плана 2025г.</t>
  </si>
  <si>
    <t xml:space="preserve">факта за май от плана май</t>
  </si>
  <si>
    <t xml:space="preserve">с нач. года на 26.05.2025 (по 22.05.2025 вкл.)</t>
  </si>
  <si>
    <t>скрыть</t>
  </si>
  <si>
    <t xml:space="preserve">НАЛОГОВЫЕ ДОХОДЫ</t>
  </si>
  <si>
    <t>ДЭПП</t>
  </si>
  <si>
    <t xml:space="preserve">101 02000 01 0000 110</t>
  </si>
  <si>
    <t>НДФЛ</t>
  </si>
  <si>
    <t>ДДиБ</t>
  </si>
  <si>
    <t xml:space="preserve">103 02000 01 0000 110</t>
  </si>
  <si>
    <t xml:space="preserve">Акцизы по подакцизным товарам</t>
  </si>
  <si>
    <t xml:space="preserve">103 03000 01 0000 110</t>
  </si>
  <si>
    <t xml:space="preserve">Туристический налог</t>
  </si>
  <si>
    <t xml:space="preserve">105 01000 01 0000 110</t>
  </si>
  <si>
    <t>УСН</t>
  </si>
  <si>
    <t xml:space="preserve">105 02000 02 0000 110</t>
  </si>
  <si>
    <t>ЕНВД</t>
  </si>
  <si>
    <t xml:space="preserve">105 03000 01 0000 110</t>
  </si>
  <si>
    <t xml:space="preserve">Единый сельскохозяйственный налог</t>
  </si>
  <si>
    <t xml:space="preserve">105 04000 01 0000 110</t>
  </si>
  <si>
    <t>Патент</t>
  </si>
  <si>
    <t>ДЗО</t>
  </si>
  <si>
    <t xml:space="preserve">106 01020 04 0000 110</t>
  </si>
  <si>
    <t xml:space="preserve">Налог на имущество физических лиц</t>
  </si>
  <si>
    <t xml:space="preserve">106 06000 00 0000 110</t>
  </si>
  <si>
    <t xml:space="preserve">Земельный налог </t>
  </si>
  <si>
    <t xml:space="preserve">108 03010 01 0000 110</t>
  </si>
  <si>
    <t xml:space="preserve">Государственная пошлина</t>
  </si>
  <si>
    <t xml:space="preserve">109 00000 00 0000 000</t>
  </si>
  <si>
    <t xml:space="preserve">Задолженность по отмененным налогам</t>
  </si>
  <si>
    <t xml:space="preserve">НЕНАЛОГОВЫЕ ДОХОДЫ</t>
  </si>
  <si>
    <t>944</t>
  </si>
  <si>
    <t xml:space="preserve">111 05092 04 0000 120</t>
  </si>
  <si>
    <t xml:space="preserve">Доходы от предоставления на платной основе парковок</t>
  </si>
  <si>
    <t xml:space="preserve">111 07014 04 0000 120</t>
  </si>
  <si>
    <t xml:space="preserve">Доходы от перечисления части прибыли МУП</t>
  </si>
  <si>
    <t xml:space="preserve">116 00000 00 0000 000</t>
  </si>
  <si>
    <t xml:space="preserve">Штрафы, санкции, возмещение ущерба</t>
  </si>
  <si>
    <t xml:space="preserve">ИТОГО ПО АДМИНИСТРАТОРУ</t>
  </si>
  <si>
    <t xml:space="preserve">111 09080 04 1000 120</t>
  </si>
  <si>
    <t xml:space="preserve">Плата по договорам на размещение рекламных конструкций</t>
  </si>
  <si>
    <t xml:space="preserve">111 09080 04 2000 120</t>
  </si>
  <si>
    <t xml:space="preserve">Плата за размещение НТО</t>
  </si>
  <si>
    <t>163</t>
  </si>
  <si>
    <t>ДИО</t>
  </si>
  <si>
    <t xml:space="preserve">111 01040 04 0000 120</t>
  </si>
  <si>
    <t xml:space="preserve">Дивиденды по акциям</t>
  </si>
  <si>
    <t xml:space="preserve">111 05074 04 0000 120</t>
  </si>
  <si>
    <t xml:space="preserve">Доходы от сдачи в аренду имущества казны</t>
  </si>
  <si>
    <t xml:space="preserve">111 09044 04 0000 120</t>
  </si>
  <si>
    <t xml:space="preserve">Прочие поступления от использования имущества</t>
  </si>
  <si>
    <t xml:space="preserve">114 02043 04 0000 440</t>
  </si>
  <si>
    <t xml:space="preserve">Доходы от реализации иного имущества</t>
  </si>
  <si>
    <t xml:space="preserve">114 13040 04 0000 410</t>
  </si>
  <si>
    <t xml:space="preserve">Доходы  от реализации мун. имущества, в т.ч.: </t>
  </si>
  <si>
    <t xml:space="preserve">114 13040 04 1000 410</t>
  </si>
  <si>
    <t xml:space="preserve">178-ФЗ </t>
  </si>
  <si>
    <t xml:space="preserve">114 13040 04 2000 410</t>
  </si>
  <si>
    <t xml:space="preserve">НДС по 178-ФЗ</t>
  </si>
  <si>
    <t xml:space="preserve">114 13040 04 3000 410</t>
  </si>
  <si>
    <t>159-ФЗ</t>
  </si>
  <si>
    <t>992</t>
  </si>
  <si>
    <t xml:space="preserve">111 05012 04 1000 120</t>
  </si>
  <si>
    <t xml:space="preserve">Арендная плата за земельные участки до разграничения</t>
  </si>
  <si>
    <t xml:space="preserve">111 05012 04 1020 120</t>
  </si>
  <si>
    <t xml:space="preserve">Средства от продажи права на заключение договоров аренды земельных участков до разграничения</t>
  </si>
  <si>
    <t xml:space="preserve">111 05024 04 1000 120</t>
  </si>
  <si>
    <t xml:space="preserve">Арендная плата за земельные участки, находящиеся в собственности городских округов </t>
  </si>
  <si>
    <t xml:space="preserve">111 05024 04 1020 120</t>
  </si>
  <si>
    <t xml:space="preserve">Средства от продажи права на заключение договоров аренды земельных участков, находящиеся в собст. ГО</t>
  </si>
  <si>
    <t xml:space="preserve">111 05300 00 0000 120</t>
  </si>
  <si>
    <t xml:space="preserve">Плата по соглашениям об установлении сервитута</t>
  </si>
  <si>
    <t xml:space="preserve">111 05400 00 0000 120</t>
  </si>
  <si>
    <t xml:space="preserve">Плата за публичный сервитут</t>
  </si>
  <si>
    <t xml:space="preserve">114 06012 04 0000 430</t>
  </si>
  <si>
    <t xml:space="preserve">Доходы от продажи земельных участков до разграничения</t>
  </si>
  <si>
    <t xml:space="preserve">114 06024 04 0000 430</t>
  </si>
  <si>
    <t xml:space="preserve">Доходы от продажи земельных участков, находящихся в собственности городских округов</t>
  </si>
  <si>
    <t xml:space="preserve">114 06312 04 0000 430</t>
  </si>
  <si>
    <t xml:space="preserve">Плата за увеличение площади земельных участков в результате перераспределения до разграничения</t>
  </si>
  <si>
    <t xml:space="preserve">114 06324 04 0000 430</t>
  </si>
  <si>
    <t xml:space="preserve">Плата за увеличение площади земельных участков в результате перераспределения, находящихся в собст. ГО</t>
  </si>
  <si>
    <t xml:space="preserve">117 05040 ,  111 09044 </t>
  </si>
  <si>
    <t xml:space="preserve">Плата за фактическое пользование земельными участками</t>
  </si>
  <si>
    <t>945</t>
  </si>
  <si>
    <t>ДТ</t>
  </si>
  <si>
    <t xml:space="preserve">113 02000 04 0010 130</t>
  </si>
  <si>
    <t xml:space="preserve">Доходы от компенсации затрат государства (лпд )</t>
  </si>
  <si>
    <t xml:space="preserve">113 02000 04 0015 130</t>
  </si>
  <si>
    <t xml:space="preserve">Доходы от компенсации затрат государства (епд)</t>
  </si>
  <si>
    <t xml:space="preserve">113 02000 04 0020 130</t>
  </si>
  <si>
    <t xml:space="preserve">Доходы от компенсации затрат государства (плата за проезд)</t>
  </si>
  <si>
    <t xml:space="preserve">113 02994 04 0030 130</t>
  </si>
  <si>
    <t xml:space="preserve">Доходы от компенсации затрат государства (транспортные карты)</t>
  </si>
  <si>
    <t>УЖО</t>
  </si>
  <si>
    <t xml:space="preserve">Плата за найм</t>
  </si>
  <si>
    <t xml:space="preserve">114 01040 04 0000 410</t>
  </si>
  <si>
    <t xml:space="preserve">Доходы от продажи квартир</t>
  </si>
  <si>
    <t xml:space="preserve">915, 048</t>
  </si>
  <si>
    <t>УЭ</t>
  </si>
  <si>
    <t xml:space="preserve">112 00000 00 0000 120</t>
  </si>
  <si>
    <t xml:space="preserve">Платежи при пользовании природными ресурсами</t>
  </si>
  <si>
    <t xml:space="preserve">117 05040 04 3000 180</t>
  </si>
  <si>
    <t xml:space="preserve">Восстановительная стоимость зеленых насаждений</t>
  </si>
  <si>
    <t xml:space="preserve">Иные администр.</t>
  </si>
  <si>
    <t xml:space="preserve">111 05000 04 0000 120</t>
  </si>
  <si>
    <t xml:space="preserve">Доходы от сдачи в аренду объектов нежилого фонда</t>
  </si>
  <si>
    <t xml:space="preserve">Плата по соглашениям об установлении сервитута </t>
  </si>
  <si>
    <t xml:space="preserve">113 00000 04 0000 130</t>
  </si>
  <si>
    <t xml:space="preserve">Доходы от оказания платных услуг и компенсации затрат государства</t>
  </si>
  <si>
    <t xml:space="preserve">117 01040 04 0000 180</t>
  </si>
  <si>
    <t xml:space="preserve">Невыясненные поступления</t>
  </si>
  <si>
    <t xml:space="preserve">11705,  11109,  11402</t>
  </si>
  <si>
    <t xml:space="preserve">Прочие неналоговые поступления</t>
  </si>
  <si>
    <t xml:space="preserve">117 15020 04 0000 180</t>
  </si>
  <si>
    <t xml:space="preserve">Инициативные платежи</t>
  </si>
  <si>
    <t xml:space="preserve">ИТОГО НАЛОГОВЫХ И НЕНАЛОГОВЫХ ДОХОДОВ </t>
  </si>
  <si>
    <t xml:space="preserve">БЕЗВОЗМЕЗДНЫЕ ПОСТУПЛЕНИЯ</t>
  </si>
  <si>
    <t xml:space="preserve">202 10000 00 0000 000</t>
  </si>
  <si>
    <t>Дотации</t>
  </si>
  <si>
    <t xml:space="preserve">202 20000 00 0000 000</t>
  </si>
  <si>
    <t xml:space="preserve">Субсидии от других бюджетов бюджетной системы РФ *   </t>
  </si>
  <si>
    <t xml:space="preserve">202 30000 00 0000 000</t>
  </si>
  <si>
    <t xml:space="preserve">Субвенции от других бюджетов бюджетной системы РФ*</t>
  </si>
  <si>
    <t xml:space="preserve">202 40000 00 0000 000</t>
  </si>
  <si>
    <t xml:space="preserve">Иные межбюджетные трансферты  *</t>
  </si>
  <si>
    <t xml:space="preserve">203 04099 04 0000 150</t>
  </si>
  <si>
    <t xml:space="preserve">Прочие безвозмездные поступления от государственных (муниципальных) организаций</t>
  </si>
  <si>
    <t xml:space="preserve">207 04050 04 0000 150</t>
  </si>
  <si>
    <t xml:space="preserve">Прочие безвозмездные поступления</t>
  </si>
  <si>
    <t xml:space="preserve">208 04000 04 0000 150</t>
  </si>
  <si>
    <t xml:space="preserve">Перечисления из бюджетов ГО (в бюджеты ГО) для осуществления возврата (зачета) излишне уплаченных или излишне взысканных сумм налогов</t>
  </si>
  <si>
    <t xml:space="preserve">218 04000 00 0000 000</t>
  </si>
  <si>
    <t xml:space="preserve">Доходы от возврата бюджетными и автономными учреждениями остатков субсидий прошлых лет</t>
  </si>
  <si>
    <t xml:space="preserve">219 04000 00 0000 000</t>
  </si>
  <si>
    <t xml:space="preserve">Возврат остатков субсидий, субвенций прошлых лет</t>
  </si>
  <si>
    <t xml:space="preserve">ВСЕГО ДОХОДОВ </t>
  </si>
  <si>
    <t xml:space="preserve">*)   Примечание: уточненный план по субвенциям, субсидиям и иным межбюджетным трансфертам на текущую дату </t>
  </si>
  <si>
    <t xml:space="preserve">* Уточненный план по субвенциям, субсидиям и иным межбюджетным трансфертам на текущую дату 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</si>
</sst>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9">
    <numFmt numFmtId="160" formatCode="_-* #,##0.00\ &quot;₽&quot;_-;\-* #,##0.00\ &quot;₽&quot;_-;_-* &quot;-&quot;??\ &quot;₽&quot;_-;_-@_-"/>
    <numFmt numFmtId="161" formatCode="_-* #,##0.00\ _₽_-;\-* #,##0.00\ _₽_-;_-* &quot;-&quot;??\ _₽_-;_-@_-"/>
    <numFmt numFmtId="162" formatCode="#,##0.0"/>
    <numFmt numFmtId="163" formatCode="0.0"/>
    <numFmt numFmtId="164" formatCode="0.0%"/>
    <numFmt numFmtId="165" formatCode="dd/mm/yyyy"/>
    <numFmt numFmtId="166" formatCode="#,##0.0_р_."/>
    <numFmt numFmtId="167" formatCode="#,##0_р_."/>
    <numFmt numFmtId="168" formatCode="#,##0.00_р_."/>
  </numFmts>
  <fonts count="32">
    <font>
      <sz val="10.000000"/>
      <color theme="1"/>
      <name val="Arial Cyr"/>
    </font>
    <font>
      <sz val="10.000000"/>
      <name val="Arial Cyr"/>
    </font>
    <font>
      <sz val="10.000000"/>
      <name val="Arial"/>
    </font>
    <font>
      <sz val="11.000000"/>
      <name val="Calibri"/>
    </font>
    <font>
      <sz val="11.000000"/>
      <color theme="1"/>
      <name val="Calibri"/>
      <scheme val="minor"/>
    </font>
    <font>
      <sz val="14.000000"/>
      <color theme="1"/>
      <name val="Times New Roman"/>
    </font>
    <font>
      <sz val="14.000000"/>
      <color indexed="2"/>
      <name val="Times New Roman"/>
    </font>
    <font>
      <sz val="11.000000"/>
      <color theme="1"/>
      <name val="Times New Roman"/>
    </font>
    <font>
      <sz val="8.000000"/>
      <color indexed="2"/>
      <name val="Times New Roman"/>
    </font>
    <font>
      <sz val="14.000000"/>
      <name val="Times New Roman"/>
    </font>
    <font>
      <b/>
      <sz val="14.000000"/>
      <color indexed="2"/>
      <name val="Times New Roman"/>
    </font>
    <font>
      <sz val="11.000000"/>
      <name val="Times New Roman"/>
    </font>
    <font>
      <sz val="8.000000"/>
      <name val="Times New Roman"/>
    </font>
    <font>
      <b/>
      <sz val="14.000000"/>
      <name val="Times New Roman"/>
    </font>
    <font>
      <sz val="12.000000"/>
      <name val="Times New Roman"/>
    </font>
    <font>
      <b/>
      <sz val="12.000000"/>
      <color theme="1"/>
      <name val="Times New Roman"/>
    </font>
    <font>
      <b/>
      <sz val="12.000000"/>
      <color indexed="2"/>
      <name val="Times New Roman"/>
    </font>
    <font>
      <b/>
      <sz val="12.000000"/>
      <name val="Times New Roman"/>
    </font>
    <font>
      <b/>
      <sz val="11.000000"/>
      <name val="Times New Roman"/>
    </font>
    <font>
      <b/>
      <sz val="8.000000"/>
      <color indexed="2"/>
      <name val="Times New Roman"/>
    </font>
    <font>
      <i/>
      <sz val="11.000000"/>
      <color theme="1"/>
      <name val="Times New Roman"/>
    </font>
    <font>
      <i/>
      <sz val="11.000000"/>
      <color indexed="2"/>
      <name val="Times New Roman"/>
    </font>
    <font>
      <i/>
      <sz val="11.000000"/>
      <name val="Times New Roman"/>
    </font>
    <font>
      <i/>
      <sz val="12.000000"/>
      <color theme="1"/>
      <name val="Times New Roman"/>
    </font>
    <font>
      <i/>
      <sz val="14.000000"/>
      <color indexed="2"/>
      <name val="Times New Roman"/>
    </font>
    <font>
      <i/>
      <sz val="8.000000"/>
      <color indexed="2"/>
      <name val="Times New Roman"/>
    </font>
    <font>
      <i/>
      <sz val="12.000000"/>
      <name val="Times New Roman"/>
    </font>
    <font>
      <i/>
      <sz val="12.000000"/>
      <color indexed="2"/>
      <name val="Times New Roman"/>
    </font>
    <font>
      <b/>
      <i/>
      <sz val="12.000000"/>
      <color indexed="2"/>
      <name val="Times New Roman"/>
    </font>
    <font>
      <i/>
      <sz val="14.000000"/>
      <name val="Times New Roman"/>
    </font>
    <font>
      <b/>
      <sz val="8.000000"/>
      <name val="Times New Roman"/>
    </font>
    <font>
      <sz val="13.000000"/>
      <name val="Times New Roman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indexed="5"/>
        <bgColor indexed="5"/>
      </patternFill>
    </fill>
  </fills>
  <borders count="13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none"/>
      <bottom style="thin">
        <color theme="1"/>
      </bottom>
      <diagonal style="none"/>
    </border>
  </borders>
  <cellStyleXfs count="109">
    <xf fontId="0" fillId="0" borderId="0" numFmtId="0" applyNumberFormat="1" applyFont="1" applyFill="1" applyBorder="1"/>
    <xf fontId="1" fillId="0" borderId="0" numFmtId="160" applyNumberFormat="1" applyFont="0" applyFill="0" applyBorder="0" applyProtection="0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4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2" borderId="0" numFmtId="0" applyNumberFormat="1" applyFont="1" applyFill="1" applyBorder="1"/>
    <xf fontId="1" fillId="0" borderId="0" numFmtId="9" applyNumberFormat="1" applyFont="1" applyFill="1" applyBorder="0" applyProtection="0"/>
    <xf fontId="1" fillId="0" borderId="0" numFmtId="9" applyNumberFormat="1" applyFont="0" applyFill="0" applyBorder="0" applyProtection="0"/>
    <xf fontId="2" fillId="0" borderId="0" numFmtId="161" applyNumberFormat="1" applyFont="0" applyFill="0" applyBorder="0" applyProtection="0"/>
    <xf fontId="2" fillId="0" borderId="0" numFmtId="161" applyNumberFormat="1" applyFont="0" applyFill="0" applyBorder="0" applyProtection="0"/>
  </cellStyleXfs>
  <cellXfs count="147">
    <xf fontId="0" fillId="0" borderId="0" numFmtId="0" xfId="0"/>
    <xf fontId="5" fillId="0" borderId="0" numFmtId="0" xfId="0" applyFont="1" applyAlignment="1">
      <alignment vertical="center"/>
    </xf>
    <xf fontId="6" fillId="0" borderId="0" numFmtId="0" xfId="0" applyFont="1" applyAlignment="1">
      <alignment vertical="center"/>
    </xf>
    <xf fontId="7" fillId="0" borderId="0" numFmtId="0" xfId="0" applyFont="1" applyAlignment="1">
      <alignment vertical="top"/>
    </xf>
    <xf fontId="8" fillId="0" borderId="0" numFmtId="0" xfId="0" applyFont="1" applyAlignment="1">
      <alignment vertical="center"/>
    </xf>
    <xf fontId="9" fillId="0" borderId="0" numFmtId="162" xfId="0" applyNumberFormat="1" applyFont="1" applyAlignment="1">
      <alignment vertical="center"/>
    </xf>
    <xf fontId="5" fillId="0" borderId="0" numFmtId="162" xfId="0" applyNumberFormat="1" applyFont="1" applyAlignment="1">
      <alignment vertical="center"/>
    </xf>
    <xf fontId="5" fillId="0" borderId="0" numFmtId="163" xfId="0" applyNumberFormat="1" applyFont="1" applyAlignment="1">
      <alignment vertical="center"/>
    </xf>
    <xf fontId="6" fillId="0" borderId="0" numFmtId="163" xfId="0" applyNumberFormat="1" applyFont="1" applyAlignment="1">
      <alignment vertical="center"/>
    </xf>
    <xf fontId="10" fillId="0" borderId="0" numFmtId="0" xfId="0" applyFont="1" applyAlignment="1">
      <alignment horizontal="center" vertical="center"/>
    </xf>
    <xf fontId="9" fillId="0" borderId="0" numFmtId="0" xfId="0" applyFont="1" applyAlignment="1">
      <alignment horizontal="center" vertical="center" wrapText="1"/>
    </xf>
    <xf fontId="11" fillId="0" borderId="0" numFmtId="0" xfId="0" applyFont="1" applyAlignment="1">
      <alignment horizontal="center" vertical="top" wrapText="1"/>
    </xf>
    <xf fontId="12" fillId="0" borderId="0" numFmtId="0" xfId="0" applyFont="1" applyAlignment="1">
      <alignment vertical="center" wrapText="1"/>
    </xf>
    <xf fontId="9" fillId="0" borderId="0" numFmtId="162" xfId="0" applyNumberFormat="1" applyFont="1" applyAlignment="1">
      <alignment horizontal="center" vertical="center" wrapText="1"/>
    </xf>
    <xf fontId="6" fillId="0" borderId="0" numFmtId="162" xfId="0" applyNumberFormat="1" applyFont="1" applyAlignment="1">
      <alignment horizontal="center" vertical="center" wrapText="1"/>
    </xf>
    <xf fontId="13" fillId="0" borderId="0" numFmtId="0" xfId="0" applyFont="1" applyAlignment="1">
      <alignment horizontal="center" vertical="center"/>
    </xf>
    <xf fontId="6" fillId="0" borderId="0" numFmtId="49" xfId="0" applyNumberFormat="1" applyFont="1" applyAlignment="1">
      <alignment horizontal="center" vertical="center" wrapText="1"/>
    </xf>
    <xf fontId="11" fillId="0" borderId="1" numFmtId="0" xfId="0" applyFont="1" applyBorder="1" applyAlignment="1">
      <alignment horizontal="center" vertical="top" wrapText="1"/>
    </xf>
    <xf fontId="8" fillId="0" borderId="0" numFmtId="0" xfId="0" applyFont="1" applyAlignment="1">
      <alignment horizontal="center" vertical="center" wrapText="1"/>
    </xf>
    <xf fontId="9" fillId="0" borderId="0" numFmtId="163" xfId="0" applyNumberFormat="1" applyFont="1" applyAlignment="1">
      <alignment horizontal="center" vertical="center" wrapText="1"/>
    </xf>
    <xf fontId="6" fillId="0" borderId="0" numFmtId="163" xfId="0" applyNumberFormat="1" applyFont="1" applyAlignment="1">
      <alignment horizontal="center" vertical="center" wrapText="1"/>
    </xf>
    <xf fontId="14" fillId="0" borderId="0" numFmtId="0" xfId="0" applyFont="1" applyAlignment="1">
      <alignment horizontal="right" vertical="center" wrapText="1"/>
    </xf>
    <xf fontId="14" fillId="0" borderId="0" numFmtId="0" xfId="0" applyFont="1" applyAlignment="1">
      <alignment horizontal="right" vertical="center"/>
    </xf>
    <xf fontId="9" fillId="0" borderId="0" numFmtId="0" xfId="0" applyFont="1" applyAlignment="1">
      <alignment horizontal="right" vertical="center"/>
    </xf>
    <xf fontId="10" fillId="0" borderId="2" numFmtId="162" xfId="0" applyNumberFormat="1" applyFont="1" applyBorder="1" applyAlignment="1">
      <alignment horizontal="center" vertical="center" wrapText="1"/>
    </xf>
    <xf fontId="10" fillId="0" borderId="3" numFmtId="162" xfId="0" applyNumberFormat="1" applyFont="1" applyBorder="1" applyAlignment="1">
      <alignment horizontal="center" vertical="center" wrapText="1"/>
    </xf>
    <xf fontId="10" fillId="0" borderId="4" numFmtId="162" xfId="0" applyNumberFormat="1" applyFont="1" applyBorder="1" applyAlignment="1">
      <alignment horizontal="center" vertical="center" wrapText="1"/>
    </xf>
    <xf fontId="15" fillId="0" borderId="0" numFmtId="0" xfId="0" applyFont="1" applyAlignment="1">
      <alignment vertical="center"/>
    </xf>
    <xf fontId="16" fillId="0" borderId="5" numFmtId="49" xfId="0" applyNumberFormat="1" applyFont="1" applyBorder="1" applyAlignment="1">
      <alignment horizontal="center" vertical="center" wrapText="1"/>
    </xf>
    <xf fontId="17" fillId="0" borderId="5" numFmtId="0" xfId="0" applyFont="1" applyBorder="1" applyAlignment="1">
      <alignment horizontal="center" vertical="center" wrapText="1"/>
    </xf>
    <xf fontId="16" fillId="0" borderId="6" numFmtId="49" xfId="0" applyNumberFormat="1" applyFont="1" applyBorder="1" applyAlignment="1">
      <alignment horizontal="center" vertical="center" wrapText="1"/>
    </xf>
    <xf fontId="17" fillId="0" borderId="7" numFmtId="0" xfId="0" applyFont="1" applyBorder="1" applyAlignment="1">
      <alignment horizontal="center" vertical="center" wrapText="1"/>
    </xf>
    <xf fontId="18" fillId="0" borderId="7" numFmtId="162" xfId="0" applyNumberFormat="1" applyFont="1" applyBorder="1" applyAlignment="1">
      <alignment horizontal="center" vertical="center" wrapText="1"/>
    </xf>
    <xf fontId="17" fillId="0" borderId="7" numFmtId="162" xfId="0" applyNumberFormat="1" applyFont="1" applyBorder="1" applyAlignment="1">
      <alignment horizontal="center" vertical="center" wrapText="1"/>
    </xf>
    <xf fontId="17" fillId="0" borderId="7" numFmtId="163" xfId="0" applyNumberFormat="1" applyFont="1" applyBorder="1" applyAlignment="1">
      <alignment horizontal="center" vertical="center" wrapText="1"/>
    </xf>
    <xf fontId="17" fillId="0" borderId="7" numFmtId="0" xfId="0" applyFont="1" applyBorder="1" applyAlignment="1">
      <alignment horizontal="center" vertical="top" wrapText="1"/>
    </xf>
    <xf fontId="17" fillId="0" borderId="7" numFmtId="164" xfId="105" applyNumberFormat="1" applyFont="1" applyBorder="1" applyAlignment="1" applyProtection="1">
      <alignment horizontal="center" vertical="top" wrapText="1"/>
    </xf>
    <xf fontId="17" fillId="0" borderId="0" numFmtId="9" xfId="105" applyNumberFormat="1" applyFont="1" applyAlignment="1" applyProtection="1">
      <alignment horizontal="center" vertical="center" wrapText="1"/>
    </xf>
    <xf fontId="16" fillId="0" borderId="6" numFmtId="162" xfId="0" applyNumberFormat="1" applyFont="1" applyBorder="1" applyAlignment="1">
      <alignment horizontal="center" vertical="center"/>
    </xf>
    <xf fontId="16" fillId="0" borderId="8" numFmtId="162" xfId="0" applyNumberFormat="1" applyFont="1" applyBorder="1" applyAlignment="1">
      <alignment horizontal="center" vertical="center"/>
    </xf>
    <xf fontId="16" fillId="0" borderId="6" numFmtId="162" xfId="0" applyNumberFormat="1" applyFont="1" applyBorder="1" applyAlignment="1">
      <alignment horizontal="center" vertical="center" wrapText="1"/>
    </xf>
    <xf fontId="16" fillId="0" borderId="8" numFmtId="162" xfId="0" applyNumberFormat="1" applyFont="1" applyBorder="1" applyAlignment="1">
      <alignment horizontal="center" vertical="center" wrapText="1"/>
    </xf>
    <xf fontId="16" fillId="0" borderId="0" numFmtId="0" xfId="0" applyFont="1" applyAlignment="1">
      <alignment horizontal="center" vertical="center"/>
    </xf>
    <xf fontId="16" fillId="0" borderId="9" numFmtId="49" xfId="0" applyNumberFormat="1" applyFont="1" applyBorder="1" applyAlignment="1">
      <alignment horizontal="center" vertical="center" wrapText="1"/>
    </xf>
    <xf fontId="17" fillId="0" borderId="9" numFmtId="0" xfId="0" applyFont="1" applyBorder="1" applyAlignment="1">
      <alignment horizontal="center" vertical="center" wrapText="1"/>
    </xf>
    <xf fontId="16" fillId="0" borderId="10" numFmtId="49" xfId="0" applyNumberFormat="1" applyFont="1" applyBorder="1" applyAlignment="1">
      <alignment horizontal="center" vertical="center" wrapText="1"/>
    </xf>
    <xf fontId="18" fillId="0" borderId="7" numFmtId="163" xfId="0" applyNumberFormat="1" applyFont="1" applyBorder="1" applyAlignment="1">
      <alignment horizontal="center" vertical="top" wrapText="1"/>
    </xf>
    <xf fontId="17" fillId="0" borderId="7" numFmtId="162" xfId="0" applyNumberFormat="1" applyFont="1" applyBorder="1" applyAlignment="1">
      <alignment horizontal="center" vertical="top" wrapText="1"/>
    </xf>
    <xf fontId="16" fillId="0" borderId="7" numFmtId="165" xfId="0" applyNumberFormat="1" applyFont="1" applyBorder="1" applyAlignment="1">
      <alignment horizontal="center" vertical="center" wrapText="1"/>
    </xf>
    <xf fontId="16" fillId="0" borderId="7" numFmtId="14" xfId="0" applyNumberFormat="1" applyFont="1" applyBorder="1" applyAlignment="1">
      <alignment horizontal="center" vertical="center" wrapText="1"/>
    </xf>
    <xf fontId="13" fillId="0" borderId="0" numFmtId="0" xfId="0" applyFont="1" applyAlignment="1">
      <alignment vertical="center"/>
    </xf>
    <xf fontId="10" fillId="0" borderId="7" numFmtId="49" xfId="0" applyNumberFormat="1" applyFont="1" applyBorder="1" applyAlignment="1">
      <alignment horizontal="center" vertical="center" wrapText="1"/>
    </xf>
    <xf fontId="18" fillId="0" borderId="7" numFmtId="0" xfId="0" applyFont="1" applyBorder="1" applyAlignment="1">
      <alignment horizontal="center" vertical="top" wrapText="1"/>
    </xf>
    <xf fontId="19" fillId="0" borderId="7" numFmtId="49" xfId="0" applyNumberFormat="1" applyFont="1" applyBorder="1" applyAlignment="1">
      <alignment horizontal="center" vertical="center" wrapText="1"/>
    </xf>
    <xf fontId="13" fillId="0" borderId="7" numFmtId="0" xfId="0" applyFont="1" applyBorder="1" applyAlignment="1">
      <alignment vertical="center" wrapText="1"/>
    </xf>
    <xf fontId="13" fillId="0" borderId="7" numFmtId="162" xfId="0" applyNumberFormat="1" applyFont="1" applyBorder="1" applyAlignment="1">
      <alignment vertical="center" wrapText="1"/>
    </xf>
    <xf fontId="13" fillId="0" borderId="7" numFmtId="164" xfId="0" applyNumberFormat="1" applyFont="1" applyBorder="1" applyAlignment="1">
      <alignment horizontal="right" vertical="center" wrapText="1"/>
    </xf>
    <xf fontId="9" fillId="0" borderId="0" numFmtId="162" xfId="105" applyNumberFormat="1" applyFont="1" applyAlignment="1" applyProtection="1">
      <alignment vertical="center" wrapText="1"/>
    </xf>
    <xf fontId="10" fillId="0" borderId="7" numFmtId="162" xfId="0" applyNumberFormat="1" applyFont="1" applyBorder="1" applyAlignment="1">
      <alignment vertical="center" wrapText="1"/>
    </xf>
    <xf fontId="6" fillId="0" borderId="7" numFmtId="49" xfId="0" applyNumberFormat="1" applyFont="1" applyBorder="1" applyAlignment="1">
      <alignment horizontal="center" vertical="center" wrapText="1"/>
    </xf>
    <xf fontId="11" fillId="0" borderId="7" numFmtId="0" xfId="0" applyFont="1" applyBorder="1" applyAlignment="1">
      <alignment horizontal="center" vertical="top" wrapText="1"/>
    </xf>
    <xf fontId="8" fillId="0" borderId="7" numFmtId="49" xfId="0" applyNumberFormat="1" applyFont="1" applyBorder="1" applyAlignment="1">
      <alignment horizontal="center" vertical="center" wrapText="1"/>
    </xf>
    <xf fontId="9" fillId="0" borderId="7" numFmtId="0" xfId="0" applyFont="1" applyBorder="1" applyAlignment="1">
      <alignment vertical="center" wrapText="1"/>
    </xf>
    <xf fontId="9" fillId="0" borderId="11" numFmtId="162" xfId="0" applyNumberFormat="1" applyFont="1" applyBorder="1" applyAlignment="1">
      <alignment horizontal="right" vertical="center" wrapText="1"/>
    </xf>
    <xf fontId="9" fillId="0" borderId="7" numFmtId="162" xfId="0" applyNumberFormat="1" applyFont="1" applyBorder="1" applyAlignment="1">
      <alignment horizontal="right" vertical="center" wrapText="1"/>
    </xf>
    <xf fontId="9" fillId="0" borderId="7" numFmtId="4" xfId="0" applyNumberFormat="1" applyFont="1" applyBorder="1" applyAlignment="1">
      <alignment horizontal="right" vertical="center" wrapText="1"/>
    </xf>
    <xf fontId="9" fillId="0" borderId="7" numFmtId="164" xfId="0" applyNumberFormat="1" applyFont="1" applyBorder="1" applyAlignment="1">
      <alignment horizontal="right" vertical="center" wrapText="1"/>
    </xf>
    <xf fontId="6" fillId="0" borderId="7" numFmtId="162" xfId="0" applyNumberFormat="1" applyFont="1" applyBorder="1" applyAlignment="1">
      <alignment vertical="center" wrapText="1"/>
    </xf>
    <xf fontId="9" fillId="0" borderId="11" numFmtId="162" xfId="0" applyNumberFormat="1" applyFont="1" applyBorder="1" applyAlignment="1">
      <alignment vertical="center" wrapText="1"/>
    </xf>
    <xf fontId="9" fillId="0" borderId="7" numFmtId="162" xfId="0" applyNumberFormat="1" applyFont="1" applyBorder="1" applyAlignment="1">
      <alignment vertical="center" wrapText="1"/>
    </xf>
    <xf fontId="9" fillId="0" borderId="7" numFmtId="4" xfId="0" applyNumberFormat="1" applyFont="1" applyBorder="1" applyAlignment="1">
      <alignment vertical="center" wrapText="1"/>
    </xf>
    <xf fontId="18" fillId="0" borderId="7" numFmtId="49" xfId="0" applyNumberFormat="1" applyFont="1" applyBorder="1" applyAlignment="1">
      <alignment horizontal="center" vertical="top" wrapText="1"/>
    </xf>
    <xf fontId="13" fillId="0" borderId="7" numFmtId="166" xfId="0" applyNumberFormat="1" applyFont="1" applyBorder="1" applyAlignment="1">
      <alignment vertical="center" wrapText="1"/>
    </xf>
    <xf fontId="13" fillId="0" borderId="7" numFmtId="162" xfId="0" applyNumberFormat="1" applyFont="1" applyBorder="1" applyAlignment="1">
      <alignment horizontal="right" vertical="center" wrapText="1"/>
    </xf>
    <xf fontId="8" fillId="0" borderId="7" numFmtId="0" xfId="0" applyFont="1" applyBorder="1" applyAlignment="1">
      <alignment horizontal="center" vertical="center"/>
    </xf>
    <xf fontId="9" fillId="0" borderId="7" numFmtId="166" xfId="0" applyNumberFormat="1" applyFont="1" applyBorder="1" applyAlignment="1">
      <alignment vertical="center" wrapText="1"/>
    </xf>
    <xf fontId="6" fillId="0" borderId="11" numFmtId="162" xfId="0" applyNumberFormat="1" applyFont="1" applyBorder="1" applyAlignment="1">
      <alignment horizontal="right" vertical="center" wrapText="1"/>
    </xf>
    <xf fontId="6" fillId="0" borderId="7" numFmtId="162" xfId="0" applyNumberFormat="1" applyFont="1" applyBorder="1" applyAlignment="1">
      <alignment horizontal="right" vertical="center" wrapText="1"/>
    </xf>
    <xf fontId="20" fillId="0" borderId="0" numFmtId="0" xfId="0" applyFont="1" applyAlignment="1">
      <alignment vertical="center"/>
    </xf>
    <xf fontId="21" fillId="0" borderId="7" numFmtId="49" xfId="0" applyNumberFormat="1" applyFont="1" applyBorder="1" applyAlignment="1">
      <alignment horizontal="center" vertical="center" wrapText="1"/>
    </xf>
    <xf fontId="22" fillId="0" borderId="7" numFmtId="0" xfId="0" applyFont="1" applyBorder="1" applyAlignment="1">
      <alignment horizontal="center" vertical="top" wrapText="1"/>
    </xf>
    <xf fontId="22" fillId="0" borderId="7" numFmtId="0" xfId="0" applyFont="1" applyBorder="1" applyAlignment="1">
      <alignment vertical="center" wrapText="1"/>
    </xf>
    <xf fontId="22" fillId="0" borderId="7" numFmtId="162" xfId="0" applyNumberFormat="1" applyFont="1" applyBorder="1" applyAlignment="1">
      <alignment horizontal="right" vertical="center" wrapText="1"/>
    </xf>
    <xf fontId="22" fillId="0" borderId="7" numFmtId="164" xfId="0" applyNumberFormat="1" applyFont="1" applyBorder="1" applyAlignment="1">
      <alignment horizontal="right" vertical="center" wrapText="1"/>
    </xf>
    <xf fontId="22" fillId="0" borderId="0" numFmtId="162" xfId="105" applyNumberFormat="1" applyFont="1" applyAlignment="1" applyProtection="1">
      <alignment vertical="center" wrapText="1"/>
    </xf>
    <xf fontId="21" fillId="0" borderId="7" numFmtId="162" xfId="0" applyNumberFormat="1" applyFont="1" applyBorder="1" applyAlignment="1">
      <alignment horizontal="right" vertical="center" wrapText="1"/>
    </xf>
    <xf fontId="21" fillId="0" borderId="0" numFmtId="0" xfId="0" applyFont="1" applyAlignment="1">
      <alignment horizontal="center" vertical="center"/>
    </xf>
    <xf fontId="6" fillId="0" borderId="7" numFmtId="1" xfId="0" applyNumberFormat="1" applyFont="1" applyBorder="1" applyAlignment="1">
      <alignment horizontal="center" vertical="center" wrapText="1"/>
    </xf>
    <xf fontId="8" fillId="0" borderId="7" numFmtId="0" xfId="0" applyFont="1" applyBorder="1" applyAlignment="1">
      <alignment horizontal="center" vertical="center" wrapText="1"/>
    </xf>
    <xf fontId="9" fillId="0" borderId="7" numFmtId="0" xfId="0" applyFont="1" applyBorder="1" applyAlignment="1">
      <alignment horizontal="left" vertical="center" wrapText="1"/>
    </xf>
    <xf fontId="6" fillId="0" borderId="7" numFmtId="0" xfId="0" applyFont="1" applyBorder="1" applyAlignment="1">
      <alignment horizontal="center" vertical="center" wrapText="1"/>
    </xf>
    <xf fontId="21" fillId="0" borderId="7" numFmtId="0" xfId="0" applyFont="1" applyBorder="1" applyAlignment="1">
      <alignment horizontal="center" vertical="center" wrapText="1"/>
    </xf>
    <xf fontId="9" fillId="0" borderId="7" numFmtId="166" xfId="0" applyNumberFormat="1" applyFont="1" applyBorder="1" applyAlignment="1">
      <alignment horizontal="left" vertical="center" wrapText="1"/>
    </xf>
    <xf fontId="6" fillId="0" borderId="0" numFmtId="0" xfId="0" applyFont="1" applyAlignment="1">
      <alignment horizontal="center" vertical="center"/>
    </xf>
    <xf fontId="23" fillId="0" borderId="0" numFmtId="0" xfId="0" applyFont="1" applyAlignment="1">
      <alignment vertical="center"/>
    </xf>
    <xf fontId="24" fillId="0" borderId="7" numFmtId="49" xfId="0" applyNumberFormat="1" applyFont="1" applyBorder="1" applyAlignment="1">
      <alignment horizontal="center" vertical="center" wrapText="1"/>
    </xf>
    <xf fontId="25" fillId="0" borderId="7" numFmtId="0" xfId="0" applyFont="1" applyBorder="1" applyAlignment="1">
      <alignment horizontal="right" vertical="center"/>
    </xf>
    <xf fontId="26" fillId="0" borderId="7" numFmtId="0" xfId="0" applyFont="1" applyBorder="1" applyAlignment="1">
      <alignment horizontal="left" vertical="center" wrapText="1"/>
    </xf>
    <xf fontId="26" fillId="0" borderId="11" numFmtId="162" xfId="0" applyNumberFormat="1" applyFont="1" applyBorder="1" applyAlignment="1">
      <alignment horizontal="right" vertical="center" wrapText="1"/>
    </xf>
    <xf fontId="26" fillId="0" borderId="7" numFmtId="162" xfId="0" applyNumberFormat="1" applyFont="1" applyBorder="1" applyAlignment="1">
      <alignment horizontal="right" vertical="center" wrapText="1"/>
    </xf>
    <xf fontId="26" fillId="0" borderId="7" numFmtId="164" xfId="0" applyNumberFormat="1" applyFont="1" applyBorder="1" applyAlignment="1">
      <alignment horizontal="right" vertical="center" wrapText="1"/>
    </xf>
    <xf fontId="26" fillId="0" borderId="0" numFmtId="162" xfId="105" applyNumberFormat="1" applyFont="1" applyAlignment="1" applyProtection="1">
      <alignment vertical="center" wrapText="1"/>
    </xf>
    <xf fontId="27" fillId="0" borderId="7" numFmtId="162" xfId="0" applyNumberFormat="1" applyFont="1" applyBorder="1" applyAlignment="1">
      <alignment horizontal="right" vertical="center" wrapText="1"/>
    </xf>
    <xf fontId="28" fillId="0" borderId="0" numFmtId="0" xfId="0" applyFont="1" applyAlignment="1">
      <alignment horizontal="center" vertical="center"/>
    </xf>
    <xf fontId="27" fillId="0" borderId="11" numFmtId="162" xfId="0" applyNumberFormat="1" applyFont="1" applyBorder="1" applyAlignment="1">
      <alignment horizontal="right" vertical="center" wrapText="1"/>
    </xf>
    <xf fontId="22" fillId="0" borderId="7" numFmtId="49" xfId="0" applyNumberFormat="1" applyFont="1" applyBorder="1" applyAlignment="1">
      <alignment horizontal="center" vertical="top" wrapText="1"/>
    </xf>
    <xf fontId="22" fillId="0" borderId="0" numFmtId="0" xfId="0" applyFont="1" applyAlignment="1">
      <alignment vertical="center"/>
    </xf>
    <xf fontId="22" fillId="0" borderId="7" numFmtId="49" xfId="0" applyNumberFormat="1" applyFont="1" applyBorder="1" applyAlignment="1">
      <alignment horizontal="center" vertical="center" wrapText="1"/>
    </xf>
    <xf fontId="22" fillId="0" borderId="7" numFmtId="162" xfId="0" applyNumberFormat="1" applyFont="1" applyBorder="1" applyAlignment="1">
      <alignment vertical="center" wrapText="1"/>
    </xf>
    <xf fontId="22" fillId="0" borderId="0" numFmtId="0" xfId="0" applyFont="1" applyAlignment="1">
      <alignment horizontal="center" vertical="center"/>
    </xf>
    <xf fontId="29" fillId="0" borderId="7" numFmtId="164" xfId="0" applyNumberFormat="1" applyFont="1" applyBorder="1" applyAlignment="1">
      <alignment horizontal="right" vertical="center" wrapText="1"/>
    </xf>
    <xf fontId="14" fillId="0" borderId="7" numFmtId="164" xfId="0" applyNumberFormat="1" applyFont="1" applyBorder="1" applyAlignment="1">
      <alignment horizontal="right" vertical="center" wrapText="1"/>
    </xf>
    <xf fontId="13" fillId="0" borderId="7" numFmtId="0" xfId="0" applyFont="1" applyBorder="1" applyAlignment="1">
      <alignment vertical="center"/>
    </xf>
    <xf fontId="18" fillId="0" borderId="7" numFmtId="166" xfId="0" applyNumberFormat="1" applyFont="1" applyBorder="1" applyAlignment="1">
      <alignment vertical="top"/>
    </xf>
    <xf fontId="30" fillId="0" borderId="7" numFmtId="166" xfId="0" applyNumberFormat="1" applyFont="1" applyBorder="1" applyAlignment="1">
      <alignment vertical="center"/>
    </xf>
    <xf fontId="13" fillId="0" borderId="7" numFmtId="167" xfId="0" applyNumberFormat="1" applyFont="1" applyBorder="1" applyAlignment="1">
      <alignment horizontal="center" vertical="center" wrapText="1"/>
    </xf>
    <xf fontId="29" fillId="0" borderId="0" numFmtId="162" xfId="105" applyNumberFormat="1" applyFont="1" applyAlignment="1" applyProtection="1">
      <alignment vertical="center" wrapText="1"/>
    </xf>
    <xf fontId="10" fillId="0" borderId="7" numFmtId="49" xfId="0" applyNumberFormat="1" applyFont="1" applyBorder="1" applyAlignment="1">
      <alignment vertical="center" wrapText="1"/>
    </xf>
    <xf fontId="18" fillId="0" borderId="7" numFmtId="0" xfId="0" applyFont="1" applyBorder="1" applyAlignment="1">
      <alignment vertical="top" wrapText="1"/>
    </xf>
    <xf fontId="31" fillId="0" borderId="7" numFmtId="162" xfId="0" applyNumberFormat="1" applyFont="1" applyBorder="1" applyAlignment="1">
      <alignment vertical="center" wrapText="1"/>
    </xf>
    <xf fontId="9" fillId="3" borderId="7" numFmtId="162" xfId="0" applyNumberFormat="1" applyFont="1" applyFill="1" applyBorder="1" applyAlignment="1">
      <alignment horizontal="right" vertical="center" wrapText="1"/>
    </xf>
    <xf fontId="9" fillId="3" borderId="11" numFmtId="162" xfId="0" applyNumberFormat="1" applyFont="1" applyFill="1" applyBorder="1" applyAlignment="1">
      <alignment horizontal="right" vertical="center" wrapText="1"/>
    </xf>
    <xf fontId="6" fillId="3" borderId="7" numFmtId="162" xfId="0" applyNumberFormat="1" applyFont="1" applyFill="1" applyBorder="1" applyAlignment="1">
      <alignment vertical="center" wrapText="1"/>
    </xf>
    <xf fontId="9" fillId="3" borderId="11" numFmtId="4" xfId="0" applyNumberFormat="1" applyFont="1" applyFill="1" applyBorder="1" applyAlignment="1">
      <alignment horizontal="right" vertical="center" wrapText="1"/>
    </xf>
    <xf fontId="31" fillId="0" borderId="7" numFmtId="0" xfId="0" applyFont="1" applyBorder="1" applyAlignment="1">
      <alignment horizontal="left" vertical="center" wrapText="1"/>
    </xf>
    <xf fontId="6" fillId="0" borderId="11" numFmtId="162" xfId="0" applyNumberFormat="1" applyFont="1" applyBorder="1" applyAlignment="1">
      <alignment vertical="center" wrapText="1"/>
    </xf>
    <xf fontId="9" fillId="0" borderId="12" numFmtId="162" xfId="0" applyNumberFormat="1" applyFont="1" applyBorder="1" applyAlignment="1">
      <alignment horizontal="right" vertical="center" wrapText="1"/>
    </xf>
    <xf fontId="31" fillId="0" borderId="7" numFmtId="0" xfId="0" applyFont="1" applyBorder="1" applyAlignment="1">
      <alignment horizontal="left" vertical="top" wrapText="1"/>
    </xf>
    <xf fontId="11" fillId="0" borderId="7" numFmtId="164" xfId="0" applyNumberFormat="1" applyFont="1" applyBorder="1" applyAlignment="1">
      <alignment vertical="center" wrapText="1"/>
    </xf>
    <xf fontId="9" fillId="0" borderId="7" numFmtId="164" xfId="0" applyNumberFormat="1" applyFont="1" applyBorder="1" applyAlignment="1">
      <alignment vertical="center" wrapText="1"/>
    </xf>
    <xf fontId="31" fillId="0" borderId="7" numFmtId="166" xfId="0" applyNumberFormat="1" applyFont="1" applyBorder="1" applyAlignment="1">
      <alignment vertical="center" wrapText="1"/>
    </xf>
    <xf fontId="10" fillId="0" borderId="7" numFmtId="0" xfId="0" applyFont="1" applyBorder="1" applyAlignment="1">
      <alignment vertical="center"/>
    </xf>
    <xf fontId="18" fillId="0" borderId="7" numFmtId="166" xfId="0" applyNumberFormat="1" applyFont="1" applyBorder="1" applyAlignment="1">
      <alignment vertical="top" wrapText="1"/>
    </xf>
    <xf fontId="19" fillId="0" borderId="7" numFmtId="166" xfId="0" applyNumberFormat="1" applyFont="1" applyBorder="1" applyAlignment="1">
      <alignment vertical="center" wrapText="1"/>
    </xf>
    <xf fontId="13" fillId="0" borderId="7" numFmtId="166" xfId="0" applyNumberFormat="1" applyFont="1" applyBorder="1" applyAlignment="1">
      <alignment horizontal="right" vertical="center" wrapText="1"/>
    </xf>
    <xf fontId="10" fillId="0" borderId="7" numFmtId="162" xfId="0" applyNumberFormat="1" applyFont="1" applyBorder="1" applyAlignment="1">
      <alignment horizontal="right" vertical="center" wrapText="1"/>
    </xf>
    <xf fontId="6" fillId="0" borderId="0" numFmtId="167" xfId="0" applyNumberFormat="1" applyFont="1" applyAlignment="1">
      <alignment horizontal="left" vertical="center"/>
    </xf>
    <xf fontId="14" fillId="0" borderId="0" numFmtId="168" xfId="0" applyNumberFormat="1" applyFont="1" applyAlignment="1">
      <alignment horizontal="left" vertical="top"/>
    </xf>
    <xf fontId="8" fillId="0" borderId="0" numFmtId="0" xfId="0" applyFont="1" applyAlignment="1">
      <alignment horizontal="center" vertical="center"/>
    </xf>
    <xf fontId="5" fillId="0" borderId="0" numFmtId="0" xfId="0" applyFont="1" applyAlignment="1">
      <alignment horizontal="left" vertical="center"/>
    </xf>
    <xf fontId="9" fillId="0" borderId="0" numFmtId="162" xfId="0" applyNumberFormat="1" applyFont="1" applyAlignment="1">
      <alignment horizontal="left" vertical="center"/>
    </xf>
    <xf fontId="5" fillId="0" borderId="0" numFmtId="162" xfId="0" applyNumberFormat="1" applyFont="1" applyAlignment="1">
      <alignment horizontal="left" vertical="center"/>
    </xf>
    <xf fontId="5" fillId="0" borderId="0" numFmtId="163" xfId="0" applyNumberFormat="1" applyFont="1" applyAlignment="1">
      <alignment horizontal="left" vertical="center"/>
    </xf>
    <xf fontId="6" fillId="0" borderId="0" numFmtId="163" xfId="0" applyNumberFormat="1" applyFont="1" applyAlignment="1">
      <alignment horizontal="left" vertical="center"/>
    </xf>
    <xf fontId="9" fillId="0" borderId="0" numFmtId="9" xfId="105" applyNumberFormat="1" applyFont="1" applyAlignment="1" applyProtection="1">
      <alignment vertical="center"/>
    </xf>
    <xf fontId="6" fillId="0" borderId="0" numFmtId="162" xfId="0" applyNumberFormat="1" applyFont="1" applyAlignment="1">
      <alignment vertical="center"/>
    </xf>
    <xf fontId="6" fillId="0" borderId="0" numFmtId="2" xfId="0" applyNumberFormat="1" applyFont="1" applyAlignment="1">
      <alignment vertical="center"/>
    </xf>
  </cellXfs>
  <cellStyles count="109">
    <cellStyle name="Денежный 2" xfId="1"/>
    <cellStyle name="Обычный" xfId="0" builtinId="0"/>
    <cellStyle name="Обычный 10" xfId="2"/>
    <cellStyle name="Обычный 11" xfId="3"/>
    <cellStyle name="Обычный 12" xfId="4"/>
    <cellStyle name="Обычный 13" xfId="5"/>
    <cellStyle name="Обычный 13 2" xfId="6"/>
    <cellStyle name="Обычный 14" xfId="7"/>
    <cellStyle name="Обычный 14 2" xfId="8"/>
    <cellStyle name="Обычный 15" xfId="9"/>
    <cellStyle name="Обычный 16" xfId="10"/>
    <cellStyle name="Обычный 17" xfId="11"/>
    <cellStyle name="Обычный 18" xfId="12"/>
    <cellStyle name="Обычный 19" xfId="13"/>
    <cellStyle name="Обычный 2" xfId="14"/>
    <cellStyle name="Обычный 2 2" xfId="15"/>
    <cellStyle name="Обычный 2 3" xfId="16"/>
    <cellStyle name="Обычный 20" xfId="17"/>
    <cellStyle name="Обычный 21" xfId="18"/>
    <cellStyle name="Обычный 22" xfId="19"/>
    <cellStyle name="Обычный 22 2" xfId="20"/>
    <cellStyle name="Обычный 23" xfId="21"/>
    <cellStyle name="Обычный 24" xfId="22"/>
    <cellStyle name="Обычный 25" xfId="23"/>
    <cellStyle name="Обычный 26" xfId="24"/>
    <cellStyle name="Обычный 27" xfId="25"/>
    <cellStyle name="Обычный 28" xfId="26"/>
    <cellStyle name="Обычный 29" xfId="27"/>
    <cellStyle name="Обычный 3" xfId="28"/>
    <cellStyle name="Обычный 3 2" xfId="29"/>
    <cellStyle name="Обычный 3 3" xfId="30"/>
    <cellStyle name="Обычный 30" xfId="31"/>
    <cellStyle name="Обычный 31" xfId="32"/>
    <cellStyle name="Обычный 32" xfId="33"/>
    <cellStyle name="Обычный 33" xfId="34"/>
    <cellStyle name="Обычный 34" xfId="35"/>
    <cellStyle name="Обычный 35" xfId="36"/>
    <cellStyle name="Обычный 36" xfId="37"/>
    <cellStyle name="Обычный 37" xfId="38"/>
    <cellStyle name="Обычный 38" xfId="39"/>
    <cellStyle name="Обычный 39" xfId="40"/>
    <cellStyle name="Обычный 4" xfId="41"/>
    <cellStyle name="Обычный 40" xfId="42"/>
    <cellStyle name="Обычный 41" xfId="43"/>
    <cellStyle name="Обычный 42" xfId="44"/>
    <cellStyle name="Обычный 43" xfId="45"/>
    <cellStyle name="Обычный 44" xfId="46"/>
    <cellStyle name="Обычный 45" xfId="47"/>
    <cellStyle name="Обычный 46" xfId="48"/>
    <cellStyle name="Обычный 47" xfId="49"/>
    <cellStyle name="Обычный 48" xfId="50"/>
    <cellStyle name="Обычный 49" xfId="51"/>
    <cellStyle name="Обычный 5" xfId="52"/>
    <cellStyle name="Обычный 5 2" xfId="53"/>
    <cellStyle name="Обычный 50" xfId="54"/>
    <cellStyle name="Обычный 51" xfId="55"/>
    <cellStyle name="Обычный 52" xfId="56"/>
    <cellStyle name="Обычный 53" xfId="57"/>
    <cellStyle name="Обычный 54" xfId="58"/>
    <cellStyle name="Обычный 55" xfId="59"/>
    <cellStyle name="Обычный 56" xfId="60"/>
    <cellStyle name="Обычный 57" xfId="61"/>
    <cellStyle name="Обычный 58" xfId="62"/>
    <cellStyle name="Обычный 59" xfId="63"/>
    <cellStyle name="Обычный 6" xfId="64"/>
    <cellStyle name="Обычный 60" xfId="65"/>
    <cellStyle name="Обычный 61" xfId="66"/>
    <cellStyle name="Обычный 62" xfId="67"/>
    <cellStyle name="Обычный 63" xfId="68"/>
    <cellStyle name="Обычный 64" xfId="69"/>
    <cellStyle name="Обычный 65" xfId="70"/>
    <cellStyle name="Обычный 66" xfId="71"/>
    <cellStyle name="Обычный 67" xfId="72"/>
    <cellStyle name="Обычный 68" xfId="73"/>
    <cellStyle name="Обычный 69" xfId="74"/>
    <cellStyle name="Обычный 7" xfId="75"/>
    <cellStyle name="Обычный 70" xfId="76"/>
    <cellStyle name="Обычный 71" xfId="77"/>
    <cellStyle name="Обычный 72" xfId="78"/>
    <cellStyle name="Обычный 73" xfId="79"/>
    <cellStyle name="Обычный 73 2" xfId="80"/>
    <cellStyle name="Обычный 74" xfId="81"/>
    <cellStyle name="Обычный 75" xfId="82"/>
    <cellStyle name="Обычный 76" xfId="83"/>
    <cellStyle name="Обычный 77" xfId="84"/>
    <cellStyle name="Обычный 78" xfId="85"/>
    <cellStyle name="Обычный 79" xfId="86"/>
    <cellStyle name="Обычный 8" xfId="87"/>
    <cellStyle name="Обычный 80" xfId="88"/>
    <cellStyle name="Обычный 81" xfId="89"/>
    <cellStyle name="Обычный 82" xfId="90"/>
    <cellStyle name="Обычный 83" xfId="91"/>
    <cellStyle name="Обычный 84" xfId="92"/>
    <cellStyle name="Обычный 85" xfId="93"/>
    <cellStyle name="Обычный 86" xfId="94"/>
    <cellStyle name="Обычный 87" xfId="95"/>
    <cellStyle name="Обычный 88" xfId="96"/>
    <cellStyle name="Обычный 89" xfId="97"/>
    <cellStyle name="Обычный 9" xfId="98"/>
    <cellStyle name="Обычный 90" xfId="99"/>
    <cellStyle name="Обычный 91" xfId="100"/>
    <cellStyle name="Обычный 92" xfId="101"/>
    <cellStyle name="Обычный 93" xfId="102"/>
    <cellStyle name="Обычный 94" xfId="103"/>
    <cellStyle name="Обычный 95" xfId="104"/>
    <cellStyle name="Процентный 2" xfId="105"/>
    <cellStyle name="Процентный 2 2" xfId="106"/>
    <cellStyle name="Финансовый 2" xfId="107"/>
    <cellStyle name="Финансовый 3" xfId="10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1">
    <outlinePr applyStyles="0" summaryBelow="1" summaryRight="1" showOutlineSymbols="1"/>
    <pageSetUpPr autoPageBreaks="1" fitToPage="1"/>
  </sheetPr>
  <sheetViews>
    <sheetView view="normal" zoomScale="100" workbookViewId="0">
      <pane xSplit="4" ySplit="5" topLeftCell="E6" activePane="bottomRight" state="frozen"/>
      <selection activeCell="G60" activeCellId="0" sqref="G60"/>
    </sheetView>
  </sheetViews>
  <sheetFormatPr defaultRowHeight="12.75"/>
  <cols>
    <col customWidth="1" hidden="1" min="1" max="1" style="2" width="8.28515625"/>
    <col customWidth="1" min="2" max="2" style="3" width="11.140625"/>
    <col customWidth="1" hidden="1" min="3" max="3" style="4" width="16.42578125"/>
    <col customWidth="1" min="4" max="4" style="1" width="65.85546875"/>
    <col customWidth="1" min="5" max="5" style="5" width="16.140625"/>
    <col customWidth="1" min="6" max="6" style="1" width="16.140625"/>
    <col customWidth="1" min="7" max="7" style="1" width="15.140625"/>
    <col customWidth="1" min="8" max="8" style="6" width="15.140625"/>
    <col customWidth="1" min="9" max="9" style="7" width="15"/>
    <col customWidth="1" min="10" max="10" style="7" width="15.28515625"/>
    <col customWidth="1" min="11" max="11" style="8" width="15.28515625"/>
    <col customWidth="1" min="12" max="12" style="8" width="15.7109375"/>
    <col customWidth="1" min="13" max="13" style="1" width="17.5703125"/>
    <col customWidth="1" min="14" max="14" style="1" width="15.421875"/>
    <col customWidth="1" min="15" max="15" style="1" width="11.421875"/>
    <col customWidth="1" min="16" max="18" style="1" width="11.42578125"/>
    <col customWidth="1" hidden="1" min="19" max="19" style="1" width="13.42578125"/>
    <col customWidth="1" hidden="1" min="20" max="20" style="1" width="12.5703125"/>
    <col customWidth="1" hidden="1" min="21" max="22" style="2" width="15.476599999999999"/>
    <col customWidth="1" hidden="1" min="23" max="23" style="2" width="15.42578125"/>
    <col customWidth="1" hidden="1" min="24" max="24" style="2" width="18.140625"/>
    <col customWidth="1" hidden="1" min="25" max="25" style="2" width="17.140625"/>
    <col customWidth="1" hidden="1" min="26" max="26" style="9" width="11.42578125"/>
    <col min="27" max="16384" style="1" width="9.140625"/>
  </cols>
  <sheetData>
    <row r="1" ht="17.25">
      <c r="A1" s="10" t="s">
        <v>0</v>
      </c>
      <c r="B1" s="11"/>
      <c r="C1" s="12"/>
      <c r="D1" s="10"/>
      <c r="E1" s="13"/>
      <c r="F1" s="10"/>
      <c r="G1" s="10"/>
      <c r="H1" s="13"/>
      <c r="I1" s="10"/>
      <c r="J1" s="10"/>
      <c r="K1" s="10"/>
      <c r="L1" s="10"/>
      <c r="M1" s="10"/>
      <c r="N1" s="10"/>
      <c r="O1" s="10"/>
      <c r="P1" s="10"/>
      <c r="Q1" s="10"/>
      <c r="R1" s="10"/>
      <c r="S1" s="10" t="s">
        <v>1</v>
      </c>
      <c r="T1" s="10"/>
      <c r="U1" s="14"/>
      <c r="V1" s="14"/>
      <c r="W1" s="14"/>
      <c r="X1" s="14"/>
      <c r="Y1" s="14"/>
      <c r="Z1" s="15"/>
      <c r="AA1" s="1"/>
    </row>
    <row r="2" ht="15">
      <c r="A2" s="16"/>
      <c r="B2" s="17"/>
      <c r="C2" s="18"/>
      <c r="D2" s="10"/>
      <c r="E2" s="13"/>
      <c r="F2" s="10"/>
      <c r="G2" s="10"/>
      <c r="H2" s="13"/>
      <c r="I2" s="19"/>
      <c r="J2" s="20"/>
      <c r="K2" s="20"/>
      <c r="L2" s="20"/>
      <c r="M2" s="10"/>
      <c r="N2" s="10"/>
      <c r="O2" s="10"/>
      <c r="P2" s="21" t="s">
        <v>2</v>
      </c>
      <c r="Q2" s="21"/>
      <c r="R2" s="22" t="s">
        <v>3</v>
      </c>
      <c r="S2" s="23"/>
      <c r="T2" s="23"/>
      <c r="U2" s="24" t="s">
        <v>4</v>
      </c>
      <c r="V2" s="25"/>
      <c r="W2" s="25"/>
      <c r="X2" s="25"/>
      <c r="Y2" s="26"/>
      <c r="Z2" s="9"/>
      <c r="AA2" s="1"/>
      <c r="AB2" s="1"/>
    </row>
    <row r="3" s="27" customFormat="1" ht="15">
      <c r="A3" s="28" t="s">
        <v>5</v>
      </c>
      <c r="B3" s="29" t="s">
        <v>6</v>
      </c>
      <c r="C3" s="30" t="s">
        <v>7</v>
      </c>
      <c r="D3" s="31" t="s">
        <v>8</v>
      </c>
      <c r="E3" s="32" t="s">
        <v>9</v>
      </c>
      <c r="F3" s="33" t="s">
        <v>10</v>
      </c>
      <c r="G3" s="33"/>
      <c r="H3" s="33"/>
      <c r="I3" s="34" t="s">
        <v>11</v>
      </c>
      <c r="J3" s="34"/>
      <c r="K3" s="33" t="s">
        <v>12</v>
      </c>
      <c r="L3" s="33"/>
      <c r="M3" s="33"/>
      <c r="N3" s="33"/>
      <c r="O3" s="35" t="s">
        <v>13</v>
      </c>
      <c r="P3" s="36" t="s">
        <v>14</v>
      </c>
      <c r="Q3" s="36" t="s">
        <v>15</v>
      </c>
      <c r="R3" s="35" t="s">
        <v>16</v>
      </c>
      <c r="S3" s="37"/>
      <c r="T3" s="37"/>
      <c r="U3" s="38" t="s">
        <v>17</v>
      </c>
      <c r="V3" s="39"/>
      <c r="W3" s="39" t="s">
        <v>18</v>
      </c>
      <c r="X3" s="40" t="s">
        <v>19</v>
      </c>
      <c r="Y3" s="41"/>
      <c r="Z3" s="42"/>
      <c r="AA3" s="27"/>
    </row>
    <row r="4" s="27" customFormat="1" ht="55.5" customHeight="1">
      <c r="A4" s="43"/>
      <c r="B4" s="44"/>
      <c r="C4" s="45"/>
      <c r="D4" s="31"/>
      <c r="E4" s="32"/>
      <c r="F4" s="34" t="s">
        <v>20</v>
      </c>
      <c r="G4" s="34" t="s">
        <v>21</v>
      </c>
      <c r="H4" s="34" t="s">
        <v>22</v>
      </c>
      <c r="I4" s="46" t="s">
        <v>23</v>
      </c>
      <c r="J4" s="33" t="s">
        <v>22</v>
      </c>
      <c r="K4" s="47" t="s">
        <v>24</v>
      </c>
      <c r="L4" s="47" t="s">
        <v>25</v>
      </c>
      <c r="M4" s="47" t="s">
        <v>26</v>
      </c>
      <c r="N4" s="47" t="s">
        <v>27</v>
      </c>
      <c r="O4" s="35"/>
      <c r="P4" s="36"/>
      <c r="Q4" s="36"/>
      <c r="R4" s="35"/>
      <c r="S4" s="37"/>
      <c r="T4" s="37"/>
      <c r="U4" s="48" t="s">
        <v>28</v>
      </c>
      <c r="V4" s="48" t="s">
        <v>22</v>
      </c>
      <c r="W4" s="49">
        <v>45800</v>
      </c>
      <c r="X4" s="48" t="s">
        <v>23</v>
      </c>
      <c r="Y4" s="48" t="s">
        <v>22</v>
      </c>
      <c r="Z4" s="42" t="s">
        <v>29</v>
      </c>
      <c r="AA4" s="27"/>
    </row>
    <row r="5" s="50" customFormat="1" ht="26.25" customHeight="1">
      <c r="A5" s="51"/>
      <c r="B5" s="52"/>
      <c r="C5" s="53"/>
      <c r="D5" s="54" t="s">
        <v>30</v>
      </c>
      <c r="E5" s="55">
        <f>SUM(E6:E16)</f>
        <v>6264906.3541791029</v>
      </c>
      <c r="F5" s="55">
        <f>SUM(F6:F16)</f>
        <v>28065221.000000004</v>
      </c>
      <c r="G5" s="55">
        <f>SUM(G6:G16)</f>
        <v>8548395.7999999989</v>
      </c>
      <c r="H5" s="55">
        <f>SUM(H6:H16)</f>
        <v>1600587.3</v>
      </c>
      <c r="I5" s="55">
        <f>SUM(I6:I16)</f>
        <v>7578456.0449100016</v>
      </c>
      <c r="J5" s="55">
        <f>SUM(J6:J16)</f>
        <v>613233.65491000004</v>
      </c>
      <c r="K5" s="55">
        <f>SUM(K6:K16)</f>
        <v>1313549.6907308956</v>
      </c>
      <c r="L5" s="55">
        <f>SUM(L6:L16)</f>
        <v>-969939.75508999929</v>
      </c>
      <c r="M5" s="55">
        <f>SUM(M6:M16)</f>
        <v>-20486764.955090005</v>
      </c>
      <c r="N5" s="55">
        <f>SUM(N6:N16)</f>
        <v>-987353.64508999989</v>
      </c>
      <c r="O5" s="56">
        <f t="shared" ref="O5:O9" si="0">IFERROR(I5/E5,"")</f>
        <v>1.2096678891065427</v>
      </c>
      <c r="P5" s="56">
        <f t="shared" ref="P5:P9" si="1">IFERROR(J5/H5,"")</f>
        <v>0.38313040151574362</v>
      </c>
      <c r="Q5" s="56">
        <f t="shared" ref="Q5:Q9" si="2">IFERROR(I5/G5,"")</f>
        <v>0.88653546492430813</v>
      </c>
      <c r="R5" s="56">
        <f t="shared" ref="R5:R9" si="3">IFERROR(I5/F5,"")</f>
        <v>0.27003015742901154</v>
      </c>
      <c r="S5" s="57">
        <f t="shared" ref="S5:S9" si="4">X5-I5</f>
        <v>0</v>
      </c>
      <c r="T5" s="57">
        <f t="shared" ref="T5:T9" si="5">Y5-J5</f>
        <v>0</v>
      </c>
      <c r="U5" s="58">
        <f>SUM(U6:U16)</f>
        <v>7514343.1500000013</v>
      </c>
      <c r="V5" s="58">
        <f>SUM(V6:V16)</f>
        <v>549120.76000000001</v>
      </c>
      <c r="W5" s="58">
        <f>SUM(W6:W16)</f>
        <v>64112.894910000003</v>
      </c>
      <c r="X5" s="58">
        <f t="shared" ref="X5:X9" si="6">U5+W5</f>
        <v>7578456.0449100016</v>
      </c>
      <c r="Y5" s="58">
        <f t="shared" ref="Y5:Y9" si="7">V5+W5</f>
        <v>613233.65491000004</v>
      </c>
      <c r="Z5" s="9"/>
      <c r="AA5" s="50"/>
    </row>
    <row r="6" ht="17.25">
      <c r="A6" s="59"/>
      <c r="B6" s="60" t="s">
        <v>31</v>
      </c>
      <c r="C6" s="61" t="s">
        <v>32</v>
      </c>
      <c r="D6" s="62" t="s">
        <v>33</v>
      </c>
      <c r="E6" s="63">
        <f>4794638.55/33.5*30</f>
        <v>4293706.1641791044</v>
      </c>
      <c r="F6" s="63">
        <v>21478832.199999999</v>
      </c>
      <c r="G6" s="63">
        <v>6149114.9999999991</v>
      </c>
      <c r="H6" s="63">
        <v>1463805.5999999999</v>
      </c>
      <c r="I6" s="63">
        <v>5219481.32687</v>
      </c>
      <c r="J6" s="63">
        <v>530031.06686999998</v>
      </c>
      <c r="K6" s="64">
        <f t="shared" ref="K6:K9" si="8">I6-E6</f>
        <v>925775.16269089561</v>
      </c>
      <c r="L6" s="64">
        <f t="shared" ref="L6:L9" si="9">I6-G6</f>
        <v>-929633.67312999908</v>
      </c>
      <c r="M6" s="64">
        <f t="shared" ref="M6:M9" si="10">I6-F6</f>
        <v>-16259350.873129999</v>
      </c>
      <c r="N6" s="65">
        <f t="shared" ref="N6:N9" si="11">J6-H6</f>
        <v>-933774.53312999988</v>
      </c>
      <c r="O6" s="66">
        <f t="shared" si="0"/>
        <v>1.2156121372287456</v>
      </c>
      <c r="P6" s="66">
        <f t="shared" si="1"/>
        <v>0.36209115942034931</v>
      </c>
      <c r="Q6" s="66">
        <f t="shared" si="2"/>
        <v>0.84881829773390172</v>
      </c>
      <c r="R6" s="66">
        <f t="shared" si="3"/>
        <v>0.2430058244446828</v>
      </c>
      <c r="S6" s="57">
        <f t="shared" si="4"/>
        <v>0</v>
      </c>
      <c r="T6" s="57">
        <f t="shared" si="5"/>
        <v>0</v>
      </c>
      <c r="U6" s="67">
        <v>5178985.1399999997</v>
      </c>
      <c r="V6" s="67">
        <v>489534.87999999995</v>
      </c>
      <c r="W6" s="67">
        <v>40496.186870000005</v>
      </c>
      <c r="X6" s="67">
        <f t="shared" si="6"/>
        <v>5219481.32687</v>
      </c>
      <c r="Y6" s="67">
        <f t="shared" si="7"/>
        <v>530031.06686999998</v>
      </c>
      <c r="Z6" s="9"/>
      <c r="AA6" s="1"/>
    </row>
    <row r="7" ht="17.25">
      <c r="A7" s="59"/>
      <c r="B7" s="60" t="s">
        <v>34</v>
      </c>
      <c r="C7" s="61" t="s">
        <v>35</v>
      </c>
      <c r="D7" s="62" t="s">
        <v>36</v>
      </c>
      <c r="E7" s="68">
        <v>26573.199999999997</v>
      </c>
      <c r="F7" s="68">
        <v>82008.100000000006</v>
      </c>
      <c r="G7" s="68">
        <v>32389.5</v>
      </c>
      <c r="H7" s="68">
        <v>7121</v>
      </c>
      <c r="I7" s="68">
        <v>27629.57</v>
      </c>
      <c r="J7" s="68">
        <v>0</v>
      </c>
      <c r="K7" s="69">
        <f t="shared" si="8"/>
        <v>1056.3700000000026</v>
      </c>
      <c r="L7" s="69">
        <f t="shared" si="9"/>
        <v>-4759.9300000000003</v>
      </c>
      <c r="M7" s="69">
        <f t="shared" si="10"/>
        <v>-54378.530000000006</v>
      </c>
      <c r="N7" s="69">
        <f t="shared" si="11"/>
        <v>-7121</v>
      </c>
      <c r="O7" s="66">
        <f t="shared" si="0"/>
        <v>1.0397532100010538</v>
      </c>
      <c r="P7" s="66">
        <f t="shared" si="1"/>
        <v>0</v>
      </c>
      <c r="Q7" s="66">
        <f t="shared" si="2"/>
        <v>0.85304095463035856</v>
      </c>
      <c r="R7" s="66">
        <f t="shared" si="3"/>
        <v>0.33691269520937561</v>
      </c>
      <c r="S7" s="57">
        <f t="shared" si="4"/>
        <v>0</v>
      </c>
      <c r="T7" s="57">
        <f t="shared" si="5"/>
        <v>0</v>
      </c>
      <c r="U7" s="67">
        <v>27629.57</v>
      </c>
      <c r="V7" s="67"/>
      <c r="W7" s="67"/>
      <c r="X7" s="67">
        <f t="shared" si="6"/>
        <v>27629.57</v>
      </c>
      <c r="Y7" s="67">
        <f t="shared" si="7"/>
        <v>0</v>
      </c>
      <c r="Z7" s="9"/>
      <c r="AA7" s="1"/>
      <c r="AC7" s="1"/>
    </row>
    <row r="8" ht="17.25">
      <c r="A8" s="59"/>
      <c r="B8" s="60" t="s">
        <v>31</v>
      </c>
      <c r="C8" s="61" t="s">
        <v>37</v>
      </c>
      <c r="D8" s="62" t="s">
        <v>38</v>
      </c>
      <c r="E8" s="68">
        <v>0</v>
      </c>
      <c r="F8" s="68">
        <v>52994.300000000003</v>
      </c>
      <c r="G8" s="68">
        <v>12000</v>
      </c>
      <c r="H8" s="68">
        <v>0</v>
      </c>
      <c r="I8" s="68">
        <v>7831.7593999999999</v>
      </c>
      <c r="J8" s="68">
        <v>475.92939999999999</v>
      </c>
      <c r="K8" s="69">
        <f t="shared" si="8"/>
        <v>7831.7593999999999</v>
      </c>
      <c r="L8" s="69">
        <f t="shared" si="9"/>
        <v>-4168.2406000000001</v>
      </c>
      <c r="M8" s="69">
        <f t="shared" si="10"/>
        <v>-45162.5406</v>
      </c>
      <c r="N8" s="69">
        <f t="shared" si="11"/>
        <v>475.92939999999999</v>
      </c>
      <c r="O8" s="66" t="str">
        <f t="shared" si="0"/>
        <v/>
      </c>
      <c r="P8" s="66" t="str">
        <f t="shared" si="1"/>
        <v/>
      </c>
      <c r="Q8" s="66">
        <f t="shared" si="2"/>
        <v>0.65264661666666668</v>
      </c>
      <c r="R8" s="66">
        <f t="shared" si="3"/>
        <v>0.14778493913496357</v>
      </c>
      <c r="S8" s="57">
        <f t="shared" si="4"/>
        <v>0</v>
      </c>
      <c r="T8" s="57">
        <f t="shared" si="5"/>
        <v>0</v>
      </c>
      <c r="U8" s="67">
        <v>7790.3999999999996</v>
      </c>
      <c r="V8" s="67">
        <v>434.56999999999999</v>
      </c>
      <c r="W8" s="67">
        <v>41.359400000000001</v>
      </c>
      <c r="X8" s="67">
        <f t="shared" si="6"/>
        <v>7831.7593999999999</v>
      </c>
      <c r="Y8" s="67">
        <f t="shared" si="7"/>
        <v>475.92939999999999</v>
      </c>
      <c r="Z8" s="9"/>
      <c r="AA8" s="1"/>
    </row>
    <row r="9" ht="17.25">
      <c r="A9" s="59"/>
      <c r="B9" s="60" t="s">
        <v>31</v>
      </c>
      <c r="C9" s="61" t="s">
        <v>39</v>
      </c>
      <c r="D9" s="62" t="s">
        <v>40</v>
      </c>
      <c r="E9" s="68">
        <v>597323.60999999987</v>
      </c>
      <c r="F9" s="68">
        <v>1259409.1000000001</v>
      </c>
      <c r="G9" s="68">
        <v>655732.30000000005</v>
      </c>
      <c r="H9" s="68">
        <v>64132.099999999999</v>
      </c>
      <c r="I9" s="68">
        <v>624870.06806000008</v>
      </c>
      <c r="J9" s="68">
        <v>53614.538059999999</v>
      </c>
      <c r="K9" s="69">
        <f t="shared" si="8"/>
        <v>27546.458060000208</v>
      </c>
      <c r="L9" s="69">
        <f t="shared" si="9"/>
        <v>-30862.231939999969</v>
      </c>
      <c r="M9" s="69">
        <f t="shared" si="10"/>
        <v>-634539.03194000002</v>
      </c>
      <c r="N9" s="69">
        <f t="shared" si="11"/>
        <v>-10517.56194</v>
      </c>
      <c r="O9" s="66">
        <f t="shared" si="0"/>
        <v>1.0461164728780772</v>
      </c>
      <c r="P9" s="66">
        <f t="shared" si="1"/>
        <v>0.83600159763987147</v>
      </c>
      <c r="Q9" s="66">
        <f t="shared" si="2"/>
        <v>0.95293470835583372</v>
      </c>
      <c r="R9" s="66">
        <f t="shared" si="3"/>
        <v>0.49616130934737573</v>
      </c>
      <c r="S9" s="57">
        <f t="shared" si="4"/>
        <v>0</v>
      </c>
      <c r="T9" s="57">
        <f t="shared" si="5"/>
        <v>0</v>
      </c>
      <c r="U9" s="67">
        <v>620548.21000000008</v>
      </c>
      <c r="V9" s="67">
        <v>49292.68</v>
      </c>
      <c r="W9" s="67">
        <v>4321.8580600000005</v>
      </c>
      <c r="X9" s="67">
        <f t="shared" si="6"/>
        <v>624870.06806000008</v>
      </c>
      <c r="Y9" s="67">
        <f t="shared" si="7"/>
        <v>53614.538059999999</v>
      </c>
      <c r="Z9" s="9"/>
      <c r="AA9" s="1"/>
    </row>
    <row r="10" ht="17.25">
      <c r="A10" s="59"/>
      <c r="B10" s="60" t="s">
        <v>31</v>
      </c>
      <c r="C10" s="61" t="s">
        <v>41</v>
      </c>
      <c r="D10" s="62" t="s">
        <v>42</v>
      </c>
      <c r="E10" s="68">
        <v>468.18000000000001</v>
      </c>
      <c r="F10" s="68">
        <v>0</v>
      </c>
      <c r="G10" s="68">
        <v>0</v>
      </c>
      <c r="H10" s="68">
        <v>0</v>
      </c>
      <c r="I10" s="68">
        <v>176.22354999999999</v>
      </c>
      <c r="J10" s="68">
        <v>18.963549999999998</v>
      </c>
      <c r="K10" s="69">
        <f t="shared" ref="K10:K45" si="12">I10-E10</f>
        <v>-291.95645000000002</v>
      </c>
      <c r="L10" s="69">
        <f t="shared" ref="L10:L73" si="13">I10-G10</f>
        <v>176.22354999999999</v>
      </c>
      <c r="M10" s="69">
        <f t="shared" ref="M10:M45" si="14">I10-F10</f>
        <v>176.22354999999999</v>
      </c>
      <c r="N10" s="69">
        <f t="shared" ref="N10:N45" si="15">J10-H10</f>
        <v>18.963549999999998</v>
      </c>
      <c r="O10" s="66">
        <f t="shared" ref="O10:O73" si="16">IFERROR(I10/E10,"")</f>
        <v>0.37640127728651368</v>
      </c>
      <c r="P10" s="66" t="str">
        <f t="shared" ref="P10:P73" si="17">IFERROR(J10/H10,"")</f>
        <v/>
      </c>
      <c r="Q10" s="66" t="str">
        <f t="shared" ref="Q10:Q73" si="18">IFERROR(I10/G10,"")</f>
        <v/>
      </c>
      <c r="R10" s="66" t="str">
        <f t="shared" ref="R10:R73" si="19">IFERROR(I10/F10,"")</f>
        <v/>
      </c>
      <c r="S10" s="57">
        <f t="shared" ref="S10:S45" si="20">X10-I10</f>
        <v>0</v>
      </c>
      <c r="T10" s="57">
        <f t="shared" ref="T10:T45" si="21">Y10-J10</f>
        <v>0</v>
      </c>
      <c r="U10" s="67">
        <v>165.23999999999998</v>
      </c>
      <c r="V10" s="67">
        <v>7.9800000000000004</v>
      </c>
      <c r="W10" s="67">
        <v>10.983549999999999</v>
      </c>
      <c r="X10" s="67">
        <f t="shared" ref="X10:X67" si="22">U10+W10</f>
        <v>176.22354999999999</v>
      </c>
      <c r="Y10" s="67">
        <f t="shared" ref="Y10:Y67" si="23">V10+W10</f>
        <v>18.963549999999998</v>
      </c>
      <c r="Z10" s="9"/>
      <c r="AA10" s="1"/>
    </row>
    <row r="11" ht="17.25">
      <c r="A11" s="59"/>
      <c r="B11" s="60" t="s">
        <v>31</v>
      </c>
      <c r="C11" s="61" t="s">
        <v>43</v>
      </c>
      <c r="D11" s="62" t="s">
        <v>44</v>
      </c>
      <c r="E11" s="68">
        <v>1055.1199999999999</v>
      </c>
      <c r="F11" s="68">
        <v>1208.9000000000001</v>
      </c>
      <c r="G11" s="68">
        <v>899.89999999999998</v>
      </c>
      <c r="H11" s="68">
        <v>60</v>
      </c>
      <c r="I11" s="68">
        <v>993.94000000000005</v>
      </c>
      <c r="J11" s="68">
        <v>151.03</v>
      </c>
      <c r="K11" s="69">
        <f t="shared" si="12"/>
        <v>-61.179999999999836</v>
      </c>
      <c r="L11" s="69">
        <f t="shared" si="13"/>
        <v>94.040000000000077</v>
      </c>
      <c r="M11" s="69">
        <f t="shared" si="14"/>
        <v>-214.96000000000004</v>
      </c>
      <c r="N11" s="69">
        <f t="shared" si="15"/>
        <v>91.030000000000001</v>
      </c>
      <c r="O11" s="66">
        <f t="shared" si="16"/>
        <v>0.94201607400106169</v>
      </c>
      <c r="P11" s="66">
        <f t="shared" si="17"/>
        <v>2.5171666666666668</v>
      </c>
      <c r="Q11" s="66">
        <f t="shared" si="18"/>
        <v>1.1045005000555619</v>
      </c>
      <c r="R11" s="66">
        <f t="shared" si="19"/>
        <v>0.82218545785424768</v>
      </c>
      <c r="S11" s="57">
        <f t="shared" si="20"/>
        <v>0</v>
      </c>
      <c r="T11" s="57">
        <f t="shared" si="21"/>
        <v>0</v>
      </c>
      <c r="U11" s="67">
        <v>993.94000000000005</v>
      </c>
      <c r="V11" s="67">
        <v>151.03</v>
      </c>
      <c r="W11" s="67"/>
      <c r="X11" s="67">
        <f t="shared" si="22"/>
        <v>993.94000000000005</v>
      </c>
      <c r="Y11" s="67">
        <f t="shared" si="23"/>
        <v>151.03</v>
      </c>
      <c r="Z11" s="9"/>
      <c r="AA11" s="1"/>
    </row>
    <row r="12" ht="17.25">
      <c r="A12" s="59"/>
      <c r="B12" s="60" t="s">
        <v>31</v>
      </c>
      <c r="C12" s="61" t="s">
        <v>45</v>
      </c>
      <c r="D12" s="62" t="s">
        <v>46</v>
      </c>
      <c r="E12" s="68">
        <v>277824.09999999998</v>
      </c>
      <c r="F12" s="68">
        <v>615839.40000000002</v>
      </c>
      <c r="G12" s="68">
        <v>308592.29999999999</v>
      </c>
      <c r="H12" s="68">
        <v>5000</v>
      </c>
      <c r="I12" s="68">
        <v>295998.77269999997</v>
      </c>
      <c r="J12" s="68">
        <v>9195.0227000000014</v>
      </c>
      <c r="K12" s="69">
        <f t="shared" si="12"/>
        <v>18174.672699999996</v>
      </c>
      <c r="L12" s="69">
        <f t="shared" si="13"/>
        <v>-12593.527300000016</v>
      </c>
      <c r="M12" s="69">
        <f t="shared" si="14"/>
        <v>-319840.62730000005</v>
      </c>
      <c r="N12" s="69">
        <f t="shared" si="15"/>
        <v>4195.0227000000014</v>
      </c>
      <c r="O12" s="66">
        <f t="shared" si="16"/>
        <v>1.0654179126288901</v>
      </c>
      <c r="P12" s="66">
        <f t="shared" si="17"/>
        <v>1.8390045400000004</v>
      </c>
      <c r="Q12" s="66">
        <f t="shared" si="18"/>
        <v>0.95919040332503436</v>
      </c>
      <c r="R12" s="66">
        <f t="shared" si="19"/>
        <v>0.48064279859326953</v>
      </c>
      <c r="S12" s="57">
        <f t="shared" si="20"/>
        <v>0</v>
      </c>
      <c r="T12" s="57">
        <f t="shared" si="21"/>
        <v>0</v>
      </c>
      <c r="U12" s="67">
        <v>295572.85999999999</v>
      </c>
      <c r="V12" s="67">
        <v>8769.1100000000006</v>
      </c>
      <c r="W12" s="67">
        <v>425.91270000000003</v>
      </c>
      <c r="X12" s="67">
        <f t="shared" si="22"/>
        <v>295998.77269999997</v>
      </c>
      <c r="Y12" s="67">
        <f t="shared" si="23"/>
        <v>9195.0227000000014</v>
      </c>
      <c r="Z12" s="9"/>
      <c r="AA12" s="1"/>
    </row>
    <row r="13" ht="17.25">
      <c r="A13" s="59"/>
      <c r="B13" s="60" t="s">
        <v>47</v>
      </c>
      <c r="C13" s="61" t="s">
        <v>48</v>
      </c>
      <c r="D13" s="62" t="s">
        <v>49</v>
      </c>
      <c r="E13" s="68">
        <v>61222.099999999999</v>
      </c>
      <c r="F13" s="68">
        <v>1486170.1000000001</v>
      </c>
      <c r="G13" s="68">
        <v>64400</v>
      </c>
      <c r="H13" s="68">
        <v>6000</v>
      </c>
      <c r="I13" s="68">
        <v>66101.858730000007</v>
      </c>
      <c r="J13" s="68">
        <v>2359.7287299999998</v>
      </c>
      <c r="K13" s="69">
        <f t="shared" si="12"/>
        <v>4879.7587300000087</v>
      </c>
      <c r="L13" s="69">
        <f t="shared" si="13"/>
        <v>1701.8587300000072</v>
      </c>
      <c r="M13" s="69">
        <f t="shared" si="14"/>
        <v>-1420068.2412700001</v>
      </c>
      <c r="N13" s="69">
        <f t="shared" si="15"/>
        <v>-3640.2712700000002</v>
      </c>
      <c r="O13" s="66">
        <f t="shared" si="16"/>
        <v>1.0797058371078418</v>
      </c>
      <c r="P13" s="66">
        <f t="shared" si="17"/>
        <v>0.39328812166666666</v>
      </c>
      <c r="Q13" s="66">
        <f t="shared" si="18"/>
        <v>1.0264263777950311</v>
      </c>
      <c r="R13" s="66">
        <f t="shared" si="19"/>
        <v>0.044477989921880408</v>
      </c>
      <c r="S13" s="57">
        <f t="shared" si="20"/>
        <v>0</v>
      </c>
      <c r="T13" s="57">
        <f t="shared" si="21"/>
        <v>0</v>
      </c>
      <c r="U13" s="67">
        <v>65509.230000000003</v>
      </c>
      <c r="V13" s="67">
        <v>1767.0999999999999</v>
      </c>
      <c r="W13" s="67">
        <v>592.62873000000002</v>
      </c>
      <c r="X13" s="67">
        <f t="shared" si="22"/>
        <v>66101.858730000007</v>
      </c>
      <c r="Y13" s="67">
        <f t="shared" si="23"/>
        <v>2359.7287299999998</v>
      </c>
      <c r="Z13" s="9"/>
      <c r="AA13" s="1"/>
    </row>
    <row r="14" ht="17.25">
      <c r="A14" s="59"/>
      <c r="B14" s="60" t="s">
        <v>47</v>
      </c>
      <c r="C14" s="61" t="s">
        <v>50</v>
      </c>
      <c r="D14" s="62" t="s">
        <v>51</v>
      </c>
      <c r="E14" s="68">
        <v>925348.98999999999</v>
      </c>
      <c r="F14" s="68">
        <v>2439929.7999999998</v>
      </c>
      <c r="G14" s="68">
        <v>1067724</v>
      </c>
      <c r="H14" s="68">
        <v>3700</v>
      </c>
      <c r="I14" s="68">
        <v>1082597.3347499999</v>
      </c>
      <c r="J14" s="68">
        <v>-21305.31525</v>
      </c>
      <c r="K14" s="69">
        <f t="shared" si="12"/>
        <v>157248.34474999993</v>
      </c>
      <c r="L14" s="69">
        <f t="shared" si="13"/>
        <v>14873.334749999922</v>
      </c>
      <c r="M14" s="69">
        <f t="shared" si="14"/>
        <v>-1357332.4652499999</v>
      </c>
      <c r="N14" s="70">
        <f t="shared" si="15"/>
        <v>-25005.31525</v>
      </c>
      <c r="O14" s="66">
        <f t="shared" si="16"/>
        <v>1.1699340967022613</v>
      </c>
      <c r="P14" s="66">
        <f t="shared" si="17"/>
        <v>-5.7581933108108103</v>
      </c>
      <c r="Q14" s="66">
        <f t="shared" si="18"/>
        <v>1.0139299432718567</v>
      </c>
      <c r="R14" s="66">
        <f t="shared" si="19"/>
        <v>0.44370019774749259</v>
      </c>
      <c r="S14" s="57">
        <f t="shared" si="20"/>
        <v>0</v>
      </c>
      <c r="T14" s="57">
        <f t="shared" si="21"/>
        <v>0</v>
      </c>
      <c r="U14" s="67">
        <v>1070646.72</v>
      </c>
      <c r="V14" s="67">
        <v>-33255.93</v>
      </c>
      <c r="W14" s="67">
        <v>11950.614749999999</v>
      </c>
      <c r="X14" s="67">
        <f t="shared" si="22"/>
        <v>1082597.3347499999</v>
      </c>
      <c r="Y14" s="67">
        <f t="shared" si="23"/>
        <v>-21305.31525</v>
      </c>
      <c r="Z14" s="9"/>
      <c r="AA14" s="1"/>
    </row>
    <row r="15" ht="17.25">
      <c r="A15" s="59"/>
      <c r="B15" s="60"/>
      <c r="C15" s="61" t="s">
        <v>52</v>
      </c>
      <c r="D15" s="62" t="s">
        <v>53</v>
      </c>
      <c r="E15" s="68">
        <v>81384.889999999999</v>
      </c>
      <c r="F15" s="68">
        <v>648829.10000000009</v>
      </c>
      <c r="G15" s="68">
        <v>257542.79999999999</v>
      </c>
      <c r="H15" s="68">
        <v>50768.599999999999</v>
      </c>
      <c r="I15" s="68">
        <v>252775.19084999998</v>
      </c>
      <c r="J15" s="68">
        <v>38692.690849999999</v>
      </c>
      <c r="K15" s="69">
        <f t="shared" si="12"/>
        <v>171390.30085</v>
      </c>
      <c r="L15" s="69">
        <f t="shared" si="13"/>
        <v>-4767.6091500000039</v>
      </c>
      <c r="M15" s="69">
        <f t="shared" si="14"/>
        <v>-396053.90915000008</v>
      </c>
      <c r="N15" s="70">
        <f t="shared" si="15"/>
        <v>-12075.909149999999</v>
      </c>
      <c r="O15" s="66">
        <f t="shared" si="16"/>
        <v>3.1059228666402325</v>
      </c>
      <c r="P15" s="66">
        <f t="shared" si="17"/>
        <v>0.76213822815677412</v>
      </c>
      <c r="Q15" s="66">
        <f t="shared" si="18"/>
        <v>0.98148808994077874</v>
      </c>
      <c r="R15" s="66">
        <f t="shared" si="19"/>
        <v>0.3895867044958371</v>
      </c>
      <c r="S15" s="57">
        <f t="shared" si="20"/>
        <v>0</v>
      </c>
      <c r="T15" s="57">
        <f t="shared" si="21"/>
        <v>0</v>
      </c>
      <c r="U15" s="67">
        <v>246501.84</v>
      </c>
      <c r="V15" s="67">
        <v>32419.34</v>
      </c>
      <c r="W15" s="67">
        <v>6273.3508499999998</v>
      </c>
      <c r="X15" s="67">
        <f t="shared" si="22"/>
        <v>252775.19084999998</v>
      </c>
      <c r="Y15" s="67">
        <f t="shared" si="23"/>
        <v>38692.690849999999</v>
      </c>
      <c r="Z15" s="9"/>
      <c r="AA15" s="1"/>
    </row>
    <row r="16" ht="17.25" hidden="1">
      <c r="A16" s="59"/>
      <c r="B16" s="60" t="s">
        <v>47</v>
      </c>
      <c r="C16" s="61" t="s">
        <v>54</v>
      </c>
      <c r="D16" s="62" t="s">
        <v>55</v>
      </c>
      <c r="E16" s="69">
        <v>0</v>
      </c>
      <c r="F16" s="69">
        <v>0</v>
      </c>
      <c r="G16" s="69">
        <v>0</v>
      </c>
      <c r="H16" s="69">
        <v>0</v>
      </c>
      <c r="I16" s="69">
        <v>0</v>
      </c>
      <c r="J16" s="69">
        <v>0</v>
      </c>
      <c r="K16" s="69">
        <f t="shared" si="12"/>
        <v>0</v>
      </c>
      <c r="L16" s="69">
        <f t="shared" si="13"/>
        <v>0</v>
      </c>
      <c r="M16" s="69">
        <f t="shared" si="14"/>
        <v>0</v>
      </c>
      <c r="N16" s="69">
        <f t="shared" si="15"/>
        <v>0</v>
      </c>
      <c r="O16" s="66" t="str">
        <f t="shared" si="16"/>
        <v/>
      </c>
      <c r="P16" s="66" t="str">
        <f t="shared" si="17"/>
        <v/>
      </c>
      <c r="Q16" s="66" t="str">
        <f t="shared" si="18"/>
        <v/>
      </c>
      <c r="R16" s="66" t="str">
        <f t="shared" si="19"/>
        <v/>
      </c>
      <c r="S16" s="57">
        <f t="shared" si="20"/>
        <v>0</v>
      </c>
      <c r="T16" s="57">
        <f t="shared" si="21"/>
        <v>0</v>
      </c>
      <c r="U16" s="67"/>
      <c r="V16" s="67"/>
      <c r="W16" s="67"/>
      <c r="X16" s="67">
        <f t="shared" si="22"/>
        <v>0</v>
      </c>
      <c r="Y16" s="67">
        <f t="shared" si="23"/>
        <v>0</v>
      </c>
      <c r="Z16" s="9">
        <v>1</v>
      </c>
      <c r="AA16" s="1"/>
    </row>
    <row r="17" s="50" customFormat="1" ht="27.75" customHeight="1">
      <c r="A17" s="51"/>
      <c r="B17" s="71"/>
      <c r="C17" s="53"/>
      <c r="D17" s="72" t="s">
        <v>56</v>
      </c>
      <c r="E17" s="73">
        <f>E21+E24+E33+E46+E51+E54+E57+E66</f>
        <v>3297334.3099999996</v>
      </c>
      <c r="F17" s="73">
        <f>F21+F24+F33+F46+F51+F54+F57+F66</f>
        <v>7543096.5999999996</v>
      </c>
      <c r="G17" s="73">
        <f>G21+G24+G33+G46+G51+G54+G57+G66</f>
        <v>2875784.5</v>
      </c>
      <c r="H17" s="73">
        <f>H21+H24+H33+H46+H51+H54+H57+H66</f>
        <v>613430.60000000009</v>
      </c>
      <c r="I17" s="73">
        <f>I21+I24+I33+I46+I51+I54+I57+I66</f>
        <v>2672080.7519999999</v>
      </c>
      <c r="J17" s="73">
        <f>J21+J24+J33+J46+J51+J54+J57+J66</f>
        <v>102744.12199999999</v>
      </c>
      <c r="K17" s="73">
        <f t="shared" si="12"/>
        <v>-625253.55799999973</v>
      </c>
      <c r="L17" s="73">
        <f t="shared" si="13"/>
        <v>-203703.74800000014</v>
      </c>
      <c r="M17" s="73">
        <f t="shared" si="14"/>
        <v>-4871015.8479999993</v>
      </c>
      <c r="N17" s="73">
        <f t="shared" si="15"/>
        <v>-510686.47800000012</v>
      </c>
      <c r="O17" s="56">
        <f t="shared" si="16"/>
        <v>0.8103760494943566</v>
      </c>
      <c r="P17" s="56">
        <f t="shared" si="17"/>
        <v>0.16749102832496451</v>
      </c>
      <c r="Q17" s="56">
        <f t="shared" si="18"/>
        <v>0.929165850918245</v>
      </c>
      <c r="R17" s="56">
        <f t="shared" si="19"/>
        <v>0.3542418841620032</v>
      </c>
      <c r="S17" s="57">
        <f t="shared" si="20"/>
        <v>4.6566128730773926e-10</v>
      </c>
      <c r="T17" s="57">
        <f t="shared" si="21"/>
        <v>0</v>
      </c>
      <c r="U17" s="58">
        <f>U21+U24+U33+U46+U51+U54+U57+U66</f>
        <v>2665016.2300000004</v>
      </c>
      <c r="V17" s="58">
        <f>V21+V24+V33+V46+V51+V54+V57+V66</f>
        <v>95679.599999999991</v>
      </c>
      <c r="W17" s="58">
        <f>W21+W24+W33+W46+W51+W54+W57+W66</f>
        <v>7064.5220000000008</v>
      </c>
      <c r="X17" s="58">
        <f t="shared" si="22"/>
        <v>2672080.7520000003</v>
      </c>
      <c r="Y17" s="58">
        <f t="shared" si="23"/>
        <v>102744.12199999999</v>
      </c>
      <c r="Z17" s="9"/>
      <c r="AA17" s="50"/>
    </row>
    <row r="18" ht="18" customHeight="1">
      <c r="A18" s="59" t="s">
        <v>57</v>
      </c>
      <c r="B18" s="60" t="s">
        <v>34</v>
      </c>
      <c r="C18" s="74" t="s">
        <v>58</v>
      </c>
      <c r="D18" s="75" t="s">
        <v>59</v>
      </c>
      <c r="E18" s="64">
        <v>83967.570000000007</v>
      </c>
      <c r="F18" s="64">
        <v>261278.39999999999</v>
      </c>
      <c r="G18" s="64">
        <v>104047.8</v>
      </c>
      <c r="H18" s="64">
        <v>21174.799999999999</v>
      </c>
      <c r="I18" s="64">
        <v>105731.66978</v>
      </c>
      <c r="J18" s="64">
        <v>15028.56978</v>
      </c>
      <c r="K18" s="64">
        <f t="shared" si="12"/>
        <v>21764.09977999999</v>
      </c>
      <c r="L18" s="64">
        <f t="shared" si="13"/>
        <v>1683.8697799999936</v>
      </c>
      <c r="M18" s="64">
        <f t="shared" si="14"/>
        <v>-155546.73022</v>
      </c>
      <c r="N18" s="65">
        <f t="shared" si="15"/>
        <v>-6146.2302199999995</v>
      </c>
      <c r="O18" s="66">
        <f t="shared" si="16"/>
        <v>1.259196494313221</v>
      </c>
      <c r="P18" s="66">
        <f t="shared" si="17"/>
        <v>0.70973845231123789</v>
      </c>
      <c r="Q18" s="66">
        <f t="shared" si="18"/>
        <v>1.0161836173374159</v>
      </c>
      <c r="R18" s="66">
        <f t="shared" si="19"/>
        <v>0.40467053449500606</v>
      </c>
      <c r="S18" s="57">
        <f t="shared" si="20"/>
        <v>0</v>
      </c>
      <c r="T18" s="57">
        <f t="shared" si="21"/>
        <v>0</v>
      </c>
      <c r="U18" s="76">
        <v>104510.53</v>
      </c>
      <c r="V18" s="76">
        <v>13807.43</v>
      </c>
      <c r="W18" s="76">
        <v>1221.13978</v>
      </c>
      <c r="X18" s="76">
        <f t="shared" si="22"/>
        <v>105731.66978</v>
      </c>
      <c r="Y18" s="77">
        <f t="shared" si="23"/>
        <v>15028.56978</v>
      </c>
      <c r="Z18" s="9"/>
      <c r="AA18" s="1"/>
      <c r="AE18" s="1"/>
    </row>
    <row r="19" ht="17.25">
      <c r="A19" s="59"/>
      <c r="B19" s="60"/>
      <c r="C19" s="61" t="s">
        <v>60</v>
      </c>
      <c r="D19" s="75" t="s">
        <v>61</v>
      </c>
      <c r="E19" s="64">
        <v>4074.3499999999999</v>
      </c>
      <c r="F19" s="64">
        <v>3515.5999999999999</v>
      </c>
      <c r="G19" s="64">
        <v>3515.5999999999999</v>
      </c>
      <c r="H19" s="64">
        <v>0</v>
      </c>
      <c r="I19" s="64">
        <v>647</v>
      </c>
      <c r="J19" s="64">
        <v>0</v>
      </c>
      <c r="K19" s="64">
        <f t="shared" si="12"/>
        <v>-3427.3499999999999</v>
      </c>
      <c r="L19" s="64">
        <f t="shared" si="13"/>
        <v>-2868.5999999999999</v>
      </c>
      <c r="M19" s="64">
        <f t="shared" si="14"/>
        <v>-2868.5999999999999</v>
      </c>
      <c r="N19" s="65">
        <f t="shared" si="15"/>
        <v>0</v>
      </c>
      <c r="O19" s="66">
        <f t="shared" si="16"/>
        <v>0.15879833593088469</v>
      </c>
      <c r="P19" s="66" t="str">
        <f t="shared" si="17"/>
        <v/>
      </c>
      <c r="Q19" s="66">
        <f t="shared" si="18"/>
        <v>0.18403686426214588</v>
      </c>
      <c r="R19" s="66">
        <f t="shared" si="19"/>
        <v>0.18403686426214588</v>
      </c>
      <c r="S19" s="57">
        <f t="shared" si="20"/>
        <v>0</v>
      </c>
      <c r="T19" s="57">
        <f t="shared" si="21"/>
        <v>0</v>
      </c>
      <c r="U19" s="77">
        <v>647</v>
      </c>
      <c r="V19" s="77"/>
      <c r="W19" s="77"/>
      <c r="X19" s="77">
        <f t="shared" si="22"/>
        <v>647</v>
      </c>
      <c r="Y19" s="77">
        <f t="shared" si="23"/>
        <v>0</v>
      </c>
      <c r="Z19" s="9"/>
      <c r="AA19" s="1"/>
    </row>
    <row r="20" ht="17.25">
      <c r="A20" s="59"/>
      <c r="B20" s="60"/>
      <c r="C20" s="61" t="s">
        <v>62</v>
      </c>
      <c r="D20" s="75" t="s">
        <v>63</v>
      </c>
      <c r="E20" s="64">
        <v>53006.420000000006</v>
      </c>
      <c r="F20" s="64">
        <v>181842.60000000001</v>
      </c>
      <c r="G20" s="64">
        <v>75186.600000000006</v>
      </c>
      <c r="H20" s="64">
        <v>15000</v>
      </c>
      <c r="I20" s="64">
        <v>91672.409220000001</v>
      </c>
      <c r="J20" s="64">
        <v>15141.86922</v>
      </c>
      <c r="K20" s="64">
        <f t="shared" si="12"/>
        <v>38665.989219999996</v>
      </c>
      <c r="L20" s="64">
        <f t="shared" si="13"/>
        <v>16485.809219999996</v>
      </c>
      <c r="M20" s="64">
        <f t="shared" si="14"/>
        <v>-90170.190780000004</v>
      </c>
      <c r="N20" s="65">
        <f t="shared" si="15"/>
        <v>141.8692200000005</v>
      </c>
      <c r="O20" s="66">
        <f t="shared" si="16"/>
        <v>1.7294586055802295</v>
      </c>
      <c r="P20" s="66">
        <f t="shared" si="17"/>
        <v>1.0094579480000001</v>
      </c>
      <c r="Q20" s="66">
        <f t="shared" si="18"/>
        <v>1.2192652576389942</v>
      </c>
      <c r="R20" s="66">
        <f t="shared" si="19"/>
        <v>0.50413054597767515</v>
      </c>
      <c r="S20" s="57">
        <f t="shared" si="20"/>
        <v>0</v>
      </c>
      <c r="T20" s="57">
        <f t="shared" si="21"/>
        <v>0</v>
      </c>
      <c r="U20" s="77">
        <v>90915.020000000004</v>
      </c>
      <c r="V20" s="77">
        <v>14384.48</v>
      </c>
      <c r="W20" s="77">
        <v>757.38922000000002</v>
      </c>
      <c r="X20" s="77">
        <f t="shared" si="22"/>
        <v>91672.409220000001</v>
      </c>
      <c r="Y20" s="77">
        <f t="shared" si="23"/>
        <v>15141.86922</v>
      </c>
      <c r="Z20" s="9"/>
      <c r="AA20" s="1"/>
    </row>
    <row r="21" s="78" customFormat="1" ht="14.25">
      <c r="A21" s="79"/>
      <c r="B21" s="80"/>
      <c r="C21" s="79"/>
      <c r="D21" s="81" t="s">
        <v>64</v>
      </c>
      <c r="E21" s="82">
        <f>SUM(E18:E20)</f>
        <v>141048.34000000003</v>
      </c>
      <c r="F21" s="82">
        <f>SUM(F18:F20)</f>
        <v>446636.59999999998</v>
      </c>
      <c r="G21" s="82">
        <f>SUM(G18:G20)</f>
        <v>182750</v>
      </c>
      <c r="H21" s="82">
        <f>SUM(H18:H20)</f>
        <v>36174.800000000003</v>
      </c>
      <c r="I21" s="82">
        <f>SUM(I18:I20)</f>
        <v>198051.079</v>
      </c>
      <c r="J21" s="82">
        <f>SUM(J18:J20)</f>
        <v>30170.438999999998</v>
      </c>
      <c r="K21" s="82">
        <f t="shared" si="12"/>
        <v>57002.738999999972</v>
      </c>
      <c r="L21" s="82">
        <f t="shared" si="13"/>
        <v>15301.078999999998</v>
      </c>
      <c r="M21" s="82">
        <f t="shared" si="14"/>
        <v>-248585.52099999998</v>
      </c>
      <c r="N21" s="82">
        <f t="shared" si="15"/>
        <v>-6004.3610000000044</v>
      </c>
      <c r="O21" s="83">
        <f t="shared" si="16"/>
        <v>1.4041361918899575</v>
      </c>
      <c r="P21" s="83">
        <f t="shared" si="17"/>
        <v>0.83401812864203795</v>
      </c>
      <c r="Q21" s="83">
        <f t="shared" si="18"/>
        <v>1.0837268344733242</v>
      </c>
      <c r="R21" s="83">
        <f t="shared" si="19"/>
        <v>0.4434277867062395</v>
      </c>
      <c r="S21" s="84">
        <f t="shared" si="20"/>
        <v>0</v>
      </c>
      <c r="T21" s="84">
        <f t="shared" si="21"/>
        <v>0</v>
      </c>
      <c r="U21" s="85">
        <f>SUM(U18:U20)</f>
        <v>196072.54999999999</v>
      </c>
      <c r="V21" s="85">
        <f>SUM(V18:V20)</f>
        <v>28191.91</v>
      </c>
      <c r="W21" s="85">
        <f>SUM(W18:W20)</f>
        <v>1978.529</v>
      </c>
      <c r="X21" s="85">
        <f t="shared" si="22"/>
        <v>198051.079</v>
      </c>
      <c r="Y21" s="85">
        <f t="shared" si="23"/>
        <v>30170.438999999998</v>
      </c>
      <c r="Z21" s="86"/>
      <c r="AA21" s="78"/>
    </row>
    <row r="22" ht="34.5">
      <c r="A22" s="87">
        <v>951</v>
      </c>
      <c r="B22" s="60" t="s">
        <v>31</v>
      </c>
      <c r="C22" s="88" t="s">
        <v>65</v>
      </c>
      <c r="D22" s="89" t="s">
        <v>66</v>
      </c>
      <c r="E22" s="63">
        <v>59168.419999999998</v>
      </c>
      <c r="F22" s="63">
        <v>104746.7</v>
      </c>
      <c r="G22" s="63">
        <v>37979.599999999999</v>
      </c>
      <c r="H22" s="63">
        <v>9163</v>
      </c>
      <c r="I22" s="63">
        <v>39625.010000000002</v>
      </c>
      <c r="J22" s="63">
        <v>6267.29</v>
      </c>
      <c r="K22" s="64">
        <f t="shared" si="12"/>
        <v>-19543.409999999996</v>
      </c>
      <c r="L22" s="64">
        <f t="shared" si="13"/>
        <v>1645.4100000000035</v>
      </c>
      <c r="M22" s="64">
        <f t="shared" si="14"/>
        <v>-65121.689999999995</v>
      </c>
      <c r="N22" s="64">
        <f t="shared" si="15"/>
        <v>-2895.71</v>
      </c>
      <c r="O22" s="66">
        <f t="shared" si="16"/>
        <v>0.66969863315599776</v>
      </c>
      <c r="P22" s="66">
        <f t="shared" si="17"/>
        <v>0.68397795481829093</v>
      </c>
      <c r="Q22" s="66">
        <f t="shared" si="18"/>
        <v>1.0433235210481417</v>
      </c>
      <c r="R22" s="66">
        <f t="shared" si="19"/>
        <v>0.37829363598089488</v>
      </c>
      <c r="S22" s="57">
        <f t="shared" si="20"/>
        <v>0</v>
      </c>
      <c r="T22" s="57">
        <f t="shared" si="21"/>
        <v>0</v>
      </c>
      <c r="U22" s="76">
        <v>39625.010000000002</v>
      </c>
      <c r="V22" s="76">
        <v>6267.29</v>
      </c>
      <c r="W22" s="76"/>
      <c r="X22" s="76">
        <f t="shared" si="22"/>
        <v>39625.010000000002</v>
      </c>
      <c r="Y22" s="77">
        <f t="shared" si="23"/>
        <v>6267.29</v>
      </c>
      <c r="Z22" s="9"/>
      <c r="AA22" s="1"/>
    </row>
    <row r="23" ht="17.25">
      <c r="A23" s="90"/>
      <c r="B23" s="60"/>
      <c r="C23" s="88" t="s">
        <v>67</v>
      </c>
      <c r="D23" s="75" t="s">
        <v>68</v>
      </c>
      <c r="E23" s="63">
        <v>6450.75</v>
      </c>
      <c r="F23" s="63">
        <v>11046.9</v>
      </c>
      <c r="G23" s="63">
        <v>3266.0999999999999</v>
      </c>
      <c r="H23" s="63">
        <v>739.39999999999998</v>
      </c>
      <c r="I23" s="63">
        <v>7115.4971500000001</v>
      </c>
      <c r="J23" s="63">
        <v>706.40715</v>
      </c>
      <c r="K23" s="64">
        <f t="shared" si="12"/>
        <v>664.74715000000015</v>
      </c>
      <c r="L23" s="64">
        <f t="shared" si="13"/>
        <v>3849.3971500000002</v>
      </c>
      <c r="M23" s="64">
        <f t="shared" si="14"/>
        <v>-3931.4028499999995</v>
      </c>
      <c r="N23" s="64">
        <f t="shared" si="15"/>
        <v>-32.992849999999976</v>
      </c>
      <c r="O23" s="66">
        <f t="shared" si="16"/>
        <v>1.103049591132814</v>
      </c>
      <c r="P23" s="66">
        <f t="shared" si="17"/>
        <v>0.95537888828780093</v>
      </c>
      <c r="Q23" s="66">
        <f t="shared" si="18"/>
        <v>2.1785913321698662</v>
      </c>
      <c r="R23" s="66">
        <f t="shared" si="19"/>
        <v>0.64411709619893365</v>
      </c>
      <c r="S23" s="57">
        <f t="shared" si="20"/>
        <v>0</v>
      </c>
      <c r="T23" s="57">
        <f t="shared" si="21"/>
        <v>0</v>
      </c>
      <c r="U23" s="76">
        <v>6961.29</v>
      </c>
      <c r="V23" s="76">
        <v>552.20000000000005</v>
      </c>
      <c r="W23" s="76">
        <v>154.20714999999998</v>
      </c>
      <c r="X23" s="76">
        <f t="shared" si="22"/>
        <v>7115.4971500000001</v>
      </c>
      <c r="Y23" s="77">
        <f t="shared" si="23"/>
        <v>706.40715</v>
      </c>
      <c r="Z23" s="9"/>
      <c r="AA23" s="1"/>
    </row>
    <row r="24" s="78" customFormat="1" ht="14.25">
      <c r="A24" s="91"/>
      <c r="B24" s="80"/>
      <c r="C24" s="79"/>
      <c r="D24" s="81" t="s">
        <v>64</v>
      </c>
      <c r="E24" s="82">
        <f>E22+E23</f>
        <v>65619.169999999998</v>
      </c>
      <c r="F24" s="82">
        <f>F22+F23</f>
        <v>115793.59999999999</v>
      </c>
      <c r="G24" s="82">
        <f>G22+G23</f>
        <v>41245.699999999997</v>
      </c>
      <c r="H24" s="82">
        <f>H22+H23</f>
        <v>9902.3999999999996</v>
      </c>
      <c r="I24" s="82">
        <f>I22+I23</f>
        <v>46740.507150000005</v>
      </c>
      <c r="J24" s="82">
        <f>J22+J23</f>
        <v>6973.69715</v>
      </c>
      <c r="K24" s="82">
        <f t="shared" si="12"/>
        <v>-18878.662849999993</v>
      </c>
      <c r="L24" s="82">
        <f t="shared" si="13"/>
        <v>5494.8071500000078</v>
      </c>
      <c r="M24" s="82">
        <f t="shared" si="14"/>
        <v>-69053.092849999986</v>
      </c>
      <c r="N24" s="82">
        <f t="shared" si="15"/>
        <v>-2928.7028499999997</v>
      </c>
      <c r="O24" s="83">
        <f t="shared" si="16"/>
        <v>0.71229957876638805</v>
      </c>
      <c r="P24" s="83">
        <f t="shared" si="17"/>
        <v>0.70424312792858301</v>
      </c>
      <c r="Q24" s="83">
        <f t="shared" si="18"/>
        <v>1.133221333375358</v>
      </c>
      <c r="R24" s="83">
        <f t="shared" si="19"/>
        <v>0.40365363154785766</v>
      </c>
      <c r="S24" s="84">
        <f t="shared" si="20"/>
        <v>0</v>
      </c>
      <c r="T24" s="84">
        <f t="shared" si="21"/>
        <v>0</v>
      </c>
      <c r="U24" s="85">
        <f>U22+U23</f>
        <v>46586.300000000003</v>
      </c>
      <c r="V24" s="85">
        <f>V22+V23</f>
        <v>6819.4899999999998</v>
      </c>
      <c r="W24" s="85">
        <f>W22+W23</f>
        <v>154.20714999999998</v>
      </c>
      <c r="X24" s="85">
        <f t="shared" si="22"/>
        <v>46740.507150000005</v>
      </c>
      <c r="Y24" s="85">
        <f t="shared" si="23"/>
        <v>6973.69715</v>
      </c>
      <c r="Z24" s="86"/>
      <c r="AA24" s="78"/>
    </row>
    <row r="25" ht="17.25">
      <c r="A25" s="59" t="s">
        <v>69</v>
      </c>
      <c r="B25" s="60" t="s">
        <v>70</v>
      </c>
      <c r="C25" s="61" t="s">
        <v>71</v>
      </c>
      <c r="D25" s="75" t="s">
        <v>72</v>
      </c>
      <c r="E25" s="64">
        <v>0</v>
      </c>
      <c r="F25" s="64">
        <v>7680</v>
      </c>
      <c r="G25" s="64">
        <v>0</v>
      </c>
      <c r="H25" s="64">
        <v>0</v>
      </c>
      <c r="I25" s="64">
        <v>0</v>
      </c>
      <c r="J25" s="64">
        <v>0</v>
      </c>
      <c r="K25" s="64">
        <f t="shared" si="12"/>
        <v>0</v>
      </c>
      <c r="L25" s="64">
        <f t="shared" si="13"/>
        <v>0</v>
      </c>
      <c r="M25" s="64">
        <f t="shared" si="14"/>
        <v>-7680</v>
      </c>
      <c r="N25" s="64">
        <f t="shared" si="15"/>
        <v>0</v>
      </c>
      <c r="O25" s="66" t="str">
        <f t="shared" si="16"/>
        <v/>
      </c>
      <c r="P25" s="66" t="str">
        <f t="shared" si="17"/>
        <v/>
      </c>
      <c r="Q25" s="66" t="str">
        <f t="shared" si="18"/>
        <v/>
      </c>
      <c r="R25" s="66">
        <f t="shared" si="19"/>
        <v>0</v>
      </c>
      <c r="S25" s="57">
        <f t="shared" si="20"/>
        <v>0</v>
      </c>
      <c r="T25" s="57">
        <f t="shared" si="21"/>
        <v>0</v>
      </c>
      <c r="U25" s="77"/>
      <c r="V25" s="77"/>
      <c r="W25" s="77"/>
      <c r="X25" s="77">
        <f t="shared" si="22"/>
        <v>0</v>
      </c>
      <c r="Y25" s="77">
        <f t="shared" si="23"/>
        <v>0</v>
      </c>
      <c r="Z25" s="9"/>
      <c r="AA25" s="1"/>
    </row>
    <row r="26" ht="17.25">
      <c r="A26" s="59"/>
      <c r="B26" s="60"/>
      <c r="C26" s="61" t="s">
        <v>73</v>
      </c>
      <c r="D26" s="92" t="s">
        <v>74</v>
      </c>
      <c r="E26" s="63">
        <v>31020.73</v>
      </c>
      <c r="F26" s="63">
        <v>80987</v>
      </c>
      <c r="G26" s="63">
        <v>33100</v>
      </c>
      <c r="H26" s="63">
        <v>6500</v>
      </c>
      <c r="I26" s="63">
        <v>30615.053960000001</v>
      </c>
      <c r="J26" s="63">
        <v>4447.6339599999992</v>
      </c>
      <c r="K26" s="64">
        <f t="shared" si="12"/>
        <v>-405.67603999999847</v>
      </c>
      <c r="L26" s="64">
        <f t="shared" si="13"/>
        <v>-2484.9460399999989</v>
      </c>
      <c r="M26" s="64">
        <f t="shared" si="14"/>
        <v>-50371.946039999995</v>
      </c>
      <c r="N26" s="64">
        <f t="shared" si="15"/>
        <v>-2052.3660400000008</v>
      </c>
      <c r="O26" s="66">
        <f t="shared" si="16"/>
        <v>0.98692242123251139</v>
      </c>
      <c r="P26" s="66">
        <f t="shared" si="17"/>
        <v>0.68425137846153838</v>
      </c>
      <c r="Q26" s="66">
        <f t="shared" si="18"/>
        <v>0.92492610151057408</v>
      </c>
      <c r="R26" s="66">
        <f t="shared" si="19"/>
        <v>0.37802429970242141</v>
      </c>
      <c r="S26" s="57">
        <f t="shared" si="20"/>
        <v>0</v>
      </c>
      <c r="T26" s="57">
        <f t="shared" si="21"/>
        <v>0</v>
      </c>
      <c r="U26" s="76">
        <v>30551.860000000001</v>
      </c>
      <c r="V26" s="76">
        <v>4384.4399999999996</v>
      </c>
      <c r="W26" s="76">
        <v>63.193959999999997</v>
      </c>
      <c r="X26" s="76">
        <f t="shared" si="22"/>
        <v>30615.053960000001</v>
      </c>
      <c r="Y26" s="77">
        <f t="shared" si="23"/>
        <v>4447.6339599999992</v>
      </c>
      <c r="Z26" s="9"/>
      <c r="AA26" s="1"/>
    </row>
    <row r="27" ht="17.25">
      <c r="A27" s="59"/>
      <c r="B27" s="60"/>
      <c r="C27" s="74" t="s">
        <v>75</v>
      </c>
      <c r="D27" s="89" t="s">
        <v>76</v>
      </c>
      <c r="E27" s="63">
        <v>397.06999999999999</v>
      </c>
      <c r="F27" s="63">
        <v>557</v>
      </c>
      <c r="G27" s="63">
        <v>232</v>
      </c>
      <c r="H27" s="63">
        <v>46.399999999999999</v>
      </c>
      <c r="I27" s="63">
        <v>398.67000000000002</v>
      </c>
      <c r="J27" s="63">
        <v>29.170000000000002</v>
      </c>
      <c r="K27" s="64">
        <f t="shared" si="12"/>
        <v>1.6000000000000227</v>
      </c>
      <c r="L27" s="64">
        <f t="shared" si="13"/>
        <v>166.67000000000002</v>
      </c>
      <c r="M27" s="64">
        <f t="shared" si="14"/>
        <v>-158.32999999999998</v>
      </c>
      <c r="N27" s="64">
        <f t="shared" si="15"/>
        <v>-17.229999999999997</v>
      </c>
      <c r="O27" s="66">
        <f t="shared" si="16"/>
        <v>1.0040295162062105</v>
      </c>
      <c r="P27" s="66">
        <f t="shared" si="17"/>
        <v>0.62866379310344833</v>
      </c>
      <c r="Q27" s="66">
        <f t="shared" si="18"/>
        <v>1.7184051724137932</v>
      </c>
      <c r="R27" s="66">
        <f t="shared" si="19"/>
        <v>0.71574506283662476</v>
      </c>
      <c r="S27" s="57">
        <f t="shared" si="20"/>
        <v>0</v>
      </c>
      <c r="T27" s="57">
        <f t="shared" si="21"/>
        <v>0</v>
      </c>
      <c r="U27" s="76">
        <v>398.67000000000002</v>
      </c>
      <c r="V27" s="76">
        <v>29.170000000000002</v>
      </c>
      <c r="W27" s="76"/>
      <c r="X27" s="76">
        <f t="shared" si="22"/>
        <v>398.67000000000002</v>
      </c>
      <c r="Y27" s="77">
        <f t="shared" si="23"/>
        <v>29.170000000000002</v>
      </c>
      <c r="Z27" s="9"/>
      <c r="AA27" s="1"/>
    </row>
    <row r="28" ht="17.25">
      <c r="A28" s="59"/>
      <c r="B28" s="60"/>
      <c r="C28" s="74" t="s">
        <v>77</v>
      </c>
      <c r="D28" s="89" t="s">
        <v>78</v>
      </c>
      <c r="E28" s="64">
        <v>0</v>
      </c>
      <c r="F28" s="64">
        <v>8021.3000000000002</v>
      </c>
      <c r="G28" s="64">
        <v>0</v>
      </c>
      <c r="H28" s="64">
        <v>0</v>
      </c>
      <c r="I28" s="64">
        <v>0</v>
      </c>
      <c r="J28" s="64">
        <v>0</v>
      </c>
      <c r="K28" s="64">
        <f t="shared" si="12"/>
        <v>0</v>
      </c>
      <c r="L28" s="64">
        <f t="shared" si="13"/>
        <v>0</v>
      </c>
      <c r="M28" s="64">
        <f t="shared" si="14"/>
        <v>-8021.3000000000002</v>
      </c>
      <c r="N28" s="64">
        <f t="shared" si="15"/>
        <v>0</v>
      </c>
      <c r="O28" s="66" t="str">
        <f t="shared" si="16"/>
        <v/>
      </c>
      <c r="P28" s="66" t="str">
        <f t="shared" si="17"/>
        <v/>
      </c>
      <c r="Q28" s="66" t="str">
        <f t="shared" si="18"/>
        <v/>
      </c>
      <c r="R28" s="66">
        <f t="shared" si="19"/>
        <v>0</v>
      </c>
      <c r="S28" s="57">
        <f t="shared" si="20"/>
        <v>0</v>
      </c>
      <c r="T28" s="57">
        <f t="shared" si="21"/>
        <v>0</v>
      </c>
      <c r="U28" s="77"/>
      <c r="V28" s="77"/>
      <c r="W28" s="77"/>
      <c r="X28" s="77">
        <f t="shared" si="22"/>
        <v>0</v>
      </c>
      <c r="Y28" s="77">
        <f t="shared" si="23"/>
        <v>0</v>
      </c>
      <c r="Z28" s="9"/>
      <c r="AA28" s="1"/>
    </row>
    <row r="29" s="1" customFormat="1" ht="17.25">
      <c r="A29" s="59"/>
      <c r="B29" s="60"/>
      <c r="C29" s="74" t="s">
        <v>79</v>
      </c>
      <c r="D29" s="89" t="s">
        <v>80</v>
      </c>
      <c r="E29" s="64">
        <f>E30+E32+E31</f>
        <v>264485.41000000003</v>
      </c>
      <c r="F29" s="64">
        <f>F30+F32+F31</f>
        <v>84753.799999999988</v>
      </c>
      <c r="G29" s="64">
        <f>G30+G32+G31</f>
        <v>23577.599999999999</v>
      </c>
      <c r="H29" s="64">
        <f>H30+H32+H31</f>
        <v>5621.6000000000004</v>
      </c>
      <c r="I29" s="64">
        <f>I30+I32+I31</f>
        <v>28710.089999999997</v>
      </c>
      <c r="J29" s="64">
        <f>J30+J32+J31</f>
        <v>1903.1399999999999</v>
      </c>
      <c r="K29" s="64">
        <f t="shared" si="12"/>
        <v>-235775.32000000004</v>
      </c>
      <c r="L29" s="64">
        <f t="shared" si="13"/>
        <v>5132.489999999998</v>
      </c>
      <c r="M29" s="64">
        <f t="shared" si="14"/>
        <v>-56043.709999999992</v>
      </c>
      <c r="N29" s="64">
        <f t="shared" si="15"/>
        <v>-3718.4600000000005</v>
      </c>
      <c r="O29" s="66">
        <f t="shared" si="16"/>
        <v>0.10855075143842526</v>
      </c>
      <c r="P29" s="66">
        <f t="shared" si="17"/>
        <v>0.33854062900241921</v>
      </c>
      <c r="Q29" s="66">
        <f t="shared" si="18"/>
        <v>1.2176850061074918</v>
      </c>
      <c r="R29" s="66">
        <f t="shared" si="19"/>
        <v>0.3387469352406618</v>
      </c>
      <c r="S29" s="57">
        <f t="shared" si="20"/>
        <v>3.637978807091713e-12</v>
      </c>
      <c r="T29" s="57">
        <f t="shared" si="21"/>
        <v>0</v>
      </c>
      <c r="U29" s="77">
        <f>U30+U32+U31</f>
        <v>28399.040000000001</v>
      </c>
      <c r="V29" s="77">
        <f>V30+V32+V31</f>
        <v>1592.0899999999999</v>
      </c>
      <c r="W29" s="77">
        <f>W30+W31+W32</f>
        <v>311.05000000000001</v>
      </c>
      <c r="X29" s="77">
        <f t="shared" si="22"/>
        <v>28710.09</v>
      </c>
      <c r="Y29" s="77">
        <f t="shared" si="23"/>
        <v>1903.1399999999999</v>
      </c>
      <c r="Z29" s="93"/>
      <c r="AA29" s="1"/>
    </row>
    <row r="30" s="94" customFormat="1" ht="17.25" customHeight="1">
      <c r="A30" s="95"/>
      <c r="B30" s="80"/>
      <c r="C30" s="96" t="s">
        <v>81</v>
      </c>
      <c r="D30" s="97" t="s">
        <v>82</v>
      </c>
      <c r="E30" s="98">
        <v>252687.48000000001</v>
      </c>
      <c r="F30" s="98">
        <v>45675.099999999999</v>
      </c>
      <c r="G30" s="98">
        <v>9454.2999999999993</v>
      </c>
      <c r="H30" s="98">
        <v>2627.4000000000001</v>
      </c>
      <c r="I30" s="98">
        <v>13286.889999999999</v>
      </c>
      <c r="J30" s="98">
        <v>0</v>
      </c>
      <c r="K30" s="99">
        <f t="shared" si="12"/>
        <v>-239400.59000000003</v>
      </c>
      <c r="L30" s="99">
        <f t="shared" si="13"/>
        <v>3832.5900000000001</v>
      </c>
      <c r="M30" s="99">
        <f t="shared" si="14"/>
        <v>-32388.209999999999</v>
      </c>
      <c r="N30" s="99">
        <f t="shared" si="15"/>
        <v>-2627.4000000000001</v>
      </c>
      <c r="O30" s="100">
        <f t="shared" si="16"/>
        <v>0.052582304433919716</v>
      </c>
      <c r="P30" s="100">
        <f t="shared" si="17"/>
        <v>0</v>
      </c>
      <c r="Q30" s="100">
        <f t="shared" si="18"/>
        <v>1.4053806204584158</v>
      </c>
      <c r="R30" s="100">
        <f t="shared" si="19"/>
        <v>0.2909000746577457</v>
      </c>
      <c r="S30" s="101">
        <f t="shared" si="20"/>
        <v>0</v>
      </c>
      <c r="T30" s="101">
        <f t="shared" si="21"/>
        <v>0</v>
      </c>
      <c r="U30" s="102">
        <v>13286.889999999999</v>
      </c>
      <c r="V30" s="102"/>
      <c r="W30" s="102"/>
      <c r="X30" s="102">
        <f t="shared" si="22"/>
        <v>13286.889999999999</v>
      </c>
      <c r="Y30" s="102">
        <f t="shared" si="23"/>
        <v>0</v>
      </c>
      <c r="Z30" s="103"/>
      <c r="AA30" s="94"/>
    </row>
    <row r="31" s="94" customFormat="1" ht="16.5" customHeight="1">
      <c r="A31" s="95"/>
      <c r="B31" s="80"/>
      <c r="C31" s="96" t="s">
        <v>83</v>
      </c>
      <c r="D31" s="97" t="s">
        <v>84</v>
      </c>
      <c r="E31" s="98">
        <v>0</v>
      </c>
      <c r="F31" s="98">
        <v>481</v>
      </c>
      <c r="G31" s="98">
        <v>301.10000000000002</v>
      </c>
      <c r="H31" s="98">
        <v>0</v>
      </c>
      <c r="I31" s="98">
        <v>0</v>
      </c>
      <c r="J31" s="98">
        <v>0</v>
      </c>
      <c r="K31" s="99">
        <f t="shared" si="12"/>
        <v>0</v>
      </c>
      <c r="L31" s="99">
        <f t="shared" si="13"/>
        <v>-301.10000000000002</v>
      </c>
      <c r="M31" s="99">
        <f t="shared" si="14"/>
        <v>-481</v>
      </c>
      <c r="N31" s="99">
        <f t="shared" si="15"/>
        <v>0</v>
      </c>
      <c r="O31" s="100" t="str">
        <f t="shared" si="16"/>
        <v/>
      </c>
      <c r="P31" s="100" t="str">
        <f t="shared" si="17"/>
        <v/>
      </c>
      <c r="Q31" s="100">
        <f t="shared" si="18"/>
        <v>0</v>
      </c>
      <c r="R31" s="100">
        <f t="shared" si="19"/>
        <v>0</v>
      </c>
      <c r="S31" s="101">
        <f t="shared" si="20"/>
        <v>0</v>
      </c>
      <c r="T31" s="101">
        <f t="shared" si="21"/>
        <v>0</v>
      </c>
      <c r="U31" s="102"/>
      <c r="V31" s="102"/>
      <c r="W31" s="102"/>
      <c r="X31" s="102">
        <f t="shared" si="22"/>
        <v>0</v>
      </c>
      <c r="Y31" s="102">
        <f t="shared" si="23"/>
        <v>0</v>
      </c>
      <c r="Z31" s="103"/>
      <c r="AA31" s="94"/>
    </row>
    <row r="32" s="94" customFormat="1" ht="17.25" customHeight="1">
      <c r="A32" s="95"/>
      <c r="B32" s="80"/>
      <c r="C32" s="96" t="s">
        <v>85</v>
      </c>
      <c r="D32" s="97" t="s">
        <v>86</v>
      </c>
      <c r="E32" s="98">
        <v>11797.93</v>
      </c>
      <c r="F32" s="98">
        <v>38597.699999999997</v>
      </c>
      <c r="G32" s="98">
        <v>13822.200000000001</v>
      </c>
      <c r="H32" s="98">
        <v>2994.1999999999998</v>
      </c>
      <c r="I32" s="98">
        <v>15423.199999999999</v>
      </c>
      <c r="J32" s="98">
        <v>1903.1399999999999</v>
      </c>
      <c r="K32" s="99">
        <f t="shared" si="12"/>
        <v>3625.2699999999986</v>
      </c>
      <c r="L32" s="99">
        <f t="shared" si="13"/>
        <v>1600.9999999999982</v>
      </c>
      <c r="M32" s="99">
        <f t="shared" si="14"/>
        <v>-23174.5</v>
      </c>
      <c r="N32" s="99">
        <f t="shared" si="15"/>
        <v>-1091.0599999999999</v>
      </c>
      <c r="O32" s="100">
        <f t="shared" si="16"/>
        <v>1.3072801754206034</v>
      </c>
      <c r="P32" s="100">
        <f t="shared" si="17"/>
        <v>0.63560884376461158</v>
      </c>
      <c r="Q32" s="100">
        <f t="shared" si="18"/>
        <v>1.1158281604954348</v>
      </c>
      <c r="R32" s="100">
        <f t="shared" si="19"/>
        <v>0.39958857652139895</v>
      </c>
      <c r="S32" s="101">
        <f t="shared" si="20"/>
        <v>0</v>
      </c>
      <c r="T32" s="101">
        <f t="shared" si="21"/>
        <v>0</v>
      </c>
      <c r="U32" s="104">
        <v>15112.15</v>
      </c>
      <c r="V32" s="104">
        <v>1592.0899999999999</v>
      </c>
      <c r="W32" s="104">
        <v>311.05000000000001</v>
      </c>
      <c r="X32" s="104">
        <f t="shared" si="22"/>
        <v>15423.199999999999</v>
      </c>
      <c r="Y32" s="102">
        <f t="shared" si="23"/>
        <v>1903.1399999999999</v>
      </c>
      <c r="Z32" s="103"/>
      <c r="AA32" s="94"/>
    </row>
    <row r="33" s="78" customFormat="1" ht="14.25">
      <c r="A33" s="79"/>
      <c r="B33" s="105"/>
      <c r="C33" s="79"/>
      <c r="D33" s="81" t="s">
        <v>64</v>
      </c>
      <c r="E33" s="82">
        <f>SUM(E25:E29)</f>
        <v>295903.21000000002</v>
      </c>
      <c r="F33" s="82">
        <f>SUM(F25:F29)</f>
        <v>181999.09999999998</v>
      </c>
      <c r="G33" s="82">
        <f>SUM(G25:G29)</f>
        <v>56909.599999999999</v>
      </c>
      <c r="H33" s="82">
        <f>SUM(H25:H29)</f>
        <v>12168</v>
      </c>
      <c r="I33" s="82">
        <f>SUM(I25:I29)</f>
        <v>59723.813959999999</v>
      </c>
      <c r="J33" s="82">
        <f>SUM(J25:J29)</f>
        <v>6379.9439599999987</v>
      </c>
      <c r="K33" s="82">
        <f t="shared" si="12"/>
        <v>-236179.39604000002</v>
      </c>
      <c r="L33" s="82">
        <f t="shared" si="13"/>
        <v>2814.213960000001</v>
      </c>
      <c r="M33" s="82">
        <f t="shared" si="14"/>
        <v>-122275.28603999998</v>
      </c>
      <c r="N33" s="82">
        <f t="shared" si="15"/>
        <v>-5788.0560400000013</v>
      </c>
      <c r="O33" s="83">
        <f t="shared" si="16"/>
        <v>0.20183564064749415</v>
      </c>
      <c r="P33" s="83">
        <f t="shared" si="17"/>
        <v>0.52432149572649567</v>
      </c>
      <c r="Q33" s="83">
        <f t="shared" si="18"/>
        <v>1.0494506016559597</v>
      </c>
      <c r="R33" s="83">
        <f t="shared" si="19"/>
        <v>0.32815444669781341</v>
      </c>
      <c r="S33" s="84">
        <f t="shared" si="20"/>
        <v>0</v>
      </c>
      <c r="T33" s="84">
        <f t="shared" si="21"/>
        <v>9.0949470177292824e-13</v>
      </c>
      <c r="U33" s="85">
        <f>SUM(U25:U29)</f>
        <v>59349.57</v>
      </c>
      <c r="V33" s="85">
        <f>SUM(V25:V29)</f>
        <v>6005.6999999999998</v>
      </c>
      <c r="W33" s="85">
        <f>SUM(W25:W29)</f>
        <v>374.24396000000002</v>
      </c>
      <c r="X33" s="85">
        <f t="shared" si="22"/>
        <v>59723.813959999999</v>
      </c>
      <c r="Y33" s="85">
        <f t="shared" si="23"/>
        <v>6379.9439599999996</v>
      </c>
      <c r="Z33" s="86"/>
      <c r="AA33" s="78"/>
    </row>
    <row r="34" ht="19.5" customHeight="1">
      <c r="A34" s="59" t="s">
        <v>87</v>
      </c>
      <c r="B34" s="60" t="s">
        <v>47</v>
      </c>
      <c r="C34" s="74" t="s">
        <v>88</v>
      </c>
      <c r="D34" s="89" t="s">
        <v>89</v>
      </c>
      <c r="E34" s="63">
        <v>108560.37</v>
      </c>
      <c r="F34" s="63">
        <v>293156.20000000001</v>
      </c>
      <c r="G34" s="63">
        <v>103800</v>
      </c>
      <c r="H34" s="63">
        <v>5300</v>
      </c>
      <c r="I34" s="63">
        <v>102281.72916</v>
      </c>
      <c r="J34" s="63">
        <v>2419.2191600000001</v>
      </c>
      <c r="K34" s="64">
        <f t="shared" si="12"/>
        <v>-6278.6408399999927</v>
      </c>
      <c r="L34" s="64">
        <f t="shared" si="13"/>
        <v>-1518.2708399999974</v>
      </c>
      <c r="M34" s="64">
        <f t="shared" si="14"/>
        <v>-190874.47084000002</v>
      </c>
      <c r="N34" s="64">
        <f t="shared" si="15"/>
        <v>-2880.7808399999999</v>
      </c>
      <c r="O34" s="66">
        <f t="shared" si="16"/>
        <v>0.94216452246800564</v>
      </c>
      <c r="P34" s="66">
        <f t="shared" si="17"/>
        <v>0.45645644528301887</v>
      </c>
      <c r="Q34" s="66">
        <f t="shared" si="18"/>
        <v>0.98537311329479771</v>
      </c>
      <c r="R34" s="66">
        <f t="shared" si="19"/>
        <v>0.34889840010206163</v>
      </c>
      <c r="S34" s="57">
        <f t="shared" si="20"/>
        <v>0</v>
      </c>
      <c r="T34" s="57">
        <f t="shared" si="21"/>
        <v>0</v>
      </c>
      <c r="U34" s="76">
        <v>101877.56</v>
      </c>
      <c r="V34" s="76">
        <v>2015.05</v>
      </c>
      <c r="W34" s="76">
        <v>404.16915999999998</v>
      </c>
      <c r="X34" s="76">
        <f t="shared" si="22"/>
        <v>102281.72916</v>
      </c>
      <c r="Y34" s="77">
        <f t="shared" si="23"/>
        <v>2419.2191600000001</v>
      </c>
      <c r="Z34" s="9"/>
      <c r="AA34" s="1"/>
    </row>
    <row r="35" ht="37.5" customHeight="1">
      <c r="A35" s="59"/>
      <c r="B35" s="60"/>
      <c r="C35" s="61" t="s">
        <v>90</v>
      </c>
      <c r="D35" s="89" t="s">
        <v>91</v>
      </c>
      <c r="E35" s="63">
        <v>9542.1000000000004</v>
      </c>
      <c r="F35" s="63">
        <v>100194.10000000001</v>
      </c>
      <c r="G35" s="63">
        <v>45540</v>
      </c>
      <c r="H35" s="63">
        <v>21292</v>
      </c>
      <c r="I35" s="63">
        <v>70703.420000000013</v>
      </c>
      <c r="J35" s="63">
        <v>-2527.0599999999999</v>
      </c>
      <c r="K35" s="64">
        <f t="shared" si="12"/>
        <v>61161.320000000014</v>
      </c>
      <c r="L35" s="64">
        <f t="shared" si="13"/>
        <v>25163.420000000013</v>
      </c>
      <c r="M35" s="64">
        <f t="shared" si="14"/>
        <v>-29490.679999999993</v>
      </c>
      <c r="N35" s="64">
        <f t="shared" si="15"/>
        <v>-23819.060000000001</v>
      </c>
      <c r="O35" s="66">
        <f t="shared" si="16"/>
        <v>7.4096289076827961</v>
      </c>
      <c r="P35" s="66">
        <f t="shared" si="17"/>
        <v>-0.11868589141461582</v>
      </c>
      <c r="Q35" s="66">
        <f t="shared" si="18"/>
        <v>1.5525564339042603</v>
      </c>
      <c r="R35" s="66">
        <f t="shared" si="19"/>
        <v>0.70566450519541579</v>
      </c>
      <c r="S35" s="57">
        <f t="shared" si="20"/>
        <v>0</v>
      </c>
      <c r="T35" s="57">
        <f t="shared" si="21"/>
        <v>0</v>
      </c>
      <c r="U35" s="76">
        <v>69175.320000000007</v>
      </c>
      <c r="V35" s="76">
        <v>-4055.1599999999999</v>
      </c>
      <c r="W35" s="76">
        <v>1528.0999999999999</v>
      </c>
      <c r="X35" s="76">
        <f t="shared" si="22"/>
        <v>70703.420000000013</v>
      </c>
      <c r="Y35" s="77">
        <f t="shared" si="23"/>
        <v>-2527.0599999999999</v>
      </c>
      <c r="Z35" s="9"/>
      <c r="AA35" s="1"/>
    </row>
    <row r="36" ht="34.5">
      <c r="A36" s="59"/>
      <c r="B36" s="60"/>
      <c r="C36" s="61" t="s">
        <v>92</v>
      </c>
      <c r="D36" s="75" t="s">
        <v>93</v>
      </c>
      <c r="E36" s="63">
        <v>15096.129999999999</v>
      </c>
      <c r="F36" s="63">
        <v>53573.900000000001</v>
      </c>
      <c r="G36" s="63">
        <v>19053</v>
      </c>
      <c r="H36" s="63">
        <v>639</v>
      </c>
      <c r="I36" s="63">
        <v>24643.029999999999</v>
      </c>
      <c r="J36" s="63">
        <v>36.240000000000002</v>
      </c>
      <c r="K36" s="64">
        <f t="shared" si="12"/>
        <v>9546.8999999999996</v>
      </c>
      <c r="L36" s="64">
        <f t="shared" si="13"/>
        <v>5590.0299999999988</v>
      </c>
      <c r="M36" s="64">
        <f t="shared" si="14"/>
        <v>-28930.870000000003</v>
      </c>
      <c r="N36" s="64">
        <f t="shared" si="15"/>
        <v>-602.75999999999999</v>
      </c>
      <c r="O36" s="66">
        <f t="shared" si="16"/>
        <v>1.6324071136112368</v>
      </c>
      <c r="P36" s="66">
        <f t="shared" si="17"/>
        <v>0.056713615023474183</v>
      </c>
      <c r="Q36" s="66">
        <f t="shared" si="18"/>
        <v>1.2933936912822128</v>
      </c>
      <c r="R36" s="66">
        <f t="shared" si="19"/>
        <v>0.45998200616344898</v>
      </c>
      <c r="S36" s="57">
        <f t="shared" si="20"/>
        <v>0</v>
      </c>
      <c r="T36" s="57">
        <f t="shared" si="21"/>
        <v>0</v>
      </c>
      <c r="U36" s="77">
        <v>24643.029999999999</v>
      </c>
      <c r="V36" s="77">
        <v>36.240000000000002</v>
      </c>
      <c r="W36" s="77"/>
      <c r="X36" s="77">
        <f t="shared" si="22"/>
        <v>24643.029999999999</v>
      </c>
      <c r="Y36" s="77">
        <f t="shared" si="23"/>
        <v>36.240000000000002</v>
      </c>
      <c r="Z36" s="9"/>
      <c r="AA36" s="1"/>
    </row>
    <row r="37" ht="40.5" customHeight="1">
      <c r="A37" s="59"/>
      <c r="B37" s="60"/>
      <c r="C37" s="61" t="s">
        <v>94</v>
      </c>
      <c r="D37" s="89" t="s">
        <v>95</v>
      </c>
      <c r="E37" s="63">
        <v>402989.02000000002</v>
      </c>
      <c r="F37" s="63">
        <v>115809.2</v>
      </c>
      <c r="G37" s="63">
        <v>4524.6000000000004</v>
      </c>
      <c r="H37" s="63">
        <v>0</v>
      </c>
      <c r="I37" s="63">
        <v>10778.75</v>
      </c>
      <c r="J37" s="63">
        <v>0</v>
      </c>
      <c r="K37" s="64">
        <f t="shared" si="12"/>
        <v>-392210.27000000002</v>
      </c>
      <c r="L37" s="64">
        <f t="shared" si="13"/>
        <v>6254.1499999999996</v>
      </c>
      <c r="M37" s="64">
        <f t="shared" si="14"/>
        <v>-105030.45</v>
      </c>
      <c r="N37" s="64">
        <f t="shared" si="15"/>
        <v>0</v>
      </c>
      <c r="O37" s="66">
        <f t="shared" si="16"/>
        <v>0.026747006655417061</v>
      </c>
      <c r="P37" s="66" t="str">
        <f t="shared" si="17"/>
        <v/>
      </c>
      <c r="Q37" s="66">
        <f t="shared" si="18"/>
        <v>2.382254784953366</v>
      </c>
      <c r="R37" s="66">
        <f t="shared" si="19"/>
        <v>0.093073348231401301</v>
      </c>
      <c r="S37" s="57">
        <f t="shared" si="20"/>
        <v>0</v>
      </c>
      <c r="T37" s="57">
        <f t="shared" si="21"/>
        <v>0</v>
      </c>
      <c r="U37" s="77">
        <v>10778.75</v>
      </c>
      <c r="V37" s="77"/>
      <c r="W37" s="77"/>
      <c r="X37" s="77">
        <f t="shared" si="22"/>
        <v>10778.75</v>
      </c>
      <c r="Y37" s="77">
        <f t="shared" si="23"/>
        <v>0</v>
      </c>
      <c r="Z37" s="9"/>
      <c r="AA37" s="1"/>
    </row>
    <row r="38" ht="17.25">
      <c r="A38" s="59"/>
      <c r="B38" s="60"/>
      <c r="C38" s="61" t="s">
        <v>96</v>
      </c>
      <c r="D38" s="75" t="s">
        <v>97</v>
      </c>
      <c r="E38" s="63">
        <v>2828.6700000000001</v>
      </c>
      <c r="F38" s="63">
        <v>3436.3000000000002</v>
      </c>
      <c r="G38" s="63">
        <v>415</v>
      </c>
      <c r="H38" s="63">
        <v>0</v>
      </c>
      <c r="I38" s="63">
        <v>1926</v>
      </c>
      <c r="J38" s="63">
        <v>-107.08</v>
      </c>
      <c r="K38" s="64">
        <f t="shared" si="12"/>
        <v>-902.67000000000007</v>
      </c>
      <c r="L38" s="64">
        <f t="shared" si="13"/>
        <v>1511</v>
      </c>
      <c r="M38" s="64">
        <f t="shared" si="14"/>
        <v>-1510.3000000000002</v>
      </c>
      <c r="N38" s="64">
        <f t="shared" si="15"/>
        <v>-107.08</v>
      </c>
      <c r="O38" s="66">
        <f t="shared" si="16"/>
        <v>0.68088536308583181</v>
      </c>
      <c r="P38" s="66" t="str">
        <f t="shared" si="17"/>
        <v/>
      </c>
      <c r="Q38" s="66">
        <f t="shared" si="18"/>
        <v>4.6409638554216865</v>
      </c>
      <c r="R38" s="66">
        <f t="shared" si="19"/>
        <v>0.56048656985711376</v>
      </c>
      <c r="S38" s="57">
        <f t="shared" si="20"/>
        <v>0</v>
      </c>
      <c r="T38" s="57">
        <f t="shared" si="21"/>
        <v>0</v>
      </c>
      <c r="U38" s="77">
        <v>1926</v>
      </c>
      <c r="V38" s="77">
        <v>-107.08</v>
      </c>
      <c r="W38" s="77"/>
      <c r="X38" s="77">
        <f t="shared" si="22"/>
        <v>1926</v>
      </c>
      <c r="Y38" s="77">
        <f t="shared" si="23"/>
        <v>-107.08</v>
      </c>
      <c r="Z38" s="9"/>
      <c r="AA38" s="1"/>
    </row>
    <row r="39" ht="17.25">
      <c r="A39" s="59"/>
      <c r="B39" s="60"/>
      <c r="C39" s="61" t="s">
        <v>98</v>
      </c>
      <c r="D39" s="75" t="s">
        <v>99</v>
      </c>
      <c r="E39" s="63">
        <v>104.41999999999999</v>
      </c>
      <c r="F39" s="63">
        <v>0</v>
      </c>
      <c r="G39" s="63">
        <v>0</v>
      </c>
      <c r="H39" s="63">
        <v>0</v>
      </c>
      <c r="I39" s="63">
        <v>234.03999999999999</v>
      </c>
      <c r="J39" s="63">
        <v>10.220000000000001</v>
      </c>
      <c r="K39" s="64">
        <f t="shared" si="12"/>
        <v>129.62</v>
      </c>
      <c r="L39" s="64">
        <f t="shared" si="13"/>
        <v>234.03999999999999</v>
      </c>
      <c r="M39" s="64">
        <f t="shared" si="14"/>
        <v>234.03999999999999</v>
      </c>
      <c r="N39" s="64">
        <f t="shared" si="15"/>
        <v>10.220000000000001</v>
      </c>
      <c r="O39" s="66">
        <f t="shared" si="16"/>
        <v>2.2413330779544149</v>
      </c>
      <c r="P39" s="66" t="str">
        <f t="shared" si="17"/>
        <v/>
      </c>
      <c r="Q39" s="66" t="str">
        <f t="shared" si="18"/>
        <v/>
      </c>
      <c r="R39" s="66" t="str">
        <f t="shared" si="19"/>
        <v/>
      </c>
      <c r="S39" s="57">
        <f t="shared" si="20"/>
        <v>0</v>
      </c>
      <c r="T39" s="57">
        <f t="shared" si="21"/>
        <v>0</v>
      </c>
      <c r="U39" s="77">
        <v>234.03999999999999</v>
      </c>
      <c r="V39" s="77">
        <v>10.220000000000001</v>
      </c>
      <c r="W39" s="77"/>
      <c r="X39" s="77">
        <f t="shared" si="22"/>
        <v>234.03999999999999</v>
      </c>
      <c r="Y39" s="77">
        <f t="shared" si="23"/>
        <v>10.220000000000001</v>
      </c>
      <c r="Z39" s="9"/>
      <c r="AA39" s="1"/>
    </row>
    <row r="40" ht="34.5">
      <c r="A40" s="59"/>
      <c r="B40" s="60"/>
      <c r="C40" s="74" t="s">
        <v>100</v>
      </c>
      <c r="D40" s="89" t="s">
        <v>101</v>
      </c>
      <c r="E40" s="64">
        <v>49176.410000000003</v>
      </c>
      <c r="F40" s="64">
        <v>202788.70000000001</v>
      </c>
      <c r="G40" s="64">
        <v>71030</v>
      </c>
      <c r="H40" s="64">
        <v>18500</v>
      </c>
      <c r="I40" s="64">
        <v>68400.774479999993</v>
      </c>
      <c r="J40" s="64">
        <v>3497.1844799999999</v>
      </c>
      <c r="K40" s="64">
        <f t="shared" si="12"/>
        <v>19224.364479999989</v>
      </c>
      <c r="L40" s="64">
        <f t="shared" si="13"/>
        <v>-2629.2255200000072</v>
      </c>
      <c r="M40" s="64">
        <f t="shared" si="14"/>
        <v>-134387.92552000002</v>
      </c>
      <c r="N40" s="64">
        <f t="shared" si="15"/>
        <v>-15002.81552</v>
      </c>
      <c r="O40" s="66">
        <f t="shared" si="16"/>
        <v>1.3909265536056818</v>
      </c>
      <c r="P40" s="66">
        <f t="shared" si="17"/>
        <v>0.18903699891891892</v>
      </c>
      <c r="Q40" s="66">
        <f t="shared" si="18"/>
        <v>0.96298429508658301</v>
      </c>
      <c r="R40" s="66">
        <f t="shared" si="19"/>
        <v>0.33730071981328341</v>
      </c>
      <c r="S40" s="57">
        <f t="shared" si="20"/>
        <v>0</v>
      </c>
      <c r="T40" s="57">
        <f t="shared" si="21"/>
        <v>0</v>
      </c>
      <c r="U40" s="76">
        <v>68371.009999999995</v>
      </c>
      <c r="V40" s="76">
        <v>3467.4200000000001</v>
      </c>
      <c r="W40" s="76">
        <v>29.764479999999999</v>
      </c>
      <c r="X40" s="76">
        <f t="shared" si="22"/>
        <v>68400.774479999993</v>
      </c>
      <c r="Y40" s="77">
        <f t="shared" si="23"/>
        <v>3497.1844799999999</v>
      </c>
      <c r="Z40" s="9"/>
      <c r="AA40" s="1"/>
    </row>
    <row r="41" ht="34.5">
      <c r="A41" s="59"/>
      <c r="B41" s="60"/>
      <c r="C41" s="74" t="s">
        <v>102</v>
      </c>
      <c r="D41" s="89" t="s">
        <v>103</v>
      </c>
      <c r="E41" s="64">
        <v>0</v>
      </c>
      <c r="F41" s="64">
        <v>0</v>
      </c>
      <c r="G41" s="64">
        <v>0</v>
      </c>
      <c r="H41" s="64">
        <v>0</v>
      </c>
      <c r="I41" s="64">
        <v>12263.459999999999</v>
      </c>
      <c r="J41" s="64">
        <v>1062.46</v>
      </c>
      <c r="K41" s="64">
        <f t="shared" si="12"/>
        <v>12263.459999999999</v>
      </c>
      <c r="L41" s="64">
        <f t="shared" si="13"/>
        <v>12263.459999999999</v>
      </c>
      <c r="M41" s="64">
        <f t="shared" si="14"/>
        <v>12263.459999999999</v>
      </c>
      <c r="N41" s="64">
        <f t="shared" si="15"/>
        <v>1062.46</v>
      </c>
      <c r="O41" s="66" t="str">
        <f t="shared" si="16"/>
        <v/>
      </c>
      <c r="P41" s="66" t="str">
        <f t="shared" si="17"/>
        <v/>
      </c>
      <c r="Q41" s="66" t="str">
        <f t="shared" si="18"/>
        <v/>
      </c>
      <c r="R41" s="66" t="str">
        <f t="shared" si="19"/>
        <v/>
      </c>
      <c r="S41" s="57">
        <f t="shared" si="20"/>
        <v>0</v>
      </c>
      <c r="T41" s="57">
        <f t="shared" si="21"/>
        <v>0</v>
      </c>
      <c r="U41" s="77">
        <v>12263.459999999999</v>
      </c>
      <c r="V41" s="77">
        <v>1062.46</v>
      </c>
      <c r="W41" s="77"/>
      <c r="X41" s="77">
        <f t="shared" si="22"/>
        <v>12263.459999999999</v>
      </c>
      <c r="Y41" s="77">
        <f t="shared" si="23"/>
        <v>1062.46</v>
      </c>
      <c r="Z41" s="9"/>
      <c r="AA41" s="1"/>
    </row>
    <row r="42" ht="34.5">
      <c r="A42" s="59"/>
      <c r="B42" s="60"/>
      <c r="C42" s="74" t="s">
        <v>104</v>
      </c>
      <c r="D42" s="89" t="s">
        <v>105</v>
      </c>
      <c r="E42" s="64">
        <v>68838.259999999995</v>
      </c>
      <c r="F42" s="64">
        <v>96901.899999999994</v>
      </c>
      <c r="G42" s="64">
        <v>28100</v>
      </c>
      <c r="H42" s="64">
        <v>7750</v>
      </c>
      <c r="I42" s="64">
        <v>26565.299999999999</v>
      </c>
      <c r="J42" s="64">
        <v>1181.47</v>
      </c>
      <c r="K42" s="64">
        <f t="shared" si="12"/>
        <v>-42272.959999999992</v>
      </c>
      <c r="L42" s="64">
        <f t="shared" si="13"/>
        <v>-1534.7000000000007</v>
      </c>
      <c r="M42" s="64">
        <f t="shared" si="14"/>
        <v>-70336.599999999991</v>
      </c>
      <c r="N42" s="64">
        <f t="shared" si="15"/>
        <v>-6568.5299999999997</v>
      </c>
      <c r="O42" s="66">
        <f t="shared" si="16"/>
        <v>0.38590894075474891</v>
      </c>
      <c r="P42" s="66">
        <f t="shared" si="17"/>
        <v>0.15244774193548388</v>
      </c>
      <c r="Q42" s="66">
        <f t="shared" si="18"/>
        <v>0.94538434163701068</v>
      </c>
      <c r="R42" s="66">
        <f t="shared" si="19"/>
        <v>0.27414632736819405</v>
      </c>
      <c r="S42" s="57">
        <f t="shared" si="20"/>
        <v>0</v>
      </c>
      <c r="T42" s="57">
        <f t="shared" si="21"/>
        <v>0</v>
      </c>
      <c r="U42" s="76">
        <v>26565.299999999999</v>
      </c>
      <c r="V42" s="76">
        <v>1181.47</v>
      </c>
      <c r="W42" s="76"/>
      <c r="X42" s="76">
        <f t="shared" si="22"/>
        <v>26565.299999999999</v>
      </c>
      <c r="Y42" s="77">
        <f t="shared" si="23"/>
        <v>1181.47</v>
      </c>
      <c r="Z42" s="9"/>
      <c r="AA42" s="1"/>
    </row>
    <row r="43" ht="44.25" customHeight="1">
      <c r="A43" s="59"/>
      <c r="B43" s="60"/>
      <c r="C43" s="74" t="s">
        <v>106</v>
      </c>
      <c r="D43" s="89" t="s">
        <v>107</v>
      </c>
      <c r="E43" s="64">
        <v>127.01000000000001</v>
      </c>
      <c r="F43" s="64">
        <v>0</v>
      </c>
      <c r="G43" s="64">
        <v>0</v>
      </c>
      <c r="H43" s="64">
        <v>0</v>
      </c>
      <c r="I43" s="64">
        <v>3764.7399999999998</v>
      </c>
      <c r="J43" s="64">
        <v>0</v>
      </c>
      <c r="K43" s="64">
        <f t="shared" si="12"/>
        <v>3637.7299999999996</v>
      </c>
      <c r="L43" s="64">
        <f t="shared" si="13"/>
        <v>3764.7399999999998</v>
      </c>
      <c r="M43" s="64">
        <f t="shared" si="14"/>
        <v>3764.7399999999998</v>
      </c>
      <c r="N43" s="64">
        <f t="shared" si="15"/>
        <v>0</v>
      </c>
      <c r="O43" s="66">
        <f t="shared" si="16"/>
        <v>29.641288087552159</v>
      </c>
      <c r="P43" s="66" t="str">
        <f t="shared" si="17"/>
        <v/>
      </c>
      <c r="Q43" s="66" t="str">
        <f t="shared" si="18"/>
        <v/>
      </c>
      <c r="R43" s="66"/>
      <c r="S43" s="57">
        <f t="shared" si="20"/>
        <v>0</v>
      </c>
      <c r="T43" s="57">
        <f t="shared" si="21"/>
        <v>0</v>
      </c>
      <c r="U43" s="77">
        <v>3764.7399999999998</v>
      </c>
      <c r="V43" s="77"/>
      <c r="W43" s="77"/>
      <c r="X43" s="77">
        <f t="shared" si="22"/>
        <v>3764.7399999999998</v>
      </c>
      <c r="Y43" s="77">
        <f t="shared" si="23"/>
        <v>0</v>
      </c>
      <c r="Z43" s="9"/>
      <c r="AA43" s="1"/>
    </row>
    <row r="44" ht="17.25">
      <c r="A44" s="59"/>
      <c r="B44" s="60"/>
      <c r="C44" s="61" t="s">
        <v>62</v>
      </c>
      <c r="D44" s="75" t="s">
        <v>63</v>
      </c>
      <c r="E44" s="64">
        <v>5867.3299999999999</v>
      </c>
      <c r="F44" s="64">
        <v>12977.999999999998</v>
      </c>
      <c r="G44" s="64">
        <v>3302</v>
      </c>
      <c r="H44" s="64">
        <v>0</v>
      </c>
      <c r="I44" s="64">
        <v>3241.2147500000001</v>
      </c>
      <c r="J44" s="64">
        <v>430.21475000000009</v>
      </c>
      <c r="K44" s="64">
        <f t="shared" si="12"/>
        <v>-2626.1152499999998</v>
      </c>
      <c r="L44" s="64">
        <f t="shared" si="13"/>
        <v>-60.785249999999905</v>
      </c>
      <c r="M44" s="64">
        <f t="shared" si="14"/>
        <v>-9736.7852499999972</v>
      </c>
      <c r="N44" s="64">
        <f t="shared" si="15"/>
        <v>430.21475000000009</v>
      </c>
      <c r="O44" s="66">
        <f t="shared" si="16"/>
        <v>0.55241732610915018</v>
      </c>
      <c r="P44" s="66" t="str">
        <f t="shared" si="17"/>
        <v/>
      </c>
      <c r="Q44" s="66">
        <f t="shared" si="18"/>
        <v>0.98159138400969115</v>
      </c>
      <c r="R44" s="66">
        <f t="shared" si="19"/>
        <v>0.24974686007088923</v>
      </c>
      <c r="S44" s="57">
        <f t="shared" si="20"/>
        <v>0</v>
      </c>
      <c r="T44" s="57">
        <f t="shared" si="21"/>
        <v>0</v>
      </c>
      <c r="U44" s="77">
        <v>3223.6100000000001</v>
      </c>
      <c r="V44" s="77">
        <v>412.61000000000007</v>
      </c>
      <c r="W44" s="77">
        <v>17.604750000000003</v>
      </c>
      <c r="X44" s="77">
        <f t="shared" si="22"/>
        <v>3241.2147500000001</v>
      </c>
      <c r="Y44" s="77">
        <f t="shared" si="23"/>
        <v>430.21475000000009</v>
      </c>
      <c r="Z44" s="9"/>
      <c r="AA44" s="1"/>
    </row>
    <row r="45" ht="34.5">
      <c r="A45" s="59"/>
      <c r="B45" s="60"/>
      <c r="C45" s="61" t="s">
        <v>108</v>
      </c>
      <c r="D45" s="75" t="s">
        <v>109</v>
      </c>
      <c r="E45" s="64">
        <f>1463.52+21985.16</f>
        <v>23448.68</v>
      </c>
      <c r="F45" s="64">
        <v>68465.100000000006</v>
      </c>
      <c r="G45" s="64">
        <v>22484.5</v>
      </c>
      <c r="H45" s="64">
        <v>3661</v>
      </c>
      <c r="I45" s="64">
        <v>28888.502789999999</v>
      </c>
      <c r="J45" s="64">
        <v>4629.9127900000003</v>
      </c>
      <c r="K45" s="64">
        <f t="shared" si="12"/>
        <v>5439.8227899999983</v>
      </c>
      <c r="L45" s="64">
        <f t="shared" si="13"/>
        <v>6404.0027899999986</v>
      </c>
      <c r="M45" s="64">
        <f t="shared" si="14"/>
        <v>-39576.597210000007</v>
      </c>
      <c r="N45" s="64">
        <f t="shared" si="15"/>
        <v>968.91279000000031</v>
      </c>
      <c r="O45" s="66">
        <f t="shared" si="16"/>
        <v>1.2319884441256395</v>
      </c>
      <c r="P45" s="66">
        <f t="shared" si="17"/>
        <v>1.2646579595738869</v>
      </c>
      <c r="Q45" s="66">
        <f t="shared" si="18"/>
        <v>1.2848185545598079</v>
      </c>
      <c r="R45" s="66">
        <f t="shared" si="19"/>
        <v>0.42194494406639288</v>
      </c>
      <c r="S45" s="57">
        <f t="shared" si="20"/>
        <v>0</v>
      </c>
      <c r="T45" s="57">
        <f t="shared" si="21"/>
        <v>0</v>
      </c>
      <c r="U45" s="77">
        <v>28657.27</v>
      </c>
      <c r="V45" s="77">
        <v>4398.6800000000003</v>
      </c>
      <c r="W45" s="77">
        <v>231.23278999999999</v>
      </c>
      <c r="X45" s="77">
        <f t="shared" si="22"/>
        <v>28888.502789999999</v>
      </c>
      <c r="Y45" s="77">
        <f t="shared" si="23"/>
        <v>4629.9127900000003</v>
      </c>
      <c r="Z45" s="9"/>
      <c r="AA45" s="1"/>
    </row>
    <row r="46" s="106" customFormat="1" ht="14.25">
      <c r="A46" s="79"/>
      <c r="B46" s="105"/>
      <c r="C46" s="107"/>
      <c r="D46" s="81" t="s">
        <v>64</v>
      </c>
      <c r="E46" s="108">
        <f>SUM(E34:E45)</f>
        <v>686578.40000000014</v>
      </c>
      <c r="F46" s="108">
        <f>SUM(F34:F45)</f>
        <v>947303.40000000014</v>
      </c>
      <c r="G46" s="108">
        <f>SUM(G34:G45)</f>
        <v>298249.09999999998</v>
      </c>
      <c r="H46" s="108">
        <f>SUM(H34:H45)</f>
        <v>57142</v>
      </c>
      <c r="I46" s="108">
        <f>SUM(I34:I45)</f>
        <v>353690.96117999998</v>
      </c>
      <c r="J46" s="108">
        <f>SUM(J34:J45)</f>
        <v>10632.781180000002</v>
      </c>
      <c r="K46" s="108">
        <f>SUM(K34:K45)</f>
        <v>-332887.43881999998</v>
      </c>
      <c r="L46" s="108">
        <f t="shared" si="13"/>
        <v>55441.861180000007</v>
      </c>
      <c r="M46" s="108">
        <f>SUM(M34:M45)</f>
        <v>-593612.43882000004</v>
      </c>
      <c r="N46" s="108">
        <f>SUM(N34:N45)</f>
        <v>-46509.218820000002</v>
      </c>
      <c r="O46" s="83">
        <f t="shared" si="16"/>
        <v>0.51515014334852349</v>
      </c>
      <c r="P46" s="83">
        <f t="shared" si="17"/>
        <v>0.186076461796927</v>
      </c>
      <c r="Q46" s="83">
        <f t="shared" si="18"/>
        <v>1.1858911265113625</v>
      </c>
      <c r="R46" s="83">
        <f t="shared" si="19"/>
        <v>0.37336608438225805</v>
      </c>
      <c r="S46" s="108">
        <f>SUM(S34:S45)</f>
        <v>0</v>
      </c>
      <c r="T46" s="108">
        <f>SUM(T34:T45)</f>
        <v>0</v>
      </c>
      <c r="U46" s="85">
        <f>SUM(U34:U45)</f>
        <v>351480.09000000003</v>
      </c>
      <c r="V46" s="85">
        <f>SUM(V34:V45)</f>
        <v>8421.9099999999999</v>
      </c>
      <c r="W46" s="85">
        <f>SUM(W34:W45)</f>
        <v>2210.8711799999996</v>
      </c>
      <c r="X46" s="85">
        <f t="shared" si="22"/>
        <v>353690.96118000004</v>
      </c>
      <c r="Y46" s="85">
        <f t="shared" si="23"/>
        <v>10632.78118</v>
      </c>
      <c r="Z46" s="109"/>
      <c r="AA46" s="106"/>
    </row>
    <row r="47" ht="17.25">
      <c r="A47" s="59" t="s">
        <v>110</v>
      </c>
      <c r="B47" s="60" t="s">
        <v>111</v>
      </c>
      <c r="C47" s="61" t="s">
        <v>112</v>
      </c>
      <c r="D47" s="75" t="s">
        <v>113</v>
      </c>
      <c r="E47" s="63">
        <v>259350.54999999999</v>
      </c>
      <c r="F47" s="63">
        <v>653882.09999999998</v>
      </c>
      <c r="G47" s="63">
        <v>297355.09999999998</v>
      </c>
      <c r="H47" s="63">
        <v>54074.400000000001</v>
      </c>
      <c r="I47" s="63">
        <v>232715.16</v>
      </c>
      <c r="J47" s="63">
        <v>127.09</v>
      </c>
      <c r="K47" s="64">
        <f t="shared" ref="K47:K78" si="24">I47-E47</f>
        <v>-26635.389999999985</v>
      </c>
      <c r="L47" s="64">
        <f t="shared" si="13"/>
        <v>-64639.939999999973</v>
      </c>
      <c r="M47" s="64">
        <f t="shared" ref="M47:M78" si="25">I47-F47</f>
        <v>-421166.93999999994</v>
      </c>
      <c r="N47" s="64">
        <f t="shared" ref="N47:N78" si="26">J47-H47</f>
        <v>-53947.310000000005</v>
      </c>
      <c r="O47" s="66">
        <f t="shared" si="16"/>
        <v>0.89729965870517725</v>
      </c>
      <c r="P47" s="66">
        <f t="shared" si="17"/>
        <v>0.0023502803544745757</v>
      </c>
      <c r="Q47" s="66">
        <f t="shared" si="18"/>
        <v>0.78261701245413318</v>
      </c>
      <c r="R47" s="66">
        <f t="shared" si="19"/>
        <v>0.35589773752791215</v>
      </c>
      <c r="S47" s="57">
        <f t="shared" ref="S47:S78" si="27">X47-I47</f>
        <v>0</v>
      </c>
      <c r="T47" s="57">
        <f t="shared" ref="T47:T78" si="28">Y47-J47</f>
        <v>0</v>
      </c>
      <c r="U47" s="76">
        <v>232715.16</v>
      </c>
      <c r="V47" s="76">
        <v>127.09</v>
      </c>
      <c r="W47" s="76"/>
      <c r="X47" s="76">
        <f t="shared" si="22"/>
        <v>232715.16</v>
      </c>
      <c r="Y47" s="77">
        <f t="shared" si="23"/>
        <v>127.09</v>
      </c>
      <c r="Z47" s="9"/>
      <c r="AA47" s="1"/>
    </row>
    <row r="48" ht="17.25">
      <c r="A48" s="59"/>
      <c r="B48" s="60"/>
      <c r="C48" s="61" t="s">
        <v>114</v>
      </c>
      <c r="D48" s="75" t="s">
        <v>115</v>
      </c>
      <c r="E48" s="63">
        <v>167631.29000000001</v>
      </c>
      <c r="F48" s="63">
        <v>423200.79999999999</v>
      </c>
      <c r="G48" s="63">
        <v>191843</v>
      </c>
      <c r="H48" s="63">
        <v>33923.599999999999</v>
      </c>
      <c r="I48" s="63">
        <v>174773.01999999999</v>
      </c>
      <c r="J48" s="63">
        <v>0</v>
      </c>
      <c r="K48" s="64">
        <f t="shared" si="24"/>
        <v>7141.7299999999814</v>
      </c>
      <c r="L48" s="64">
        <f t="shared" si="13"/>
        <v>-17069.98000000001</v>
      </c>
      <c r="M48" s="64">
        <f t="shared" si="25"/>
        <v>-248427.78</v>
      </c>
      <c r="N48" s="64">
        <f t="shared" si="26"/>
        <v>-33923.599999999999</v>
      </c>
      <c r="O48" s="66">
        <f t="shared" si="16"/>
        <v>1.0426038002809617</v>
      </c>
      <c r="P48" s="66">
        <f t="shared" si="17"/>
        <v>0</v>
      </c>
      <c r="Q48" s="66">
        <f t="shared" si="18"/>
        <v>0.91102109537486375</v>
      </c>
      <c r="R48" s="66">
        <f t="shared" si="19"/>
        <v>0.41297894521938522</v>
      </c>
      <c r="S48" s="57">
        <f t="shared" si="27"/>
        <v>0</v>
      </c>
      <c r="T48" s="57">
        <f t="shared" si="28"/>
        <v>0</v>
      </c>
      <c r="U48" s="76">
        <v>174773.01999999999</v>
      </c>
      <c r="V48" s="76"/>
      <c r="W48" s="76"/>
      <c r="X48" s="76">
        <f t="shared" si="22"/>
        <v>174773.01999999999</v>
      </c>
      <c r="Y48" s="77">
        <f t="shared" si="23"/>
        <v>0</v>
      </c>
      <c r="Z48" s="9"/>
      <c r="AA48" s="1"/>
    </row>
    <row r="49" ht="34.5">
      <c r="A49" s="59"/>
      <c r="B49" s="60"/>
      <c r="C49" s="61" t="s">
        <v>116</v>
      </c>
      <c r="D49" s="75" t="s">
        <v>117</v>
      </c>
      <c r="E49" s="63">
        <v>1507931.54</v>
      </c>
      <c r="F49" s="63">
        <v>4515290.5999999996</v>
      </c>
      <c r="G49" s="63">
        <v>1724637.8</v>
      </c>
      <c r="H49" s="63">
        <v>395217.79999999999</v>
      </c>
      <c r="I49" s="63">
        <v>1373745.49</v>
      </c>
      <c r="J49" s="63">
        <v>28579.740000000002</v>
      </c>
      <c r="K49" s="64">
        <f t="shared" si="24"/>
        <v>-134186.05000000005</v>
      </c>
      <c r="L49" s="64">
        <f t="shared" si="13"/>
        <v>-350892.31000000006</v>
      </c>
      <c r="M49" s="64">
        <f t="shared" si="25"/>
        <v>-3141545.1099999994</v>
      </c>
      <c r="N49" s="65">
        <f t="shared" si="26"/>
        <v>-366638.06</v>
      </c>
      <c r="O49" s="66">
        <f t="shared" si="16"/>
        <v>0.91101316840948887</v>
      </c>
      <c r="P49" s="66">
        <f t="shared" si="17"/>
        <v>0.07231389881731036</v>
      </c>
      <c r="Q49" s="66">
        <f t="shared" si="18"/>
        <v>0.79654144771731195</v>
      </c>
      <c r="R49" s="66">
        <f t="shared" si="19"/>
        <v>0.30424298493656204</v>
      </c>
      <c r="S49" s="57">
        <f t="shared" si="27"/>
        <v>0</v>
      </c>
      <c r="T49" s="57">
        <f t="shared" si="28"/>
        <v>0</v>
      </c>
      <c r="U49" s="76">
        <v>1372854.1499999999</v>
      </c>
      <c r="V49" s="76">
        <v>27688.400000000001</v>
      </c>
      <c r="W49" s="76">
        <v>891.34000000000003</v>
      </c>
      <c r="X49" s="76">
        <f t="shared" si="22"/>
        <v>1373745.49</v>
      </c>
      <c r="Y49" s="77">
        <f t="shared" si="23"/>
        <v>28579.740000000002</v>
      </c>
      <c r="Z49" s="9"/>
      <c r="AA49" s="1"/>
    </row>
    <row r="50" ht="34.5">
      <c r="A50" s="59"/>
      <c r="B50" s="60"/>
      <c r="C50" s="61" t="s">
        <v>118</v>
      </c>
      <c r="D50" s="75" t="s">
        <v>119</v>
      </c>
      <c r="E50" s="63">
        <v>311.19999999999999</v>
      </c>
      <c r="F50" s="63">
        <v>4371.8000000000002</v>
      </c>
      <c r="G50" s="63">
        <v>1105</v>
      </c>
      <c r="H50" s="63">
        <v>472.5</v>
      </c>
      <c r="I50" s="63">
        <v>980.07000000000005</v>
      </c>
      <c r="J50" s="63">
        <v>340.10000000000002</v>
      </c>
      <c r="K50" s="64">
        <f t="shared" si="24"/>
        <v>668.87000000000012</v>
      </c>
      <c r="L50" s="64">
        <f t="shared" si="13"/>
        <v>-124.92999999999995</v>
      </c>
      <c r="M50" s="64">
        <f t="shared" si="25"/>
        <v>-3391.73</v>
      </c>
      <c r="N50" s="64">
        <f t="shared" si="26"/>
        <v>-132.39999999999998</v>
      </c>
      <c r="O50" s="66">
        <f t="shared" si="16"/>
        <v>3.1493251928020567</v>
      </c>
      <c r="P50" s="66">
        <f t="shared" si="17"/>
        <v>0.71978835978835987</v>
      </c>
      <c r="Q50" s="66">
        <f t="shared" si="18"/>
        <v>0.88694117647058823</v>
      </c>
      <c r="R50" s="66">
        <f t="shared" si="19"/>
        <v>0.22417997163639691</v>
      </c>
      <c r="S50" s="57">
        <f t="shared" si="27"/>
        <v>0</v>
      </c>
      <c r="T50" s="57">
        <f t="shared" si="28"/>
        <v>0</v>
      </c>
      <c r="U50" s="77">
        <v>980.07000000000005</v>
      </c>
      <c r="V50" s="77">
        <v>340.10000000000002</v>
      </c>
      <c r="W50" s="77"/>
      <c r="X50" s="77">
        <f t="shared" si="22"/>
        <v>980.07000000000005</v>
      </c>
      <c r="Y50" s="77">
        <f t="shared" si="23"/>
        <v>340.10000000000002</v>
      </c>
      <c r="Z50" s="9"/>
      <c r="AA50" s="1"/>
    </row>
    <row r="51" s="78" customFormat="1" ht="14.25">
      <c r="A51" s="79"/>
      <c r="B51" s="80"/>
      <c r="C51" s="79"/>
      <c r="D51" s="81" t="s">
        <v>64</v>
      </c>
      <c r="E51" s="82">
        <f>SUM(E47:E50)</f>
        <v>1935224.5799999998</v>
      </c>
      <c r="F51" s="82">
        <f>SUM(F47:F50)</f>
        <v>5596745.2999999998</v>
      </c>
      <c r="G51" s="82">
        <f>SUM(G47:G50)</f>
        <v>2214940.8999999999</v>
      </c>
      <c r="H51" s="82">
        <f>SUM(H47:H50)</f>
        <v>483688.29999999999</v>
      </c>
      <c r="I51" s="82">
        <f>SUM(I47:I50)</f>
        <v>1782213.74</v>
      </c>
      <c r="J51" s="82">
        <f>SUM(J47:J50)</f>
        <v>29046.93</v>
      </c>
      <c r="K51" s="82">
        <f t="shared" si="24"/>
        <v>-153010.83999999985</v>
      </c>
      <c r="L51" s="82">
        <f t="shared" si="13"/>
        <v>-432727.15999999992</v>
      </c>
      <c r="M51" s="82">
        <f t="shared" si="25"/>
        <v>-3814531.5599999996</v>
      </c>
      <c r="N51" s="82">
        <f t="shared" si="26"/>
        <v>-454641.37</v>
      </c>
      <c r="O51" s="83">
        <f t="shared" si="16"/>
        <v>0.92093380707266548</v>
      </c>
      <c r="P51" s="83">
        <f t="shared" si="17"/>
        <v>0.060052992805490646</v>
      </c>
      <c r="Q51" s="83">
        <f t="shared" si="18"/>
        <v>0.80463263827942322</v>
      </c>
      <c r="R51" s="83">
        <f t="shared" si="19"/>
        <v>0.31843752832561456</v>
      </c>
      <c r="S51" s="84">
        <f t="shared" si="27"/>
        <v>0</v>
      </c>
      <c r="T51" s="84">
        <f t="shared" si="28"/>
        <v>0</v>
      </c>
      <c r="U51" s="85">
        <f>SUM(U47:U50)</f>
        <v>1781322.3999999999</v>
      </c>
      <c r="V51" s="85">
        <f>SUM(V47:V50)</f>
        <v>28155.59</v>
      </c>
      <c r="W51" s="85">
        <f>SUM(W47:W50)</f>
        <v>891.34000000000003</v>
      </c>
      <c r="X51" s="85">
        <f t="shared" si="22"/>
        <v>1782213.74</v>
      </c>
      <c r="Y51" s="85">
        <f t="shared" si="23"/>
        <v>29046.93</v>
      </c>
      <c r="Z51" s="86"/>
      <c r="AA51" s="78"/>
    </row>
    <row r="52" ht="17.25">
      <c r="A52" s="87">
        <v>991</v>
      </c>
      <c r="B52" s="60" t="s">
        <v>120</v>
      </c>
      <c r="C52" s="74" t="s">
        <v>75</v>
      </c>
      <c r="D52" s="89" t="s">
        <v>121</v>
      </c>
      <c r="E52" s="63">
        <v>24663.119999999999</v>
      </c>
      <c r="F52" s="63">
        <v>66470.800000000003</v>
      </c>
      <c r="G52" s="63">
        <v>26300</v>
      </c>
      <c r="H52" s="63">
        <v>5200</v>
      </c>
      <c r="I52" s="63">
        <v>25652.889070000001</v>
      </c>
      <c r="J52" s="63">
        <v>4137.5290699999996</v>
      </c>
      <c r="K52" s="64">
        <f t="shared" si="24"/>
        <v>989.7690700000021</v>
      </c>
      <c r="L52" s="64">
        <f t="shared" si="13"/>
        <v>-647.11092999999892</v>
      </c>
      <c r="M52" s="64">
        <f t="shared" si="25"/>
        <v>-40817.910929999998</v>
      </c>
      <c r="N52" s="64">
        <f t="shared" si="26"/>
        <v>-1062.4709300000004</v>
      </c>
      <c r="O52" s="66">
        <f t="shared" si="16"/>
        <v>1.0401315433732634</v>
      </c>
      <c r="P52" s="66">
        <f t="shared" si="17"/>
        <v>0.79567866730769221</v>
      </c>
      <c r="Q52" s="66">
        <f t="shared" si="18"/>
        <v>0.97539502167300385</v>
      </c>
      <c r="R52" s="66">
        <f t="shared" si="19"/>
        <v>0.38592719013461552</v>
      </c>
      <c r="S52" s="57">
        <f t="shared" si="27"/>
        <v>0</v>
      </c>
      <c r="T52" s="57">
        <f t="shared" si="28"/>
        <v>0</v>
      </c>
      <c r="U52" s="76">
        <v>25395.290000000001</v>
      </c>
      <c r="V52" s="76">
        <v>3879.9299999999998</v>
      </c>
      <c r="W52" s="76">
        <v>257.59906999999998</v>
      </c>
      <c r="X52" s="76">
        <f t="shared" si="22"/>
        <v>25652.889070000001</v>
      </c>
      <c r="Y52" s="77">
        <f t="shared" si="23"/>
        <v>4137.5290699999996</v>
      </c>
      <c r="Z52" s="9"/>
      <c r="AA52" s="1"/>
    </row>
    <row r="53" ht="17.25">
      <c r="A53" s="90"/>
      <c r="B53" s="60"/>
      <c r="C53" s="61" t="s">
        <v>122</v>
      </c>
      <c r="D53" s="75" t="s">
        <v>123</v>
      </c>
      <c r="E53" s="63">
        <v>5299.6099999999997</v>
      </c>
      <c r="F53" s="63">
        <v>0</v>
      </c>
      <c r="G53" s="63">
        <v>0</v>
      </c>
      <c r="H53" s="63">
        <v>0</v>
      </c>
      <c r="I53" s="63">
        <v>1813.8399999999999</v>
      </c>
      <c r="J53" s="63">
        <v>0</v>
      </c>
      <c r="K53" s="64">
        <f t="shared" si="24"/>
        <v>-3485.7699999999995</v>
      </c>
      <c r="L53" s="64">
        <f t="shared" si="13"/>
        <v>1813.8399999999999</v>
      </c>
      <c r="M53" s="64">
        <f t="shared" si="25"/>
        <v>1813.8399999999999</v>
      </c>
      <c r="N53" s="64">
        <f t="shared" si="26"/>
        <v>0</v>
      </c>
      <c r="O53" s="66">
        <f t="shared" si="16"/>
        <v>0.34225914737122165</v>
      </c>
      <c r="P53" s="66" t="str">
        <f t="shared" si="17"/>
        <v/>
      </c>
      <c r="Q53" s="66" t="str">
        <f t="shared" si="18"/>
        <v/>
      </c>
      <c r="R53" s="66" t="str">
        <f t="shared" si="19"/>
        <v/>
      </c>
      <c r="S53" s="57">
        <f t="shared" si="27"/>
        <v>0</v>
      </c>
      <c r="T53" s="57">
        <f t="shared" si="28"/>
        <v>0</v>
      </c>
      <c r="U53" s="77">
        <v>1813.8399999999999</v>
      </c>
      <c r="V53" s="77"/>
      <c r="W53" s="77"/>
      <c r="X53" s="77">
        <f t="shared" si="22"/>
        <v>1813.8399999999999</v>
      </c>
      <c r="Y53" s="77">
        <f t="shared" si="23"/>
        <v>0</v>
      </c>
      <c r="Z53" s="9"/>
      <c r="AA53" s="1"/>
    </row>
    <row r="54" s="78" customFormat="1" ht="14.25">
      <c r="A54" s="91"/>
      <c r="B54" s="80"/>
      <c r="C54" s="79"/>
      <c r="D54" s="81" t="s">
        <v>64</v>
      </c>
      <c r="E54" s="82">
        <f>SUM(E52:E53)</f>
        <v>29962.73</v>
      </c>
      <c r="F54" s="82">
        <f>SUM(F52:F53)</f>
        <v>66470.800000000003</v>
      </c>
      <c r="G54" s="82">
        <f>SUM(G52:G53)</f>
        <v>26300</v>
      </c>
      <c r="H54" s="82">
        <f>SUM(H52:H53)</f>
        <v>5200</v>
      </c>
      <c r="I54" s="82">
        <f>SUM(I52:I53)</f>
        <v>27466.729070000001</v>
      </c>
      <c r="J54" s="82">
        <f>SUM(J52:J53)</f>
        <v>4137.5290699999996</v>
      </c>
      <c r="K54" s="82">
        <f t="shared" si="24"/>
        <v>-2496.0009299999983</v>
      </c>
      <c r="L54" s="82">
        <f t="shared" si="13"/>
        <v>1166.7290700000012</v>
      </c>
      <c r="M54" s="82">
        <f t="shared" si="25"/>
        <v>-39004.070930000002</v>
      </c>
      <c r="N54" s="82">
        <f t="shared" si="26"/>
        <v>-1062.4709300000004</v>
      </c>
      <c r="O54" s="83">
        <f t="shared" si="16"/>
        <v>0.91669647825815614</v>
      </c>
      <c r="P54" s="83">
        <f t="shared" si="17"/>
        <v>0.79567866730769221</v>
      </c>
      <c r="Q54" s="83">
        <f t="shared" si="18"/>
        <v>1.0443623220532321</v>
      </c>
      <c r="R54" s="83">
        <f t="shared" si="19"/>
        <v>0.41321496160720195</v>
      </c>
      <c r="S54" s="84">
        <f t="shared" si="27"/>
        <v>0</v>
      </c>
      <c r="T54" s="84">
        <f t="shared" si="28"/>
        <v>0</v>
      </c>
      <c r="U54" s="85">
        <f>SUM(U52:U53)</f>
        <v>27209.130000000001</v>
      </c>
      <c r="V54" s="85">
        <f>SUM(V52:V53)</f>
        <v>3879.9299999999998</v>
      </c>
      <c r="W54" s="85">
        <f>SUM(W52:W53)</f>
        <v>257.59906999999998</v>
      </c>
      <c r="X54" s="85">
        <f t="shared" si="22"/>
        <v>27466.729070000001</v>
      </c>
      <c r="Y54" s="85">
        <f t="shared" si="23"/>
        <v>4137.5290699999996</v>
      </c>
      <c r="Z54" s="86"/>
      <c r="AA54" s="78"/>
    </row>
    <row r="55" ht="17.25">
      <c r="A55" s="59" t="s">
        <v>124</v>
      </c>
      <c r="B55" s="60" t="s">
        <v>125</v>
      </c>
      <c r="C55" s="61" t="s">
        <v>126</v>
      </c>
      <c r="D55" s="75" t="s">
        <v>127</v>
      </c>
      <c r="E55" s="63">
        <v>22193.239999999998</v>
      </c>
      <c r="F55" s="63">
        <v>24461.700000000001</v>
      </c>
      <c r="G55" s="63">
        <v>11890.6</v>
      </c>
      <c r="H55" s="63">
        <v>157.80000000000001</v>
      </c>
      <c r="I55" s="63">
        <v>38885.758000000009</v>
      </c>
      <c r="J55" s="63">
        <v>460.14800000000002</v>
      </c>
      <c r="K55" s="64">
        <f t="shared" si="24"/>
        <v>16692.518000000011</v>
      </c>
      <c r="L55" s="64">
        <f t="shared" si="13"/>
        <v>26995.15800000001</v>
      </c>
      <c r="M55" s="64">
        <f t="shared" si="25"/>
        <v>14424.058000000008</v>
      </c>
      <c r="N55" s="64">
        <f t="shared" si="26"/>
        <v>302.34800000000001</v>
      </c>
      <c r="O55" s="110">
        <f t="shared" si="16"/>
        <v>1.7521442565393792</v>
      </c>
      <c r="P55" s="110">
        <f t="shared" si="17"/>
        <v>2.9160202788339671</v>
      </c>
      <c r="Q55" s="110">
        <f t="shared" si="18"/>
        <v>3.2702940137587682</v>
      </c>
      <c r="R55" s="66">
        <f t="shared" si="19"/>
        <v>1.5896588544541062</v>
      </c>
      <c r="S55" s="57">
        <f t="shared" si="27"/>
        <v>0</v>
      </c>
      <c r="T55" s="57">
        <f t="shared" si="28"/>
        <v>0</v>
      </c>
      <c r="U55" s="77">
        <v>38847.680000000008</v>
      </c>
      <c r="V55" s="77">
        <v>422.06999999999999</v>
      </c>
      <c r="W55" s="77">
        <v>38.078000000000003</v>
      </c>
      <c r="X55" s="77">
        <f t="shared" si="22"/>
        <v>38885.758000000009</v>
      </c>
      <c r="Y55" s="77">
        <f t="shared" si="23"/>
        <v>460.14800000000002</v>
      </c>
      <c r="Z55" s="9"/>
      <c r="AA55" s="1"/>
    </row>
    <row r="56" ht="17.25">
      <c r="A56" s="59"/>
      <c r="B56" s="60"/>
      <c r="C56" s="61" t="s">
        <v>128</v>
      </c>
      <c r="D56" s="75" t="s">
        <v>129</v>
      </c>
      <c r="E56" s="63">
        <v>17903.310000000001</v>
      </c>
      <c r="F56" s="63">
        <v>50550.300000000003</v>
      </c>
      <c r="G56" s="63">
        <v>5400</v>
      </c>
      <c r="H56" s="63">
        <v>1700</v>
      </c>
      <c r="I56" s="63">
        <v>13048.379999999999</v>
      </c>
      <c r="J56" s="63">
        <v>1284.9000000000001</v>
      </c>
      <c r="K56" s="64">
        <f t="shared" si="24"/>
        <v>-4854.9300000000021</v>
      </c>
      <c r="L56" s="64">
        <f t="shared" si="13"/>
        <v>7648.3799999999992</v>
      </c>
      <c r="M56" s="64">
        <f t="shared" si="25"/>
        <v>-37501.920000000006</v>
      </c>
      <c r="N56" s="64">
        <f t="shared" si="26"/>
        <v>-415.09999999999991</v>
      </c>
      <c r="O56" s="110">
        <f t="shared" si="16"/>
        <v>0.7288250049851116</v>
      </c>
      <c r="P56" s="110">
        <f t="shared" si="17"/>
        <v>0.75582352941176478</v>
      </c>
      <c r="Q56" s="110">
        <f t="shared" si="18"/>
        <v>2.4163666666666663</v>
      </c>
      <c r="R56" s="66">
        <f t="shared" si="19"/>
        <v>0.25812665800202961</v>
      </c>
      <c r="S56" s="57">
        <f t="shared" si="27"/>
        <v>0</v>
      </c>
      <c r="T56" s="57">
        <f t="shared" si="28"/>
        <v>0</v>
      </c>
      <c r="U56" s="76">
        <v>13048.379999999999</v>
      </c>
      <c r="V56" s="76">
        <v>1284.9000000000001</v>
      </c>
      <c r="W56" s="76"/>
      <c r="X56" s="76">
        <f t="shared" si="22"/>
        <v>13048.379999999999</v>
      </c>
      <c r="Y56" s="77">
        <f t="shared" si="23"/>
        <v>1284.9000000000001</v>
      </c>
      <c r="Z56" s="9"/>
      <c r="AA56" s="1"/>
    </row>
    <row r="57" s="78" customFormat="1" ht="14.25">
      <c r="A57" s="79"/>
      <c r="B57" s="80"/>
      <c r="C57" s="79"/>
      <c r="D57" s="81" t="s">
        <v>64</v>
      </c>
      <c r="E57" s="82">
        <f>SUBTOTAL(9,E55:E56)</f>
        <v>40096.550000000003</v>
      </c>
      <c r="F57" s="82">
        <f>SUBTOTAL(9,F55:F56)</f>
        <v>75012</v>
      </c>
      <c r="G57" s="82">
        <f>SUBTOTAL(9,G55:G56)</f>
        <v>17290.599999999999</v>
      </c>
      <c r="H57" s="82">
        <f>SUBTOTAL(9,H55:H56)</f>
        <v>1857.8</v>
      </c>
      <c r="I57" s="82">
        <f>SUBTOTAL(9,I55:I56)</f>
        <v>51934.138000000006</v>
      </c>
      <c r="J57" s="82">
        <f>SUBTOTAL(9,J55:J56)</f>
        <v>1745.0480000000002</v>
      </c>
      <c r="K57" s="82">
        <f t="shared" si="24"/>
        <v>11837.588000000003</v>
      </c>
      <c r="L57" s="82">
        <f t="shared" si="13"/>
        <v>34643.538000000008</v>
      </c>
      <c r="M57" s="82">
        <f t="shared" si="25"/>
        <v>-23077.861999999994</v>
      </c>
      <c r="N57" s="82">
        <f t="shared" si="26"/>
        <v>-112.75199999999973</v>
      </c>
      <c r="O57" s="83">
        <f t="shared" si="16"/>
        <v>1.2952270955980003</v>
      </c>
      <c r="P57" s="83">
        <f t="shared" si="17"/>
        <v>0.93930885994186686</v>
      </c>
      <c r="Q57" s="83">
        <f t="shared" si="18"/>
        <v>3.0036053115565688</v>
      </c>
      <c r="R57" s="83">
        <f t="shared" si="19"/>
        <v>0.69234439822961669</v>
      </c>
      <c r="S57" s="84">
        <f t="shared" si="27"/>
        <v>0</v>
      </c>
      <c r="T57" s="84">
        <f t="shared" si="28"/>
        <v>-2.2737367544323206e-13</v>
      </c>
      <c r="U57" s="85">
        <f>SUBTOTAL(9,U55:U56)</f>
        <v>51896.060000000005</v>
      </c>
      <c r="V57" s="85">
        <f>SUBTOTAL(9,V55:V56)</f>
        <v>1706.97</v>
      </c>
      <c r="W57" s="85">
        <f>SUM(W55:W56)</f>
        <v>38.078000000000003</v>
      </c>
      <c r="X57" s="85">
        <f t="shared" si="22"/>
        <v>51934.138000000006</v>
      </c>
      <c r="Y57" s="85">
        <f t="shared" si="23"/>
        <v>1745.048</v>
      </c>
      <c r="Z57" s="86"/>
      <c r="AA57" s="78"/>
    </row>
    <row r="58" ht="17.25">
      <c r="A58" s="90"/>
      <c r="B58" s="60" t="s">
        <v>130</v>
      </c>
      <c r="C58" s="61" t="s">
        <v>131</v>
      </c>
      <c r="D58" s="92" t="s">
        <v>132</v>
      </c>
      <c r="E58" s="64">
        <v>172.31</v>
      </c>
      <c r="F58" s="64">
        <v>30.699999999999999</v>
      </c>
      <c r="G58" s="64">
        <v>30.699999999999999</v>
      </c>
      <c r="H58" s="64">
        <v>0</v>
      </c>
      <c r="I58" s="64">
        <v>1428.6599999999999</v>
      </c>
      <c r="J58" s="64">
        <v>112.87</v>
      </c>
      <c r="K58" s="64">
        <f t="shared" si="24"/>
        <v>1256.3499999999999</v>
      </c>
      <c r="L58" s="64">
        <f t="shared" si="13"/>
        <v>1397.9599999999998</v>
      </c>
      <c r="M58" s="64">
        <f t="shared" si="25"/>
        <v>1397.9599999999998</v>
      </c>
      <c r="N58" s="64">
        <f t="shared" si="26"/>
        <v>112.87</v>
      </c>
      <c r="O58" s="66">
        <f t="shared" si="16"/>
        <v>8.2912193140270425</v>
      </c>
      <c r="P58" s="66" t="str">
        <f t="shared" si="17"/>
        <v/>
      </c>
      <c r="Q58" s="66">
        <f t="shared" si="18"/>
        <v>46.536156351791526</v>
      </c>
      <c r="R58" s="66">
        <f t="shared" si="19"/>
        <v>46.536156351791526</v>
      </c>
      <c r="S58" s="57">
        <f t="shared" si="27"/>
        <v>0</v>
      </c>
      <c r="T58" s="57">
        <f t="shared" si="28"/>
        <v>0</v>
      </c>
      <c r="U58" s="77">
        <v>1428.6599999999999</v>
      </c>
      <c r="V58" s="77">
        <v>112.87</v>
      </c>
      <c r="W58" s="77"/>
      <c r="X58" s="77">
        <f t="shared" si="22"/>
        <v>1428.6599999999999</v>
      </c>
      <c r="Y58" s="77">
        <f t="shared" si="23"/>
        <v>112.87</v>
      </c>
      <c r="Z58" s="9"/>
      <c r="AA58" s="1"/>
    </row>
    <row r="59" ht="17.25">
      <c r="A59" s="90"/>
      <c r="B59" s="60"/>
      <c r="C59" s="61" t="s">
        <v>96</v>
      </c>
      <c r="D59" s="75" t="s">
        <v>133</v>
      </c>
      <c r="E59" s="64">
        <v>652.05999999999995</v>
      </c>
      <c r="F59" s="64">
        <v>26</v>
      </c>
      <c r="G59" s="64">
        <v>26</v>
      </c>
      <c r="H59" s="64">
        <v>0</v>
      </c>
      <c r="I59" s="64">
        <v>271.56</v>
      </c>
      <c r="J59" s="64">
        <v>14.32</v>
      </c>
      <c r="K59" s="64">
        <f t="shared" si="24"/>
        <v>-380.49999999999994</v>
      </c>
      <c r="L59" s="64">
        <f t="shared" si="13"/>
        <v>245.56</v>
      </c>
      <c r="M59" s="64">
        <f t="shared" si="25"/>
        <v>245.56</v>
      </c>
      <c r="N59" s="64">
        <f t="shared" si="26"/>
        <v>14.32</v>
      </c>
      <c r="O59" s="66">
        <f t="shared" si="16"/>
        <v>0.41646474250835819</v>
      </c>
      <c r="P59" s="66" t="str">
        <f t="shared" si="17"/>
        <v/>
      </c>
      <c r="Q59" s="66">
        <f t="shared" si="18"/>
        <v>10.444615384615386</v>
      </c>
      <c r="R59" s="111">
        <f t="shared" si="19"/>
        <v>10.444615384615386</v>
      </c>
      <c r="S59" s="57">
        <f t="shared" si="27"/>
        <v>0</v>
      </c>
      <c r="T59" s="57">
        <f t="shared" si="28"/>
        <v>0</v>
      </c>
      <c r="U59" s="77">
        <v>271.56</v>
      </c>
      <c r="V59" s="77">
        <v>14.32</v>
      </c>
      <c r="W59" s="77"/>
      <c r="X59" s="77">
        <f t="shared" si="22"/>
        <v>271.56</v>
      </c>
      <c r="Y59" s="77">
        <f t="shared" si="23"/>
        <v>14.32</v>
      </c>
      <c r="Z59" s="9"/>
      <c r="AA59" s="1"/>
    </row>
    <row r="60" ht="17.25">
      <c r="A60" s="90"/>
      <c r="B60" s="60"/>
      <c r="C60" s="61" t="s">
        <v>60</v>
      </c>
      <c r="D60" s="75" t="s">
        <v>61</v>
      </c>
      <c r="E60" s="63">
        <v>352.19999999999999</v>
      </c>
      <c r="F60" s="63">
        <v>371</v>
      </c>
      <c r="G60" s="63">
        <v>371</v>
      </c>
      <c r="H60" s="63">
        <v>0</v>
      </c>
      <c r="I60" s="63">
        <v>0</v>
      </c>
      <c r="J60" s="63">
        <v>0</v>
      </c>
      <c r="K60" s="64">
        <f t="shared" si="24"/>
        <v>-352.19999999999999</v>
      </c>
      <c r="L60" s="64">
        <f t="shared" si="13"/>
        <v>-371</v>
      </c>
      <c r="M60" s="64">
        <f t="shared" si="25"/>
        <v>-371</v>
      </c>
      <c r="N60" s="64">
        <f t="shared" si="26"/>
        <v>0</v>
      </c>
      <c r="O60" s="66">
        <f t="shared" si="16"/>
        <v>0</v>
      </c>
      <c r="P60" s="66" t="str">
        <f t="shared" si="17"/>
        <v/>
      </c>
      <c r="Q60" s="66">
        <f t="shared" si="18"/>
        <v>0</v>
      </c>
      <c r="R60" s="66">
        <f t="shared" si="19"/>
        <v>0</v>
      </c>
      <c r="S60" s="57">
        <f t="shared" si="27"/>
        <v>0</v>
      </c>
      <c r="T60" s="57">
        <f t="shared" si="28"/>
        <v>0</v>
      </c>
      <c r="U60" s="77"/>
      <c r="V60" s="77"/>
      <c r="W60" s="77"/>
      <c r="X60" s="77">
        <f t="shared" si="22"/>
        <v>0</v>
      </c>
      <c r="Y60" s="77">
        <f t="shared" si="23"/>
        <v>0</v>
      </c>
      <c r="Z60" s="9"/>
      <c r="AA60" s="1"/>
    </row>
    <row r="61" ht="34.5">
      <c r="A61" s="90"/>
      <c r="B61" s="60"/>
      <c r="C61" s="61" t="s">
        <v>134</v>
      </c>
      <c r="D61" s="75" t="s">
        <v>135</v>
      </c>
      <c r="E61" s="64">
        <v>47836.919999999649</v>
      </c>
      <c r="F61" s="64">
        <v>8722.7000000000007</v>
      </c>
      <c r="G61" s="64">
        <v>974.70000000000005</v>
      </c>
      <c r="H61" s="64">
        <v>239.90000000000001</v>
      </c>
      <c r="I61" s="64">
        <v>30471.861200000294</v>
      </c>
      <c r="J61" s="64">
        <v>4266.5811999999996</v>
      </c>
      <c r="K61" s="64">
        <f t="shared" si="24"/>
        <v>-17365.058799999355</v>
      </c>
      <c r="L61" s="64">
        <f t="shared" si="13"/>
        <v>29497.161200000293</v>
      </c>
      <c r="M61" s="64">
        <f t="shared" si="25"/>
        <v>21749.161200000293</v>
      </c>
      <c r="N61" s="64">
        <f t="shared" si="26"/>
        <v>4026.6811999999995</v>
      </c>
      <c r="O61" s="66">
        <f t="shared" si="16"/>
        <v>0.636994630925246</v>
      </c>
      <c r="P61" s="66">
        <f t="shared" si="17"/>
        <v>17.784832013338889</v>
      </c>
      <c r="Q61" s="66">
        <f t="shared" si="18"/>
        <v>31.262810300605615</v>
      </c>
      <c r="R61" s="66">
        <f t="shared" si="19"/>
        <v>3.493397824068269</v>
      </c>
      <c r="S61" s="57">
        <f t="shared" si="27"/>
        <v>0</v>
      </c>
      <c r="T61" s="57">
        <f t="shared" si="28"/>
        <v>0</v>
      </c>
      <c r="U61" s="77">
        <v>30309.660000000295</v>
      </c>
      <c r="V61" s="77">
        <v>4104.3799999999992</v>
      </c>
      <c r="W61" s="77">
        <v>162.20120000000009</v>
      </c>
      <c r="X61" s="77">
        <f t="shared" si="22"/>
        <v>30471.861200000294</v>
      </c>
      <c r="Y61" s="77">
        <f t="shared" si="23"/>
        <v>4266.5811999999996</v>
      </c>
      <c r="Z61" s="9"/>
      <c r="AA61" s="1"/>
    </row>
    <row r="62" ht="17.25">
      <c r="A62" s="90"/>
      <c r="B62" s="60"/>
      <c r="C62" s="61" t="s">
        <v>62</v>
      </c>
      <c r="D62" s="75" t="s">
        <v>63</v>
      </c>
      <c r="E62" s="64">
        <v>53025.280000000006</v>
      </c>
      <c r="F62" s="64">
        <v>103985.40000000005</v>
      </c>
      <c r="G62" s="64">
        <v>36696.199999999997</v>
      </c>
      <c r="H62" s="64">
        <v>7057.4000000000015</v>
      </c>
      <c r="I62" s="64">
        <v>74784.286170000167</v>
      </c>
      <c r="J62" s="64">
        <v>9172.3561700000027</v>
      </c>
      <c r="K62" s="64">
        <f t="shared" si="24"/>
        <v>21759.006170000161</v>
      </c>
      <c r="L62" s="64">
        <f t="shared" si="13"/>
        <v>38088.08617000017</v>
      </c>
      <c r="M62" s="64">
        <f t="shared" si="25"/>
        <v>-29201.113829999886</v>
      </c>
      <c r="N62" s="64">
        <f t="shared" si="26"/>
        <v>2114.9561700000013</v>
      </c>
      <c r="O62" s="66">
        <f t="shared" si="16"/>
        <v>1.4103515562765563</v>
      </c>
      <c r="P62" s="66">
        <f t="shared" si="17"/>
        <v>1.2996792260605889</v>
      </c>
      <c r="Q62" s="66">
        <f t="shared" si="18"/>
        <v>2.037929981033463</v>
      </c>
      <c r="R62" s="66">
        <f t="shared" si="19"/>
        <v>0.7191806366086021</v>
      </c>
      <c r="S62" s="57">
        <f t="shared" si="27"/>
        <v>0</v>
      </c>
      <c r="T62" s="57">
        <f t="shared" si="28"/>
        <v>0</v>
      </c>
      <c r="U62" s="77">
        <v>73793.510000000169</v>
      </c>
      <c r="V62" s="77">
        <v>8181.5800000000027</v>
      </c>
      <c r="W62" s="77">
        <v>990.77617000000009</v>
      </c>
      <c r="X62" s="77">
        <f t="shared" si="22"/>
        <v>74784.286170000167</v>
      </c>
      <c r="Y62" s="77">
        <f t="shared" si="23"/>
        <v>9172.3561700000027</v>
      </c>
      <c r="Z62" s="9"/>
      <c r="AA62" s="1"/>
    </row>
    <row r="63" ht="17.25">
      <c r="A63" s="90"/>
      <c r="B63" s="60"/>
      <c r="C63" s="61" t="s">
        <v>136</v>
      </c>
      <c r="D63" s="75" t="s">
        <v>137</v>
      </c>
      <c r="E63" s="64">
        <v>-25.97999999999999</v>
      </c>
      <c r="F63" s="64">
        <v>0</v>
      </c>
      <c r="G63" s="64">
        <v>0</v>
      </c>
      <c r="H63" s="64">
        <v>0</v>
      </c>
      <c r="I63" s="64">
        <v>292.30626999999998</v>
      </c>
      <c r="J63" s="64">
        <v>85.406270000000006</v>
      </c>
      <c r="K63" s="64">
        <f t="shared" si="24"/>
        <v>318.28626999999994</v>
      </c>
      <c r="L63" s="64">
        <f t="shared" si="13"/>
        <v>292.30626999999998</v>
      </c>
      <c r="M63" s="64">
        <f t="shared" si="25"/>
        <v>292.30626999999998</v>
      </c>
      <c r="N63" s="64">
        <f t="shared" si="26"/>
        <v>85.406270000000006</v>
      </c>
      <c r="O63" s="66">
        <f t="shared" si="16"/>
        <v>-11.251203618167825</v>
      </c>
      <c r="P63" s="66" t="str">
        <f t="shared" si="17"/>
        <v/>
      </c>
      <c r="Q63" s="66" t="str">
        <f t="shared" si="18"/>
        <v/>
      </c>
      <c r="R63" s="66" t="str">
        <f t="shared" si="19"/>
        <v/>
      </c>
      <c r="S63" s="57">
        <f t="shared" si="27"/>
        <v>0</v>
      </c>
      <c r="T63" s="57">
        <f t="shared" si="28"/>
        <v>0</v>
      </c>
      <c r="U63" s="77">
        <v>285.63</v>
      </c>
      <c r="V63" s="77">
        <v>78.730000000000004</v>
      </c>
      <c r="W63" s="77">
        <v>6.6762699999999997</v>
      </c>
      <c r="X63" s="77">
        <f t="shared" si="22"/>
        <v>292.30626999999998</v>
      </c>
      <c r="Y63" s="77">
        <f t="shared" si="23"/>
        <v>85.406270000000006</v>
      </c>
      <c r="Z63" s="9"/>
      <c r="AA63" s="1"/>
    </row>
    <row r="64" ht="17.25">
      <c r="A64" s="90"/>
      <c r="B64" s="60"/>
      <c r="C64" s="61" t="s">
        <v>138</v>
      </c>
      <c r="D64" s="75" t="s">
        <v>139</v>
      </c>
      <c r="E64" s="64">
        <v>368.99000000000001</v>
      </c>
      <c r="F64" s="64">
        <v>0</v>
      </c>
      <c r="G64" s="64">
        <v>0</v>
      </c>
      <c r="H64" s="64">
        <v>0</v>
      </c>
      <c r="I64" s="64">
        <v>39158.989999999998</v>
      </c>
      <c r="J64" s="64">
        <v>6.2200000000000006</v>
      </c>
      <c r="K64" s="64">
        <f t="shared" si="24"/>
        <v>38790</v>
      </c>
      <c r="L64" s="64">
        <f t="shared" si="13"/>
        <v>39158.989999999998</v>
      </c>
      <c r="M64" s="64">
        <f t="shared" si="25"/>
        <v>39158.989999999998</v>
      </c>
      <c r="N64" s="64">
        <f t="shared" si="26"/>
        <v>6.2200000000000006</v>
      </c>
      <c r="O64" s="66">
        <f t="shared" si="16"/>
        <v>106.12480013008482</v>
      </c>
      <c r="P64" s="66" t="str">
        <f t="shared" si="17"/>
        <v/>
      </c>
      <c r="Q64" s="66" t="str">
        <f t="shared" si="18"/>
        <v/>
      </c>
      <c r="R64" s="66" t="str">
        <f t="shared" si="19"/>
        <v/>
      </c>
      <c r="S64" s="57">
        <f t="shared" si="27"/>
        <v>0</v>
      </c>
      <c r="T64" s="57">
        <f t="shared" si="28"/>
        <v>0</v>
      </c>
      <c r="U64" s="77">
        <v>39158.989999999998</v>
      </c>
      <c r="V64" s="77">
        <v>6.2200000000000006</v>
      </c>
      <c r="W64" s="77"/>
      <c r="X64" s="77">
        <f t="shared" si="22"/>
        <v>39158.989999999998</v>
      </c>
      <c r="Y64" s="77">
        <f t="shared" si="23"/>
        <v>6.2200000000000006</v>
      </c>
      <c r="Z64" s="9"/>
      <c r="AA64" s="1"/>
    </row>
    <row r="65" ht="22.5">
      <c r="A65" s="90"/>
      <c r="B65" s="60"/>
      <c r="C65" s="61" t="s">
        <v>140</v>
      </c>
      <c r="D65" s="75" t="s">
        <v>141</v>
      </c>
      <c r="E65" s="64">
        <v>519.54999999999995</v>
      </c>
      <c r="F65" s="64">
        <v>0</v>
      </c>
      <c r="G65" s="64">
        <v>0</v>
      </c>
      <c r="H65" s="64">
        <v>0</v>
      </c>
      <c r="I65" s="64">
        <v>5852.1199999999999</v>
      </c>
      <c r="J65" s="64">
        <v>0</v>
      </c>
      <c r="K65" s="64">
        <f t="shared" si="24"/>
        <v>5332.5699999999997</v>
      </c>
      <c r="L65" s="64">
        <f t="shared" si="13"/>
        <v>5852.1199999999999</v>
      </c>
      <c r="M65" s="64">
        <f t="shared" si="25"/>
        <v>5852.1199999999999</v>
      </c>
      <c r="N65" s="64">
        <f t="shared" si="26"/>
        <v>0</v>
      </c>
      <c r="O65" s="66">
        <f t="shared" si="16"/>
        <v>11.263824463478011</v>
      </c>
      <c r="P65" s="66" t="str">
        <f t="shared" si="17"/>
        <v/>
      </c>
      <c r="Q65" s="66" t="str">
        <f t="shared" si="18"/>
        <v/>
      </c>
      <c r="R65" s="66" t="str">
        <f t="shared" si="19"/>
        <v/>
      </c>
      <c r="S65" s="57">
        <f t="shared" si="27"/>
        <v>0</v>
      </c>
      <c r="T65" s="57">
        <f t="shared" si="28"/>
        <v>0</v>
      </c>
      <c r="U65" s="77">
        <v>5852.1199999999999</v>
      </c>
      <c r="V65" s="77"/>
      <c r="W65" s="77"/>
      <c r="X65" s="77">
        <f t="shared" si="22"/>
        <v>5852.1199999999999</v>
      </c>
      <c r="Y65" s="77">
        <f t="shared" si="23"/>
        <v>0</v>
      </c>
      <c r="Z65" s="9"/>
      <c r="AA65" s="1"/>
    </row>
    <row r="66" s="78" customFormat="1" ht="15">
      <c r="A66" s="91"/>
      <c r="B66" s="80"/>
      <c r="C66" s="79"/>
      <c r="D66" s="81" t="s">
        <v>64</v>
      </c>
      <c r="E66" s="82">
        <f>SUM(E58:E65)</f>
        <v>102901.32999999967</v>
      </c>
      <c r="F66" s="82">
        <f>SUM(F58:F65)</f>
        <v>113135.80000000005</v>
      </c>
      <c r="G66" s="82">
        <f>SUM(G58:G65)</f>
        <v>38098.599999999999</v>
      </c>
      <c r="H66" s="82">
        <f>SUM(H58:H65)</f>
        <v>7297.3000000000011</v>
      </c>
      <c r="I66" s="82">
        <f>SUM(I58:I65)</f>
        <v>152259.78364000045</v>
      </c>
      <c r="J66" s="82">
        <f>SUM(J58:J65)</f>
        <v>13657.753640000001</v>
      </c>
      <c r="K66" s="82">
        <f t="shared" si="24"/>
        <v>49358.453640000778</v>
      </c>
      <c r="L66" s="82">
        <f t="shared" si="13"/>
        <v>114161.18364000044</v>
      </c>
      <c r="M66" s="82">
        <f t="shared" si="25"/>
        <v>39123.983640000399</v>
      </c>
      <c r="N66" s="82">
        <f t="shared" si="26"/>
        <v>6360.4536399999997</v>
      </c>
      <c r="O66" s="83">
        <f t="shared" si="16"/>
        <v>1.4796677908827898</v>
      </c>
      <c r="P66" s="83">
        <f t="shared" si="17"/>
        <v>1.8716173982157782</v>
      </c>
      <c r="Q66" s="83">
        <f t="shared" si="18"/>
        <v>3.9964666323697053</v>
      </c>
      <c r="R66" s="83">
        <f t="shared" si="19"/>
        <v>1.3458143544306964</v>
      </c>
      <c r="S66" s="84">
        <f t="shared" si="27"/>
        <v>2.9103830456733704e-11</v>
      </c>
      <c r="T66" s="84">
        <f t="shared" si="28"/>
        <v>0</v>
      </c>
      <c r="U66" s="85">
        <f>SUM(U58:U65)</f>
        <v>151100.13000000047</v>
      </c>
      <c r="V66" s="85">
        <f>SUM(V58:V65)</f>
        <v>12498.1</v>
      </c>
      <c r="W66" s="85">
        <f>SUM(W58:W65)</f>
        <v>1159.65364</v>
      </c>
      <c r="X66" s="85">
        <f t="shared" si="22"/>
        <v>152259.78364000047</v>
      </c>
      <c r="Y66" s="85">
        <f t="shared" si="23"/>
        <v>13657.753640000001</v>
      </c>
      <c r="Z66" s="86"/>
      <c r="AA66" s="78"/>
    </row>
    <row r="67" s="50" customFormat="1" ht="36.75" customHeight="1">
      <c r="A67" s="112"/>
      <c r="B67" s="113"/>
      <c r="C67" s="114"/>
      <c r="D67" s="115" t="s">
        <v>142</v>
      </c>
      <c r="E67" s="73">
        <f>E5+E17</f>
        <v>9562240.6641791016</v>
      </c>
      <c r="F67" s="73">
        <f>F5+F17</f>
        <v>35608317.600000001</v>
      </c>
      <c r="G67" s="73">
        <f>G5+G17</f>
        <v>11424180.299999999</v>
      </c>
      <c r="H67" s="73">
        <f>H5+H17</f>
        <v>2214017.9000000004</v>
      </c>
      <c r="I67" s="73">
        <f>I5+I17</f>
        <v>10250536.796910001</v>
      </c>
      <c r="J67" s="73">
        <f>J5+J17</f>
        <v>715977.77691000002</v>
      </c>
      <c r="K67" s="73">
        <f t="shared" si="24"/>
        <v>688296.13273089938</v>
      </c>
      <c r="L67" s="73">
        <f t="shared" si="13"/>
        <v>-1173643.5030899979</v>
      </c>
      <c r="M67" s="73">
        <f t="shared" si="25"/>
        <v>-25357780.803089999</v>
      </c>
      <c r="N67" s="73">
        <f t="shared" si="26"/>
        <v>-1498040.1230900004</v>
      </c>
      <c r="O67" s="56">
        <f t="shared" si="16"/>
        <v>1.0719806326679593</v>
      </c>
      <c r="P67" s="56">
        <f t="shared" si="17"/>
        <v>0.32338391523844495</v>
      </c>
      <c r="Q67" s="56">
        <f t="shared" si="18"/>
        <v>0.89726672091388493</v>
      </c>
      <c r="R67" s="56">
        <f t="shared" si="19"/>
        <v>0.28786916899747045</v>
      </c>
      <c r="S67" s="116">
        <f t="shared" si="27"/>
        <v>1.862645149230957e-09</v>
      </c>
      <c r="T67" s="116">
        <f t="shared" si="28"/>
        <v>0</v>
      </c>
      <c r="U67" s="58">
        <f>U5+U17</f>
        <v>10179359.380000003</v>
      </c>
      <c r="V67" s="58">
        <f>V5+V17</f>
        <v>644800.35999999999</v>
      </c>
      <c r="W67" s="58">
        <f>W5+W17</f>
        <v>71177.41691</v>
      </c>
      <c r="X67" s="58">
        <f t="shared" si="22"/>
        <v>10250536.796910003</v>
      </c>
      <c r="Y67" s="58">
        <f t="shared" si="23"/>
        <v>715977.77691000002</v>
      </c>
      <c r="Z67" s="15"/>
      <c r="AA67" s="50"/>
    </row>
    <row r="68" s="50" customFormat="1">
      <c r="A68" s="117"/>
      <c r="B68" s="118"/>
      <c r="C68" s="53"/>
      <c r="D68" s="72" t="s">
        <v>143</v>
      </c>
      <c r="E68" s="73">
        <f>SUM(E69:E77)</f>
        <v>10084467.260000002</v>
      </c>
      <c r="F68" s="73">
        <f>SUM(F69:F77)</f>
        <v>26384648.75</v>
      </c>
      <c r="G68" s="73">
        <f>SUM(G69:G77)</f>
        <v>10633939.713000001</v>
      </c>
      <c r="H68" s="73">
        <f>SUM(H69:H77)</f>
        <v>2461371.3329999992</v>
      </c>
      <c r="I68" s="73">
        <f>SUM(I69:I77)</f>
        <v>10562731.382999998</v>
      </c>
      <c r="J68" s="73">
        <f>SUM(J69:J77)</f>
        <v>2386308.862999999</v>
      </c>
      <c r="K68" s="73">
        <f t="shared" si="24"/>
        <v>478264.12299999595</v>
      </c>
      <c r="L68" s="73">
        <f t="shared" si="13"/>
        <v>-71208.3300000038</v>
      </c>
      <c r="M68" s="73">
        <f t="shared" si="25"/>
        <v>-15821917.367000002</v>
      </c>
      <c r="N68" s="73">
        <f t="shared" si="26"/>
        <v>-75062.470000000205</v>
      </c>
      <c r="O68" s="56">
        <f t="shared" si="16"/>
        <v>1.0474258193982173</v>
      </c>
      <c r="P68" s="56">
        <f t="shared" si="17"/>
        <v>0.96950380099352518</v>
      </c>
      <c r="Q68" s="56">
        <f t="shared" si="18"/>
        <v>0.99330367371624728</v>
      </c>
      <c r="R68" s="56">
        <f t="shared" si="19"/>
        <v>0.40033625170014808</v>
      </c>
      <c r="S68" s="116">
        <f t="shared" si="27"/>
        <v>0</v>
      </c>
      <c r="T68" s="116">
        <f t="shared" si="28"/>
        <v>0</v>
      </c>
      <c r="U68" s="58">
        <f>SUM(U69:U77)</f>
        <v>10525172.92</v>
      </c>
      <c r="V68" s="58">
        <f>SUM(V69:V77)</f>
        <v>2348750.399999999</v>
      </c>
      <c r="W68" s="58">
        <f>SUM(W69:W77)</f>
        <v>37558.463000000003</v>
      </c>
      <c r="X68" s="58">
        <f>SUM(X69:X77)</f>
        <v>10562731.382999998</v>
      </c>
      <c r="Y68" s="58">
        <f>SUM(Y69:Y77)</f>
        <v>2386308.862999999</v>
      </c>
      <c r="Z68" s="9"/>
      <c r="AA68" s="50"/>
    </row>
    <row r="69" ht="22.5">
      <c r="A69" s="59"/>
      <c r="B69" s="60"/>
      <c r="C69" s="61" t="s">
        <v>144</v>
      </c>
      <c r="D69" s="119" t="s">
        <v>145</v>
      </c>
      <c r="E69" s="63">
        <v>217715.60000000001</v>
      </c>
      <c r="F69" s="64">
        <v>415518.29999999999</v>
      </c>
      <c r="G69" s="64">
        <v>265314.70000000001</v>
      </c>
      <c r="H69" s="64">
        <v>75101.800000000003</v>
      </c>
      <c r="I69" s="63">
        <v>191981.5</v>
      </c>
      <c r="J69" s="63">
        <v>0</v>
      </c>
      <c r="K69" s="64">
        <f t="shared" si="24"/>
        <v>-25734.100000000006</v>
      </c>
      <c r="L69" s="64">
        <f t="shared" si="13"/>
        <v>-73333.200000000012</v>
      </c>
      <c r="M69" s="64">
        <f t="shared" si="25"/>
        <v>-223536.79999999999</v>
      </c>
      <c r="N69" s="64">
        <f t="shared" si="26"/>
        <v>-75101.800000000003</v>
      </c>
      <c r="O69" s="66">
        <f t="shared" si="16"/>
        <v>0.88179946682736554</v>
      </c>
      <c r="P69" s="66">
        <f t="shared" si="17"/>
        <v>0</v>
      </c>
      <c r="Q69" s="66">
        <f t="shared" si="18"/>
        <v>0.72359918240489496</v>
      </c>
      <c r="R69" s="66">
        <f t="shared" si="19"/>
        <v>0.46202898885560517</v>
      </c>
      <c r="S69" s="57">
        <f t="shared" si="27"/>
        <v>0</v>
      </c>
      <c r="T69" s="57">
        <f t="shared" si="28"/>
        <v>0</v>
      </c>
      <c r="U69" s="67">
        <v>191981.5</v>
      </c>
      <c r="V69" s="67"/>
      <c r="W69" s="67"/>
      <c r="X69" s="67">
        <f t="shared" ref="X69:X78" si="29">U69+W69</f>
        <v>191981.5</v>
      </c>
      <c r="Y69" s="67">
        <f t="shared" ref="Y69:Y78" si="30">V69+W69</f>
        <v>0</v>
      </c>
      <c r="Z69" s="1"/>
      <c r="AA69" s="1"/>
    </row>
    <row r="70" ht="18" customHeight="1">
      <c r="A70" s="59"/>
      <c r="B70" s="60"/>
      <c r="C70" s="61" t="s">
        <v>146</v>
      </c>
      <c r="D70" s="119" t="s">
        <v>147</v>
      </c>
      <c r="E70" s="63">
        <v>1974981.9300000002</v>
      </c>
      <c r="F70" s="64">
        <v>6787476.2000000002</v>
      </c>
      <c r="G70" s="120">
        <v>1214908.4299999999</v>
      </c>
      <c r="H70" s="120">
        <v>272734.80000000005</v>
      </c>
      <c r="I70" s="121">
        <v>1214908.4299999999</v>
      </c>
      <c r="J70" s="121">
        <v>272734.80000000005</v>
      </c>
      <c r="K70" s="64">
        <f t="shared" si="24"/>
        <v>-760073.50000000023</v>
      </c>
      <c r="L70" s="64">
        <f t="shared" si="13"/>
        <v>0</v>
      </c>
      <c r="M70" s="64">
        <f t="shared" si="25"/>
        <v>-5572567.7700000005</v>
      </c>
      <c r="N70" s="64">
        <f t="shared" si="26"/>
        <v>0</v>
      </c>
      <c r="O70" s="66">
        <f t="shared" si="16"/>
        <v>0.61514913708602881</v>
      </c>
      <c r="P70" s="66">
        <f t="shared" si="17"/>
        <v>1</v>
      </c>
      <c r="Q70" s="66">
        <f t="shared" si="18"/>
        <v>1</v>
      </c>
      <c r="R70" s="66">
        <f t="shared" si="19"/>
        <v>0.17899266151386284</v>
      </c>
      <c r="S70" s="57">
        <f t="shared" si="27"/>
        <v>0</v>
      </c>
      <c r="T70" s="57">
        <f t="shared" si="28"/>
        <v>0</v>
      </c>
      <c r="U70" s="67">
        <v>1200377</v>
      </c>
      <c r="V70" s="67">
        <v>258203.37000000002</v>
      </c>
      <c r="W70" s="122">
        <v>14531.43</v>
      </c>
      <c r="X70" s="67">
        <f t="shared" si="29"/>
        <v>1214908.4299999999</v>
      </c>
      <c r="Y70" s="67">
        <f t="shared" si="30"/>
        <v>272734.80000000005</v>
      </c>
      <c r="Z70" s="1"/>
      <c r="AA70" s="1"/>
      <c r="AC70" s="1"/>
    </row>
    <row r="71" ht="16.5" customHeight="1">
      <c r="A71" s="59"/>
      <c r="B71" s="60"/>
      <c r="C71" s="61" t="s">
        <v>148</v>
      </c>
      <c r="D71" s="119" t="s">
        <v>149</v>
      </c>
      <c r="E71" s="63">
        <v>5836881.3200000012</v>
      </c>
      <c r="F71" s="64">
        <v>15931150.83</v>
      </c>
      <c r="G71" s="64">
        <v>7123271.6800000016</v>
      </c>
      <c r="H71" s="121">
        <v>1780752.6599999995</v>
      </c>
      <c r="I71" s="121">
        <v>7115776.4900000002</v>
      </c>
      <c r="J71" s="123">
        <v>1780752.6599999995</v>
      </c>
      <c r="K71" s="64">
        <f t="shared" si="24"/>
        <v>1278895.169999999</v>
      </c>
      <c r="L71" s="64">
        <f t="shared" si="13"/>
        <v>-7495.1900000013411</v>
      </c>
      <c r="M71" s="64">
        <f t="shared" si="25"/>
        <v>-8815374.3399999999</v>
      </c>
      <c r="N71" s="64">
        <f t="shared" si="26"/>
        <v>0</v>
      </c>
      <c r="O71" s="66">
        <f t="shared" si="16"/>
        <v>1.219105906028598</v>
      </c>
      <c r="P71" s="66">
        <f t="shared" si="17"/>
        <v>1</v>
      </c>
      <c r="Q71" s="66">
        <f t="shared" si="18"/>
        <v>0.99894778827248076</v>
      </c>
      <c r="R71" s="66">
        <f t="shared" si="19"/>
        <v>0.44665803280201571</v>
      </c>
      <c r="S71" s="57">
        <f t="shared" si="27"/>
        <v>0</v>
      </c>
      <c r="T71" s="57">
        <f t="shared" si="28"/>
        <v>0</v>
      </c>
      <c r="U71" s="67">
        <v>7107348.9700000007</v>
      </c>
      <c r="V71" s="67">
        <v>1772325.1399999994</v>
      </c>
      <c r="W71" s="122">
        <v>8427.5200000000004</v>
      </c>
      <c r="X71" s="67">
        <f t="shared" si="29"/>
        <v>7115776.4900000002</v>
      </c>
      <c r="Y71" s="67">
        <f t="shared" si="30"/>
        <v>1780752.6599999995</v>
      </c>
      <c r="Z71" s="1"/>
      <c r="AA71" s="1"/>
    </row>
    <row r="72" ht="22.5">
      <c r="A72" s="59"/>
      <c r="B72" s="60"/>
      <c r="C72" s="61" t="s">
        <v>150</v>
      </c>
      <c r="D72" s="124" t="s">
        <v>151</v>
      </c>
      <c r="E72" s="63">
        <v>1668642.73</v>
      </c>
      <c r="F72" s="64">
        <v>3243858.8199999998</v>
      </c>
      <c r="G72" s="64">
        <v>2023800.3030000001</v>
      </c>
      <c r="H72" s="64">
        <v>332782.07299999997</v>
      </c>
      <c r="I72" s="63">
        <v>2023800.3030000001</v>
      </c>
      <c r="J72" s="63">
        <v>332782.07299999997</v>
      </c>
      <c r="K72" s="64">
        <f t="shared" si="24"/>
        <v>355157.57300000009</v>
      </c>
      <c r="L72" s="64">
        <f t="shared" si="13"/>
        <v>0</v>
      </c>
      <c r="M72" s="64">
        <f t="shared" si="25"/>
        <v>-1220058.5169999998</v>
      </c>
      <c r="N72" s="64">
        <f t="shared" si="26"/>
        <v>0</v>
      </c>
      <c r="O72" s="66">
        <f t="shared" si="16"/>
        <v>1.2128421900115192</v>
      </c>
      <c r="P72" s="66">
        <f t="shared" si="17"/>
        <v>1</v>
      </c>
      <c r="Q72" s="66">
        <f t="shared" si="18"/>
        <v>1</v>
      </c>
      <c r="R72" s="66">
        <f t="shared" si="19"/>
        <v>0.62388667796584318</v>
      </c>
      <c r="S72" s="57">
        <f t="shared" si="27"/>
        <v>0</v>
      </c>
      <c r="T72" s="57">
        <f t="shared" si="28"/>
        <v>0</v>
      </c>
      <c r="U72" s="125">
        <v>2009200.79</v>
      </c>
      <c r="V72" s="125">
        <v>318182.56</v>
      </c>
      <c r="W72" s="125">
        <v>14599.512999999999</v>
      </c>
      <c r="X72" s="125">
        <f t="shared" si="29"/>
        <v>2023800.3030000001</v>
      </c>
      <c r="Y72" s="67">
        <f t="shared" si="30"/>
        <v>332782.07299999997</v>
      </c>
      <c r="Z72" s="1"/>
      <c r="AA72" s="1"/>
    </row>
    <row r="73" ht="33">
      <c r="A73" s="59"/>
      <c r="B73" s="60"/>
      <c r="C73" s="61" t="s">
        <v>152</v>
      </c>
      <c r="D73" s="124" t="s">
        <v>153</v>
      </c>
      <c r="E73" s="63">
        <v>446.21999999999997</v>
      </c>
      <c r="F73" s="63">
        <v>0</v>
      </c>
      <c r="G73" s="126">
        <v>0</v>
      </c>
      <c r="H73" s="63">
        <v>0</v>
      </c>
      <c r="I73" s="63">
        <v>7159.8599999999997</v>
      </c>
      <c r="J73" s="63">
        <v>0</v>
      </c>
      <c r="K73" s="64">
        <f t="shared" si="24"/>
        <v>6713.6399999999994</v>
      </c>
      <c r="L73" s="64">
        <f t="shared" si="13"/>
        <v>7159.8599999999997</v>
      </c>
      <c r="M73" s="64">
        <f t="shared" si="25"/>
        <v>7159.8599999999997</v>
      </c>
      <c r="N73" s="64">
        <f t="shared" si="26"/>
        <v>0</v>
      </c>
      <c r="O73" s="111">
        <f t="shared" si="16"/>
        <v>16.045582896329165</v>
      </c>
      <c r="P73" s="66" t="str">
        <f t="shared" si="17"/>
        <v/>
      </c>
      <c r="Q73" s="66" t="str">
        <f t="shared" si="18"/>
        <v/>
      </c>
      <c r="R73" s="66" t="str">
        <f t="shared" si="19"/>
        <v/>
      </c>
      <c r="S73" s="57">
        <f t="shared" si="27"/>
        <v>0</v>
      </c>
      <c r="T73" s="57">
        <f t="shared" si="28"/>
        <v>0</v>
      </c>
      <c r="U73" s="67">
        <v>7159.8599999999997</v>
      </c>
      <c r="V73" s="67"/>
      <c r="W73" s="67"/>
      <c r="X73" s="67">
        <f t="shared" si="29"/>
        <v>7159.8599999999997</v>
      </c>
      <c r="Y73" s="67">
        <f t="shared" si="30"/>
        <v>0</v>
      </c>
      <c r="Z73" s="1"/>
      <c r="AA73" s="1"/>
    </row>
    <row r="74" ht="19.5" customHeight="1">
      <c r="A74" s="59"/>
      <c r="B74" s="60"/>
      <c r="C74" s="61" t="s">
        <v>154</v>
      </c>
      <c r="D74" s="124" t="s">
        <v>155</v>
      </c>
      <c r="E74" s="63">
        <v>429922.91999999998</v>
      </c>
      <c r="F74" s="63">
        <v>0</v>
      </c>
      <c r="G74" s="63">
        <v>0</v>
      </c>
      <c r="H74" s="63">
        <v>0</v>
      </c>
      <c r="I74" s="63">
        <v>44836.290000000001</v>
      </c>
      <c r="J74" s="63">
        <v>0</v>
      </c>
      <c r="K74" s="64">
        <f t="shared" si="24"/>
        <v>-385086.63</v>
      </c>
      <c r="L74" s="64">
        <f t="shared" ref="L74:L78" si="31">I74-G74</f>
        <v>44836.290000000001</v>
      </c>
      <c r="M74" s="64">
        <f t="shared" si="25"/>
        <v>44836.290000000001</v>
      </c>
      <c r="N74" s="64">
        <f t="shared" si="26"/>
        <v>0</v>
      </c>
      <c r="O74" s="66">
        <f t="shared" ref="O74:O78" si="32">IFERROR(I74/E74,"")</f>
        <v>0.1042891362944781</v>
      </c>
      <c r="P74" s="66" t="str">
        <f t="shared" ref="P74:P78" si="33">IFERROR(J74/H74,"")</f>
        <v/>
      </c>
      <c r="Q74" s="66" t="str">
        <f t="shared" ref="Q74:Q78" si="34">IFERROR(I74/G74,"")</f>
        <v/>
      </c>
      <c r="R74" s="66" t="str">
        <f t="shared" ref="R74:R78" si="35">IFERROR(I74/F74,"")</f>
        <v/>
      </c>
      <c r="S74" s="57">
        <f t="shared" si="27"/>
        <v>0</v>
      </c>
      <c r="T74" s="57">
        <f t="shared" si="28"/>
        <v>0</v>
      </c>
      <c r="U74" s="67">
        <v>44836.290000000001</v>
      </c>
      <c r="V74" s="67"/>
      <c r="W74" s="67"/>
      <c r="X74" s="67">
        <f t="shared" si="29"/>
        <v>44836.290000000001</v>
      </c>
      <c r="Y74" s="67">
        <f t="shared" si="30"/>
        <v>0</v>
      </c>
      <c r="Z74" s="1"/>
      <c r="AA74" s="1"/>
    </row>
    <row r="75" ht="30" customHeight="1">
      <c r="A75" s="51"/>
      <c r="B75" s="52"/>
      <c r="C75" s="61" t="s">
        <v>156</v>
      </c>
      <c r="D75" s="127" t="s">
        <v>157</v>
      </c>
      <c r="E75" s="68">
        <v>0</v>
      </c>
      <c r="F75" s="68">
        <v>0</v>
      </c>
      <c r="G75" s="68">
        <v>0</v>
      </c>
      <c r="H75" s="68">
        <v>0</v>
      </c>
      <c r="I75" s="68">
        <v>0</v>
      </c>
      <c r="J75" s="68">
        <v>52.530000000000001</v>
      </c>
      <c r="K75" s="69">
        <f t="shared" si="24"/>
        <v>0</v>
      </c>
      <c r="L75" s="69">
        <f t="shared" si="31"/>
        <v>0</v>
      </c>
      <c r="M75" s="69">
        <f t="shared" si="25"/>
        <v>0</v>
      </c>
      <c r="N75" s="69">
        <f t="shared" si="26"/>
        <v>52.530000000000001</v>
      </c>
      <c r="O75" s="128" t="str">
        <f t="shared" si="32"/>
        <v/>
      </c>
      <c r="P75" s="66" t="str">
        <f t="shared" si="33"/>
        <v/>
      </c>
      <c r="Q75" s="66" t="str">
        <f t="shared" si="34"/>
        <v/>
      </c>
      <c r="R75" s="129" t="str">
        <f t="shared" si="35"/>
        <v/>
      </c>
      <c r="S75" s="57">
        <f t="shared" si="27"/>
        <v>0</v>
      </c>
      <c r="T75" s="57">
        <f t="shared" si="28"/>
        <v>0</v>
      </c>
      <c r="U75" s="67"/>
      <c r="V75" s="67">
        <v>52.530000000000001</v>
      </c>
      <c r="W75" s="67"/>
      <c r="X75" s="67">
        <f t="shared" si="29"/>
        <v>0</v>
      </c>
      <c r="Y75" s="67">
        <f t="shared" si="30"/>
        <v>52.530000000000001</v>
      </c>
      <c r="Z75" s="9"/>
      <c r="AA75" s="1"/>
    </row>
    <row r="76" ht="33">
      <c r="A76" s="59"/>
      <c r="B76" s="60"/>
      <c r="C76" s="61" t="s">
        <v>158</v>
      </c>
      <c r="D76" s="130" t="s">
        <v>159</v>
      </c>
      <c r="E76" s="63">
        <v>80740.350000000006</v>
      </c>
      <c r="F76" s="63">
        <v>6644.5999999999995</v>
      </c>
      <c r="G76" s="63">
        <v>6644.5999999999995</v>
      </c>
      <c r="H76" s="63">
        <v>0</v>
      </c>
      <c r="I76" s="63">
        <v>26552.089999999997</v>
      </c>
      <c r="J76" s="63">
        <v>0</v>
      </c>
      <c r="K76" s="64">
        <f t="shared" si="24"/>
        <v>-54188.260000000009</v>
      </c>
      <c r="L76" s="64">
        <f t="shared" si="31"/>
        <v>19907.489999999998</v>
      </c>
      <c r="M76" s="64">
        <f t="shared" si="25"/>
        <v>19907.489999999998</v>
      </c>
      <c r="N76" s="64">
        <f t="shared" si="26"/>
        <v>0</v>
      </c>
      <c r="O76" s="66">
        <f t="shared" si="32"/>
        <v>0.32885775204095591</v>
      </c>
      <c r="P76" s="66" t="str">
        <f t="shared" si="33"/>
        <v/>
      </c>
      <c r="Q76" s="66">
        <f t="shared" si="34"/>
        <v>3.9960403937031574</v>
      </c>
      <c r="R76" s="66">
        <f t="shared" si="35"/>
        <v>3.9960403937031574</v>
      </c>
      <c r="S76" s="57">
        <f t="shared" si="27"/>
        <v>0</v>
      </c>
      <c r="T76" s="57">
        <f t="shared" si="28"/>
        <v>0</v>
      </c>
      <c r="U76" s="67">
        <v>26552.089999999997</v>
      </c>
      <c r="V76" s="67"/>
      <c r="W76" s="67"/>
      <c r="X76" s="67">
        <f t="shared" si="29"/>
        <v>26552.089999999997</v>
      </c>
      <c r="Y76" s="67">
        <f t="shared" si="30"/>
        <v>0</v>
      </c>
      <c r="Z76" s="1"/>
      <c r="AA76" s="1"/>
    </row>
    <row r="77" ht="14.25" customHeight="1">
      <c r="A77" s="59"/>
      <c r="B77" s="60"/>
      <c r="C77" s="61" t="s">
        <v>160</v>
      </c>
      <c r="D77" s="130" t="s">
        <v>161</v>
      </c>
      <c r="E77" s="63">
        <v>-124863.81</v>
      </c>
      <c r="F77" s="63">
        <v>0</v>
      </c>
      <c r="G77" s="63">
        <v>0</v>
      </c>
      <c r="H77" s="63">
        <v>0</v>
      </c>
      <c r="I77" s="63">
        <v>-62283.580000000002</v>
      </c>
      <c r="J77" s="63">
        <v>-13.199999999999999</v>
      </c>
      <c r="K77" s="64">
        <f t="shared" si="24"/>
        <v>62580.229999999996</v>
      </c>
      <c r="L77" s="64">
        <f t="shared" si="31"/>
        <v>-62283.580000000002</v>
      </c>
      <c r="M77" s="64">
        <f t="shared" si="25"/>
        <v>-62283.580000000002</v>
      </c>
      <c r="N77" s="64">
        <f t="shared" si="26"/>
        <v>-13.199999999999999</v>
      </c>
      <c r="O77" s="66">
        <f t="shared" si="32"/>
        <v>0.49881210576547363</v>
      </c>
      <c r="P77" s="66" t="str">
        <f t="shared" si="33"/>
        <v/>
      </c>
      <c r="Q77" s="66" t="str">
        <f t="shared" si="34"/>
        <v/>
      </c>
      <c r="R77" s="66" t="str">
        <f t="shared" si="35"/>
        <v/>
      </c>
      <c r="S77" s="57">
        <f t="shared" si="27"/>
        <v>0</v>
      </c>
      <c r="T77" s="57">
        <f t="shared" si="28"/>
        <v>0</v>
      </c>
      <c r="U77" s="67">
        <v>-62283.580000000002</v>
      </c>
      <c r="V77" s="67">
        <v>-13.199999999999999</v>
      </c>
      <c r="W77" s="67"/>
      <c r="X77" s="67">
        <f t="shared" si="29"/>
        <v>-62283.580000000002</v>
      </c>
      <c r="Y77" s="67">
        <f t="shared" si="30"/>
        <v>-13.199999999999999</v>
      </c>
      <c r="Z77" s="1"/>
      <c r="AA77" s="1"/>
    </row>
    <row r="78" s="50" customFormat="1" ht="22.5" customHeight="1">
      <c r="A78" s="131"/>
      <c r="B78" s="132"/>
      <c r="C78" s="133"/>
      <c r="D78" s="134" t="s">
        <v>162</v>
      </c>
      <c r="E78" s="73">
        <f>E67+E68</f>
        <v>19646707.924179103</v>
      </c>
      <c r="F78" s="73">
        <f>F67+F68</f>
        <v>61992966.350000001</v>
      </c>
      <c r="G78" s="73">
        <f>G67+G68</f>
        <v>22058120.013</v>
      </c>
      <c r="H78" s="73">
        <f>H67+H68</f>
        <v>4675389.2329999991</v>
      </c>
      <c r="I78" s="73">
        <f>I67+I68</f>
        <v>20813268.179909997</v>
      </c>
      <c r="J78" s="73">
        <f>J67+J68</f>
        <v>3102286.639909999</v>
      </c>
      <c r="K78" s="73">
        <f t="shared" si="24"/>
        <v>1166560.2557308935</v>
      </c>
      <c r="L78" s="73">
        <f t="shared" si="31"/>
        <v>-1244851.8330900036</v>
      </c>
      <c r="M78" s="73">
        <f t="shared" si="25"/>
        <v>-41179698.170090005</v>
      </c>
      <c r="N78" s="73">
        <f t="shared" si="26"/>
        <v>-1573102.5930900001</v>
      </c>
      <c r="O78" s="56">
        <f t="shared" si="32"/>
        <v>1.0593768818792899</v>
      </c>
      <c r="P78" s="56">
        <f t="shared" si="33"/>
        <v>0.6635354802148512</v>
      </c>
      <c r="Q78" s="56">
        <f t="shared" si="34"/>
        <v>0.94356491703026601</v>
      </c>
      <c r="R78" s="56">
        <f t="shared" si="35"/>
        <v>0.33573596176060377</v>
      </c>
      <c r="S78" s="57">
        <f t="shared" si="27"/>
        <v>7.4505805969238281e-09</v>
      </c>
      <c r="T78" s="57">
        <f t="shared" si="28"/>
        <v>0</v>
      </c>
      <c r="U78" s="135">
        <f>U67+U68</f>
        <v>20704532.300000004</v>
      </c>
      <c r="V78" s="135">
        <f>V67+V68</f>
        <v>2993550.7599999988</v>
      </c>
      <c r="W78" s="135">
        <f>W67+W68</f>
        <v>108735.87991</v>
      </c>
      <c r="X78" s="135">
        <f t="shared" si="29"/>
        <v>20813268.179910004</v>
      </c>
      <c r="Y78" s="135">
        <f t="shared" si="30"/>
        <v>3102286.639909999</v>
      </c>
      <c r="Z78" s="50"/>
      <c r="AA78" s="50"/>
    </row>
    <row r="79">
      <c r="A79" s="136" t="s">
        <v>163</v>
      </c>
      <c r="B79" s="137" t="s">
        <v>164</v>
      </c>
      <c r="C79" s="138"/>
      <c r="D79" s="139"/>
      <c r="E79" s="140"/>
      <c r="F79" s="141"/>
      <c r="G79" s="141"/>
      <c r="H79" s="141"/>
      <c r="I79" s="142"/>
      <c r="J79" s="142"/>
      <c r="K79" s="143"/>
      <c r="L79" s="143"/>
      <c r="M79" s="141"/>
      <c r="N79" s="141"/>
      <c r="O79" s="141"/>
      <c r="S79" s="144"/>
      <c r="T79" s="144"/>
      <c r="U79" s="145"/>
      <c r="V79" s="145"/>
      <c r="W79" s="145"/>
      <c r="X79" s="145"/>
      <c r="Y79" s="145"/>
    </row>
    <row r="80">
      <c r="E80" s="5"/>
      <c r="U80" s="145"/>
      <c r="W80" s="146"/>
      <c r="X80" s="146"/>
      <c r="Y80" s="146"/>
    </row>
    <row r="81" ht="12.75">
      <c r="A81" s="2"/>
      <c r="B81" s="3"/>
      <c r="C81" s="4"/>
      <c r="D81" s="1"/>
      <c r="E81" s="5"/>
      <c r="F81" s="1"/>
      <c r="G81" s="1"/>
      <c r="H81" s="6"/>
      <c r="I81" s="7"/>
      <c r="J81" s="7"/>
      <c r="K81" s="8"/>
      <c r="L81" s="8"/>
      <c r="M81" s="1"/>
      <c r="N81" s="1"/>
      <c r="O81" s="1"/>
      <c r="P81" s="1"/>
      <c r="Q81" s="1"/>
      <c r="R81" s="1"/>
      <c r="S81" s="1"/>
      <c r="T81" s="1"/>
      <c r="U81" s="2"/>
      <c r="V81" s="2"/>
      <c r="W81" s="2"/>
      <c r="X81" s="2"/>
      <c r="Y81" s="2"/>
      <c r="Z81" s="9"/>
      <c r="AA81" s="1"/>
    </row>
    <row r="82" ht="12.75">
      <c r="A82" s="2"/>
      <c r="B82" s="3"/>
      <c r="C82" s="4"/>
      <c r="D82" s="1"/>
      <c r="E82" s="5"/>
      <c r="F82" s="1"/>
      <c r="G82" s="1"/>
      <c r="H82" s="6"/>
      <c r="I82" s="7"/>
      <c r="J82" s="7"/>
      <c r="K82" s="8"/>
      <c r="L82" s="8"/>
      <c r="M82" s="1"/>
      <c r="N82" s="1"/>
      <c r="O82" s="1"/>
      <c r="P82" s="1"/>
      <c r="Q82" s="1"/>
      <c r="R82" s="1"/>
      <c r="S82" s="1"/>
      <c r="T82" s="1"/>
      <c r="U82" s="2"/>
      <c r="V82" s="2"/>
      <c r="W82" s="2"/>
      <c r="X82" s="2"/>
      <c r="Y82" s="2"/>
      <c r="Z82" s="9"/>
      <c r="AA82" s="1"/>
    </row>
    <row r="83" ht="12.75">
      <c r="E83" s="5"/>
      <c r="F83" s="1"/>
      <c r="G83" s="1"/>
      <c r="H83" s="6"/>
      <c r="I83" s="7"/>
      <c r="J83" s="7"/>
      <c r="K83" s="8"/>
      <c r="L83" s="8"/>
      <c r="U83" s="2"/>
      <c r="V83" s="2"/>
      <c r="W83" s="2"/>
      <c r="X83" s="2"/>
    </row>
    <row r="84" ht="12.75">
      <c r="F84" s="1"/>
      <c r="H84" s="6"/>
      <c r="I84" s="7"/>
      <c r="J84" s="7"/>
      <c r="U84" s="2"/>
      <c r="V84" s="2"/>
      <c r="W84" s="2"/>
    </row>
    <row r="85" ht="12.75">
      <c r="F85" s="1"/>
      <c r="H85" s="6"/>
      <c r="I85" s="7"/>
      <c r="J85" s="7"/>
      <c r="U85" s="2"/>
      <c r="V85" s="2"/>
      <c r="W85" s="2"/>
    </row>
    <row r="86" ht="12.75">
      <c r="F86" s="1"/>
      <c r="H86" s="6"/>
      <c r="I86" s="7"/>
      <c r="J86" s="7"/>
      <c r="U86" s="2"/>
      <c r="V86" s="2"/>
      <c r="W86" s="2"/>
    </row>
    <row r="87" ht="12.75">
      <c r="E87" s="5"/>
      <c r="F87" s="1"/>
      <c r="H87" s="6"/>
      <c r="I87" s="7"/>
      <c r="J87" s="7"/>
      <c r="U87" s="2"/>
      <c r="V87" s="2"/>
      <c r="W87" s="2"/>
    </row>
    <row r="88" ht="12.75">
      <c r="H88" s="6"/>
      <c r="W88" s="2"/>
    </row>
    <row r="89" ht="12.75">
      <c r="H89" s="6"/>
      <c r="I89" s="7"/>
      <c r="J89" s="7"/>
      <c r="K89" s="8"/>
      <c r="V89" s="2"/>
      <c r="W89" s="2"/>
      <c r="X89" s="2"/>
    </row>
    <row r="90" ht="12.75">
      <c r="H90" s="6"/>
      <c r="I90" s="7"/>
      <c r="J90" s="7"/>
      <c r="K90" s="8"/>
    </row>
    <row r="91" ht="12.75">
      <c r="H91" s="6"/>
      <c r="I91" s="7"/>
      <c r="J91" s="7"/>
      <c r="K91" s="8"/>
    </row>
    <row r="92" ht="12.75">
      <c r="J92" s="7"/>
      <c r="K92" s="8"/>
    </row>
    <row r="93" ht="12.75">
      <c r="H93" s="6"/>
      <c r="I93" s="7"/>
    </row>
    <row r="94" ht="12.75">
      <c r="H94" s="6"/>
      <c r="I94" s="7"/>
    </row>
    <row r="95" ht="12.75">
      <c r="E95" s="5"/>
      <c r="F95" s="1"/>
      <c r="G95" s="1"/>
      <c r="H95" s="6"/>
      <c r="I95" s="7"/>
      <c r="J95" s="7"/>
    </row>
    <row r="96" ht="12.75">
      <c r="E96" s="5"/>
      <c r="F96" s="1"/>
      <c r="G96" s="1"/>
      <c r="H96" s="6"/>
      <c r="I96" s="7"/>
      <c r="J96" s="7"/>
    </row>
    <row r="97" ht="12.75">
      <c r="E97" s="5"/>
      <c r="F97" s="1"/>
      <c r="G97" s="1"/>
      <c r="H97" s="6"/>
      <c r="I97" s="7"/>
      <c r="J97" s="7"/>
    </row>
    <row r="98" ht="12.75">
      <c r="E98" s="5"/>
      <c r="F98" s="1"/>
      <c r="G98" s="1"/>
      <c r="H98" s="6"/>
      <c r="I98" s="7"/>
      <c r="J98" s="7"/>
    </row>
    <row r="99" ht="12.75">
      <c r="E99" s="5"/>
      <c r="F99" s="1"/>
      <c r="G99" s="1"/>
      <c r="H99" s="6"/>
      <c r="I99" s="7"/>
      <c r="J99" s="7"/>
    </row>
    <row r="100" ht="12.75">
      <c r="E100" s="5"/>
      <c r="F100" s="1"/>
      <c r="G100" s="1"/>
      <c r="H100" s="6"/>
      <c r="I100" s="7"/>
      <c r="J100" s="7"/>
    </row>
    <row r="101" ht="12.75">
      <c r="E101" s="5"/>
      <c r="F101" s="1"/>
      <c r="G101" s="1"/>
      <c r="H101" s="6"/>
      <c r="I101" s="7"/>
      <c r="J101" s="7"/>
    </row>
    <row r="102" ht="12.75">
      <c r="E102" s="5"/>
      <c r="F102" s="1"/>
      <c r="G102" s="1"/>
      <c r="H102" s="6"/>
      <c r="I102" s="7"/>
      <c r="J102" s="7"/>
    </row>
    <row r="105" ht="12.75">
      <c r="F105" s="1"/>
      <c r="G105" s="1"/>
      <c r="H105" s="6"/>
    </row>
  </sheetData>
  <autoFilter ref="A4:Z80"/>
  <mergeCells count="36">
    <mergeCell ref="A1:R1"/>
    <mergeCell ref="U2:Y2"/>
    <mergeCell ref="A3:A4"/>
    <mergeCell ref="B3:B4"/>
    <mergeCell ref="C3:C4"/>
    <mergeCell ref="D3:D4"/>
    <mergeCell ref="E3:E4"/>
    <mergeCell ref="F3:H3"/>
    <mergeCell ref="I3:J3"/>
    <mergeCell ref="K3:N3"/>
    <mergeCell ref="O3:O4"/>
    <mergeCell ref="P3:P4"/>
    <mergeCell ref="Q3:Q4"/>
    <mergeCell ref="R3:R4"/>
    <mergeCell ref="U3:V3"/>
    <mergeCell ref="X3:Y3"/>
    <mergeCell ref="A6:A16"/>
    <mergeCell ref="A17:C17"/>
    <mergeCell ref="A18:A21"/>
    <mergeCell ref="B18:B21"/>
    <mergeCell ref="A22:A24"/>
    <mergeCell ref="B22:B24"/>
    <mergeCell ref="A25:A33"/>
    <mergeCell ref="B25:B33"/>
    <mergeCell ref="A34:A46"/>
    <mergeCell ref="B34:B46"/>
    <mergeCell ref="A47:A51"/>
    <mergeCell ref="B47:B51"/>
    <mergeCell ref="A52:A54"/>
    <mergeCell ref="B52:B54"/>
    <mergeCell ref="A55:A57"/>
    <mergeCell ref="B55:B57"/>
    <mergeCell ref="A58:A66"/>
    <mergeCell ref="B58:B66"/>
    <mergeCell ref="A69:A77"/>
    <mergeCell ref="B69:B77"/>
  </mergeCells>
  <printOptions headings="0" gridLines="0"/>
  <pageMargins left="0.17000000000000001" right="0" top="0.51181102362204722" bottom="0.40999999999999998" header="0.19685039370078738" footer="0.15748031496062992"/>
  <pageSetup paperSize="9" scale="55" fitToWidth="1" fitToHeight="2" pageOrder="downThenOver" orientation="landscape" usePrinterDefaults="1" blackAndWhite="0" draft="0" cellComments="none" useFirstPageNumber="1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Р7-Офис/2024.4.1.630</Application>
  <DocSecurity>0</DocSecurity>
  <HyperlinksChanged>false</HyperlinksChanged>
  <LinksUpToDate>false</LinksUpToDate>
  <ScaleCrop>false</ScaleCrop>
  <SharedDoc>false</SharedDoc>
  <Template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Юрьева Ольга Ивановна</dc:creator>
  <dc:language>ru-RU</dc:language>
  <cp:lastModifiedBy>yuryeva-oi</cp:lastModifiedBy>
  <cp:revision>117</cp:revision>
  <dcterms:created xsi:type="dcterms:W3CDTF">2015-02-26T11:08:47Z</dcterms:created>
  <dcterms:modified xsi:type="dcterms:W3CDTF">2025-05-26T06:07:20Z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