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3.06.2025" sheetId="1" state="visible" r:id="rId1"/>
  </sheets>
  <definedNames>
    <definedName name="_xlnm._FilterDatabase" localSheetId="0" hidden="1">'на 23.06.2025'!$A$4:$R$80</definedName>
    <definedName name="Print_Titles" localSheetId="0" hidden="0">'на 23.06.2025'!$3:$4</definedName>
    <definedName name="Print_Area" localSheetId="0" hidden="0">'на 23.06.2025'!$A$1:$R$80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23.06.2025'!$A$4:$R$80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<sst xmlns="http://schemas.openxmlformats.org/spreadsheetml/2006/main" count="158" uniqueCount="158">
  <si>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</si>
  <si>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</si>
  <si>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</si>
  <si>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</si>
  <si>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</si>
  <si>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</si>
  <si>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</si>
  <si>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20.06.2024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</si>
  <si>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</si>
  <si>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</si>
  <si>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</si>
  <si>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</si>
  <si>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</si>
  <si>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</si>
  <si>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</si>
  <si>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</si>
  <si>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июнь</t>
  </si>
  <si>
    <t>июнь</t>
  </si>
  <si>
    <t xml:space="preserve">с нач. года на 23.06.2025 (по 20.06.2025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</si>
  <si>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</si>
  <si>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</si>
  <si>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</si>
  <si>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июнь от плана июня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</si>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</sst>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30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0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11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2" fillId="0" borderId="0" numFmtId="0" xfId="0" applyFont="1" applyAlignment="1">
      <alignment horizontal="right" vertical="center" wrapText="1"/>
    </xf>
    <xf fontId="12" fillId="0" borderId="0" numFmtId="0" xfId="0" applyFont="1" applyAlignment="1">
      <alignment horizontal="right" vertical="center"/>
    </xf>
    <xf fontId="13" fillId="0" borderId="0" numFmtId="0" xfId="0" applyFont="1" applyAlignment="1">
      <alignment vertical="center"/>
    </xf>
    <xf fontId="14" fillId="0" borderId="2" numFmtId="49" xfId="0" applyNumberFormat="1" applyFont="1" applyBorder="1" applyAlignment="1">
      <alignment horizontal="center" vertical="center" wrapText="1"/>
    </xf>
    <xf fontId="15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center" wrapText="1"/>
    </xf>
    <xf fontId="16" fillId="0" borderId="5" numFmtId="162" xfId="0" applyNumberFormat="1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5" fillId="0" borderId="4" numFmtId="163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5" fillId="0" borderId="4" numFmtId="164" xfId="105" applyNumberFormat="1" applyFont="1" applyBorder="1" applyAlignment="1" applyProtection="1">
      <alignment horizontal="center" vertical="top" wrapText="1"/>
    </xf>
    <xf fontId="14" fillId="0" borderId="6" numFmtId="49" xfId="0" applyNumberFormat="1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center" wrapText="1"/>
    </xf>
    <xf fontId="14" fillId="0" borderId="7" numFmtId="49" xfId="0" applyNumberFormat="1" applyFont="1" applyBorder="1" applyAlignment="1">
      <alignment horizontal="center" vertical="center" wrapText="1"/>
    </xf>
    <xf fontId="16" fillId="0" borderId="4" numFmtId="162" xfId="0" applyNumberFormat="1" applyFont="1" applyBorder="1" applyAlignment="1">
      <alignment horizontal="center" vertical="center" wrapText="1"/>
    </xf>
    <xf fontId="16" fillId="0" borderId="4" numFmtId="163" xfId="0" applyNumberFormat="1" applyFont="1" applyBorder="1" applyAlignment="1">
      <alignment horizontal="center" vertical="top" wrapText="1"/>
    </xf>
    <xf fontId="15" fillId="0" borderId="4" numFmtId="162" xfId="0" applyNumberFormat="1" applyFont="1" applyBorder="1" applyAlignment="1">
      <alignment horizontal="center" vertical="top" wrapText="1"/>
    </xf>
    <xf fontId="17" fillId="0" borderId="0" numFmtId="0" xfId="0" applyFont="1" applyAlignment="1">
      <alignment vertical="center"/>
    </xf>
    <xf fontId="18" fillId="0" borderId="4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horizontal="center" vertical="top" wrapText="1"/>
    </xf>
    <xf fontId="19" fillId="0" borderId="4" numFmtId="49" xfId="0" applyNumberFormat="1" applyFont="1" applyBorder="1" applyAlignment="1">
      <alignment horizontal="center" vertical="center" wrapText="1"/>
    </xf>
    <xf fontId="17" fillId="0" borderId="4" numFmtId="0" xfId="0" applyFont="1" applyBorder="1" applyAlignment="1">
      <alignment vertical="center" wrapText="1"/>
    </xf>
    <xf fontId="17" fillId="0" borderId="4" numFmtId="162" xfId="0" applyNumberFormat="1" applyFont="1" applyBorder="1" applyAlignment="1">
      <alignment vertical="center" wrapText="1"/>
    </xf>
    <xf fontId="17" fillId="0" borderId="4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8" fillId="0" borderId="4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3" borderId="8" numFmtId="162" xfId="0" applyNumberFormat="1" applyFont="1" applyFill="1" applyBorder="1" applyAlignment="1">
      <alignment horizontal="right" vertical="center" wrapText="1"/>
    </xf>
    <xf fontId="9" fillId="0" borderId="8" numFmtId="162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4" numFmtId="164" xfId="0" applyNumberFormat="1" applyFont="1" applyBorder="1" applyAlignment="1">
      <alignment horizontal="right" vertical="center" wrapText="1"/>
    </xf>
    <xf fontId="9" fillId="0" borderId="8" numFmtId="162" xfId="0" applyNumberFormat="1" applyFont="1" applyBorder="1" applyAlignment="1">
      <alignment vertical="center" wrapText="1"/>
    </xf>
    <xf fontId="9" fillId="0" borderId="4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vertical="center" wrapText="1"/>
    </xf>
    <xf fontId="16" fillId="0" borderId="4" numFmtId="49" xfId="0" applyNumberFormat="1" applyFont="1" applyBorder="1" applyAlignment="1">
      <alignment horizontal="center" vertical="top" wrapText="1"/>
    </xf>
    <xf fontId="17" fillId="0" borderId="4" numFmtId="165" xfId="0" applyNumberFormat="1" applyFont="1" applyBorder="1" applyAlignment="1">
      <alignment vertical="center" wrapText="1"/>
    </xf>
    <xf fontId="17" fillId="0" borderId="4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center" vertical="center"/>
    </xf>
    <xf fontId="9" fillId="0" borderId="4" numFmtId="165" xfId="0" applyNumberFormat="1" applyFont="1" applyBorder="1" applyAlignment="1">
      <alignment vertical="center" wrapText="1"/>
    </xf>
    <xf fontId="20" fillId="0" borderId="0" numFmtId="0" xfId="0" applyFont="1" applyAlignment="1">
      <alignment vertical="center"/>
    </xf>
    <xf fontId="21" fillId="0" borderId="4" numFmtId="49" xfId="0" applyNumberFormat="1" applyFont="1" applyBorder="1" applyAlignment="1">
      <alignment horizontal="center" vertical="center" wrapText="1"/>
    </xf>
    <xf fontId="22" fillId="0" borderId="4" numFmtId="0" xfId="0" applyFont="1" applyBorder="1" applyAlignment="1">
      <alignment horizontal="center" vertical="top" wrapText="1"/>
    </xf>
    <xf fontId="22" fillId="0" borderId="4" numFmtId="0" xfId="0" applyFont="1" applyBorder="1" applyAlignment="1">
      <alignment vertical="center" wrapText="1"/>
    </xf>
    <xf fontId="22" fillId="0" borderId="4" numFmtId="162" xfId="0" applyNumberFormat="1" applyFont="1" applyBorder="1" applyAlignment="1">
      <alignment horizontal="right" vertical="center" wrapText="1"/>
    </xf>
    <xf fontId="22" fillId="0" borderId="4" numFmtId="164" xfId="0" applyNumberFormat="1" applyFont="1" applyBorder="1" applyAlignment="1">
      <alignment horizontal="right" vertical="center" wrapText="1"/>
    </xf>
    <xf fontId="6" fillId="0" borderId="4" numFmtId="1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center" vertical="center" wrapText="1"/>
    </xf>
    <xf fontId="21" fillId="0" borderId="4" numFmtId="0" xfId="0" applyFont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left" vertical="center" wrapText="1"/>
    </xf>
    <xf fontId="23" fillId="0" borderId="0" numFmtId="0" xfId="0" applyFont="1" applyAlignment="1">
      <alignment vertical="center"/>
    </xf>
    <xf fontId="24" fillId="0" borderId="4" numFmtId="49" xfId="0" applyNumberFormat="1" applyFont="1" applyBorder="1" applyAlignment="1">
      <alignment horizontal="center" vertical="center" wrapText="1"/>
    </xf>
    <xf fontId="25" fillId="0" borderId="4" numFmtId="0" xfId="0" applyFont="1" applyBorder="1" applyAlignment="1">
      <alignment horizontal="right" vertical="center"/>
    </xf>
    <xf fontId="26" fillId="0" borderId="4" numFmtId="0" xfId="0" applyFont="1" applyBorder="1" applyAlignment="1">
      <alignment horizontal="left" vertical="center" wrapText="1"/>
    </xf>
    <xf fontId="26" fillId="0" borderId="8" numFmtId="162" xfId="0" applyNumberFormat="1" applyFont="1" applyBorder="1" applyAlignment="1">
      <alignment horizontal="right" vertical="center" wrapText="1"/>
    </xf>
    <xf fontId="26" fillId="0" borderId="4" numFmtId="162" xfId="0" applyNumberFormat="1" applyFont="1" applyBorder="1" applyAlignment="1">
      <alignment horizontal="right" vertical="center" wrapText="1"/>
    </xf>
    <xf fontId="26" fillId="0" borderId="4" numFmtId="164" xfId="0" applyNumberFormat="1" applyFont="1" applyBorder="1" applyAlignment="1">
      <alignment horizontal="right" vertical="center" wrapText="1"/>
    </xf>
    <xf fontId="22" fillId="0" borderId="4" numFmtId="49" xfId="0" applyNumberFormat="1" applyFont="1" applyBorder="1" applyAlignment="1">
      <alignment horizontal="center" vertical="top" wrapText="1"/>
    </xf>
    <xf fontId="22" fillId="0" borderId="0" numFmtId="0" xfId="0" applyFont="1" applyAlignment="1">
      <alignment vertical="center"/>
    </xf>
    <xf fontId="22" fillId="0" borderId="4" numFmtId="49" xfId="0" applyNumberFormat="1" applyFont="1" applyBorder="1" applyAlignment="1">
      <alignment horizontal="center" vertical="center" wrapText="1"/>
    </xf>
    <xf fontId="22" fillId="0" borderId="4" numFmtId="162" xfId="0" applyNumberFormat="1" applyFont="1" applyBorder="1" applyAlignment="1">
      <alignment vertical="center" wrapText="1"/>
    </xf>
    <xf fontId="27" fillId="0" borderId="4" numFmtId="164" xfId="0" applyNumberFormat="1" applyFont="1" applyBorder="1" applyAlignment="1">
      <alignment horizontal="right" vertical="center" wrapText="1"/>
    </xf>
    <xf fontId="12" fillId="0" borderId="4" numFmtId="164" xfId="0" applyNumberFormat="1" applyFont="1" applyBorder="1" applyAlignment="1">
      <alignment horizontal="right" vertical="center" wrapText="1"/>
    </xf>
    <xf fontId="17" fillId="0" borderId="4" numFmtId="0" xfId="0" applyFont="1" applyBorder="1" applyAlignment="1">
      <alignment vertical="center"/>
    </xf>
    <xf fontId="16" fillId="0" borderId="4" numFmtId="165" xfId="0" applyNumberFormat="1" applyFont="1" applyBorder="1" applyAlignment="1">
      <alignment vertical="top"/>
    </xf>
    <xf fontId="28" fillId="0" borderId="4" numFmtId="165" xfId="0" applyNumberFormat="1" applyFont="1" applyBorder="1" applyAlignment="1">
      <alignment vertical="center"/>
    </xf>
    <xf fontId="17" fillId="0" borderId="4" numFmtId="166" xfId="0" applyNumberFormat="1" applyFont="1" applyBorder="1" applyAlignment="1">
      <alignment horizontal="center" vertical="center" wrapText="1"/>
    </xf>
    <xf fontId="18" fillId="0" borderId="4" numFmtId="49" xfId="0" applyNumberFormat="1" applyFont="1" applyBorder="1" applyAlignment="1">
      <alignment vertical="center" wrapText="1"/>
    </xf>
    <xf fontId="16" fillId="0" borderId="4" numFmtId="0" xfId="0" applyFont="1" applyBorder="1" applyAlignment="1">
      <alignment vertical="top" wrapText="1"/>
    </xf>
    <xf fontId="29" fillId="0" borderId="4" numFmtId="162" xfId="0" applyNumberFormat="1" applyFont="1" applyBorder="1" applyAlignment="1">
      <alignment vertical="center" wrapText="1"/>
    </xf>
    <xf fontId="9" fillId="0" borderId="8" numFmtId="4" xfId="0" applyNumberFormat="1" applyFont="1" applyBorder="1" applyAlignment="1">
      <alignment horizontal="right" vertical="center" wrapText="1"/>
    </xf>
    <xf fontId="29" fillId="0" borderId="4" numFmtId="0" xfId="0" applyFont="1" applyBorder="1" applyAlignment="1">
      <alignment horizontal="left" vertical="center" wrapText="1"/>
    </xf>
    <xf fontId="9" fillId="0" borderId="9" numFmtId="162" xfId="0" applyNumberFormat="1" applyFont="1" applyBorder="1" applyAlignment="1">
      <alignment horizontal="right" vertical="center" wrapText="1"/>
    </xf>
    <xf fontId="29" fillId="0" borderId="4" numFmtId="0" xfId="0" applyFont="1" applyBorder="1" applyAlignment="1">
      <alignment horizontal="left" vertical="top" wrapText="1"/>
    </xf>
    <xf fontId="10" fillId="0" borderId="4" numFmtId="164" xfId="0" applyNumberFormat="1" applyFont="1" applyBorder="1" applyAlignment="1">
      <alignment vertical="center" wrapText="1"/>
    </xf>
    <xf fontId="29" fillId="0" borderId="4" numFmtId="165" xfId="0" applyNumberFormat="1" applyFont="1" applyBorder="1" applyAlignment="1">
      <alignment vertical="center" wrapText="1"/>
    </xf>
    <xf fontId="18" fillId="0" borderId="4" numFmtId="0" xfId="0" applyFont="1" applyBorder="1" applyAlignment="1">
      <alignment vertical="center"/>
    </xf>
    <xf fontId="16" fillId="0" borderId="4" numFmtId="165" xfId="0" applyNumberFormat="1" applyFont="1" applyBorder="1" applyAlignment="1">
      <alignment vertical="top" wrapText="1"/>
    </xf>
    <xf fontId="19" fillId="0" borderId="4" numFmtId="165" xfId="0" applyNumberFormat="1" applyFont="1" applyBorder="1" applyAlignment="1">
      <alignment vertical="center" wrapText="1"/>
    </xf>
    <xf fontId="17" fillId="0" borderId="4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2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21" style="1" width="9.140625"/>
    <col min="22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  <c r="AA3" s="20"/>
    </row>
    <row r="4" s="20" customFormat="1" ht="55.5" customHeight="1">
      <c r="A4" s="30"/>
      <c r="B4" s="31"/>
      <c r="C4" s="32"/>
      <c r="D4" s="24"/>
      <c r="E4" s="33"/>
      <c r="F4" s="27" t="s">
        <v>15</v>
      </c>
      <c r="G4" s="27" t="s">
        <v>16</v>
      </c>
      <c r="H4" s="27" t="s">
        <v>17</v>
      </c>
      <c r="I4" s="34" t="s">
        <v>18</v>
      </c>
      <c r="J4" s="26" t="s">
        <v>17</v>
      </c>
      <c r="K4" s="35" t="s">
        <v>19</v>
      </c>
      <c r="L4" s="35" t="s">
        <v>20</v>
      </c>
      <c r="M4" s="35" t="s">
        <v>21</v>
      </c>
      <c r="N4" s="35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  <c r="AA4" s="20"/>
    </row>
    <row r="5" s="36" customFormat="1" ht="26.25" customHeight="1">
      <c r="A5" s="37"/>
      <c r="B5" s="38"/>
      <c r="C5" s="39"/>
      <c r="D5" s="40" t="s">
        <v>23</v>
      </c>
      <c r="E5" s="41">
        <f>SUM(E6:E16)</f>
        <v>7746569.0262686573</v>
      </c>
      <c r="F5" s="41">
        <f>SUM(F6:F16)</f>
        <v>28065221.000000004</v>
      </c>
      <c r="G5" s="41">
        <f>SUM(G6:G16)</f>
        <v>10535715.100000001</v>
      </c>
      <c r="H5" s="41">
        <f>SUM(H6:H16)</f>
        <v>1987319.3</v>
      </c>
      <c r="I5" s="41">
        <f>SUM(I6:I16)</f>
        <v>9220856.5899999999</v>
      </c>
      <c r="J5" s="41">
        <f>SUM(J6:J16)</f>
        <v>560393.69999999995</v>
      </c>
      <c r="K5" s="41">
        <f>SUM(K6:K16)</f>
        <v>1474287.5637313421</v>
      </c>
      <c r="L5" s="41">
        <f>SUM(L6:L16)</f>
        <v>-1314858.5100000028</v>
      </c>
      <c r="M5" s="41">
        <f>SUM(M6:M16)</f>
        <v>-18844364.410000004</v>
      </c>
      <c r="N5" s="41">
        <f>SUM(N6:N16)</f>
        <v>-1426925.5999999999</v>
      </c>
      <c r="O5" s="42">
        <f t="shared" ref="O5:O9" si="0">IFERROR(I5/E5,"")</f>
        <v>1.1903149069906982</v>
      </c>
      <c r="P5" s="42">
        <f t="shared" ref="P5:P9" si="1">IFERROR(J5/H5,"")</f>
        <v>0.28198473189486961</v>
      </c>
      <c r="Q5" s="42">
        <f t="shared" ref="Q5:Q9" si="2">IFERROR(I5/G5,"")</f>
        <v>0.87519987988285664</v>
      </c>
      <c r="R5" s="42">
        <f t="shared" ref="R5:R9" si="3">IFERROR(I5/F5,"")</f>
        <v>0.32855100588732222</v>
      </c>
      <c r="S5" s="36"/>
      <c r="T5" s="36"/>
      <c r="U5" s="36"/>
      <c r="V5" s="36"/>
      <c r="W5" s="36"/>
      <c r="X5" s="36"/>
      <c r="Y5" s="36"/>
      <c r="Z5" s="36"/>
      <c r="AA5" s="36"/>
    </row>
    <row r="6" ht="17.25">
      <c r="A6" s="43"/>
      <c r="B6" s="44" t="s">
        <v>24</v>
      </c>
      <c r="C6" s="45" t="s">
        <v>25</v>
      </c>
      <c r="D6" s="46" t="s">
        <v>26</v>
      </c>
      <c r="E6" s="47">
        <f>6350135.32/33.5*30</f>
        <v>5686688.3462686567</v>
      </c>
      <c r="F6" s="48">
        <v>21478832.199999999</v>
      </c>
      <c r="G6" s="48">
        <v>8031094.5000000009</v>
      </c>
      <c r="H6" s="48">
        <v>1881979.5</v>
      </c>
      <c r="I6" s="48">
        <v>6726081.2099999981</v>
      </c>
      <c r="J6" s="48">
        <v>483421.78000000003</v>
      </c>
      <c r="K6" s="49">
        <f t="shared" ref="K6:K9" si="4">I6-E6</f>
        <v>1039392.8637313414</v>
      </c>
      <c r="L6" s="49">
        <f t="shared" ref="L6:L9" si="5">I6-G6</f>
        <v>-1305013.2900000028</v>
      </c>
      <c r="M6" s="49">
        <f t="shared" ref="M6:M9" si="6">I6-F6</f>
        <v>-14752750.990000002</v>
      </c>
      <c r="N6" s="50">
        <f t="shared" ref="N6:N9" si="7">J6-H6</f>
        <v>-1398557.72</v>
      </c>
      <c r="O6" s="51">
        <f t="shared" si="0"/>
        <v>1.1827764773522964</v>
      </c>
      <c r="P6" s="51">
        <f t="shared" si="1"/>
        <v>0.2568687809830022</v>
      </c>
      <c r="Q6" s="51">
        <f t="shared" si="2"/>
        <v>0.83750492663235343</v>
      </c>
      <c r="R6" s="51">
        <f t="shared" si="3"/>
        <v>0.31314929728814578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43"/>
      <c r="B7" s="44" t="s">
        <v>27</v>
      </c>
      <c r="C7" s="45" t="s">
        <v>28</v>
      </c>
      <c r="D7" s="46" t="s">
        <v>29</v>
      </c>
      <c r="E7" s="52">
        <v>33614.259999999995</v>
      </c>
      <c r="F7" s="52">
        <v>82008.100000000006</v>
      </c>
      <c r="G7" s="52">
        <v>39411.5</v>
      </c>
      <c r="H7" s="52">
        <v>7022</v>
      </c>
      <c r="I7" s="52">
        <v>34317.359999999993</v>
      </c>
      <c r="J7" s="52">
        <v>55.600000000000001</v>
      </c>
      <c r="K7" s="53">
        <f t="shared" si="4"/>
        <v>703.09999999999854</v>
      </c>
      <c r="L7" s="53">
        <f t="shared" si="5"/>
        <v>-5094.1400000000067</v>
      </c>
      <c r="M7" s="53">
        <f t="shared" si="6"/>
        <v>-47690.740000000013</v>
      </c>
      <c r="N7" s="53">
        <f t="shared" si="7"/>
        <v>-6966.3999999999996</v>
      </c>
      <c r="O7" s="51">
        <f t="shared" si="0"/>
        <v>1.0209167180833372</v>
      </c>
      <c r="P7" s="51">
        <f t="shared" si="1"/>
        <v>0.0079179720877242954</v>
      </c>
      <c r="Q7" s="51">
        <f t="shared" si="2"/>
        <v>0.87074483336082087</v>
      </c>
      <c r="R7" s="51">
        <f t="shared" si="3"/>
        <v>0.41846305425927427</v>
      </c>
      <c r="S7" s="1"/>
      <c r="T7" s="1"/>
      <c r="U7" s="1"/>
      <c r="V7" s="1"/>
      <c r="W7" s="1"/>
      <c r="X7" s="1"/>
      <c r="Y7" s="1"/>
      <c r="Z7" s="1"/>
      <c r="AA7" s="1"/>
      <c r="AC7" s="1"/>
    </row>
    <row r="8" ht="17.25">
      <c r="A8" s="43"/>
      <c r="B8" s="44" t="s">
        <v>24</v>
      </c>
      <c r="C8" s="45" t="s">
        <v>30</v>
      </c>
      <c r="D8" s="46" t="s">
        <v>31</v>
      </c>
      <c r="E8" s="52">
        <v>0</v>
      </c>
      <c r="F8" s="52">
        <v>52994.300000000003</v>
      </c>
      <c r="G8" s="52">
        <v>12000</v>
      </c>
      <c r="H8" s="52">
        <v>0</v>
      </c>
      <c r="I8" s="52">
        <v>8446.3199999999997</v>
      </c>
      <c r="J8" s="52">
        <v>387.90999999999997</v>
      </c>
      <c r="K8" s="53">
        <f t="shared" si="4"/>
        <v>8446.3199999999997</v>
      </c>
      <c r="L8" s="53">
        <f t="shared" si="5"/>
        <v>-3553.6800000000003</v>
      </c>
      <c r="M8" s="53">
        <f t="shared" si="6"/>
        <v>-44547.980000000003</v>
      </c>
      <c r="N8" s="53">
        <f t="shared" si="7"/>
        <v>387.90999999999997</v>
      </c>
      <c r="O8" s="51" t="str">
        <f t="shared" si="0"/>
        <v/>
      </c>
      <c r="P8" s="51" t="str">
        <f t="shared" si="1"/>
        <v/>
      </c>
      <c r="Q8" s="51">
        <f t="shared" si="2"/>
        <v>0.70385999999999993</v>
      </c>
      <c r="R8" s="51">
        <f t="shared" si="3"/>
        <v>0.15938166934934511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43"/>
      <c r="B9" s="44" t="s">
        <v>24</v>
      </c>
      <c r="C9" s="45" t="s">
        <v>32</v>
      </c>
      <c r="D9" s="46" t="s">
        <v>33</v>
      </c>
      <c r="E9" s="52">
        <v>625013.07999999996</v>
      </c>
      <c r="F9" s="52">
        <v>1259409.1000000001</v>
      </c>
      <c r="G9" s="52">
        <v>683849.40000000002</v>
      </c>
      <c r="H9" s="52">
        <v>28117.099999999999</v>
      </c>
      <c r="I9" s="52">
        <v>664879.94999999995</v>
      </c>
      <c r="J9" s="52">
        <v>24727.420000000002</v>
      </c>
      <c r="K9" s="53">
        <f t="shared" si="4"/>
        <v>39866.869999999995</v>
      </c>
      <c r="L9" s="53">
        <f t="shared" si="5"/>
        <v>-18969.45000000007</v>
      </c>
      <c r="M9" s="53">
        <f t="shared" si="6"/>
        <v>-594529.15000000014</v>
      </c>
      <c r="N9" s="53">
        <f t="shared" si="7"/>
        <v>-3389.6799999999967</v>
      </c>
      <c r="O9" s="51">
        <f t="shared" si="0"/>
        <v>1.0637856570937683</v>
      </c>
      <c r="P9" s="51">
        <f t="shared" si="1"/>
        <v>0.87944418165458038</v>
      </c>
      <c r="Q9" s="51">
        <f t="shared" si="2"/>
        <v>0.97226077846964543</v>
      </c>
      <c r="R9" s="51">
        <f t="shared" si="3"/>
        <v>0.52793008244898332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43"/>
      <c r="B10" s="44" t="s">
        <v>24</v>
      </c>
      <c r="C10" s="45" t="s">
        <v>34</v>
      </c>
      <c r="D10" s="46" t="s">
        <v>35</v>
      </c>
      <c r="E10" s="52">
        <v>523.37</v>
      </c>
      <c r="F10" s="52">
        <v>0</v>
      </c>
      <c r="G10" s="52">
        <v>0</v>
      </c>
      <c r="H10" s="52">
        <v>0</v>
      </c>
      <c r="I10" s="52">
        <v>146.97</v>
      </c>
      <c r="J10" s="52">
        <v>-29.73</v>
      </c>
      <c r="K10" s="53">
        <f t="shared" ref="K10:K45" si="8">I10-E10</f>
        <v>-376.39999999999998</v>
      </c>
      <c r="L10" s="53">
        <f t="shared" ref="L10:L73" si="9">I10-G10</f>
        <v>146.97</v>
      </c>
      <c r="M10" s="53">
        <f t="shared" ref="M10:M45" si="10">I10-F10</f>
        <v>146.97</v>
      </c>
      <c r="N10" s="53">
        <f t="shared" ref="N10:N45" si="11">J10-H10</f>
        <v>-29.73</v>
      </c>
      <c r="O10" s="51">
        <f t="shared" ref="O10:O73" si="12">IFERROR(I10/E10,"")</f>
        <v>0.28081471998777158</v>
      </c>
      <c r="P10" s="51" t="str">
        <f t="shared" ref="P10:P73" si="13">IFERROR(J10/H10,"")</f>
        <v/>
      </c>
      <c r="Q10" s="51" t="str">
        <f t="shared" ref="Q10:Q73" si="14">IFERROR(I10/G10,"")</f>
        <v/>
      </c>
      <c r="R10" s="51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43"/>
      <c r="B11" s="44" t="s">
        <v>24</v>
      </c>
      <c r="C11" s="45" t="s">
        <v>36</v>
      </c>
      <c r="D11" s="46" t="s">
        <v>37</v>
      </c>
      <c r="E11" s="52">
        <v>1056.24</v>
      </c>
      <c r="F11" s="52">
        <v>1208.9000000000001</v>
      </c>
      <c r="G11" s="52">
        <v>899.89999999999998</v>
      </c>
      <c r="H11" s="52">
        <v>0</v>
      </c>
      <c r="I11" s="52">
        <v>1060.8600000000001</v>
      </c>
      <c r="J11" s="52">
        <v>66.920000000000002</v>
      </c>
      <c r="K11" s="53">
        <f t="shared" si="8"/>
        <v>4.6200000000001182</v>
      </c>
      <c r="L11" s="53">
        <f t="shared" si="9"/>
        <v>160.96000000000015</v>
      </c>
      <c r="M11" s="53">
        <f t="shared" si="10"/>
        <v>-148.03999999999996</v>
      </c>
      <c r="N11" s="53">
        <f t="shared" si="11"/>
        <v>66.920000000000002</v>
      </c>
      <c r="O11" s="51">
        <f t="shared" si="12"/>
        <v>1.0043740059077484</v>
      </c>
      <c r="P11" s="51" t="str">
        <f t="shared" si="13"/>
        <v/>
      </c>
      <c r="Q11" s="51">
        <f t="shared" si="14"/>
        <v>1.1788643182575844</v>
      </c>
      <c r="R11" s="51">
        <f t="shared" si="15"/>
        <v>0.87754156671354122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43"/>
      <c r="B12" s="44" t="s">
        <v>24</v>
      </c>
      <c r="C12" s="45" t="s">
        <v>38</v>
      </c>
      <c r="D12" s="46" t="s">
        <v>39</v>
      </c>
      <c r="E12" s="52">
        <v>282391.29999999999</v>
      </c>
      <c r="F12" s="52">
        <v>615839.40000000002</v>
      </c>
      <c r="G12" s="52">
        <v>313592.29999999999</v>
      </c>
      <c r="H12" s="52">
        <v>5000</v>
      </c>
      <c r="I12" s="52">
        <v>303512.77000000002</v>
      </c>
      <c r="J12" s="52">
        <v>6321.1000000000004</v>
      </c>
      <c r="K12" s="53">
        <f t="shared" si="8"/>
        <v>21121.47000000003</v>
      </c>
      <c r="L12" s="53">
        <f t="shared" si="9"/>
        <v>-10079.52999999997</v>
      </c>
      <c r="M12" s="53">
        <f t="shared" si="10"/>
        <v>-312326.63</v>
      </c>
      <c r="N12" s="53">
        <f t="shared" si="11"/>
        <v>1321.1000000000004</v>
      </c>
      <c r="O12" s="51">
        <f t="shared" si="12"/>
        <v>1.0747950450314865</v>
      </c>
      <c r="P12" s="51">
        <f t="shared" si="13"/>
        <v>1.2642200000000001</v>
      </c>
      <c r="Q12" s="51">
        <f t="shared" si="14"/>
        <v>0.96785785237711519</v>
      </c>
      <c r="R12" s="51">
        <f t="shared" si="15"/>
        <v>0.49284402719280385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43"/>
      <c r="B13" s="44" t="s">
        <v>40</v>
      </c>
      <c r="C13" s="45" t="s">
        <v>41</v>
      </c>
      <c r="D13" s="46" t="s">
        <v>42</v>
      </c>
      <c r="E13" s="52">
        <v>61379.900000000001</v>
      </c>
      <c r="F13" s="52">
        <v>1486170.1000000001</v>
      </c>
      <c r="G13" s="52">
        <v>66400</v>
      </c>
      <c r="H13" s="52">
        <v>2000</v>
      </c>
      <c r="I13" s="52">
        <v>72312.960000000006</v>
      </c>
      <c r="J13" s="52">
        <v>3611.6299999999997</v>
      </c>
      <c r="K13" s="53">
        <f t="shared" si="8"/>
        <v>10933.060000000005</v>
      </c>
      <c r="L13" s="53">
        <f t="shared" si="9"/>
        <v>5912.9600000000064</v>
      </c>
      <c r="M13" s="53">
        <f t="shared" si="10"/>
        <v>-1413857.1400000001</v>
      </c>
      <c r="N13" s="53">
        <f t="shared" si="11"/>
        <v>1611.6299999999997</v>
      </c>
      <c r="O13" s="51">
        <f t="shared" si="12"/>
        <v>1.1781211764763384</v>
      </c>
      <c r="P13" s="51">
        <f t="shared" si="13"/>
        <v>1.8058149999999997</v>
      </c>
      <c r="Q13" s="51">
        <f t="shared" si="14"/>
        <v>1.0890506024096387</v>
      </c>
      <c r="R13" s="51">
        <f t="shared" si="15"/>
        <v>0.048657256662612176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43"/>
      <c r="B14" s="44" t="s">
        <v>40</v>
      </c>
      <c r="C14" s="45" t="s">
        <v>43</v>
      </c>
      <c r="D14" s="46" t="s">
        <v>44</v>
      </c>
      <c r="E14" s="52">
        <v>954794.79999999993</v>
      </c>
      <c r="F14" s="52">
        <v>2439929.7999999998</v>
      </c>
      <c r="G14" s="52">
        <v>1074724</v>
      </c>
      <c r="H14" s="52">
        <v>7000</v>
      </c>
      <c r="I14" s="52">
        <v>1108801.7300000002</v>
      </c>
      <c r="J14" s="52">
        <v>5245.5100000000002</v>
      </c>
      <c r="K14" s="53">
        <f t="shared" si="8"/>
        <v>154006.93000000028</v>
      </c>
      <c r="L14" s="53">
        <f t="shared" si="9"/>
        <v>34077.730000000214</v>
      </c>
      <c r="M14" s="53">
        <f t="shared" si="10"/>
        <v>-1331128.0699999996</v>
      </c>
      <c r="N14" s="54">
        <f t="shared" si="11"/>
        <v>-1754.4899999999998</v>
      </c>
      <c r="O14" s="51">
        <f t="shared" si="12"/>
        <v>1.1612984591034643</v>
      </c>
      <c r="P14" s="51">
        <f t="shared" si="13"/>
        <v>0.74935857142857143</v>
      </c>
      <c r="Q14" s="51">
        <f t="shared" si="14"/>
        <v>1.0317083548892554</v>
      </c>
      <c r="R14" s="51">
        <f t="shared" si="15"/>
        <v>0.454440012987259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43"/>
      <c r="B15" s="44"/>
      <c r="C15" s="45" t="s">
        <v>45</v>
      </c>
      <c r="D15" s="46" t="s">
        <v>46</v>
      </c>
      <c r="E15" s="52">
        <v>101107.73000000001</v>
      </c>
      <c r="F15" s="52">
        <v>648829.10000000009</v>
      </c>
      <c r="G15" s="52">
        <v>313743.50000000006</v>
      </c>
      <c r="H15" s="52">
        <v>56200.699999999997</v>
      </c>
      <c r="I15" s="52">
        <v>301296.46000000002</v>
      </c>
      <c r="J15" s="52">
        <v>36585.559999999998</v>
      </c>
      <c r="K15" s="53">
        <f t="shared" si="8"/>
        <v>200188.73000000001</v>
      </c>
      <c r="L15" s="53">
        <f t="shared" si="9"/>
        <v>-12447.040000000037</v>
      </c>
      <c r="M15" s="53">
        <f t="shared" si="10"/>
        <v>-347532.64000000007</v>
      </c>
      <c r="N15" s="54">
        <f t="shared" si="11"/>
        <v>-19615.139999999999</v>
      </c>
      <c r="O15" s="51">
        <f t="shared" si="12"/>
        <v>2.9799547472779775</v>
      </c>
      <c r="P15" s="51">
        <f t="shared" si="13"/>
        <v>0.65098050380155403</v>
      </c>
      <c r="Q15" s="51">
        <f t="shared" si="14"/>
        <v>0.96032733745878385</v>
      </c>
      <c r="R15" s="51">
        <f t="shared" si="15"/>
        <v>0.46436952350010191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43"/>
      <c r="B16" s="44" t="s">
        <v>40</v>
      </c>
      <c r="C16" s="45" t="s">
        <v>47</v>
      </c>
      <c r="D16" s="46" t="s">
        <v>48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f t="shared" si="8"/>
        <v>0</v>
      </c>
      <c r="L16" s="53">
        <f t="shared" si="9"/>
        <v>0</v>
      </c>
      <c r="M16" s="53">
        <f t="shared" si="10"/>
        <v>0</v>
      </c>
      <c r="N16" s="53">
        <f t="shared" si="11"/>
        <v>0</v>
      </c>
      <c r="O16" s="51" t="str">
        <f t="shared" si="12"/>
        <v/>
      </c>
      <c r="P16" s="51" t="str">
        <f t="shared" si="13"/>
        <v/>
      </c>
      <c r="Q16" s="51" t="str">
        <f t="shared" si="14"/>
        <v/>
      </c>
      <c r="R16" s="51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36" customFormat="1" ht="27.75" customHeight="1">
      <c r="A17" s="37"/>
      <c r="B17" s="55"/>
      <c r="C17" s="39"/>
      <c r="D17" s="56" t="s">
        <v>49</v>
      </c>
      <c r="E17" s="57">
        <f>E21+E24+E33+E46+E51+E54+E57+E66</f>
        <v>3870394.4300000002</v>
      </c>
      <c r="F17" s="57">
        <f>F21+F24+F33+F46+F51+F54+F57+F66</f>
        <v>7543096.5999999996</v>
      </c>
      <c r="G17" s="57">
        <f>G21+G24+G33+G46+G51+G54+G57+G66</f>
        <v>3498591</v>
      </c>
      <c r="H17" s="57">
        <f>H21+H24+H33+H46+H51+H54+H57+H66</f>
        <v>622806.49999999988</v>
      </c>
      <c r="I17" s="57">
        <f>I21+I24+I33+I46+I51+I54+I57+I66</f>
        <v>3360176.0300000003</v>
      </c>
      <c r="J17" s="57">
        <f>J21+J24+J33+J46+J51+J54+J57+J66</f>
        <v>247558.93999999997</v>
      </c>
      <c r="K17" s="57">
        <f t="shared" si="8"/>
        <v>-510218.39999999991</v>
      </c>
      <c r="L17" s="57">
        <f t="shared" si="9"/>
        <v>-138414.96999999974</v>
      </c>
      <c r="M17" s="57">
        <f t="shared" si="10"/>
        <v>-4182920.5699999994</v>
      </c>
      <c r="N17" s="57">
        <f t="shared" si="11"/>
        <v>-375247.55999999994</v>
      </c>
      <c r="O17" s="42">
        <f t="shared" si="12"/>
        <v>0.86817405584164198</v>
      </c>
      <c r="P17" s="42">
        <f t="shared" si="13"/>
        <v>0.39748933256155805</v>
      </c>
      <c r="Q17" s="42">
        <f t="shared" si="14"/>
        <v>0.96043693875620217</v>
      </c>
      <c r="R17" s="42">
        <f t="shared" si="15"/>
        <v>0.44546374097873814</v>
      </c>
      <c r="S17" s="36"/>
      <c r="T17" s="36"/>
      <c r="U17" s="36"/>
      <c r="V17" s="36"/>
      <c r="W17" s="36"/>
      <c r="X17" s="36"/>
      <c r="Y17" s="36"/>
      <c r="Z17" s="36"/>
      <c r="AA17" s="36"/>
    </row>
    <row r="18" ht="18" customHeight="1">
      <c r="A18" s="43" t="s">
        <v>50</v>
      </c>
      <c r="B18" s="44" t="s">
        <v>27</v>
      </c>
      <c r="C18" s="58" t="s">
        <v>51</v>
      </c>
      <c r="D18" s="59" t="s">
        <v>52</v>
      </c>
      <c r="E18" s="49">
        <v>102173.82000000001</v>
      </c>
      <c r="F18" s="49">
        <v>261278.39999999999</v>
      </c>
      <c r="G18" s="49">
        <v>125222.60000000001</v>
      </c>
      <c r="H18" s="49">
        <v>21174.799999999999</v>
      </c>
      <c r="I18" s="49">
        <v>127774.96000000001</v>
      </c>
      <c r="J18" s="49">
        <v>15827.380000000001</v>
      </c>
      <c r="K18" s="49">
        <f t="shared" si="8"/>
        <v>25601.139999999999</v>
      </c>
      <c r="L18" s="49">
        <f t="shared" si="9"/>
        <v>2552.3600000000006</v>
      </c>
      <c r="M18" s="49">
        <f t="shared" si="10"/>
        <v>-133503.44</v>
      </c>
      <c r="N18" s="50">
        <f t="shared" si="11"/>
        <v>-5347.4199999999983</v>
      </c>
      <c r="O18" s="51">
        <f t="shared" si="12"/>
        <v>1.2505645771098701</v>
      </c>
      <c r="P18" s="51">
        <f t="shared" si="13"/>
        <v>0.74746302208285331</v>
      </c>
      <c r="Q18" s="51">
        <f t="shared" si="14"/>
        <v>1.0203825826967337</v>
      </c>
      <c r="R18" s="51">
        <f t="shared" si="15"/>
        <v>0.48903759361661742</v>
      </c>
      <c r="S18" s="1"/>
      <c r="T18" s="1"/>
      <c r="U18" s="1"/>
      <c r="V18" s="1"/>
      <c r="W18" s="1"/>
      <c r="X18" s="1"/>
      <c r="Y18" s="1"/>
      <c r="Z18" s="1"/>
      <c r="AA18" s="1"/>
      <c r="AE18" s="1"/>
    </row>
    <row r="19" ht="17.25">
      <c r="A19" s="43"/>
      <c r="B19" s="44"/>
      <c r="C19" s="45" t="s">
        <v>53</v>
      </c>
      <c r="D19" s="59" t="s">
        <v>54</v>
      </c>
      <c r="E19" s="49">
        <v>4074.3499999999999</v>
      </c>
      <c r="F19" s="49">
        <v>3515.5999999999999</v>
      </c>
      <c r="G19" s="49">
        <v>3515.5999999999999</v>
      </c>
      <c r="H19" s="49">
        <v>0</v>
      </c>
      <c r="I19" s="49">
        <v>647</v>
      </c>
      <c r="J19" s="49">
        <v>0</v>
      </c>
      <c r="K19" s="49">
        <f t="shared" si="8"/>
        <v>-3427.3499999999999</v>
      </c>
      <c r="L19" s="49">
        <f t="shared" si="9"/>
        <v>-2868.5999999999999</v>
      </c>
      <c r="M19" s="49">
        <f t="shared" si="10"/>
        <v>-2868.5999999999999</v>
      </c>
      <c r="N19" s="50">
        <f t="shared" si="11"/>
        <v>0</v>
      </c>
      <c r="O19" s="51">
        <f t="shared" si="12"/>
        <v>0.15879833593088469</v>
      </c>
      <c r="P19" s="51" t="str">
        <f t="shared" si="13"/>
        <v/>
      </c>
      <c r="Q19" s="51">
        <f t="shared" si="14"/>
        <v>0.18403686426214588</v>
      </c>
      <c r="R19" s="51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43"/>
      <c r="B20" s="44"/>
      <c r="C20" s="45" t="s">
        <v>55</v>
      </c>
      <c r="D20" s="59" t="s">
        <v>56</v>
      </c>
      <c r="E20" s="49">
        <v>63952.620000000003</v>
      </c>
      <c r="F20" s="49">
        <v>181842.60000000001</v>
      </c>
      <c r="G20" s="49">
        <v>90186.600000000006</v>
      </c>
      <c r="H20" s="49">
        <v>15000</v>
      </c>
      <c r="I20" s="49">
        <v>113009.63</v>
      </c>
      <c r="J20" s="49">
        <v>14282.01</v>
      </c>
      <c r="K20" s="49">
        <f t="shared" si="8"/>
        <v>49057.010000000002</v>
      </c>
      <c r="L20" s="49">
        <f t="shared" si="9"/>
        <v>22823.029999999999</v>
      </c>
      <c r="M20" s="49">
        <f t="shared" si="10"/>
        <v>-68832.970000000001</v>
      </c>
      <c r="N20" s="50">
        <f t="shared" si="11"/>
        <v>-717.98999999999978</v>
      </c>
      <c r="O20" s="51">
        <f t="shared" si="12"/>
        <v>1.7670836628741715</v>
      </c>
      <c r="P20" s="51">
        <f t="shared" si="13"/>
        <v>0.95213400000000004</v>
      </c>
      <c r="Q20" s="51">
        <f t="shared" si="14"/>
        <v>1.2530645350861436</v>
      </c>
      <c r="R20" s="51">
        <f t="shared" si="15"/>
        <v>0.62146950164592896</v>
      </c>
      <c r="S20" s="1"/>
      <c r="T20" s="1"/>
      <c r="U20" s="1"/>
      <c r="V20" s="1"/>
      <c r="W20" s="1"/>
      <c r="X20" s="1"/>
      <c r="Y20" s="1"/>
      <c r="Z20" s="1"/>
      <c r="AA20" s="1"/>
    </row>
    <row r="21" s="60" customFormat="1" ht="14.25">
      <c r="A21" s="61"/>
      <c r="B21" s="62"/>
      <c r="C21" s="61"/>
      <c r="D21" s="63" t="s">
        <v>57</v>
      </c>
      <c r="E21" s="64">
        <f>SUM(E18:E20)</f>
        <v>170200.79000000001</v>
      </c>
      <c r="F21" s="64">
        <f>SUM(F18:F20)</f>
        <v>446636.59999999998</v>
      </c>
      <c r="G21" s="64">
        <f>SUM(G18:G20)</f>
        <v>218924.80000000002</v>
      </c>
      <c r="H21" s="64">
        <f>SUM(H18:H20)</f>
        <v>36174.800000000003</v>
      </c>
      <c r="I21" s="64">
        <f>SUM(I18:I20)</f>
        <v>241431.59000000003</v>
      </c>
      <c r="J21" s="64">
        <f>SUM(J18:J20)</f>
        <v>30109.389999999999</v>
      </c>
      <c r="K21" s="64">
        <f t="shared" si="8"/>
        <v>71230.800000000017</v>
      </c>
      <c r="L21" s="64">
        <f t="shared" si="9"/>
        <v>22506.790000000008</v>
      </c>
      <c r="M21" s="64">
        <f t="shared" si="10"/>
        <v>-205205.00999999995</v>
      </c>
      <c r="N21" s="64">
        <f t="shared" si="11"/>
        <v>-6065.4100000000035</v>
      </c>
      <c r="O21" s="65">
        <f t="shared" si="12"/>
        <v>1.4185103958683154</v>
      </c>
      <c r="P21" s="65">
        <f t="shared" si="13"/>
        <v>0.83233051737673736</v>
      </c>
      <c r="Q21" s="65">
        <f t="shared" si="14"/>
        <v>1.1028060320256088</v>
      </c>
      <c r="R21" s="65">
        <f t="shared" si="15"/>
        <v>0.54055487167867577</v>
      </c>
      <c r="S21" s="60"/>
      <c r="T21" s="60"/>
      <c r="U21" s="60"/>
      <c r="V21" s="60"/>
      <c r="W21" s="60"/>
      <c r="X21" s="60"/>
      <c r="Y21" s="60"/>
      <c r="Z21" s="60"/>
      <c r="AA21" s="60"/>
    </row>
    <row r="22" ht="34.5">
      <c r="A22" s="66">
        <v>951</v>
      </c>
      <c r="B22" s="44" t="s">
        <v>24</v>
      </c>
      <c r="C22" s="67" t="s">
        <v>58</v>
      </c>
      <c r="D22" s="68" t="s">
        <v>59</v>
      </c>
      <c r="E22" s="48">
        <v>67056.039999999994</v>
      </c>
      <c r="F22" s="48">
        <v>104746.7</v>
      </c>
      <c r="G22" s="48">
        <v>47779.599999999999</v>
      </c>
      <c r="H22" s="48">
        <v>9800</v>
      </c>
      <c r="I22" s="48">
        <v>48974.300000000003</v>
      </c>
      <c r="J22" s="48">
        <v>9349.3400000000001</v>
      </c>
      <c r="K22" s="49">
        <f t="shared" si="8"/>
        <v>-18081.739999999991</v>
      </c>
      <c r="L22" s="49">
        <f t="shared" si="9"/>
        <v>1194.7000000000044</v>
      </c>
      <c r="M22" s="49">
        <f t="shared" si="10"/>
        <v>-55772.399999999994</v>
      </c>
      <c r="N22" s="49">
        <f t="shared" si="11"/>
        <v>-450.65999999999985</v>
      </c>
      <c r="O22" s="51">
        <f t="shared" si="12"/>
        <v>0.73034882465472173</v>
      </c>
      <c r="P22" s="51">
        <f t="shared" si="13"/>
        <v>0.9540142857142857</v>
      </c>
      <c r="Q22" s="51">
        <f t="shared" si="14"/>
        <v>1.0250043951812071</v>
      </c>
      <c r="R22" s="51">
        <f t="shared" si="15"/>
        <v>0.46754981302513593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69"/>
      <c r="B23" s="44"/>
      <c r="C23" s="67" t="s">
        <v>60</v>
      </c>
      <c r="D23" s="59" t="s">
        <v>61</v>
      </c>
      <c r="E23" s="48">
        <v>7750.3699999999999</v>
      </c>
      <c r="F23" s="48">
        <v>11046.9</v>
      </c>
      <c r="G23" s="48">
        <v>4212.1000000000004</v>
      </c>
      <c r="H23" s="48">
        <v>946</v>
      </c>
      <c r="I23" s="48">
        <v>9175.3500000000004</v>
      </c>
      <c r="J23" s="48">
        <v>1083.4300000000001</v>
      </c>
      <c r="K23" s="49">
        <f t="shared" si="8"/>
        <v>1424.9800000000005</v>
      </c>
      <c r="L23" s="49">
        <f t="shared" si="9"/>
        <v>4963.25</v>
      </c>
      <c r="M23" s="49">
        <f t="shared" si="10"/>
        <v>-1871.5499999999993</v>
      </c>
      <c r="N23" s="49">
        <f t="shared" si="11"/>
        <v>137.43000000000006</v>
      </c>
      <c r="O23" s="51">
        <f t="shared" si="12"/>
        <v>1.1838596092831697</v>
      </c>
      <c r="P23" s="51">
        <f t="shared" si="13"/>
        <v>1.1452748414376321</v>
      </c>
      <c r="Q23" s="51">
        <f t="shared" si="14"/>
        <v>2.1783314736117374</v>
      </c>
      <c r="R23" s="51">
        <f t="shared" si="15"/>
        <v>0.83058143008445817</v>
      </c>
      <c r="S23" s="1"/>
      <c r="T23" s="1"/>
      <c r="U23" s="1"/>
      <c r="V23" s="1"/>
      <c r="W23" s="1"/>
      <c r="X23" s="1"/>
      <c r="Y23" s="1"/>
      <c r="Z23" s="1"/>
      <c r="AA23" s="1"/>
    </row>
    <row r="24" s="60" customFormat="1" ht="14.25">
      <c r="A24" s="70"/>
      <c r="B24" s="62"/>
      <c r="C24" s="61"/>
      <c r="D24" s="63" t="s">
        <v>57</v>
      </c>
      <c r="E24" s="64">
        <f>E22+E23</f>
        <v>74806.409999999989</v>
      </c>
      <c r="F24" s="64">
        <f>F22+F23</f>
        <v>115793.59999999999</v>
      </c>
      <c r="G24" s="64">
        <f>G22+G23</f>
        <v>51991.699999999997</v>
      </c>
      <c r="H24" s="64">
        <f>H22+H23</f>
        <v>10746</v>
      </c>
      <c r="I24" s="64">
        <f>I22+I23</f>
        <v>58149.650000000001</v>
      </c>
      <c r="J24" s="64">
        <f>J22+J23</f>
        <v>10432.77</v>
      </c>
      <c r="K24" s="64">
        <f t="shared" si="8"/>
        <v>-16656.759999999987</v>
      </c>
      <c r="L24" s="64">
        <f t="shared" si="9"/>
        <v>6157.9500000000044</v>
      </c>
      <c r="M24" s="64">
        <f t="shared" si="10"/>
        <v>-57643.94999999999</v>
      </c>
      <c r="N24" s="64">
        <f t="shared" si="11"/>
        <v>-313.22999999999956</v>
      </c>
      <c r="O24" s="65">
        <f t="shared" si="12"/>
        <v>0.77733512408896521</v>
      </c>
      <c r="P24" s="65">
        <f t="shared" si="13"/>
        <v>0.97085147962032392</v>
      </c>
      <c r="Q24" s="65">
        <f t="shared" si="14"/>
        <v>1.1184410203936399</v>
      </c>
      <c r="R24" s="65">
        <f t="shared" si="15"/>
        <v>0.50218362672893846</v>
      </c>
      <c r="S24" s="60"/>
      <c r="T24" s="60"/>
      <c r="U24" s="60"/>
      <c r="V24" s="60"/>
      <c r="W24" s="60"/>
      <c r="X24" s="60"/>
      <c r="Y24" s="60"/>
      <c r="Z24" s="60"/>
      <c r="AA24" s="60"/>
    </row>
    <row r="25" ht="17.25">
      <c r="A25" s="43" t="s">
        <v>62</v>
      </c>
      <c r="B25" s="44" t="s">
        <v>63</v>
      </c>
      <c r="C25" s="45" t="s">
        <v>64</v>
      </c>
      <c r="D25" s="59" t="s">
        <v>65</v>
      </c>
      <c r="E25" s="49">
        <v>0</v>
      </c>
      <c r="F25" s="49">
        <v>7680</v>
      </c>
      <c r="G25" s="49">
        <v>0</v>
      </c>
      <c r="H25" s="49">
        <v>0</v>
      </c>
      <c r="I25" s="49">
        <v>0</v>
      </c>
      <c r="J25" s="49">
        <v>0</v>
      </c>
      <c r="K25" s="49">
        <f t="shared" si="8"/>
        <v>0</v>
      </c>
      <c r="L25" s="49">
        <f t="shared" si="9"/>
        <v>0</v>
      </c>
      <c r="M25" s="49">
        <f t="shared" si="10"/>
        <v>-7680</v>
      </c>
      <c r="N25" s="49">
        <f t="shared" si="11"/>
        <v>0</v>
      </c>
      <c r="O25" s="51" t="str">
        <f t="shared" si="12"/>
        <v/>
      </c>
      <c r="P25" s="51" t="str">
        <f t="shared" si="13"/>
        <v/>
      </c>
      <c r="Q25" s="51" t="str">
        <f t="shared" si="14"/>
        <v/>
      </c>
      <c r="R25" s="51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43"/>
      <c r="B26" s="44"/>
      <c r="C26" s="45" t="s">
        <v>66</v>
      </c>
      <c r="D26" s="71" t="s">
        <v>67</v>
      </c>
      <c r="E26" s="48">
        <v>35654</v>
      </c>
      <c r="F26" s="48">
        <v>80987</v>
      </c>
      <c r="G26" s="48">
        <v>39600</v>
      </c>
      <c r="H26" s="48">
        <v>6500</v>
      </c>
      <c r="I26" s="48">
        <v>37670.669999999998</v>
      </c>
      <c r="J26" s="48">
        <v>4474.1499999999996</v>
      </c>
      <c r="K26" s="49">
        <f t="shared" si="8"/>
        <v>2016.6699999999983</v>
      </c>
      <c r="L26" s="49">
        <f t="shared" si="9"/>
        <v>-1929.3300000000017</v>
      </c>
      <c r="M26" s="49">
        <f t="shared" si="10"/>
        <v>-43316.330000000002</v>
      </c>
      <c r="N26" s="49">
        <f t="shared" si="11"/>
        <v>-2025.8500000000004</v>
      </c>
      <c r="O26" s="51">
        <f t="shared" si="12"/>
        <v>1.0565622370561507</v>
      </c>
      <c r="P26" s="51">
        <f t="shared" si="13"/>
        <v>0.68833076923076919</v>
      </c>
      <c r="Q26" s="51">
        <f t="shared" si="14"/>
        <v>0.95127954545454541</v>
      </c>
      <c r="R26" s="51">
        <f t="shared" si="15"/>
        <v>0.46514465284551837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43"/>
      <c r="B27" s="44"/>
      <c r="C27" s="58" t="s">
        <v>68</v>
      </c>
      <c r="D27" s="68" t="s">
        <v>69</v>
      </c>
      <c r="E27" s="48">
        <v>712.86000000000001</v>
      </c>
      <c r="F27" s="48">
        <v>557</v>
      </c>
      <c r="G27" s="48">
        <v>278.5</v>
      </c>
      <c r="H27" s="48">
        <v>46.5</v>
      </c>
      <c r="I27" s="48">
        <v>444.81</v>
      </c>
      <c r="J27" s="48">
        <v>43.850000000000001</v>
      </c>
      <c r="K27" s="49">
        <f t="shared" si="8"/>
        <v>-268.05000000000001</v>
      </c>
      <c r="L27" s="49">
        <f t="shared" si="9"/>
        <v>166.31</v>
      </c>
      <c r="M27" s="49">
        <f t="shared" si="10"/>
        <v>-112.19</v>
      </c>
      <c r="N27" s="49">
        <f t="shared" si="11"/>
        <v>-2.6499999999999986</v>
      </c>
      <c r="O27" s="51">
        <f t="shared" si="12"/>
        <v>0.62397946300816431</v>
      </c>
      <c r="P27" s="51">
        <f t="shared" si="13"/>
        <v>0.94301075268817203</v>
      </c>
      <c r="Q27" s="51">
        <f t="shared" si="14"/>
        <v>1.5971633752244165</v>
      </c>
      <c r="R27" s="51">
        <f t="shared" si="15"/>
        <v>0.79858168761220827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43"/>
      <c r="B28" s="44"/>
      <c r="C28" s="58" t="s">
        <v>70</v>
      </c>
      <c r="D28" s="68" t="s">
        <v>71</v>
      </c>
      <c r="E28" s="49">
        <v>0</v>
      </c>
      <c r="F28" s="49">
        <v>8021.3000000000002</v>
      </c>
      <c r="G28" s="49">
        <v>0</v>
      </c>
      <c r="H28" s="49">
        <v>0</v>
      </c>
      <c r="I28" s="49">
        <v>0</v>
      </c>
      <c r="J28" s="49">
        <v>0</v>
      </c>
      <c r="K28" s="49">
        <f t="shared" si="8"/>
        <v>0</v>
      </c>
      <c r="L28" s="49">
        <f t="shared" si="9"/>
        <v>0</v>
      </c>
      <c r="M28" s="49">
        <f t="shared" si="10"/>
        <v>-8021.3000000000002</v>
      </c>
      <c r="N28" s="49">
        <f t="shared" si="11"/>
        <v>0</v>
      </c>
      <c r="O28" s="51" t="str">
        <f t="shared" si="12"/>
        <v/>
      </c>
      <c r="P28" s="51" t="str">
        <f t="shared" si="13"/>
        <v/>
      </c>
      <c r="Q28" s="51" t="str">
        <f t="shared" si="14"/>
        <v/>
      </c>
      <c r="R28" s="51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43"/>
      <c r="B29" s="44"/>
      <c r="C29" s="58" t="s">
        <v>72</v>
      </c>
      <c r="D29" s="68" t="s">
        <v>73</v>
      </c>
      <c r="E29" s="49">
        <f>E30+E32+E31</f>
        <v>269313.56</v>
      </c>
      <c r="F29" s="49">
        <f>F30+F32+F31</f>
        <v>84753.799999999988</v>
      </c>
      <c r="G29" s="49">
        <f>G30+G32+G31</f>
        <v>30869.899999999998</v>
      </c>
      <c r="H29" s="49">
        <f>H30+H32+H31</f>
        <v>7292.2999999999993</v>
      </c>
      <c r="I29" s="49">
        <f>I30+I32+I31</f>
        <v>31827.239999999998</v>
      </c>
      <c r="J29" s="49">
        <f>J30+J32+J31</f>
        <v>2032.79</v>
      </c>
      <c r="K29" s="49">
        <f t="shared" si="8"/>
        <v>-237486.32000000001</v>
      </c>
      <c r="L29" s="49">
        <f t="shared" si="9"/>
        <v>957.34000000000015</v>
      </c>
      <c r="M29" s="49">
        <f t="shared" si="10"/>
        <v>-52926.55999999999</v>
      </c>
      <c r="N29" s="49">
        <f t="shared" si="11"/>
        <v>-5259.5099999999993</v>
      </c>
      <c r="O29" s="51">
        <f t="shared" si="12"/>
        <v>0.11817912176423645</v>
      </c>
      <c r="P29" s="51">
        <f t="shared" si="13"/>
        <v>0.27875841641183169</v>
      </c>
      <c r="Q29" s="51">
        <f t="shared" si="14"/>
        <v>1.0310120862069525</v>
      </c>
      <c r="R29" s="51">
        <f t="shared" si="15"/>
        <v>0.37552581713150329</v>
      </c>
      <c r="S29" s="1"/>
      <c r="T29" s="1"/>
      <c r="U29" s="1"/>
      <c r="V29" s="1"/>
      <c r="W29" s="1"/>
      <c r="X29" s="1"/>
      <c r="Y29" s="1"/>
      <c r="Z29" s="1"/>
      <c r="AA29" s="1"/>
    </row>
    <row r="30" s="72" customFormat="1" ht="17.25" customHeight="1">
      <c r="A30" s="73"/>
      <c r="B30" s="62"/>
      <c r="C30" s="74" t="s">
        <v>74</v>
      </c>
      <c r="D30" s="75" t="s">
        <v>75</v>
      </c>
      <c r="E30" s="76">
        <v>253699.48000000001</v>
      </c>
      <c r="F30" s="76">
        <v>45675.099999999999</v>
      </c>
      <c r="G30" s="76">
        <v>13295.5</v>
      </c>
      <c r="H30" s="76">
        <v>3841.1999999999998</v>
      </c>
      <c r="I30" s="76">
        <v>13286.889999999999</v>
      </c>
      <c r="J30" s="76">
        <v>0</v>
      </c>
      <c r="K30" s="77">
        <f t="shared" si="8"/>
        <v>-240412.59000000003</v>
      </c>
      <c r="L30" s="77">
        <f t="shared" si="9"/>
        <v>-8.6100000000005821</v>
      </c>
      <c r="M30" s="77">
        <f t="shared" si="10"/>
        <v>-32388.209999999999</v>
      </c>
      <c r="N30" s="77">
        <f t="shared" si="11"/>
        <v>-3841.1999999999998</v>
      </c>
      <c r="O30" s="78">
        <f t="shared" si="12"/>
        <v>0.052372555119151204</v>
      </c>
      <c r="P30" s="78">
        <f t="shared" si="13"/>
        <v>0</v>
      </c>
      <c r="Q30" s="78">
        <f t="shared" si="14"/>
        <v>0.99935241247038464</v>
      </c>
      <c r="R30" s="78">
        <f t="shared" si="15"/>
        <v>0.2909000746577457</v>
      </c>
      <c r="S30" s="72"/>
      <c r="T30" s="72"/>
      <c r="U30" s="72"/>
      <c r="V30" s="72"/>
      <c r="W30" s="72"/>
      <c r="X30" s="72"/>
      <c r="Y30" s="72"/>
      <c r="Z30" s="72"/>
      <c r="AA30" s="72"/>
    </row>
    <row r="31" s="72" customFormat="1" ht="16.5" customHeight="1">
      <c r="A31" s="73"/>
      <c r="B31" s="62"/>
      <c r="C31" s="74" t="s">
        <v>76</v>
      </c>
      <c r="D31" s="75" t="s">
        <v>77</v>
      </c>
      <c r="E31" s="76">
        <v>0</v>
      </c>
      <c r="F31" s="76">
        <v>481</v>
      </c>
      <c r="G31" s="76">
        <v>301.10000000000002</v>
      </c>
      <c r="H31" s="76">
        <v>0</v>
      </c>
      <c r="I31" s="76">
        <v>0</v>
      </c>
      <c r="J31" s="76">
        <v>0</v>
      </c>
      <c r="K31" s="77">
        <f t="shared" si="8"/>
        <v>0</v>
      </c>
      <c r="L31" s="77">
        <f t="shared" si="9"/>
        <v>-301.10000000000002</v>
      </c>
      <c r="M31" s="77">
        <f t="shared" si="10"/>
        <v>-481</v>
      </c>
      <c r="N31" s="77">
        <f t="shared" si="11"/>
        <v>0</v>
      </c>
      <c r="O31" s="78" t="str">
        <f t="shared" si="12"/>
        <v/>
      </c>
      <c r="P31" s="78" t="str">
        <f t="shared" si="13"/>
        <v/>
      </c>
      <c r="Q31" s="78">
        <f t="shared" si="14"/>
        <v>0</v>
      </c>
      <c r="R31" s="78">
        <f t="shared" si="15"/>
        <v>0</v>
      </c>
      <c r="S31" s="72"/>
      <c r="T31" s="72"/>
      <c r="U31" s="72"/>
      <c r="V31" s="72"/>
      <c r="W31" s="72"/>
      <c r="X31" s="72"/>
      <c r="Y31" s="72"/>
      <c r="Z31" s="72"/>
      <c r="AA31" s="72"/>
    </row>
    <row r="32" s="72" customFormat="1" ht="17.25" customHeight="1">
      <c r="A32" s="73"/>
      <c r="B32" s="62"/>
      <c r="C32" s="74" t="s">
        <v>78</v>
      </c>
      <c r="D32" s="75" t="s">
        <v>79</v>
      </c>
      <c r="E32" s="76">
        <v>15614.08</v>
      </c>
      <c r="F32" s="76">
        <v>38597.699999999997</v>
      </c>
      <c r="G32" s="76">
        <v>17273.299999999999</v>
      </c>
      <c r="H32" s="76">
        <v>3451.0999999999999</v>
      </c>
      <c r="I32" s="76">
        <v>18540.349999999999</v>
      </c>
      <c r="J32" s="76">
        <v>2032.79</v>
      </c>
      <c r="K32" s="77">
        <f t="shared" si="8"/>
        <v>2926.2699999999986</v>
      </c>
      <c r="L32" s="77">
        <f t="shared" si="9"/>
        <v>1267.0499999999993</v>
      </c>
      <c r="M32" s="77">
        <f t="shared" si="10"/>
        <v>-20057.349999999999</v>
      </c>
      <c r="N32" s="77">
        <f t="shared" si="11"/>
        <v>-1418.3099999999999</v>
      </c>
      <c r="O32" s="78">
        <f t="shared" si="12"/>
        <v>1.1874122586793456</v>
      </c>
      <c r="P32" s="78">
        <f t="shared" si="13"/>
        <v>0.5890266871432297</v>
      </c>
      <c r="Q32" s="78">
        <f t="shared" si="14"/>
        <v>1.0733530940816172</v>
      </c>
      <c r="R32" s="78">
        <f t="shared" si="15"/>
        <v>0.48034856999251252</v>
      </c>
      <c r="S32" s="72"/>
      <c r="T32" s="72"/>
      <c r="U32" s="72"/>
      <c r="V32" s="72"/>
      <c r="W32" s="72"/>
      <c r="X32" s="72"/>
      <c r="Y32" s="72"/>
      <c r="Z32" s="72"/>
      <c r="AA32" s="72"/>
    </row>
    <row r="33" s="60" customFormat="1" ht="14.25">
      <c r="A33" s="61"/>
      <c r="B33" s="79"/>
      <c r="C33" s="61"/>
      <c r="D33" s="63" t="s">
        <v>57</v>
      </c>
      <c r="E33" s="64">
        <f>SUM(E25:E29)</f>
        <v>305680.41999999998</v>
      </c>
      <c r="F33" s="64">
        <f>SUM(F25:F29)</f>
        <v>181999.09999999998</v>
      </c>
      <c r="G33" s="64">
        <f>SUM(G25:G29)</f>
        <v>70748.399999999994</v>
      </c>
      <c r="H33" s="64">
        <f>SUM(H25:H29)</f>
        <v>13838.799999999999</v>
      </c>
      <c r="I33" s="64">
        <f>SUM(I25:I29)</f>
        <v>69942.720000000001</v>
      </c>
      <c r="J33" s="64">
        <f>SUM(J25:J29)</f>
        <v>6550.79</v>
      </c>
      <c r="K33" s="64">
        <f t="shared" si="8"/>
        <v>-235737.69999999998</v>
      </c>
      <c r="L33" s="64">
        <f t="shared" si="9"/>
        <v>-805.67999999999302</v>
      </c>
      <c r="M33" s="64">
        <f t="shared" si="10"/>
        <v>-112056.37999999998</v>
      </c>
      <c r="N33" s="64">
        <f t="shared" si="11"/>
        <v>-7288.0099999999993</v>
      </c>
      <c r="O33" s="65">
        <f t="shared" si="12"/>
        <v>0.22880994471284752</v>
      </c>
      <c r="P33" s="65">
        <f t="shared" si="13"/>
        <v>0.47336402000173428</v>
      </c>
      <c r="Q33" s="65">
        <f t="shared" si="14"/>
        <v>0.98861203928286723</v>
      </c>
      <c r="R33" s="65">
        <f t="shared" si="15"/>
        <v>0.38430255973793281</v>
      </c>
      <c r="S33" s="60"/>
      <c r="T33" s="60"/>
      <c r="U33" s="60"/>
      <c r="V33" s="60"/>
      <c r="W33" s="60"/>
      <c r="X33" s="60"/>
      <c r="Y33" s="60"/>
      <c r="Z33" s="60"/>
      <c r="AA33" s="60"/>
    </row>
    <row r="34" ht="19.5" customHeight="1">
      <c r="A34" s="43" t="s">
        <v>80</v>
      </c>
      <c r="B34" s="44" t="s">
        <v>40</v>
      </c>
      <c r="C34" s="58" t="s">
        <v>81</v>
      </c>
      <c r="D34" s="68" t="s">
        <v>82</v>
      </c>
      <c r="E34" s="48">
        <v>153403.59</v>
      </c>
      <c r="F34" s="48">
        <v>293156.20000000001</v>
      </c>
      <c r="G34" s="48">
        <v>141000</v>
      </c>
      <c r="H34" s="48">
        <v>37200</v>
      </c>
      <c r="I34" s="48">
        <v>147944.47</v>
      </c>
      <c r="J34" s="48">
        <v>40424.43</v>
      </c>
      <c r="K34" s="49">
        <f t="shared" si="8"/>
        <v>-5459.1199999999953</v>
      </c>
      <c r="L34" s="49">
        <f t="shared" si="9"/>
        <v>6944.4700000000012</v>
      </c>
      <c r="M34" s="49">
        <f t="shared" si="10"/>
        <v>-145211.73000000001</v>
      </c>
      <c r="N34" s="49">
        <f t="shared" si="11"/>
        <v>3224.4300000000003</v>
      </c>
      <c r="O34" s="51">
        <f t="shared" si="12"/>
        <v>0.9644133491269663</v>
      </c>
      <c r="P34" s="51">
        <f t="shared" si="13"/>
        <v>1.0866782258064516</v>
      </c>
      <c r="Q34" s="51">
        <f t="shared" si="14"/>
        <v>1.049251560283688</v>
      </c>
      <c r="R34" s="51">
        <f t="shared" si="15"/>
        <v>0.50466089408990833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43"/>
      <c r="B35" s="44"/>
      <c r="C35" s="45" t="s">
        <v>83</v>
      </c>
      <c r="D35" s="68" t="s">
        <v>84</v>
      </c>
      <c r="E35" s="48">
        <v>15090.879999999999</v>
      </c>
      <c r="F35" s="48">
        <v>100194.10000000001</v>
      </c>
      <c r="G35" s="48">
        <v>62192</v>
      </c>
      <c r="H35" s="48">
        <v>16652</v>
      </c>
      <c r="I35" s="48">
        <v>86926.289999999994</v>
      </c>
      <c r="J35" s="48">
        <v>16602.66</v>
      </c>
      <c r="K35" s="49">
        <f t="shared" si="8"/>
        <v>71835.409999999989</v>
      </c>
      <c r="L35" s="49">
        <f t="shared" si="9"/>
        <v>24734.289999999994</v>
      </c>
      <c r="M35" s="49">
        <f t="shared" si="10"/>
        <v>-13267.810000000012</v>
      </c>
      <c r="N35" s="49">
        <f t="shared" si="11"/>
        <v>-49.340000000000146</v>
      </c>
      <c r="O35" s="51">
        <f t="shared" si="12"/>
        <v>5.7601869473483323</v>
      </c>
      <c r="P35" s="51">
        <f t="shared" si="13"/>
        <v>0.99703699255344702</v>
      </c>
      <c r="Q35" s="51">
        <f t="shared" si="14"/>
        <v>1.3977085477231797</v>
      </c>
      <c r="R35" s="51">
        <f t="shared" si="15"/>
        <v>0.86757892929823199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43"/>
      <c r="B36" s="44"/>
      <c r="C36" s="45" t="s">
        <v>85</v>
      </c>
      <c r="D36" s="59" t="s">
        <v>86</v>
      </c>
      <c r="E36" s="48">
        <v>24900.09</v>
      </c>
      <c r="F36" s="48">
        <v>53573.900000000001</v>
      </c>
      <c r="G36" s="48">
        <v>27663</v>
      </c>
      <c r="H36" s="48">
        <v>8610</v>
      </c>
      <c r="I36" s="48">
        <v>33616.870000000003</v>
      </c>
      <c r="J36" s="48">
        <v>8789.1899999999987</v>
      </c>
      <c r="K36" s="49">
        <f t="shared" si="8"/>
        <v>8716.7800000000025</v>
      </c>
      <c r="L36" s="49">
        <f t="shared" si="9"/>
        <v>5953.8700000000026</v>
      </c>
      <c r="M36" s="49">
        <f t="shared" si="10"/>
        <v>-19957.029999999999</v>
      </c>
      <c r="N36" s="49">
        <f t="shared" si="11"/>
        <v>179.18999999999869</v>
      </c>
      <c r="O36" s="51">
        <f t="shared" si="12"/>
        <v>1.3500702206297248</v>
      </c>
      <c r="P36" s="51">
        <f t="shared" si="13"/>
        <v>1.0208118466898952</v>
      </c>
      <c r="Q36" s="51">
        <f t="shared" si="14"/>
        <v>1.215228644760149</v>
      </c>
      <c r="R36" s="51">
        <f t="shared" si="15"/>
        <v>0.62748595864777446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43"/>
      <c r="B37" s="44"/>
      <c r="C37" s="45" t="s">
        <v>87</v>
      </c>
      <c r="D37" s="68" t="s">
        <v>88</v>
      </c>
      <c r="E37" s="48">
        <v>408112.03000000003</v>
      </c>
      <c r="F37" s="48">
        <v>115809.2</v>
      </c>
      <c r="G37" s="48">
        <v>9803.2999999999993</v>
      </c>
      <c r="H37" s="48">
        <v>5278.6999999999998</v>
      </c>
      <c r="I37" s="48">
        <v>10778.75</v>
      </c>
      <c r="J37" s="48">
        <v>0</v>
      </c>
      <c r="K37" s="49">
        <f t="shared" si="8"/>
        <v>-397333.28000000003</v>
      </c>
      <c r="L37" s="49">
        <f t="shared" si="9"/>
        <v>975.45000000000073</v>
      </c>
      <c r="M37" s="49">
        <f t="shared" si="10"/>
        <v>-105030.45</v>
      </c>
      <c r="N37" s="49">
        <f t="shared" si="11"/>
        <v>-5278.6999999999998</v>
      </c>
      <c r="O37" s="51">
        <f t="shared" si="12"/>
        <v>0.026411252812126119</v>
      </c>
      <c r="P37" s="51">
        <f t="shared" si="13"/>
        <v>0</v>
      </c>
      <c r="Q37" s="51">
        <f t="shared" si="14"/>
        <v>1.0995022084400152</v>
      </c>
      <c r="R37" s="51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43"/>
      <c r="B38" s="44"/>
      <c r="C38" s="45" t="s">
        <v>89</v>
      </c>
      <c r="D38" s="59" t="s">
        <v>90</v>
      </c>
      <c r="E38" s="48">
        <v>2939.3299999999999</v>
      </c>
      <c r="F38" s="48">
        <v>3436.3000000000002</v>
      </c>
      <c r="G38" s="48">
        <v>847</v>
      </c>
      <c r="H38" s="48">
        <v>432</v>
      </c>
      <c r="I38" s="48">
        <v>2082.7800000000002</v>
      </c>
      <c r="J38" s="48">
        <v>132.5</v>
      </c>
      <c r="K38" s="49">
        <f t="shared" si="8"/>
        <v>-856.54999999999973</v>
      </c>
      <c r="L38" s="49">
        <f t="shared" si="9"/>
        <v>1235.7800000000002</v>
      </c>
      <c r="M38" s="49">
        <f t="shared" si="10"/>
        <v>-1353.52</v>
      </c>
      <c r="N38" s="49">
        <f t="shared" si="11"/>
        <v>-299.5</v>
      </c>
      <c r="O38" s="51">
        <f t="shared" si="12"/>
        <v>0.70859005283516996</v>
      </c>
      <c r="P38" s="51">
        <f t="shared" si="13"/>
        <v>0.30671296296296297</v>
      </c>
      <c r="Q38" s="51">
        <f t="shared" si="14"/>
        <v>2.4590082644628102</v>
      </c>
      <c r="R38" s="51">
        <f t="shared" si="15"/>
        <v>0.6061112242819312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43"/>
      <c r="B39" s="44"/>
      <c r="C39" s="45" t="s">
        <v>91</v>
      </c>
      <c r="D39" s="59" t="s">
        <v>92</v>
      </c>
      <c r="E39" s="48">
        <v>111.49000000000001</v>
      </c>
      <c r="F39" s="48">
        <v>0</v>
      </c>
      <c r="G39" s="48">
        <v>0</v>
      </c>
      <c r="H39" s="48">
        <v>0</v>
      </c>
      <c r="I39" s="48">
        <v>281.63</v>
      </c>
      <c r="J39" s="48">
        <v>44.579999999999998</v>
      </c>
      <c r="K39" s="49">
        <f t="shared" si="8"/>
        <v>170.13999999999999</v>
      </c>
      <c r="L39" s="49">
        <f t="shared" si="9"/>
        <v>281.63</v>
      </c>
      <c r="M39" s="49">
        <f t="shared" si="10"/>
        <v>281.63</v>
      </c>
      <c r="N39" s="49">
        <f t="shared" si="11"/>
        <v>44.579999999999998</v>
      </c>
      <c r="O39" s="51">
        <f t="shared" si="12"/>
        <v>2.5260561485335007</v>
      </c>
      <c r="P39" s="51" t="str">
        <f t="shared" si="13"/>
        <v/>
      </c>
      <c r="Q39" s="51" t="str">
        <f t="shared" si="14"/>
        <v/>
      </c>
      <c r="R39" s="51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43"/>
      <c r="B40" s="44"/>
      <c r="C40" s="58" t="s">
        <v>93</v>
      </c>
      <c r="D40" s="68" t="s">
        <v>94</v>
      </c>
      <c r="E40" s="49">
        <v>70979.130000000005</v>
      </c>
      <c r="F40" s="49">
        <v>202788.70000000001</v>
      </c>
      <c r="G40" s="49">
        <v>89530</v>
      </c>
      <c r="H40" s="49">
        <v>18500</v>
      </c>
      <c r="I40" s="49">
        <v>83023.169999999998</v>
      </c>
      <c r="J40" s="49">
        <v>13820.879999999999</v>
      </c>
      <c r="K40" s="49">
        <f t="shared" si="8"/>
        <v>12044.039999999994</v>
      </c>
      <c r="L40" s="49">
        <f t="shared" si="9"/>
        <v>-6506.8300000000017</v>
      </c>
      <c r="M40" s="49">
        <f t="shared" si="10"/>
        <v>-119765.53000000001</v>
      </c>
      <c r="N40" s="49">
        <f t="shared" si="11"/>
        <v>-4679.1200000000008</v>
      </c>
      <c r="O40" s="51">
        <f t="shared" si="12"/>
        <v>1.169684243805186</v>
      </c>
      <c r="P40" s="51">
        <f t="shared" si="13"/>
        <v>0.74707459459459458</v>
      </c>
      <c r="Q40" s="51">
        <f t="shared" si="14"/>
        <v>0.92732235005026242</v>
      </c>
      <c r="R40" s="51">
        <f t="shared" si="15"/>
        <v>0.40940727959694001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43"/>
      <c r="B41" s="44"/>
      <c r="C41" s="58" t="s">
        <v>95</v>
      </c>
      <c r="D41" s="68" t="s">
        <v>96</v>
      </c>
      <c r="E41" s="49">
        <v>0</v>
      </c>
      <c r="F41" s="49">
        <v>0</v>
      </c>
      <c r="G41" s="49">
        <v>0</v>
      </c>
      <c r="H41" s="49">
        <v>0</v>
      </c>
      <c r="I41" s="49">
        <v>12263.459999999999</v>
      </c>
      <c r="J41" s="49">
        <v>0</v>
      </c>
      <c r="K41" s="49">
        <f t="shared" si="8"/>
        <v>12263.459999999999</v>
      </c>
      <c r="L41" s="49">
        <f t="shared" si="9"/>
        <v>12263.459999999999</v>
      </c>
      <c r="M41" s="49">
        <f t="shared" si="10"/>
        <v>12263.459999999999</v>
      </c>
      <c r="N41" s="49">
        <f t="shared" si="11"/>
        <v>0</v>
      </c>
      <c r="O41" s="51" t="str">
        <f t="shared" si="12"/>
        <v/>
      </c>
      <c r="P41" s="51" t="str">
        <f t="shared" si="13"/>
        <v/>
      </c>
      <c r="Q41" s="51" t="str">
        <f t="shared" si="14"/>
        <v/>
      </c>
      <c r="R41" s="51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43"/>
      <c r="B42" s="44"/>
      <c r="C42" s="58" t="s">
        <v>97</v>
      </c>
      <c r="D42" s="68" t="s">
        <v>98</v>
      </c>
      <c r="E42" s="49">
        <v>72794.789999999994</v>
      </c>
      <c r="F42" s="49">
        <v>96901.899999999994</v>
      </c>
      <c r="G42" s="49">
        <v>36800</v>
      </c>
      <c r="H42" s="49">
        <v>8700</v>
      </c>
      <c r="I42" s="49">
        <v>37421.139999999999</v>
      </c>
      <c r="J42" s="49">
        <v>6205.5900000000001</v>
      </c>
      <c r="K42" s="49">
        <f t="shared" si="8"/>
        <v>-35373.649999999994</v>
      </c>
      <c r="L42" s="49">
        <f t="shared" si="9"/>
        <v>621.13999999999942</v>
      </c>
      <c r="M42" s="49">
        <f t="shared" si="10"/>
        <v>-59480.759999999995</v>
      </c>
      <c r="N42" s="49">
        <f t="shared" si="11"/>
        <v>-2494.4099999999999</v>
      </c>
      <c r="O42" s="51">
        <f t="shared" si="12"/>
        <v>0.51406343778174235</v>
      </c>
      <c r="P42" s="51">
        <f t="shared" si="13"/>
        <v>0.71328620689655176</v>
      </c>
      <c r="Q42" s="51">
        <f t="shared" si="14"/>
        <v>1.0168788043478261</v>
      </c>
      <c r="R42" s="51">
        <f t="shared" si="15"/>
        <v>0.38617550326670586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43"/>
      <c r="B43" s="44"/>
      <c r="C43" s="58" t="s">
        <v>99</v>
      </c>
      <c r="D43" s="68" t="s">
        <v>100</v>
      </c>
      <c r="E43" s="49">
        <v>127.01000000000001</v>
      </c>
      <c r="F43" s="49">
        <v>0</v>
      </c>
      <c r="G43" s="49">
        <v>0</v>
      </c>
      <c r="H43" s="49">
        <v>0</v>
      </c>
      <c r="I43" s="49">
        <v>3764.7399999999998</v>
      </c>
      <c r="J43" s="49">
        <v>0</v>
      </c>
      <c r="K43" s="49">
        <f t="shared" si="8"/>
        <v>3637.7299999999996</v>
      </c>
      <c r="L43" s="49">
        <f t="shared" si="9"/>
        <v>3764.7399999999998</v>
      </c>
      <c r="M43" s="49">
        <f t="shared" si="10"/>
        <v>3764.7399999999998</v>
      </c>
      <c r="N43" s="49">
        <f t="shared" si="11"/>
        <v>0</v>
      </c>
      <c r="O43" s="51">
        <f t="shared" si="12"/>
        <v>29.641288087552159</v>
      </c>
      <c r="P43" s="51" t="str">
        <f t="shared" si="13"/>
        <v/>
      </c>
      <c r="Q43" s="51" t="str">
        <f t="shared" si="14"/>
        <v/>
      </c>
      <c r="R43" s="51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43"/>
      <c r="B44" s="44"/>
      <c r="C44" s="45" t="s">
        <v>55</v>
      </c>
      <c r="D44" s="59" t="s">
        <v>56</v>
      </c>
      <c r="E44" s="49">
        <v>7004.2299999999996</v>
      </c>
      <c r="F44" s="49">
        <v>12977.999999999998</v>
      </c>
      <c r="G44" s="49">
        <v>6604</v>
      </c>
      <c r="H44" s="49">
        <v>3302</v>
      </c>
      <c r="I44" s="49">
        <v>3874.0700000000002</v>
      </c>
      <c r="J44" s="49">
        <v>556.92000000000007</v>
      </c>
      <c r="K44" s="49">
        <f t="shared" si="8"/>
        <v>-3130.1599999999994</v>
      </c>
      <c r="L44" s="49">
        <f t="shared" si="9"/>
        <v>-2729.9299999999998</v>
      </c>
      <c r="M44" s="49">
        <f t="shared" si="10"/>
        <v>-9103.9299999999985</v>
      </c>
      <c r="N44" s="49">
        <f t="shared" si="11"/>
        <v>-2745.0799999999999</v>
      </c>
      <c r="O44" s="51">
        <f t="shared" si="12"/>
        <v>0.55310433837838002</v>
      </c>
      <c r="P44" s="51">
        <f t="shared" si="13"/>
        <v>0.16866141732283466</v>
      </c>
      <c r="Q44" s="51">
        <f t="shared" si="14"/>
        <v>0.58662477286493042</v>
      </c>
      <c r="R44" s="51">
        <f t="shared" si="15"/>
        <v>0.29851055632609036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43"/>
      <c r="B45" s="44"/>
      <c r="C45" s="45" t="s">
        <v>101</v>
      </c>
      <c r="D45" s="59" t="s">
        <v>102</v>
      </c>
      <c r="E45" s="49">
        <v>31757.700000000001</v>
      </c>
      <c r="F45" s="49">
        <v>68465.100000000006</v>
      </c>
      <c r="G45" s="49">
        <v>30505.5</v>
      </c>
      <c r="H45" s="49">
        <v>8021</v>
      </c>
      <c r="I45" s="49">
        <v>34594.580000000002</v>
      </c>
      <c r="J45" s="49">
        <v>5065.9000000000005</v>
      </c>
      <c r="K45" s="49">
        <f t="shared" si="8"/>
        <v>2836.880000000001</v>
      </c>
      <c r="L45" s="49">
        <f t="shared" si="9"/>
        <v>4089.0800000000017</v>
      </c>
      <c r="M45" s="49">
        <f t="shared" si="10"/>
        <v>-33870.520000000004</v>
      </c>
      <c r="N45" s="49">
        <f t="shared" si="11"/>
        <v>-2955.0999999999995</v>
      </c>
      <c r="O45" s="51">
        <f t="shared" si="12"/>
        <v>1.0893288871675215</v>
      </c>
      <c r="P45" s="51">
        <f t="shared" si="13"/>
        <v>0.63157960354070575</v>
      </c>
      <c r="Q45" s="51">
        <f t="shared" si="14"/>
        <v>1.1340440248479784</v>
      </c>
      <c r="R45" s="51">
        <f t="shared" si="15"/>
        <v>0.50528780356707281</v>
      </c>
      <c r="S45" s="1"/>
      <c r="T45" s="1"/>
      <c r="U45" s="1"/>
      <c r="V45" s="1"/>
      <c r="W45" s="1"/>
      <c r="X45" s="1"/>
      <c r="Y45" s="1"/>
      <c r="Z45" s="1"/>
      <c r="AA45" s="1"/>
    </row>
    <row r="46" s="80" customFormat="1" ht="14.25">
      <c r="A46" s="61"/>
      <c r="B46" s="79"/>
      <c r="C46" s="81"/>
      <c r="D46" s="63" t="s">
        <v>57</v>
      </c>
      <c r="E46" s="82">
        <f>SUM(E34:E45)</f>
        <v>787220.27000000002</v>
      </c>
      <c r="F46" s="82">
        <f>SUM(F34:F45)</f>
        <v>947303.40000000014</v>
      </c>
      <c r="G46" s="82">
        <f>SUM(G34:G45)</f>
        <v>404944.79999999999</v>
      </c>
      <c r="H46" s="82">
        <f>SUM(H34:H45)</f>
        <v>106695.7</v>
      </c>
      <c r="I46" s="82">
        <f>SUM(I34:I45)</f>
        <v>456571.95000000007</v>
      </c>
      <c r="J46" s="82">
        <f>SUM(J34:J45)</f>
        <v>91642.649999999994</v>
      </c>
      <c r="K46" s="82">
        <f>SUM(K34:K45)</f>
        <v>-330648.32000000001</v>
      </c>
      <c r="L46" s="82">
        <f t="shared" si="9"/>
        <v>51627.150000000081</v>
      </c>
      <c r="M46" s="82">
        <f>SUM(M34:M45)</f>
        <v>-490731.45000000007</v>
      </c>
      <c r="N46" s="82">
        <f>SUM(N34:N45)</f>
        <v>-15053.050000000003</v>
      </c>
      <c r="O46" s="65">
        <f t="shared" si="12"/>
        <v>0.57997992099466655</v>
      </c>
      <c r="P46" s="65">
        <f t="shared" si="13"/>
        <v>0.85891605753558953</v>
      </c>
      <c r="Q46" s="65">
        <f t="shared" si="14"/>
        <v>1.1274918211074696</v>
      </c>
      <c r="R46" s="65">
        <f t="shared" si="15"/>
        <v>0.48197013755044055</v>
      </c>
      <c r="S46" s="80"/>
      <c r="T46" s="80"/>
      <c r="U46" s="80"/>
      <c r="V46" s="80"/>
      <c r="W46" s="80"/>
      <c r="X46" s="80"/>
      <c r="Y46" s="80"/>
      <c r="Z46" s="80"/>
      <c r="AA46" s="80"/>
    </row>
    <row r="47" ht="17.25">
      <c r="A47" s="43" t="s">
        <v>103</v>
      </c>
      <c r="B47" s="44" t="s">
        <v>104</v>
      </c>
      <c r="C47" s="45" t="s">
        <v>105</v>
      </c>
      <c r="D47" s="59" t="s">
        <v>106</v>
      </c>
      <c r="E47" s="48">
        <v>294647.41999999998</v>
      </c>
      <c r="F47" s="48">
        <v>653882.09999999998</v>
      </c>
      <c r="G47" s="48">
        <v>332122.59999999998</v>
      </c>
      <c r="H47" s="48">
        <v>34767.5</v>
      </c>
      <c r="I47" s="48">
        <v>284606.23999999999</v>
      </c>
      <c r="J47" s="48">
        <v>90.310000000000002</v>
      </c>
      <c r="K47" s="49">
        <f t="shared" ref="K47:K78" si="16">I47-E47</f>
        <v>-10041.179999999993</v>
      </c>
      <c r="L47" s="49">
        <f t="shared" si="9"/>
        <v>-47516.359999999986</v>
      </c>
      <c r="M47" s="49">
        <f t="shared" ref="M47:M78" si="17">I47-F47</f>
        <v>-369275.85999999999</v>
      </c>
      <c r="N47" s="49">
        <f t="shared" ref="N47:N78" si="18">J47-H47</f>
        <v>-34677.190000000002</v>
      </c>
      <c r="O47" s="51">
        <f t="shared" si="12"/>
        <v>0.96592137138007184</v>
      </c>
      <c r="P47" s="51">
        <f t="shared" si="13"/>
        <v>0.0025975408067879487</v>
      </c>
      <c r="Q47" s="51">
        <f t="shared" si="14"/>
        <v>0.85693126574343337</v>
      </c>
      <c r="R47" s="51">
        <f t="shared" si="15"/>
        <v>0.435256202914868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43"/>
      <c r="B48" s="44"/>
      <c r="C48" s="45" t="s">
        <v>107</v>
      </c>
      <c r="D48" s="59" t="s">
        <v>108</v>
      </c>
      <c r="E48" s="48">
        <v>194126.67999999999</v>
      </c>
      <c r="F48" s="48">
        <v>423200.79999999999</v>
      </c>
      <c r="G48" s="48">
        <v>222176.29999999999</v>
      </c>
      <c r="H48" s="48">
        <v>30333.299999999999</v>
      </c>
      <c r="I48" s="48">
        <v>210054.92999999999</v>
      </c>
      <c r="J48" s="48">
        <v>0</v>
      </c>
      <c r="K48" s="49">
        <f t="shared" si="16"/>
        <v>15928.25</v>
      </c>
      <c r="L48" s="49">
        <f t="shared" si="9"/>
        <v>-12121.369999999995</v>
      </c>
      <c r="M48" s="49">
        <f t="shared" si="17"/>
        <v>-213145.87</v>
      </c>
      <c r="N48" s="49">
        <f t="shared" si="18"/>
        <v>-30333.299999999999</v>
      </c>
      <c r="O48" s="51">
        <f t="shared" si="12"/>
        <v>1.0820508031147495</v>
      </c>
      <c r="P48" s="51">
        <f t="shared" si="13"/>
        <v>0</v>
      </c>
      <c r="Q48" s="51">
        <f t="shared" si="14"/>
        <v>0.94544256070516974</v>
      </c>
      <c r="R48" s="51">
        <f t="shared" si="15"/>
        <v>0.49634814017364809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43"/>
      <c r="B49" s="44"/>
      <c r="C49" s="45" t="s">
        <v>109</v>
      </c>
      <c r="D49" s="59" t="s">
        <v>110</v>
      </c>
      <c r="E49" s="48">
        <v>1841948.22</v>
      </c>
      <c r="F49" s="48">
        <v>4515290.5999999996</v>
      </c>
      <c r="G49" s="48">
        <v>2097732.6000000001</v>
      </c>
      <c r="H49" s="48">
        <v>373094.79999999999</v>
      </c>
      <c r="I49" s="48">
        <v>1761060.6899999999</v>
      </c>
      <c r="J49" s="48">
        <v>77460.339999999997</v>
      </c>
      <c r="K49" s="49">
        <f t="shared" si="16"/>
        <v>-80887.530000000028</v>
      </c>
      <c r="L49" s="49">
        <f t="shared" si="9"/>
        <v>-336671.91000000015</v>
      </c>
      <c r="M49" s="49">
        <f t="shared" si="17"/>
        <v>-2754229.9099999997</v>
      </c>
      <c r="N49" s="50">
        <f t="shared" si="18"/>
        <v>-295634.45999999996</v>
      </c>
      <c r="O49" s="51">
        <f t="shared" si="12"/>
        <v>0.95608588280510942</v>
      </c>
      <c r="P49" s="51">
        <f t="shared" si="13"/>
        <v>0.20761570517734365</v>
      </c>
      <c r="Q49" s="51">
        <f t="shared" si="14"/>
        <v>0.83950675600884495</v>
      </c>
      <c r="R49" s="51">
        <f t="shared" si="15"/>
        <v>0.39002156140293609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43"/>
      <c r="B50" s="44"/>
      <c r="C50" s="45" t="s">
        <v>111</v>
      </c>
      <c r="D50" s="59" t="s">
        <v>112</v>
      </c>
      <c r="E50" s="48">
        <v>397.48000000000002</v>
      </c>
      <c r="F50" s="48">
        <v>4371.8000000000002</v>
      </c>
      <c r="G50" s="48">
        <v>1572.5</v>
      </c>
      <c r="H50" s="48">
        <v>467.5</v>
      </c>
      <c r="I50" s="48">
        <v>1133.22</v>
      </c>
      <c r="J50" s="48">
        <v>153.15000000000001</v>
      </c>
      <c r="K50" s="49">
        <f t="shared" si="16"/>
        <v>735.74000000000001</v>
      </c>
      <c r="L50" s="49">
        <f t="shared" si="9"/>
        <v>-439.27999999999997</v>
      </c>
      <c r="M50" s="49">
        <f t="shared" si="17"/>
        <v>-3238.5799999999999</v>
      </c>
      <c r="N50" s="49">
        <f t="shared" si="18"/>
        <v>-314.35000000000002</v>
      </c>
      <c r="O50" s="51">
        <f t="shared" si="12"/>
        <v>2.8510113716413406</v>
      </c>
      <c r="P50" s="51">
        <f t="shared" si="13"/>
        <v>0.32759358288770057</v>
      </c>
      <c r="Q50" s="51">
        <f t="shared" si="14"/>
        <v>0.72064864864864864</v>
      </c>
      <c r="R50" s="51">
        <f t="shared" si="15"/>
        <v>0.2592113088430395</v>
      </c>
      <c r="S50" s="1"/>
      <c r="T50" s="1"/>
      <c r="U50" s="1"/>
      <c r="V50" s="1"/>
      <c r="W50" s="1"/>
      <c r="X50" s="1"/>
      <c r="Y50" s="1"/>
      <c r="Z50" s="1"/>
      <c r="AA50" s="1"/>
    </row>
    <row r="51" s="60" customFormat="1" ht="14.25">
      <c r="A51" s="61"/>
      <c r="B51" s="62"/>
      <c r="C51" s="61"/>
      <c r="D51" s="63" t="s">
        <v>57</v>
      </c>
      <c r="E51" s="64">
        <f>SUM(E47:E50)</f>
        <v>2331119.7999999998</v>
      </c>
      <c r="F51" s="64">
        <f>SUM(F47:F50)</f>
        <v>5596745.2999999998</v>
      </c>
      <c r="G51" s="64">
        <f>SUM(G47:G50)</f>
        <v>2653604</v>
      </c>
      <c r="H51" s="64">
        <f>SUM(H47:H50)</f>
        <v>438663.09999999998</v>
      </c>
      <c r="I51" s="64">
        <f>SUM(I47:I50)</f>
        <v>2256855.0800000001</v>
      </c>
      <c r="J51" s="64">
        <f>SUM(J47:J50)</f>
        <v>77703.799999999988</v>
      </c>
      <c r="K51" s="64">
        <f t="shared" si="16"/>
        <v>-74264.719999999739</v>
      </c>
      <c r="L51" s="64">
        <f t="shared" si="9"/>
        <v>-396748.91999999993</v>
      </c>
      <c r="M51" s="64">
        <f t="shared" si="17"/>
        <v>-3339890.2199999997</v>
      </c>
      <c r="N51" s="64">
        <f t="shared" si="18"/>
        <v>-360959.29999999999</v>
      </c>
      <c r="O51" s="65">
        <f t="shared" si="12"/>
        <v>0.96814204057637887</v>
      </c>
      <c r="P51" s="65">
        <f t="shared" si="13"/>
        <v>0.1771377624422934</v>
      </c>
      <c r="Q51" s="65">
        <f t="shared" si="14"/>
        <v>0.85048676441548932</v>
      </c>
      <c r="R51" s="65">
        <f t="shared" si="15"/>
        <v>0.40324419980305343</v>
      </c>
      <c r="S51" s="60"/>
      <c r="T51" s="60"/>
      <c r="U51" s="60"/>
      <c r="V51" s="60"/>
      <c r="W51" s="60"/>
      <c r="X51" s="60"/>
      <c r="Y51" s="60"/>
      <c r="Z51" s="60"/>
      <c r="AA51" s="60"/>
    </row>
    <row r="52" ht="17.25">
      <c r="A52" s="66">
        <v>991</v>
      </c>
      <c r="B52" s="44" t="s">
        <v>113</v>
      </c>
      <c r="C52" s="58" t="s">
        <v>68</v>
      </c>
      <c r="D52" s="68" t="s">
        <v>114</v>
      </c>
      <c r="E52" s="48">
        <v>29933.34</v>
      </c>
      <c r="F52" s="48">
        <v>66470.800000000003</v>
      </c>
      <c r="G52" s="48">
        <v>31900</v>
      </c>
      <c r="H52" s="48">
        <v>5600</v>
      </c>
      <c r="I52" s="48">
        <v>31586.509999999998</v>
      </c>
      <c r="J52" s="48">
        <v>4907.3299999999999</v>
      </c>
      <c r="K52" s="49">
        <f t="shared" si="16"/>
        <v>1653.1699999999983</v>
      </c>
      <c r="L52" s="49">
        <f t="shared" si="9"/>
        <v>-313.4900000000016</v>
      </c>
      <c r="M52" s="49">
        <f t="shared" si="17"/>
        <v>-34884.290000000008</v>
      </c>
      <c r="N52" s="49">
        <f t="shared" si="18"/>
        <v>-692.67000000000007</v>
      </c>
      <c r="O52" s="51">
        <f t="shared" si="12"/>
        <v>1.0552283841362173</v>
      </c>
      <c r="P52" s="51">
        <f t="shared" si="13"/>
        <v>0.87630892857142861</v>
      </c>
      <c r="Q52" s="51">
        <f t="shared" si="14"/>
        <v>0.9901727272727272</v>
      </c>
      <c r="R52" s="51">
        <f t="shared" si="15"/>
        <v>0.47519376929418627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69"/>
      <c r="B53" s="44"/>
      <c r="C53" s="45" t="s">
        <v>115</v>
      </c>
      <c r="D53" s="59" t="s">
        <v>116</v>
      </c>
      <c r="E53" s="48">
        <v>6179.6099999999997</v>
      </c>
      <c r="F53" s="48">
        <v>0</v>
      </c>
      <c r="G53" s="48">
        <v>0</v>
      </c>
      <c r="H53" s="48">
        <v>0</v>
      </c>
      <c r="I53" s="48">
        <v>1813.8399999999999</v>
      </c>
      <c r="J53" s="48">
        <v>0</v>
      </c>
      <c r="K53" s="49">
        <f t="shared" si="16"/>
        <v>-4365.7699999999995</v>
      </c>
      <c r="L53" s="49">
        <f t="shared" si="9"/>
        <v>1813.8399999999999</v>
      </c>
      <c r="M53" s="49">
        <f t="shared" si="17"/>
        <v>1813.8399999999999</v>
      </c>
      <c r="N53" s="49">
        <f t="shared" si="18"/>
        <v>0</v>
      </c>
      <c r="O53" s="51">
        <f t="shared" si="12"/>
        <v>0.29352014123868658</v>
      </c>
      <c r="P53" s="51" t="str">
        <f t="shared" si="13"/>
        <v/>
      </c>
      <c r="Q53" s="51" t="str">
        <f t="shared" si="14"/>
        <v/>
      </c>
      <c r="R53" s="51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60" customFormat="1" ht="14.25">
      <c r="A54" s="70"/>
      <c r="B54" s="62"/>
      <c r="C54" s="61"/>
      <c r="D54" s="63" t="s">
        <v>57</v>
      </c>
      <c r="E54" s="64">
        <f>SUM(E52:E53)</f>
        <v>36112.949999999997</v>
      </c>
      <c r="F54" s="64">
        <f>SUM(F52:F53)</f>
        <v>66470.800000000003</v>
      </c>
      <c r="G54" s="64">
        <f>SUM(G52:G53)</f>
        <v>31900</v>
      </c>
      <c r="H54" s="64">
        <f>SUM(H52:H53)</f>
        <v>5600</v>
      </c>
      <c r="I54" s="64">
        <f>SUM(I52:I53)</f>
        <v>33400.349999999999</v>
      </c>
      <c r="J54" s="64">
        <f>SUM(J52:J53)</f>
        <v>4907.3299999999999</v>
      </c>
      <c r="K54" s="64">
        <f t="shared" si="16"/>
        <v>-2712.5999999999985</v>
      </c>
      <c r="L54" s="64">
        <f t="shared" si="9"/>
        <v>1500.3499999999985</v>
      </c>
      <c r="M54" s="64">
        <f t="shared" si="17"/>
        <v>-33070.450000000004</v>
      </c>
      <c r="N54" s="64">
        <f t="shared" si="18"/>
        <v>-692.67000000000007</v>
      </c>
      <c r="O54" s="65">
        <f t="shared" si="12"/>
        <v>0.92488567120658938</v>
      </c>
      <c r="P54" s="65">
        <f t="shared" si="13"/>
        <v>0.87630892857142861</v>
      </c>
      <c r="Q54" s="65">
        <f t="shared" si="14"/>
        <v>1.0470329153605016</v>
      </c>
      <c r="R54" s="65">
        <f t="shared" si="15"/>
        <v>0.50248154076677276</v>
      </c>
      <c r="S54" s="60"/>
      <c r="T54" s="60"/>
      <c r="U54" s="60"/>
      <c r="V54" s="60"/>
      <c r="W54" s="60"/>
      <c r="X54" s="60"/>
      <c r="Y54" s="60"/>
      <c r="Z54" s="60"/>
      <c r="AA54" s="60"/>
    </row>
    <row r="55" ht="17.25">
      <c r="A55" s="43" t="s">
        <v>117</v>
      </c>
      <c r="B55" s="44" t="s">
        <v>118</v>
      </c>
      <c r="C55" s="45" t="s">
        <v>119</v>
      </c>
      <c r="D55" s="59" t="s">
        <v>120</v>
      </c>
      <c r="E55" s="48">
        <v>22407.18</v>
      </c>
      <c r="F55" s="48">
        <v>24461.700000000001</v>
      </c>
      <c r="G55" s="48">
        <v>12243.300000000001</v>
      </c>
      <c r="H55" s="48">
        <v>352.69999999999999</v>
      </c>
      <c r="I55" s="48">
        <v>39110.330000000002</v>
      </c>
      <c r="J55" s="48">
        <v>211.91000000000003</v>
      </c>
      <c r="K55" s="49">
        <f t="shared" si="16"/>
        <v>16703.150000000001</v>
      </c>
      <c r="L55" s="49">
        <f t="shared" si="9"/>
        <v>26867.029999999999</v>
      </c>
      <c r="M55" s="49">
        <f t="shared" si="17"/>
        <v>14648.630000000001</v>
      </c>
      <c r="N55" s="49">
        <f t="shared" si="18"/>
        <v>-140.78999999999996</v>
      </c>
      <c r="O55" s="83">
        <f t="shared" si="12"/>
        <v>1.7454373999762576</v>
      </c>
      <c r="P55" s="83">
        <f t="shared" si="13"/>
        <v>0.60082222852282396</v>
      </c>
      <c r="Q55" s="83">
        <f t="shared" si="14"/>
        <v>3.1944271560772011</v>
      </c>
      <c r="R55" s="51">
        <f t="shared" si="15"/>
        <v>1.5988394101799956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43"/>
      <c r="B56" s="44"/>
      <c r="C56" s="45" t="s">
        <v>121</v>
      </c>
      <c r="D56" s="59" t="s">
        <v>122</v>
      </c>
      <c r="E56" s="48">
        <v>27511.689999999999</v>
      </c>
      <c r="F56" s="48">
        <v>50550.300000000003</v>
      </c>
      <c r="G56" s="48">
        <v>7100</v>
      </c>
      <c r="H56" s="48">
        <v>1700</v>
      </c>
      <c r="I56" s="48">
        <v>19343.530000000002</v>
      </c>
      <c r="J56" s="48">
        <v>6295.1499999999996</v>
      </c>
      <c r="K56" s="49">
        <f t="shared" si="16"/>
        <v>-8168.1599999999962</v>
      </c>
      <c r="L56" s="49">
        <f t="shared" si="9"/>
        <v>12243.530000000002</v>
      </c>
      <c r="M56" s="49">
        <f t="shared" si="17"/>
        <v>-31206.77</v>
      </c>
      <c r="N56" s="49">
        <f t="shared" si="18"/>
        <v>4595.1499999999996</v>
      </c>
      <c r="O56" s="83">
        <f t="shared" si="12"/>
        <v>0.70310220855207384</v>
      </c>
      <c r="P56" s="83">
        <f t="shared" si="13"/>
        <v>3.7030294117647058</v>
      </c>
      <c r="Q56" s="83">
        <f t="shared" si="14"/>
        <v>2.7244408450704229</v>
      </c>
      <c r="R56" s="51">
        <f t="shared" si="15"/>
        <v>0.38265905444675902</v>
      </c>
      <c r="S56" s="1"/>
      <c r="T56" s="1"/>
      <c r="U56" s="1"/>
      <c r="V56" s="1"/>
      <c r="W56" s="1"/>
      <c r="X56" s="1"/>
      <c r="Y56" s="1"/>
      <c r="Z56" s="1"/>
      <c r="AA56" s="1"/>
    </row>
    <row r="57" s="60" customFormat="1" ht="14.25">
      <c r="A57" s="61"/>
      <c r="B57" s="62"/>
      <c r="C57" s="61"/>
      <c r="D57" s="63" t="s">
        <v>57</v>
      </c>
      <c r="E57" s="64">
        <f>SUBTOTAL(9,E55:E56)</f>
        <v>49918.869999999995</v>
      </c>
      <c r="F57" s="64">
        <f>SUBTOTAL(9,F55:F56)</f>
        <v>75012</v>
      </c>
      <c r="G57" s="64">
        <f>SUBTOTAL(9,G55:G56)</f>
        <v>19343.300000000003</v>
      </c>
      <c r="H57" s="64">
        <f>SUBTOTAL(9,H55:H56)</f>
        <v>2052.6999999999998</v>
      </c>
      <c r="I57" s="64">
        <f>SUBTOTAL(9,I55:I56)</f>
        <v>58453.860000000001</v>
      </c>
      <c r="J57" s="64">
        <f>SUBTOTAL(9,J55:J56)</f>
        <v>6507.0599999999995</v>
      </c>
      <c r="K57" s="64">
        <f t="shared" si="16"/>
        <v>8534.9900000000052</v>
      </c>
      <c r="L57" s="64">
        <f t="shared" si="9"/>
        <v>39110.559999999998</v>
      </c>
      <c r="M57" s="64">
        <f t="shared" si="17"/>
        <v>-16558.139999999999</v>
      </c>
      <c r="N57" s="64">
        <f t="shared" si="18"/>
        <v>4454.3599999999997</v>
      </c>
      <c r="O57" s="65">
        <f t="shared" si="12"/>
        <v>1.1709772276495842</v>
      </c>
      <c r="P57" s="65">
        <f t="shared" si="13"/>
        <v>3.1700004871632483</v>
      </c>
      <c r="Q57" s="65">
        <f t="shared" si="14"/>
        <v>3.0219176665822269</v>
      </c>
      <c r="R57" s="65">
        <f t="shared" si="15"/>
        <v>0.77926011838105902</v>
      </c>
      <c r="S57" s="60"/>
      <c r="T57" s="60"/>
      <c r="U57" s="60"/>
      <c r="V57" s="60"/>
      <c r="W57" s="60"/>
      <c r="X57" s="60"/>
      <c r="Y57" s="60"/>
      <c r="Z57" s="60"/>
      <c r="AA57" s="60"/>
    </row>
    <row r="58" ht="17.25">
      <c r="A58" s="69"/>
      <c r="B58" s="44" t="s">
        <v>123</v>
      </c>
      <c r="C58" s="45" t="s">
        <v>124</v>
      </c>
      <c r="D58" s="71" t="s">
        <v>125</v>
      </c>
      <c r="E58" s="49">
        <v>193.31</v>
      </c>
      <c r="F58" s="49">
        <v>30.699999999999999</v>
      </c>
      <c r="G58" s="49">
        <v>30.699999999999999</v>
      </c>
      <c r="H58" s="49">
        <v>0</v>
      </c>
      <c r="I58" s="49">
        <v>1978.3599999999999</v>
      </c>
      <c r="J58" s="49">
        <v>271.57999999999998</v>
      </c>
      <c r="K58" s="49">
        <f t="shared" si="16"/>
        <v>1785.05</v>
      </c>
      <c r="L58" s="49">
        <f t="shared" si="9"/>
        <v>1947.6599999999999</v>
      </c>
      <c r="M58" s="49">
        <f t="shared" si="17"/>
        <v>1947.6599999999999</v>
      </c>
      <c r="N58" s="49">
        <f t="shared" si="18"/>
        <v>271.57999999999998</v>
      </c>
      <c r="O58" s="51">
        <f t="shared" si="12"/>
        <v>10.23413170555067</v>
      </c>
      <c r="P58" s="51" t="str">
        <f t="shared" si="13"/>
        <v/>
      </c>
      <c r="Q58" s="51">
        <f t="shared" si="14"/>
        <v>64.441693811074913</v>
      </c>
      <c r="R58" s="51">
        <f t="shared" si="15"/>
        <v>64.441693811074913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69"/>
      <c r="B59" s="44"/>
      <c r="C59" s="45" t="s">
        <v>89</v>
      </c>
      <c r="D59" s="59" t="s">
        <v>126</v>
      </c>
      <c r="E59" s="49">
        <v>652.05999999999995</v>
      </c>
      <c r="F59" s="49">
        <v>26</v>
      </c>
      <c r="G59" s="49">
        <v>26</v>
      </c>
      <c r="H59" s="49">
        <v>0</v>
      </c>
      <c r="I59" s="49">
        <v>1539.8399999999999</v>
      </c>
      <c r="J59" s="49">
        <v>0</v>
      </c>
      <c r="K59" s="49">
        <f t="shared" si="16"/>
        <v>887.77999999999997</v>
      </c>
      <c r="L59" s="49">
        <f t="shared" si="9"/>
        <v>1513.8399999999999</v>
      </c>
      <c r="M59" s="49">
        <f t="shared" si="17"/>
        <v>1513.8399999999999</v>
      </c>
      <c r="N59" s="49">
        <f t="shared" si="18"/>
        <v>0</v>
      </c>
      <c r="O59" s="51">
        <f t="shared" si="12"/>
        <v>2.3615004754163729</v>
      </c>
      <c r="P59" s="51" t="str">
        <f t="shared" si="13"/>
        <v/>
      </c>
      <c r="Q59" s="51">
        <f t="shared" si="14"/>
        <v>59.224615384615383</v>
      </c>
      <c r="R59" s="84">
        <f t="shared" si="15"/>
        <v>59.224615384615383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69"/>
      <c r="B60" s="44"/>
      <c r="C60" s="45" t="s">
        <v>53</v>
      </c>
      <c r="D60" s="59" t="s">
        <v>54</v>
      </c>
      <c r="E60" s="48">
        <v>352.19999999999999</v>
      </c>
      <c r="F60" s="48">
        <v>371</v>
      </c>
      <c r="G60" s="48">
        <v>371</v>
      </c>
      <c r="H60" s="48">
        <v>0</v>
      </c>
      <c r="I60" s="48">
        <v>0</v>
      </c>
      <c r="J60" s="48">
        <v>0</v>
      </c>
      <c r="K60" s="49">
        <f t="shared" si="16"/>
        <v>-352.19999999999999</v>
      </c>
      <c r="L60" s="49">
        <f t="shared" si="9"/>
        <v>-371</v>
      </c>
      <c r="M60" s="49">
        <f t="shared" si="17"/>
        <v>-371</v>
      </c>
      <c r="N60" s="49">
        <f t="shared" si="18"/>
        <v>0</v>
      </c>
      <c r="O60" s="51">
        <f t="shared" si="12"/>
        <v>0</v>
      </c>
      <c r="P60" s="51" t="str">
        <f t="shared" si="13"/>
        <v/>
      </c>
      <c r="Q60" s="51">
        <f t="shared" si="14"/>
        <v>0</v>
      </c>
      <c r="R60" s="51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69"/>
      <c r="B61" s="44"/>
      <c r="C61" s="45" t="s">
        <v>127</v>
      </c>
      <c r="D61" s="59" t="s">
        <v>128</v>
      </c>
      <c r="E61" s="49">
        <v>51194.379999999997</v>
      </c>
      <c r="F61" s="49">
        <v>8722.7000000000007</v>
      </c>
      <c r="G61" s="49">
        <v>1189.5</v>
      </c>
      <c r="H61" s="49">
        <v>214.80000000000001</v>
      </c>
      <c r="I61" s="49">
        <v>46500.199999999997</v>
      </c>
      <c r="J61" s="49">
        <v>9734.4400000000005</v>
      </c>
      <c r="K61" s="49">
        <f t="shared" si="16"/>
        <v>-4694.1800000000003</v>
      </c>
      <c r="L61" s="49">
        <f t="shared" si="9"/>
        <v>45310.699999999997</v>
      </c>
      <c r="M61" s="49">
        <f t="shared" si="17"/>
        <v>37777.5</v>
      </c>
      <c r="N61" s="49">
        <f t="shared" si="18"/>
        <v>9519.6400000000012</v>
      </c>
      <c r="O61" s="51">
        <f t="shared" si="12"/>
        <v>0.90830673210614132</v>
      </c>
      <c r="P61" s="51">
        <f t="shared" si="13"/>
        <v>45.31862197392924</v>
      </c>
      <c r="Q61" s="51">
        <f t="shared" si="14"/>
        <v>39.092223623371162</v>
      </c>
      <c r="R61" s="51">
        <f t="shared" si="15"/>
        <v>5.3309411076845468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69"/>
      <c r="B62" s="44"/>
      <c r="C62" s="45" t="s">
        <v>55</v>
      </c>
      <c r="D62" s="59" t="s">
        <v>56</v>
      </c>
      <c r="E62" s="49">
        <v>62162.830000000002</v>
      </c>
      <c r="F62" s="49">
        <v>103985.40000000005</v>
      </c>
      <c r="G62" s="49">
        <v>45516.799999999959</v>
      </c>
      <c r="H62" s="49">
        <v>8820.5999999999985</v>
      </c>
      <c r="I62" s="49">
        <v>89602.400000000009</v>
      </c>
      <c r="J62" s="49">
        <v>9423.7100000000009</v>
      </c>
      <c r="K62" s="49">
        <f t="shared" si="16"/>
        <v>27439.570000000007</v>
      </c>
      <c r="L62" s="49">
        <f t="shared" si="9"/>
        <v>44085.600000000049</v>
      </c>
      <c r="M62" s="49">
        <f t="shared" si="17"/>
        <v>-14383.000000000044</v>
      </c>
      <c r="N62" s="49">
        <f t="shared" si="18"/>
        <v>603.1100000000024</v>
      </c>
      <c r="O62" s="51">
        <f t="shared" si="12"/>
        <v>1.4414144272389144</v>
      </c>
      <c r="P62" s="51">
        <f t="shared" si="13"/>
        <v>1.0683751672221846</v>
      </c>
      <c r="Q62" s="51">
        <f t="shared" si="14"/>
        <v>1.9685566647919031</v>
      </c>
      <c r="R62" s="51">
        <f t="shared" si="15"/>
        <v>0.86168250542864633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69"/>
      <c r="B63" s="44"/>
      <c r="C63" s="45" t="s">
        <v>129</v>
      </c>
      <c r="D63" s="59" t="s">
        <v>130</v>
      </c>
      <c r="E63" s="49">
        <v>-261.13999999999999</v>
      </c>
      <c r="F63" s="49">
        <v>0</v>
      </c>
      <c r="G63" s="49">
        <v>0</v>
      </c>
      <c r="H63" s="49">
        <v>0</v>
      </c>
      <c r="I63" s="49">
        <v>581.49000000000001</v>
      </c>
      <c r="J63" s="49">
        <v>203.31</v>
      </c>
      <c r="K63" s="49">
        <f t="shared" si="16"/>
        <v>842.63</v>
      </c>
      <c r="L63" s="49">
        <f t="shared" si="9"/>
        <v>581.49000000000001</v>
      </c>
      <c r="M63" s="49">
        <f t="shared" si="17"/>
        <v>581.49000000000001</v>
      </c>
      <c r="N63" s="49">
        <f t="shared" si="18"/>
        <v>203.31</v>
      </c>
      <c r="O63" s="51">
        <f t="shared" si="12"/>
        <v>-2.2267366163743589</v>
      </c>
      <c r="P63" s="51" t="str">
        <f t="shared" si="13"/>
        <v/>
      </c>
      <c r="Q63" s="51" t="str">
        <f t="shared" si="14"/>
        <v/>
      </c>
      <c r="R63" s="51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69"/>
      <c r="B64" s="44"/>
      <c r="C64" s="45" t="s">
        <v>131</v>
      </c>
      <c r="D64" s="59" t="s">
        <v>132</v>
      </c>
      <c r="E64" s="49">
        <v>421.73000000000002</v>
      </c>
      <c r="F64" s="49">
        <v>0</v>
      </c>
      <c r="G64" s="49">
        <v>0</v>
      </c>
      <c r="H64" s="49">
        <v>0</v>
      </c>
      <c r="I64" s="49">
        <v>39316.419999999998</v>
      </c>
      <c r="J64" s="49">
        <v>72.109999999999999</v>
      </c>
      <c r="K64" s="49">
        <f t="shared" si="16"/>
        <v>38894.689999999995</v>
      </c>
      <c r="L64" s="49">
        <f t="shared" si="9"/>
        <v>39316.419999999998</v>
      </c>
      <c r="M64" s="49">
        <f t="shared" si="17"/>
        <v>39316.419999999998</v>
      </c>
      <c r="N64" s="49">
        <f t="shared" si="18"/>
        <v>72.109999999999999</v>
      </c>
      <c r="O64" s="51">
        <f t="shared" si="12"/>
        <v>93.226519337016569</v>
      </c>
      <c r="P64" s="51" t="str">
        <f t="shared" si="13"/>
        <v/>
      </c>
      <c r="Q64" s="51" t="str">
        <f t="shared" si="14"/>
        <v/>
      </c>
      <c r="R64" s="51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69"/>
      <c r="B65" s="44"/>
      <c r="C65" s="45" t="s">
        <v>133</v>
      </c>
      <c r="D65" s="59" t="s">
        <v>134</v>
      </c>
      <c r="E65" s="49">
        <v>619.54999999999995</v>
      </c>
      <c r="F65" s="49">
        <v>0</v>
      </c>
      <c r="G65" s="49">
        <v>0</v>
      </c>
      <c r="H65" s="49">
        <v>0</v>
      </c>
      <c r="I65" s="49">
        <v>5852.1199999999999</v>
      </c>
      <c r="J65" s="49">
        <v>0</v>
      </c>
      <c r="K65" s="49">
        <f t="shared" si="16"/>
        <v>5232.5699999999997</v>
      </c>
      <c r="L65" s="49">
        <f t="shared" si="9"/>
        <v>5852.1199999999999</v>
      </c>
      <c r="M65" s="49">
        <f t="shared" si="17"/>
        <v>5852.1199999999999</v>
      </c>
      <c r="N65" s="49">
        <f t="shared" si="18"/>
        <v>0</v>
      </c>
      <c r="O65" s="51">
        <f t="shared" si="12"/>
        <v>9.4457590186425637</v>
      </c>
      <c r="P65" s="51" t="str">
        <f t="shared" si="13"/>
        <v/>
      </c>
      <c r="Q65" s="51" t="str">
        <f t="shared" si="14"/>
        <v/>
      </c>
      <c r="R65" s="51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60" customFormat="1" ht="15">
      <c r="A66" s="70"/>
      <c r="B66" s="62"/>
      <c r="C66" s="61"/>
      <c r="D66" s="63" t="s">
        <v>57</v>
      </c>
      <c r="E66" s="64">
        <f>SUM(E58:E65)</f>
        <v>115334.92</v>
      </c>
      <c r="F66" s="64">
        <f>SUM(F58:F65)</f>
        <v>113135.80000000005</v>
      </c>
      <c r="G66" s="64">
        <f>SUM(G58:G65)</f>
        <v>47133.999999999956</v>
      </c>
      <c r="H66" s="64">
        <f>SUM(H58:H65)</f>
        <v>9035.3999999999978</v>
      </c>
      <c r="I66" s="64">
        <f>SUM(I58:I65)</f>
        <v>185370.82999999996</v>
      </c>
      <c r="J66" s="64">
        <f>SUM(J58:J65)</f>
        <v>19705.150000000005</v>
      </c>
      <c r="K66" s="64">
        <f t="shared" si="16"/>
        <v>70035.90999999996</v>
      </c>
      <c r="L66" s="64">
        <f t="shared" si="9"/>
        <v>138236.83000000002</v>
      </c>
      <c r="M66" s="64">
        <f t="shared" si="17"/>
        <v>72235.029999999912</v>
      </c>
      <c r="N66" s="64">
        <f t="shared" si="18"/>
        <v>10669.750000000007</v>
      </c>
      <c r="O66" s="65">
        <f t="shared" si="12"/>
        <v>1.6072394206368719</v>
      </c>
      <c r="P66" s="65">
        <f t="shared" si="13"/>
        <v>2.1808829714235132</v>
      </c>
      <c r="Q66" s="65">
        <f t="shared" si="14"/>
        <v>3.9328474137565266</v>
      </c>
      <c r="R66" s="65">
        <f t="shared" si="15"/>
        <v>1.638480746147549</v>
      </c>
      <c r="S66" s="60"/>
      <c r="T66" s="60"/>
      <c r="U66" s="60"/>
      <c r="V66" s="60"/>
      <c r="W66" s="60"/>
      <c r="X66" s="60"/>
      <c r="Y66" s="60"/>
      <c r="Z66" s="60"/>
      <c r="AA66" s="60"/>
    </row>
    <row r="67" s="36" customFormat="1" ht="36.75" customHeight="1">
      <c r="A67" s="85"/>
      <c r="B67" s="86"/>
      <c r="C67" s="87"/>
      <c r="D67" s="88" t="s">
        <v>135</v>
      </c>
      <c r="E67" s="57">
        <f>E5+E17</f>
        <v>11616963.456268657</v>
      </c>
      <c r="F67" s="57">
        <f>F5+F17</f>
        <v>35608317.600000001</v>
      </c>
      <c r="G67" s="57">
        <f>G5+G17</f>
        <v>14034306.100000001</v>
      </c>
      <c r="H67" s="57">
        <f>H5+H17</f>
        <v>2610125.7999999998</v>
      </c>
      <c r="I67" s="57">
        <f>I5+I17</f>
        <v>12581032.620000001</v>
      </c>
      <c r="J67" s="57">
        <f>J5+J17</f>
        <v>807952.6399999999</v>
      </c>
      <c r="K67" s="57">
        <f t="shared" si="16"/>
        <v>964069.16373134404</v>
      </c>
      <c r="L67" s="57">
        <f t="shared" si="9"/>
        <v>-1453273.4800000004</v>
      </c>
      <c r="M67" s="57">
        <f t="shared" si="17"/>
        <v>-23027284.98</v>
      </c>
      <c r="N67" s="57">
        <f t="shared" si="18"/>
        <v>-1802173.1599999999</v>
      </c>
      <c r="O67" s="42">
        <f t="shared" si="12"/>
        <v>1.0829880516849797</v>
      </c>
      <c r="P67" s="42">
        <f t="shared" si="13"/>
        <v>0.30954547861256343</v>
      </c>
      <c r="Q67" s="42">
        <f t="shared" si="14"/>
        <v>0.89644849772800661</v>
      </c>
      <c r="R67" s="42">
        <f t="shared" si="15"/>
        <v>0.35331724349706428</v>
      </c>
      <c r="S67" s="36"/>
      <c r="T67" s="36"/>
      <c r="U67" s="36"/>
      <c r="V67" s="36"/>
      <c r="W67" s="36"/>
      <c r="X67" s="36"/>
      <c r="Y67" s="36"/>
      <c r="Z67" s="36"/>
      <c r="AA67" s="36"/>
    </row>
    <row r="68" s="36" customFormat="1">
      <c r="A68" s="89"/>
      <c r="B68" s="90"/>
      <c r="C68" s="39"/>
      <c r="D68" s="56" t="s">
        <v>136</v>
      </c>
      <c r="E68" s="57">
        <f>SUM(E69:E77)</f>
        <v>12297186.16</v>
      </c>
      <c r="F68" s="57">
        <f>SUM(F69:F77)</f>
        <v>26278850.75</v>
      </c>
      <c r="G68" s="57">
        <f>SUM(G69:G77)</f>
        <v>12528056.609999998</v>
      </c>
      <c r="H68" s="57">
        <f>SUM(H69:H77)</f>
        <v>1811840.77</v>
      </c>
      <c r="I68" s="57">
        <f>SUM(I69:I77)</f>
        <v>12564043.549999997</v>
      </c>
      <c r="J68" s="57">
        <f>SUM(J69:J77)</f>
        <v>1804192.6700000002</v>
      </c>
      <c r="K68" s="57">
        <f t="shared" si="16"/>
        <v>266857.38999999687</v>
      </c>
      <c r="L68" s="57">
        <f t="shared" si="9"/>
        <v>35986.939999999478</v>
      </c>
      <c r="M68" s="57">
        <f t="shared" si="17"/>
        <v>-13714807.200000003</v>
      </c>
      <c r="N68" s="57">
        <f t="shared" si="18"/>
        <v>-7648.0999999998603</v>
      </c>
      <c r="O68" s="42">
        <f t="shared" si="12"/>
        <v>1.0217006871757397</v>
      </c>
      <c r="P68" s="42">
        <f t="shared" si="13"/>
        <v>0.99577882332342049</v>
      </c>
      <c r="Q68" s="42">
        <f t="shared" si="14"/>
        <v>1.0028725077735738</v>
      </c>
      <c r="R68" s="42">
        <f t="shared" si="15"/>
        <v>0.47810475692130477</v>
      </c>
      <c r="S68" s="36"/>
      <c r="T68" s="36"/>
      <c r="U68" s="36"/>
      <c r="V68" s="36"/>
      <c r="W68" s="36"/>
      <c r="X68" s="36"/>
      <c r="Y68" s="36"/>
      <c r="Z68" s="36"/>
      <c r="AA68" s="36"/>
    </row>
    <row r="69" ht="22.5">
      <c r="A69" s="43"/>
      <c r="B69" s="44"/>
      <c r="C69" s="45" t="s">
        <v>137</v>
      </c>
      <c r="D69" s="91" t="s">
        <v>138</v>
      </c>
      <c r="E69" s="48">
        <v>217715.60000000001</v>
      </c>
      <c r="F69" s="49">
        <v>415518.29999999999</v>
      </c>
      <c r="G69" s="49">
        <v>265314.70000000001</v>
      </c>
      <c r="H69" s="49">
        <v>0</v>
      </c>
      <c r="I69" s="48">
        <v>299329.59999999998</v>
      </c>
      <c r="J69" s="48">
        <v>0</v>
      </c>
      <c r="K69" s="49">
        <f t="shared" si="16"/>
        <v>81613.999999999971</v>
      </c>
      <c r="L69" s="49">
        <f t="shared" si="9"/>
        <v>34014.899999999965</v>
      </c>
      <c r="M69" s="49">
        <f t="shared" si="17"/>
        <v>-116188.70000000001</v>
      </c>
      <c r="N69" s="49">
        <f t="shared" si="18"/>
        <v>0</v>
      </c>
      <c r="O69" s="51">
        <f t="shared" si="12"/>
        <v>1.3748651911025207</v>
      </c>
      <c r="P69" s="51" t="str">
        <f t="shared" si="13"/>
        <v/>
      </c>
      <c r="Q69" s="51">
        <f t="shared" si="14"/>
        <v>1.1282058626981466</v>
      </c>
      <c r="R69" s="51">
        <f t="shared" si="15"/>
        <v>0.72037645514048354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43"/>
      <c r="B70" s="44"/>
      <c r="C70" s="45" t="s">
        <v>139</v>
      </c>
      <c r="D70" s="91" t="s">
        <v>140</v>
      </c>
      <c r="E70" s="48">
        <v>2067019.4299999999</v>
      </c>
      <c r="F70" s="49">
        <v>6681476.2000000002</v>
      </c>
      <c r="G70" s="49">
        <v>1303259.6699999999</v>
      </c>
      <c r="H70" s="49">
        <v>26506.5</v>
      </c>
      <c r="I70" s="48">
        <v>1303259.6699999999</v>
      </c>
      <c r="J70" s="48">
        <v>26506.5</v>
      </c>
      <c r="K70" s="49">
        <f t="shared" si="16"/>
        <v>-763759.76000000001</v>
      </c>
      <c r="L70" s="49">
        <f t="shared" si="9"/>
        <v>0</v>
      </c>
      <c r="M70" s="49">
        <f t="shared" si="17"/>
        <v>-5378216.5300000003</v>
      </c>
      <c r="N70" s="49">
        <f t="shared" si="18"/>
        <v>0</v>
      </c>
      <c r="O70" s="51">
        <f t="shared" si="12"/>
        <v>0.63050189615295482</v>
      </c>
      <c r="P70" s="51">
        <f t="shared" si="13"/>
        <v>1</v>
      </c>
      <c r="Q70" s="51">
        <f t="shared" si="14"/>
        <v>1</v>
      </c>
      <c r="R70" s="51">
        <f t="shared" si="15"/>
        <v>0.19505564803179271</v>
      </c>
      <c r="S70" s="1"/>
      <c r="T70" s="1"/>
      <c r="U70" s="1"/>
      <c r="V70" s="1"/>
      <c r="W70" s="1"/>
      <c r="X70" s="1"/>
      <c r="Y70" s="1"/>
      <c r="Z70" s="1"/>
      <c r="AA70" s="1"/>
      <c r="AC70" s="1"/>
    </row>
    <row r="71" ht="16.5" customHeight="1">
      <c r="A71" s="43"/>
      <c r="B71" s="44"/>
      <c r="C71" s="45" t="s">
        <v>141</v>
      </c>
      <c r="D71" s="91" t="s">
        <v>142</v>
      </c>
      <c r="E71" s="48">
        <v>7403689.7199999997</v>
      </c>
      <c r="F71" s="49">
        <v>15931150.83</v>
      </c>
      <c r="G71" s="49">
        <v>8840186.4799999986</v>
      </c>
      <c r="H71" s="48">
        <v>1704379.52</v>
      </c>
      <c r="I71" s="48">
        <v>8840186.4799999986</v>
      </c>
      <c r="J71" s="92">
        <v>1704379.52</v>
      </c>
      <c r="K71" s="49">
        <f t="shared" si="16"/>
        <v>1436496.7599999988</v>
      </c>
      <c r="L71" s="49">
        <f t="shared" si="9"/>
        <v>0</v>
      </c>
      <c r="M71" s="49">
        <f t="shared" si="17"/>
        <v>-7090964.3500000015</v>
      </c>
      <c r="N71" s="49">
        <f t="shared" si="18"/>
        <v>0</v>
      </c>
      <c r="O71" s="51">
        <f t="shared" si="12"/>
        <v>1.1940244410998897</v>
      </c>
      <c r="P71" s="51">
        <f t="shared" si="13"/>
        <v>1</v>
      </c>
      <c r="Q71" s="51">
        <f t="shared" si="14"/>
        <v>1</v>
      </c>
      <c r="R71" s="51">
        <f t="shared" si="15"/>
        <v>0.55489942781490809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43"/>
      <c r="B72" s="44"/>
      <c r="C72" s="45" t="s">
        <v>143</v>
      </c>
      <c r="D72" s="93" t="s">
        <v>144</v>
      </c>
      <c r="E72" s="48">
        <v>1933058.71</v>
      </c>
      <c r="F72" s="49">
        <v>3244060.8199999998</v>
      </c>
      <c r="G72" s="49">
        <v>2112651.1600000001</v>
      </c>
      <c r="H72" s="49">
        <v>80954.75</v>
      </c>
      <c r="I72" s="48">
        <v>2112651.1600000001</v>
      </c>
      <c r="J72" s="48">
        <v>80954.75</v>
      </c>
      <c r="K72" s="49">
        <f t="shared" si="16"/>
        <v>179592.45000000019</v>
      </c>
      <c r="L72" s="49">
        <f t="shared" si="9"/>
        <v>0</v>
      </c>
      <c r="M72" s="49">
        <f t="shared" si="17"/>
        <v>-1131409.6599999997</v>
      </c>
      <c r="N72" s="49">
        <f t="shared" si="18"/>
        <v>0</v>
      </c>
      <c r="O72" s="51">
        <f t="shared" si="12"/>
        <v>1.0929058435064294</v>
      </c>
      <c r="P72" s="51">
        <f t="shared" si="13"/>
        <v>1</v>
      </c>
      <c r="Q72" s="51">
        <f t="shared" si="14"/>
        <v>1</v>
      </c>
      <c r="R72" s="51">
        <f t="shared" si="15"/>
        <v>0.65123660659358418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43"/>
      <c r="B73" s="44"/>
      <c r="C73" s="45" t="s">
        <v>145</v>
      </c>
      <c r="D73" s="93" t="s">
        <v>146</v>
      </c>
      <c r="E73" s="48">
        <v>446.22000000000003</v>
      </c>
      <c r="F73" s="48">
        <v>0</v>
      </c>
      <c r="G73" s="94">
        <v>0</v>
      </c>
      <c r="H73" s="48">
        <v>0</v>
      </c>
      <c r="I73" s="48">
        <v>7164.4099999999999</v>
      </c>
      <c r="J73" s="48">
        <v>4.5499999999999998</v>
      </c>
      <c r="K73" s="49">
        <f t="shared" si="16"/>
        <v>6718.1899999999996</v>
      </c>
      <c r="L73" s="49">
        <f t="shared" si="9"/>
        <v>7164.4099999999999</v>
      </c>
      <c r="M73" s="49">
        <f t="shared" si="17"/>
        <v>7164.4099999999999</v>
      </c>
      <c r="N73" s="49">
        <f t="shared" si="18"/>
        <v>4.5499999999999998</v>
      </c>
      <c r="O73" s="84">
        <f t="shared" si="12"/>
        <v>16.055779660257272</v>
      </c>
      <c r="P73" s="51" t="str">
        <f t="shared" si="13"/>
        <v/>
      </c>
      <c r="Q73" s="51" t="str">
        <f t="shared" si="14"/>
        <v/>
      </c>
      <c r="R73" s="51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43"/>
      <c r="B74" s="44"/>
      <c r="C74" s="45" t="s">
        <v>147</v>
      </c>
      <c r="D74" s="93" t="s">
        <v>148</v>
      </c>
      <c r="E74" s="48">
        <v>722268.94999999995</v>
      </c>
      <c r="F74" s="48">
        <v>0</v>
      </c>
      <c r="G74" s="48">
        <v>0</v>
      </c>
      <c r="H74" s="48">
        <v>0</v>
      </c>
      <c r="I74" s="48">
        <v>44836.290000000001</v>
      </c>
      <c r="J74" s="48">
        <v>0</v>
      </c>
      <c r="K74" s="49">
        <f t="shared" si="16"/>
        <v>-677432.65999999992</v>
      </c>
      <c r="L74" s="49">
        <f t="shared" ref="L74:L78" si="19">I74-G74</f>
        <v>44836.290000000001</v>
      </c>
      <c r="M74" s="49">
        <f t="shared" si="17"/>
        <v>44836.290000000001</v>
      </c>
      <c r="N74" s="49">
        <f t="shared" si="18"/>
        <v>0</v>
      </c>
      <c r="O74" s="51">
        <f t="shared" ref="O74:O78" si="20">IFERROR(I74/E74,"")</f>
        <v>0.062077000541141916</v>
      </c>
      <c r="P74" s="51" t="str">
        <f t="shared" ref="P74:P78" si="21">IFERROR(J74/H74,"")</f>
        <v/>
      </c>
      <c r="Q74" s="51" t="str">
        <f t="shared" ref="Q74:Q78" si="22">IFERROR(I74/G74,"")</f>
        <v/>
      </c>
      <c r="R74" s="51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0" hidden="1" customHeight="1">
      <c r="A75" s="37"/>
      <c r="B75" s="38"/>
      <c r="C75" s="45" t="s">
        <v>149</v>
      </c>
      <c r="D75" s="95" t="s">
        <v>150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3">
        <f t="shared" si="16"/>
        <v>0</v>
      </c>
      <c r="L75" s="53">
        <f t="shared" si="19"/>
        <v>0</v>
      </c>
      <c r="M75" s="53">
        <f t="shared" si="17"/>
        <v>0</v>
      </c>
      <c r="N75" s="53">
        <f t="shared" si="18"/>
        <v>0</v>
      </c>
      <c r="O75" s="96" t="str">
        <f t="shared" si="20"/>
        <v/>
      </c>
      <c r="P75" s="51" t="str">
        <f t="shared" si="21"/>
        <v/>
      </c>
      <c r="Q75" s="51" t="str">
        <f t="shared" si="22"/>
        <v/>
      </c>
      <c r="R75" s="51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43"/>
      <c r="B76" s="44"/>
      <c r="C76" s="45" t="s">
        <v>151</v>
      </c>
      <c r="D76" s="97" t="s">
        <v>152</v>
      </c>
      <c r="E76" s="48">
        <v>80740.350000000006</v>
      </c>
      <c r="F76" s="48">
        <v>6644.5999999999995</v>
      </c>
      <c r="G76" s="48">
        <v>6644.5999999999995</v>
      </c>
      <c r="H76" s="48">
        <v>0</v>
      </c>
      <c r="I76" s="48">
        <v>26552.18</v>
      </c>
      <c r="J76" s="48">
        <v>0</v>
      </c>
      <c r="K76" s="49">
        <f t="shared" si="16"/>
        <v>-54188.170000000006</v>
      </c>
      <c r="L76" s="49">
        <f t="shared" si="19"/>
        <v>19907.580000000002</v>
      </c>
      <c r="M76" s="49">
        <f t="shared" si="17"/>
        <v>19907.580000000002</v>
      </c>
      <c r="N76" s="49">
        <f t="shared" si="18"/>
        <v>0</v>
      </c>
      <c r="O76" s="51">
        <f t="shared" si="20"/>
        <v>0.3288588667252495</v>
      </c>
      <c r="P76" s="51" t="str">
        <f t="shared" si="21"/>
        <v/>
      </c>
      <c r="Q76" s="51">
        <f t="shared" si="22"/>
        <v>3.9960539385365563</v>
      </c>
      <c r="R76" s="51">
        <f t="shared" si="23"/>
        <v>3.9960539385365563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43"/>
      <c r="B77" s="44"/>
      <c r="C77" s="45" t="s">
        <v>153</v>
      </c>
      <c r="D77" s="97" t="s">
        <v>154</v>
      </c>
      <c r="E77" s="48">
        <v>-127752.82000000001</v>
      </c>
      <c r="F77" s="48">
        <v>0</v>
      </c>
      <c r="G77" s="48">
        <v>0</v>
      </c>
      <c r="H77" s="48">
        <v>0</v>
      </c>
      <c r="I77" s="48">
        <v>-69936.240000000005</v>
      </c>
      <c r="J77" s="48">
        <v>-7652.6499999999996</v>
      </c>
      <c r="K77" s="49">
        <f t="shared" si="16"/>
        <v>57816.580000000002</v>
      </c>
      <c r="L77" s="49">
        <f t="shared" si="19"/>
        <v>-69936.240000000005</v>
      </c>
      <c r="M77" s="49">
        <f t="shared" si="17"/>
        <v>-69936.240000000005</v>
      </c>
      <c r="N77" s="49">
        <f t="shared" si="18"/>
        <v>-7652.6499999999996</v>
      </c>
      <c r="O77" s="51">
        <f t="shared" si="20"/>
        <v>0.54743402141729636</v>
      </c>
      <c r="P77" s="51" t="str">
        <f t="shared" si="21"/>
        <v/>
      </c>
      <c r="Q77" s="51" t="str">
        <f t="shared" si="22"/>
        <v/>
      </c>
      <c r="R77" s="51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36" customFormat="1" ht="22.5" customHeight="1">
      <c r="A78" s="98"/>
      <c r="B78" s="99"/>
      <c r="C78" s="100"/>
      <c r="D78" s="101" t="s">
        <v>155</v>
      </c>
      <c r="E78" s="57">
        <f>E67+E68</f>
        <v>23914149.616268657</v>
      </c>
      <c r="F78" s="57">
        <f>F67+F68</f>
        <v>61887168.350000001</v>
      </c>
      <c r="G78" s="57">
        <f>G67+G68</f>
        <v>26562362.710000001</v>
      </c>
      <c r="H78" s="57">
        <f>H67+H68</f>
        <v>4421966.5700000003</v>
      </c>
      <c r="I78" s="57">
        <f>I67+I68</f>
        <v>25145076.169999998</v>
      </c>
      <c r="J78" s="57">
        <f>J67+J68</f>
        <v>2612145.3100000001</v>
      </c>
      <c r="K78" s="57">
        <f t="shared" si="16"/>
        <v>1230926.5537313409</v>
      </c>
      <c r="L78" s="57">
        <f t="shared" si="19"/>
        <v>-1417286.5400000028</v>
      </c>
      <c r="M78" s="57">
        <f t="shared" si="17"/>
        <v>-36742092.180000007</v>
      </c>
      <c r="N78" s="57">
        <f t="shared" si="18"/>
        <v>-1809821.2600000002</v>
      </c>
      <c r="O78" s="42">
        <f t="shared" si="20"/>
        <v>1.0514727294711725</v>
      </c>
      <c r="P78" s="42">
        <f t="shared" si="21"/>
        <v>0.59072027539095573</v>
      </c>
      <c r="Q78" s="42">
        <f t="shared" si="22"/>
        <v>0.94664305447999797</v>
      </c>
      <c r="R78" s="42">
        <f t="shared" si="23"/>
        <v>0.40630516535824018</v>
      </c>
      <c r="S78" s="36"/>
      <c r="T78" s="36"/>
      <c r="U78" s="36"/>
      <c r="V78" s="36"/>
      <c r="W78" s="36"/>
      <c r="X78" s="36"/>
      <c r="Y78" s="36"/>
      <c r="Z78" s="36"/>
      <c r="AA78" s="36"/>
    </row>
    <row r="79">
      <c r="A79" s="102" t="s">
        <v>156</v>
      </c>
      <c r="B79" s="103" t="s">
        <v>157</v>
      </c>
      <c r="C79" s="104"/>
      <c r="D79" s="105"/>
      <c r="E79" s="106"/>
      <c r="F79" s="107"/>
      <c r="G79" s="107"/>
      <c r="H79" s="107"/>
      <c r="I79" s="108"/>
      <c r="J79" s="108"/>
      <c r="K79" s="109"/>
      <c r="L79" s="109"/>
      <c r="M79" s="107"/>
      <c r="N79" s="107"/>
      <c r="O79" s="107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E86" s="5"/>
      <c r="F86" s="1"/>
      <c r="G86" s="1"/>
      <c r="H86" s="6"/>
      <c r="I86" s="7"/>
      <c r="J86" s="7"/>
      <c r="U86" s="1"/>
      <c r="V86" s="1"/>
      <c r="W86" s="1"/>
    </row>
    <row r="87" ht="12.75">
      <c r="E87" s="5"/>
      <c r="F87" s="1"/>
      <c r="G87" s="1"/>
      <c r="H87" s="6"/>
      <c r="I87" s="7"/>
      <c r="J87" s="7"/>
      <c r="U87" s="1"/>
      <c r="V87" s="1"/>
      <c r="W87" s="1"/>
    </row>
    <row r="88" ht="12.75">
      <c r="E88" s="5"/>
      <c r="F88" s="1"/>
      <c r="G88" s="1"/>
      <c r="H88" s="6"/>
      <c r="I88" s="7"/>
      <c r="J88" s="7"/>
      <c r="W88" s="1"/>
    </row>
    <row r="89" ht="12.75">
      <c r="E89" s="5"/>
      <c r="F89" s="1"/>
      <c r="G89" s="1"/>
      <c r="H89" s="6"/>
      <c r="I89" s="7"/>
      <c r="J89" s="7"/>
      <c r="K89" s="8"/>
      <c r="V89" s="1"/>
      <c r="W89" s="1"/>
      <c r="X89" s="1"/>
    </row>
    <row r="90" ht="12.75">
      <c r="E90" s="5"/>
      <c r="F90" s="1"/>
      <c r="G90" s="1"/>
      <c r="H90" s="6"/>
      <c r="I90" s="7"/>
      <c r="J90" s="7"/>
      <c r="K90" s="8"/>
    </row>
    <row r="91" ht="12.75">
      <c r="E91" s="5"/>
      <c r="F91" s="1"/>
      <c r="G91" s="1"/>
      <c r="H91" s="6"/>
      <c r="I91" s="7"/>
      <c r="J91" s="7"/>
    </row>
    <row r="92" ht="12.75">
      <c r="E92" s="5"/>
      <c r="F92" s="1"/>
      <c r="G92" s="1"/>
      <c r="H92" s="6"/>
      <c r="I92" s="7"/>
      <c r="J92" s="7"/>
    </row>
    <row r="93" ht="12.75">
      <c r="E93" s="5"/>
      <c r="F93" s="1"/>
      <c r="G93" s="1"/>
      <c r="H93" s="6"/>
      <c r="I93" s="7"/>
      <c r="J93" s="7"/>
    </row>
    <row r="96" ht="12.75">
      <c r="F96" s="1"/>
      <c r="G96" s="1"/>
      <c r="H96" s="6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131</cp:revision>
  <dcterms:created xsi:type="dcterms:W3CDTF">2015-02-26T11:08:47Z</dcterms:created>
  <dcterms:modified xsi:type="dcterms:W3CDTF">2025-06-23T05:54:00Z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