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7.2025 (ацк)" sheetId="1" state="visible" r:id="rId1"/>
  </sheets>
  <definedNames>
    <definedName name="_xlnm._FilterDatabase" localSheetId="0" hidden="1">'на 01.07.2025 (ацк)'!$A$4:$R$80</definedName>
    <definedName name="Print_Titles" localSheetId="0" hidden="0">'на 01.07.2025 (ацк)'!$3:$4</definedName>
    <definedName name="Print_Area" localSheetId="0" hidden="0">'на 01.07.2025 (ацк)'!$A$1:$R$80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01.07.2025 (ацк)'!$A$4:$R$80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<sst xmlns="http://schemas.openxmlformats.org/spreadsheetml/2006/main" count="158" uniqueCount="158">
  <si>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</si>
  <si>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</si>
  <si>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</si>
  <si>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</si>
  <si>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</si>
  <si>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</si>
  <si>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</si>
  <si>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на 01.07.2024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</si>
  <si>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</si>
  <si>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</si>
  <si>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</si>
  <si>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</si>
  <si>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</si>
  <si>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</si>
  <si>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</si>
  <si>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</si>
  <si>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июнь</t>
  </si>
  <si>
    <t>июнь</t>
  </si>
  <si>
    <t xml:space="preserve">с нач. года на 01.07.2025 (по 30.06.2025 вкл.)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</si>
  <si>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</si>
  <si>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</si>
  <si>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</si>
  <si>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июнь от плана июня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</si>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</sst>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31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color indexed="2"/>
      <name val="Times New Roman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color indexed="2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color indexed="2"/>
      <name val="Times New Roman"/>
    </font>
    <font>
      <i/>
      <sz val="12.000000"/>
      <name val="Times New Roman"/>
    </font>
    <font>
      <sz val="14.000000"/>
      <color theme="1" tint="0"/>
      <name val="Times New Roman"/>
    </font>
    <font>
      <i/>
      <sz val="14.000000"/>
      <name val="Times New Roman"/>
    </font>
    <font>
      <b/>
      <sz val="8.000000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12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20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11" fillId="0" borderId="0" numFmtId="0" xfId="0" applyFont="1" applyAlignment="1">
      <alignment vertical="center" wrapText="1"/>
    </xf>
    <xf fontId="9" fillId="0" borderId="0" numFmtId="162" xfId="0" applyNumberFormat="1" applyFont="1" applyAlignment="1">
      <alignment horizontal="center" vertical="center" wrapText="1"/>
    </xf>
    <xf fontId="6" fillId="0" borderId="0" numFmtId="49" xfId="0" applyNumberFormat="1" applyFont="1" applyAlignment="1">
      <alignment horizontal="center" vertical="center" wrapText="1"/>
    </xf>
    <xf fontId="10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2" fillId="0" borderId="0" numFmtId="0" xfId="0" applyFont="1" applyAlignment="1">
      <alignment horizontal="right" vertical="center" wrapText="1"/>
    </xf>
    <xf fontId="12" fillId="0" borderId="0" numFmtId="0" xfId="0" applyFont="1" applyAlignment="1">
      <alignment horizontal="right" vertical="center"/>
    </xf>
    <xf fontId="13" fillId="0" borderId="0" numFmtId="0" xfId="0" applyFont="1" applyAlignment="1">
      <alignment vertical="center"/>
    </xf>
    <xf fontId="14" fillId="0" borderId="2" numFmtId="49" xfId="0" applyNumberFormat="1" applyFont="1" applyBorder="1" applyAlignment="1">
      <alignment horizontal="center" vertical="center" wrapText="1"/>
    </xf>
    <xf fontId="15" fillId="0" borderId="2" numFmtId="0" xfId="0" applyFont="1" applyBorder="1" applyAlignment="1">
      <alignment horizontal="center" vertical="center" wrapText="1"/>
    </xf>
    <xf fontId="14" fillId="0" borderId="3" numFmtId="49" xfId="0" applyNumberFormat="1" applyFont="1" applyBorder="1" applyAlignment="1">
      <alignment horizontal="center" vertical="center" wrapText="1"/>
    </xf>
    <xf fontId="15" fillId="0" borderId="4" numFmtId="0" xfId="0" applyFont="1" applyBorder="1" applyAlignment="1">
      <alignment horizontal="center" vertical="center" wrapText="1"/>
    </xf>
    <xf fontId="16" fillId="0" borderId="5" numFmtId="162" xfId="0" applyNumberFormat="1" applyFont="1" applyBorder="1" applyAlignment="1">
      <alignment horizontal="center" vertical="center" wrapText="1"/>
    </xf>
    <xf fontId="15" fillId="0" borderId="4" numFmtId="162" xfId="0" applyNumberFormat="1" applyFont="1" applyBorder="1" applyAlignment="1">
      <alignment horizontal="center" vertical="center" wrapText="1"/>
    </xf>
    <xf fontId="15" fillId="0" borderId="4" numFmtId="163" xfId="0" applyNumberFormat="1" applyFont="1" applyBorder="1" applyAlignment="1">
      <alignment horizontal="center" vertical="center" wrapText="1"/>
    </xf>
    <xf fontId="15" fillId="0" borderId="4" numFmtId="0" xfId="0" applyFont="1" applyBorder="1" applyAlignment="1">
      <alignment horizontal="center" vertical="top" wrapText="1"/>
    </xf>
    <xf fontId="15" fillId="0" borderId="4" numFmtId="164" xfId="105" applyNumberFormat="1" applyFont="1" applyBorder="1" applyAlignment="1" applyProtection="1">
      <alignment horizontal="center" vertical="top" wrapText="1"/>
    </xf>
    <xf fontId="14" fillId="0" borderId="6" numFmtId="49" xfId="0" applyNumberFormat="1" applyFont="1" applyBorder="1" applyAlignment="1">
      <alignment horizontal="center" vertical="center" wrapText="1"/>
    </xf>
    <xf fontId="15" fillId="0" borderId="6" numFmtId="0" xfId="0" applyFont="1" applyBorder="1" applyAlignment="1">
      <alignment horizontal="center" vertical="center" wrapText="1"/>
    </xf>
    <xf fontId="14" fillId="0" borderId="7" numFmtId="49" xfId="0" applyNumberFormat="1" applyFont="1" applyBorder="1" applyAlignment="1">
      <alignment horizontal="center" vertical="center" wrapText="1"/>
    </xf>
    <xf fontId="16" fillId="0" borderId="4" numFmtId="162" xfId="0" applyNumberFormat="1" applyFont="1" applyBorder="1" applyAlignment="1">
      <alignment horizontal="center" vertical="center" wrapText="1"/>
    </xf>
    <xf fontId="16" fillId="0" borderId="4" numFmtId="163" xfId="0" applyNumberFormat="1" applyFont="1" applyBorder="1" applyAlignment="1">
      <alignment horizontal="center" vertical="top" wrapText="1"/>
    </xf>
    <xf fontId="15" fillId="0" borderId="4" numFmtId="162" xfId="0" applyNumberFormat="1" applyFont="1" applyBorder="1" applyAlignment="1">
      <alignment horizontal="center" vertical="top" wrapText="1"/>
    </xf>
    <xf fontId="17" fillId="0" borderId="0" numFmtId="0" xfId="0" applyFont="1" applyAlignment="1">
      <alignment vertical="center"/>
    </xf>
    <xf fontId="18" fillId="0" borderId="4" numFmtId="49" xfId="0" applyNumberFormat="1" applyFont="1" applyBorder="1" applyAlignment="1">
      <alignment horizontal="center" vertical="center" wrapText="1"/>
    </xf>
    <xf fontId="16" fillId="0" borderId="4" numFmtId="0" xfId="0" applyFont="1" applyBorder="1" applyAlignment="1">
      <alignment horizontal="center" vertical="top" wrapText="1"/>
    </xf>
    <xf fontId="19" fillId="0" borderId="4" numFmtId="49" xfId="0" applyNumberFormat="1" applyFont="1" applyBorder="1" applyAlignment="1">
      <alignment horizontal="center" vertical="center" wrapText="1"/>
    </xf>
    <xf fontId="17" fillId="0" borderId="4" numFmtId="0" xfId="0" applyFont="1" applyBorder="1" applyAlignment="1">
      <alignment vertical="center" wrapText="1"/>
    </xf>
    <xf fontId="17" fillId="0" borderId="4" numFmtId="162" xfId="0" applyNumberFormat="1" applyFont="1" applyBorder="1" applyAlignment="1">
      <alignment vertical="center" wrapText="1"/>
    </xf>
    <xf fontId="17" fillId="0" borderId="4" numFmtId="164" xfId="0" applyNumberFormat="1" applyFont="1" applyBorder="1" applyAlignment="1">
      <alignment horizontal="right" vertical="center" wrapText="1"/>
    </xf>
    <xf fontId="6" fillId="0" borderId="4" numFmtId="49" xfId="0" applyNumberFormat="1" applyFont="1" applyBorder="1" applyAlignment="1">
      <alignment horizontal="center" vertical="center" wrapText="1"/>
    </xf>
    <xf fontId="10" fillId="0" borderId="4" numFmtId="0" xfId="0" applyFont="1" applyBorder="1" applyAlignment="1">
      <alignment horizontal="center" vertical="top" wrapText="1"/>
    </xf>
    <xf fontId="8" fillId="0" borderId="4" numFmtId="49" xfId="0" applyNumberFormat="1" applyFont="1" applyBorder="1" applyAlignment="1">
      <alignment horizontal="center" vertical="center" wrapText="1"/>
    </xf>
    <xf fontId="9" fillId="0" borderId="4" numFmtId="0" xfId="0" applyFont="1" applyBorder="1" applyAlignment="1">
      <alignment vertical="center" wrapText="1"/>
    </xf>
    <xf fontId="9" fillId="3" borderId="8" numFmtId="162" xfId="0" applyNumberFormat="1" applyFont="1" applyFill="1" applyBorder="1" applyAlignment="1">
      <alignment horizontal="right" vertical="center" wrapText="1"/>
    </xf>
    <xf fontId="9" fillId="0" borderId="8" numFmtId="162" xfId="0" applyNumberFormat="1" applyFont="1" applyBorder="1" applyAlignment="1">
      <alignment horizontal="right" vertical="center" wrapText="1"/>
    </xf>
    <xf fontId="9" fillId="0" borderId="4" numFmtId="162" xfId="0" applyNumberFormat="1" applyFont="1" applyBorder="1" applyAlignment="1">
      <alignment horizontal="right" vertical="center" wrapText="1"/>
    </xf>
    <xf fontId="9" fillId="0" borderId="4" numFmtId="4" xfId="0" applyNumberFormat="1" applyFont="1" applyBorder="1" applyAlignment="1">
      <alignment horizontal="right" vertical="center" wrapText="1"/>
    </xf>
    <xf fontId="9" fillId="0" borderId="4" numFmtId="164" xfId="0" applyNumberFormat="1" applyFont="1" applyBorder="1" applyAlignment="1">
      <alignment horizontal="right" vertical="center" wrapText="1"/>
    </xf>
    <xf fontId="9" fillId="0" borderId="8" numFmtId="162" xfId="0" applyNumberFormat="1" applyFont="1" applyBorder="1" applyAlignment="1">
      <alignment vertical="center" wrapText="1"/>
    </xf>
    <xf fontId="9" fillId="0" borderId="4" numFmtId="162" xfId="0" applyNumberFormat="1" applyFont="1" applyBorder="1" applyAlignment="1">
      <alignment vertical="center" wrapText="1"/>
    </xf>
    <xf fontId="9" fillId="0" borderId="4" numFmtId="4" xfId="0" applyNumberFormat="1" applyFont="1" applyBorder="1" applyAlignment="1">
      <alignment vertical="center" wrapText="1"/>
    </xf>
    <xf fontId="16" fillId="0" borderId="4" numFmtId="49" xfId="0" applyNumberFormat="1" applyFont="1" applyBorder="1" applyAlignment="1">
      <alignment horizontal="center" vertical="top" wrapText="1"/>
    </xf>
    <xf fontId="17" fillId="0" borderId="4" numFmtId="165" xfId="0" applyNumberFormat="1" applyFont="1" applyBorder="1" applyAlignment="1">
      <alignment vertical="center" wrapText="1"/>
    </xf>
    <xf fontId="17" fillId="0" borderId="4" numFmtId="162" xfId="0" applyNumberFormat="1" applyFont="1" applyBorder="1" applyAlignment="1">
      <alignment horizontal="right" vertical="center" wrapText="1"/>
    </xf>
    <xf fontId="8" fillId="0" borderId="4" numFmtId="0" xfId="0" applyFont="1" applyBorder="1" applyAlignment="1">
      <alignment horizontal="center" vertical="center"/>
    </xf>
    <xf fontId="9" fillId="0" borderId="4" numFmtId="165" xfId="0" applyNumberFormat="1" applyFont="1" applyBorder="1" applyAlignment="1">
      <alignment vertical="center" wrapText="1"/>
    </xf>
    <xf fontId="20" fillId="0" borderId="0" numFmtId="0" xfId="0" applyFont="1" applyAlignment="1">
      <alignment vertical="center"/>
    </xf>
    <xf fontId="21" fillId="0" borderId="4" numFmtId="49" xfId="0" applyNumberFormat="1" applyFont="1" applyBorder="1" applyAlignment="1">
      <alignment horizontal="center" vertical="center" wrapText="1"/>
    </xf>
    <xf fontId="22" fillId="0" borderId="4" numFmtId="0" xfId="0" applyFont="1" applyBorder="1" applyAlignment="1">
      <alignment horizontal="center" vertical="top" wrapText="1"/>
    </xf>
    <xf fontId="22" fillId="0" borderId="4" numFmtId="0" xfId="0" applyFont="1" applyBorder="1" applyAlignment="1">
      <alignment vertical="center" wrapText="1"/>
    </xf>
    <xf fontId="22" fillId="0" borderId="4" numFmtId="162" xfId="0" applyNumberFormat="1" applyFont="1" applyBorder="1" applyAlignment="1">
      <alignment horizontal="right" vertical="center" wrapText="1"/>
    </xf>
    <xf fontId="22" fillId="0" borderId="4" numFmtId="164" xfId="0" applyNumberFormat="1" applyFont="1" applyBorder="1" applyAlignment="1">
      <alignment horizontal="right" vertical="center" wrapText="1"/>
    </xf>
    <xf fontId="6" fillId="0" borderId="4" numFmtId="1" xfId="0" applyNumberFormat="1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9" fillId="0" borderId="4" numFmtId="0" xfId="0" applyFont="1" applyBorder="1" applyAlignment="1">
      <alignment horizontal="left" vertical="center" wrapText="1"/>
    </xf>
    <xf fontId="6" fillId="0" borderId="4" numFmtId="0" xfId="0" applyFont="1" applyBorder="1" applyAlignment="1">
      <alignment horizontal="center" vertical="center" wrapText="1"/>
    </xf>
    <xf fontId="21" fillId="0" borderId="4" numFmtId="0" xfId="0" applyFont="1" applyBorder="1" applyAlignment="1">
      <alignment horizontal="center" vertical="center" wrapText="1"/>
    </xf>
    <xf fontId="9" fillId="0" borderId="4" numFmtId="165" xfId="0" applyNumberFormat="1" applyFont="1" applyBorder="1" applyAlignment="1">
      <alignment horizontal="left" vertical="center" wrapText="1"/>
    </xf>
    <xf fontId="23" fillId="0" borderId="0" numFmtId="0" xfId="0" applyFont="1" applyAlignment="1">
      <alignment vertical="center"/>
    </xf>
    <xf fontId="24" fillId="0" borderId="4" numFmtId="49" xfId="0" applyNumberFormat="1" applyFont="1" applyBorder="1" applyAlignment="1">
      <alignment horizontal="center" vertical="center" wrapText="1"/>
    </xf>
    <xf fontId="25" fillId="0" borderId="4" numFmtId="0" xfId="0" applyFont="1" applyBorder="1" applyAlignment="1">
      <alignment horizontal="right" vertical="center"/>
    </xf>
    <xf fontId="26" fillId="0" borderId="4" numFmtId="0" xfId="0" applyFont="1" applyBorder="1" applyAlignment="1">
      <alignment horizontal="left" vertical="center" wrapText="1"/>
    </xf>
    <xf fontId="26" fillId="0" borderId="8" numFmtId="162" xfId="0" applyNumberFormat="1" applyFont="1" applyBorder="1" applyAlignment="1">
      <alignment horizontal="right" vertical="center" wrapText="1"/>
    </xf>
    <xf fontId="26" fillId="0" borderId="4" numFmtId="162" xfId="0" applyNumberFormat="1" applyFont="1" applyBorder="1" applyAlignment="1">
      <alignment horizontal="right" vertical="center" wrapText="1"/>
    </xf>
    <xf fontId="26" fillId="0" borderId="4" numFmtId="164" xfId="0" applyNumberFormat="1" applyFont="1" applyBorder="1" applyAlignment="1">
      <alignment horizontal="right" vertical="center" wrapText="1"/>
    </xf>
    <xf fontId="22" fillId="0" borderId="4" numFmtId="49" xfId="0" applyNumberFormat="1" applyFont="1" applyBorder="1" applyAlignment="1">
      <alignment horizontal="center" vertical="top" wrapText="1"/>
    </xf>
    <xf fontId="22" fillId="0" borderId="0" numFmtId="0" xfId="0" applyFont="1" applyAlignment="1">
      <alignment vertical="center"/>
    </xf>
    <xf fontId="22" fillId="0" borderId="4" numFmtId="49" xfId="0" applyNumberFormat="1" applyFont="1" applyBorder="1" applyAlignment="1">
      <alignment horizontal="center" vertical="center" wrapText="1"/>
    </xf>
    <xf fontId="22" fillId="0" borderId="4" numFmtId="162" xfId="0" applyNumberFormat="1" applyFont="1" applyBorder="1" applyAlignment="1">
      <alignment vertical="center" wrapText="1"/>
    </xf>
    <xf fontId="27" fillId="0" borderId="4" numFmtId="162" xfId="0" applyNumberFormat="1" applyFont="1" applyBorder="1" applyAlignment="1">
      <alignment horizontal="right" vertical="center" wrapText="1"/>
    </xf>
    <xf fontId="27" fillId="0" borderId="8" numFmtId="162" xfId="0" applyNumberFormat="1" applyFont="1" applyBorder="1" applyAlignment="1">
      <alignment horizontal="right" vertical="center" wrapText="1"/>
    </xf>
    <xf fontId="28" fillId="0" borderId="4" numFmtId="164" xfId="0" applyNumberFormat="1" applyFont="1" applyBorder="1" applyAlignment="1">
      <alignment horizontal="right" vertical="center" wrapText="1"/>
    </xf>
    <xf fontId="22" fillId="0" borderId="5" numFmtId="162" xfId="0" applyNumberFormat="1" applyFont="1" applyBorder="1" applyAlignment="1">
      <alignment horizontal="right" vertical="center" wrapText="1"/>
    </xf>
    <xf fontId="9" fillId="0" borderId="9" numFmtId="165" xfId="0" applyNumberFormat="1" applyFont="1" applyBorder="1" applyAlignment="1">
      <alignment horizontal="left" vertical="center" wrapText="1"/>
    </xf>
    <xf fontId="9" fillId="0" borderId="10" numFmtId="162" xfId="0" applyNumberFormat="1" applyFont="1" applyBorder="1" applyAlignment="1">
      <alignment horizontal="right" vertical="center" wrapText="1"/>
    </xf>
    <xf fontId="12" fillId="0" borderId="4" numFmtId="164" xfId="0" applyNumberFormat="1" applyFont="1" applyBorder="1" applyAlignment="1">
      <alignment horizontal="right" vertical="center" wrapText="1"/>
    </xf>
    <xf fontId="9" fillId="3" borderId="4" numFmtId="162" xfId="0" applyNumberFormat="1" applyFont="1" applyFill="1" applyBorder="1" applyAlignment="1">
      <alignment horizontal="right" vertical="center" wrapText="1"/>
    </xf>
    <xf fontId="22" fillId="3" borderId="4" numFmtId="162" xfId="0" applyNumberFormat="1" applyFont="1" applyFill="1" applyBorder="1" applyAlignment="1">
      <alignment horizontal="right" vertical="center" wrapText="1"/>
    </xf>
    <xf fontId="17" fillId="0" borderId="4" numFmtId="0" xfId="0" applyFont="1" applyBorder="1" applyAlignment="1">
      <alignment vertical="center"/>
    </xf>
    <xf fontId="16" fillId="0" borderId="4" numFmtId="165" xfId="0" applyNumberFormat="1" applyFont="1" applyBorder="1" applyAlignment="1">
      <alignment vertical="top"/>
    </xf>
    <xf fontId="29" fillId="0" borderId="4" numFmtId="165" xfId="0" applyNumberFormat="1" applyFont="1" applyBorder="1" applyAlignment="1">
      <alignment vertical="center"/>
    </xf>
    <xf fontId="17" fillId="0" borderId="4" numFmtId="166" xfId="0" applyNumberFormat="1" applyFont="1" applyBorder="1" applyAlignment="1">
      <alignment horizontal="center" vertical="center" wrapText="1"/>
    </xf>
    <xf fontId="17" fillId="3" borderId="4" numFmtId="162" xfId="0" applyNumberFormat="1" applyFont="1" applyFill="1" applyBorder="1" applyAlignment="1">
      <alignment horizontal="right" vertical="center" wrapText="1"/>
    </xf>
    <xf fontId="18" fillId="0" borderId="4" numFmtId="49" xfId="0" applyNumberFormat="1" applyFont="1" applyBorder="1" applyAlignment="1">
      <alignment vertical="center" wrapText="1"/>
    </xf>
    <xf fontId="16" fillId="0" borderId="4" numFmtId="0" xfId="0" applyFont="1" applyBorder="1" applyAlignment="1">
      <alignment vertical="top" wrapText="1"/>
    </xf>
    <xf fontId="17" fillId="0" borderId="5" numFmtId="162" xfId="0" applyNumberFormat="1" applyFont="1" applyBorder="1" applyAlignment="1">
      <alignment horizontal="right" vertical="center" wrapText="1"/>
    </xf>
    <xf fontId="30" fillId="0" borderId="9" numFmtId="162" xfId="0" applyNumberFormat="1" applyFont="1" applyBorder="1" applyAlignment="1">
      <alignment vertical="center" wrapText="1"/>
    </xf>
    <xf fontId="30" fillId="0" borderId="4" numFmtId="162" xfId="0" applyNumberFormat="1" applyFont="1" applyBorder="1" applyAlignment="1">
      <alignment vertical="center" wrapText="1"/>
    </xf>
    <xf fontId="9" fillId="0" borderId="11" numFmtId="162" xfId="0" applyNumberFormat="1" applyFont="1" applyBorder="1" applyAlignment="1">
      <alignment horizontal="right" vertical="center" wrapText="1"/>
    </xf>
    <xf fontId="9" fillId="3" borderId="8" numFmtId="4" xfId="0" applyNumberFormat="1" applyFont="1" applyFill="1" applyBorder="1" applyAlignment="1">
      <alignment horizontal="right" vertical="center" wrapText="1"/>
    </xf>
    <xf fontId="30" fillId="0" borderId="4" numFmtId="0" xfId="0" applyFont="1" applyBorder="1" applyAlignment="1">
      <alignment horizontal="left" vertical="center" wrapText="1"/>
    </xf>
    <xf fontId="30" fillId="0" borderId="4" numFmtId="0" xfId="0" applyFont="1" applyBorder="1" applyAlignment="1">
      <alignment horizontal="left" vertical="top" wrapText="1"/>
    </xf>
    <xf fontId="10" fillId="0" borderId="4" numFmtId="164" xfId="0" applyNumberFormat="1" applyFont="1" applyBorder="1" applyAlignment="1">
      <alignment vertical="center" wrapText="1"/>
    </xf>
    <xf fontId="30" fillId="0" borderId="4" numFmtId="165" xfId="0" applyNumberFormat="1" applyFont="1" applyBorder="1" applyAlignment="1">
      <alignment vertical="center" wrapText="1"/>
    </xf>
    <xf fontId="18" fillId="0" borderId="4" numFmtId="0" xfId="0" applyFont="1" applyBorder="1" applyAlignment="1">
      <alignment vertical="center"/>
    </xf>
    <xf fontId="16" fillId="0" borderId="4" numFmtId="165" xfId="0" applyNumberFormat="1" applyFont="1" applyBorder="1" applyAlignment="1">
      <alignment vertical="top" wrapText="1"/>
    </xf>
    <xf fontId="19" fillId="0" borderId="4" numFmtId="165" xfId="0" applyNumberFormat="1" applyFont="1" applyBorder="1" applyAlignment="1">
      <alignment vertical="center" wrapText="1"/>
    </xf>
    <xf fontId="17" fillId="0" borderId="4" numFmtId="165" xfId="0" applyNumberFormat="1" applyFont="1" applyBorder="1" applyAlignment="1">
      <alignment horizontal="right" vertical="center" wrapText="1"/>
    </xf>
    <xf fontId="6" fillId="0" borderId="0" numFmtId="166" xfId="0" applyNumberFormat="1" applyFont="1" applyAlignment="1">
      <alignment horizontal="left" vertical="center"/>
    </xf>
    <xf fontId="12" fillId="0" borderId="0" numFmtId="167" xfId="0" applyNumberFormat="1" applyFont="1" applyAlignment="1">
      <alignment horizontal="left" vertical="top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customWidth="1" min="19" max="27" style="1" width="9.140625"/>
    <col min="28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  <c r="AA1" s="1"/>
    </row>
    <row r="2" ht="15">
      <c r="A2" s="13"/>
      <c r="B2" s="14"/>
      <c r="C2" s="15"/>
      <c r="D2" s="9"/>
      <c r="E2" s="12"/>
      <c r="F2" s="9"/>
      <c r="G2" s="9"/>
      <c r="H2" s="12"/>
      <c r="I2" s="16"/>
      <c r="J2" s="17"/>
      <c r="K2" s="17"/>
      <c r="L2" s="17"/>
      <c r="M2" s="9"/>
      <c r="N2" s="9"/>
      <c r="O2" s="9"/>
      <c r="P2" s="18" t="s">
        <v>1</v>
      </c>
      <c r="Q2" s="18"/>
      <c r="R2" s="19" t="s">
        <v>2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20" customFormat="1" ht="15">
      <c r="A3" s="21" t="s">
        <v>3</v>
      </c>
      <c r="B3" s="22" t="s">
        <v>4</v>
      </c>
      <c r="C3" s="23" t="s">
        <v>5</v>
      </c>
      <c r="D3" s="24" t="s">
        <v>6</v>
      </c>
      <c r="E3" s="25" t="s">
        <v>7</v>
      </c>
      <c r="F3" s="26" t="s">
        <v>8</v>
      </c>
      <c r="G3" s="26"/>
      <c r="H3" s="26"/>
      <c r="I3" s="27" t="s">
        <v>9</v>
      </c>
      <c r="J3" s="27"/>
      <c r="K3" s="26" t="s">
        <v>10</v>
      </c>
      <c r="L3" s="26"/>
      <c r="M3" s="26"/>
      <c r="N3" s="26"/>
      <c r="O3" s="28" t="s">
        <v>11</v>
      </c>
      <c r="P3" s="29" t="s">
        <v>12</v>
      </c>
      <c r="Q3" s="29" t="s">
        <v>13</v>
      </c>
      <c r="R3" s="28" t="s">
        <v>14</v>
      </c>
      <c r="S3" s="20"/>
      <c r="T3" s="20"/>
      <c r="U3" s="20"/>
      <c r="V3" s="20"/>
      <c r="W3" s="20"/>
      <c r="X3" s="20"/>
      <c r="Y3" s="20"/>
      <c r="Z3" s="20"/>
      <c r="AA3" s="20"/>
    </row>
    <row r="4" s="20" customFormat="1" ht="55.5" customHeight="1">
      <c r="A4" s="30"/>
      <c r="B4" s="31"/>
      <c r="C4" s="32"/>
      <c r="D4" s="24"/>
      <c r="E4" s="33"/>
      <c r="F4" s="27" t="s">
        <v>15</v>
      </c>
      <c r="G4" s="27" t="s">
        <v>16</v>
      </c>
      <c r="H4" s="27" t="s">
        <v>17</v>
      </c>
      <c r="I4" s="34" t="s">
        <v>18</v>
      </c>
      <c r="J4" s="26" t="s">
        <v>17</v>
      </c>
      <c r="K4" s="35" t="s">
        <v>19</v>
      </c>
      <c r="L4" s="35" t="s">
        <v>20</v>
      </c>
      <c r="M4" s="35" t="s">
        <v>21</v>
      </c>
      <c r="N4" s="35" t="s">
        <v>22</v>
      </c>
      <c r="O4" s="28"/>
      <c r="P4" s="29"/>
      <c r="Q4" s="29"/>
      <c r="R4" s="28"/>
      <c r="S4" s="20"/>
      <c r="T4" s="20"/>
      <c r="U4" s="20"/>
      <c r="V4" s="20"/>
      <c r="W4" s="20"/>
      <c r="X4" s="20"/>
      <c r="Y4" s="20"/>
      <c r="Z4" s="20"/>
      <c r="AA4" s="20"/>
    </row>
    <row r="5" s="36" customFormat="1" ht="26.25" customHeight="1">
      <c r="A5" s="37"/>
      <c r="B5" s="38"/>
      <c r="C5" s="39"/>
      <c r="D5" s="40" t="s">
        <v>23</v>
      </c>
      <c r="E5" s="41">
        <f>SUM(E6:E16)</f>
        <v>8769091.6874626856</v>
      </c>
      <c r="F5" s="41">
        <f>SUM(F6:F16)</f>
        <v>28065221.000000004</v>
      </c>
      <c r="G5" s="41">
        <f>SUM(G6:G16)</f>
        <v>10143730.000000002</v>
      </c>
      <c r="H5" s="41">
        <f>SUM(H6:H16)</f>
        <v>1595334.2</v>
      </c>
      <c r="I5" s="41">
        <f>SUM(I6:I16)</f>
        <v>10188844.270000001</v>
      </c>
      <c r="J5" s="41">
        <f>SUM(J6:J16)</f>
        <v>1528381.4500000002</v>
      </c>
      <c r="K5" s="41">
        <f>SUM(K6:K16)</f>
        <v>1419752.5825373142</v>
      </c>
      <c r="L5" s="41">
        <f>SUM(L6:L16)</f>
        <v>45114.269999999975</v>
      </c>
      <c r="M5" s="41">
        <f>SUM(M6:M16)</f>
        <v>-17876376.729999997</v>
      </c>
      <c r="N5" s="41">
        <f>SUM(N6:N16)</f>
        <v>-66952.749999999854</v>
      </c>
      <c r="O5" s="42">
        <f t="shared" ref="O5:O9" si="0">IFERROR(I5/E5,"")</f>
        <v>1.1619041781222517</v>
      </c>
      <c r="P5" s="42">
        <f t="shared" ref="P5:P9" si="1">IFERROR(J5/H5,"")</f>
        <v>0.95803214774684842</v>
      </c>
      <c r="Q5" s="42">
        <f t="shared" ref="Q5:Q9" si="2">IFERROR(I5/G5,"")</f>
        <v>1.0044475030388229</v>
      </c>
      <c r="R5" s="42">
        <f t="shared" ref="R5:R9" si="3">IFERROR(I5/F5,"")</f>
        <v>0.36304165465149907</v>
      </c>
      <c r="S5" s="36"/>
      <c r="T5" s="36"/>
      <c r="U5" s="36"/>
      <c r="V5" s="36"/>
      <c r="W5" s="36"/>
      <c r="X5" s="36"/>
      <c r="Y5" s="36"/>
      <c r="Z5" s="36"/>
      <c r="AA5" s="36"/>
    </row>
    <row r="6" ht="17.25">
      <c r="A6" s="43"/>
      <c r="B6" s="44" t="s">
        <v>24</v>
      </c>
      <c r="C6" s="45" t="s">
        <v>25</v>
      </c>
      <c r="D6" s="46" t="s">
        <v>26</v>
      </c>
      <c r="E6" s="47">
        <f>7476242.02/33.5*30</f>
        <v>6695142.1074626865</v>
      </c>
      <c r="F6" s="48">
        <v>21478832.199999999</v>
      </c>
      <c r="G6" s="47">
        <v>7639109.4000000004</v>
      </c>
      <c r="H6" s="47">
        <v>1489994.3999999999</v>
      </c>
      <c r="I6" s="48">
        <v>7639109.4000000004</v>
      </c>
      <c r="J6" s="48">
        <v>1396450.02</v>
      </c>
      <c r="K6" s="49">
        <f t="shared" ref="K6:K9" si="4">I6-E6</f>
        <v>943967.29253731389</v>
      </c>
      <c r="L6" s="49">
        <f t="shared" ref="L6:L9" si="5">I6-G6</f>
        <v>0</v>
      </c>
      <c r="M6" s="49">
        <f t="shared" ref="M6:M9" si="6">I6-F6</f>
        <v>-13839722.799999999</v>
      </c>
      <c r="N6" s="50">
        <f t="shared" ref="N6:N9" si="7">J6-H6</f>
        <v>-93544.379999999888</v>
      </c>
      <c r="O6" s="51">
        <f t="shared" si="0"/>
        <v>1.1409928687675095</v>
      </c>
      <c r="P6" s="51">
        <f t="shared" si="1"/>
        <v>0.93721830095468828</v>
      </c>
      <c r="Q6" s="51">
        <f t="shared" si="2"/>
        <v>1</v>
      </c>
      <c r="R6" s="51">
        <f t="shared" si="3"/>
        <v>0.35565757620658728</v>
      </c>
      <c r="S6" s="1"/>
      <c r="T6" s="1"/>
      <c r="U6" s="1"/>
      <c r="V6" s="1"/>
      <c r="W6" s="1"/>
      <c r="X6" s="1"/>
      <c r="Y6" s="1"/>
      <c r="Z6" s="1"/>
      <c r="AA6" s="1"/>
    </row>
    <row r="7" ht="17.25">
      <c r="A7" s="43"/>
      <c r="B7" s="44" t="s">
        <v>27</v>
      </c>
      <c r="C7" s="45" t="s">
        <v>28</v>
      </c>
      <c r="D7" s="46" t="s">
        <v>29</v>
      </c>
      <c r="E7" s="52">
        <v>37090.139999999999</v>
      </c>
      <c r="F7" s="52">
        <v>82008.100000000006</v>
      </c>
      <c r="G7" s="52">
        <v>39411.5</v>
      </c>
      <c r="H7" s="52">
        <v>7022</v>
      </c>
      <c r="I7" s="52">
        <v>34401.82</v>
      </c>
      <c r="J7" s="52">
        <v>140.05000000000001</v>
      </c>
      <c r="K7" s="53">
        <f t="shared" si="4"/>
        <v>-2688.3199999999997</v>
      </c>
      <c r="L7" s="53">
        <f t="shared" si="5"/>
        <v>-5009.6800000000003</v>
      </c>
      <c r="M7" s="53">
        <f t="shared" si="6"/>
        <v>-47606.280000000006</v>
      </c>
      <c r="N7" s="53">
        <f t="shared" si="7"/>
        <v>-6881.9499999999998</v>
      </c>
      <c r="O7" s="51">
        <f t="shared" si="0"/>
        <v>0.92751928140470752</v>
      </c>
      <c r="P7" s="51">
        <f t="shared" si="1"/>
        <v>0.019944460267729992</v>
      </c>
      <c r="Q7" s="51">
        <f t="shared" si="2"/>
        <v>0.87288786267967466</v>
      </c>
      <c r="R7" s="51">
        <f t="shared" si="3"/>
        <v>0.41949295252542124</v>
      </c>
      <c r="S7" s="1"/>
      <c r="T7" s="1"/>
      <c r="U7" s="1"/>
      <c r="V7" s="1"/>
      <c r="W7" s="1"/>
      <c r="X7" s="1"/>
      <c r="Y7" s="1"/>
      <c r="Z7" s="1"/>
      <c r="AA7" s="1"/>
      <c r="AC7" s="1"/>
    </row>
    <row r="8" ht="17.25">
      <c r="A8" s="43"/>
      <c r="B8" s="44" t="s">
        <v>24</v>
      </c>
      <c r="C8" s="45" t="s">
        <v>30</v>
      </c>
      <c r="D8" s="46" t="s">
        <v>31</v>
      </c>
      <c r="E8" s="52">
        <v>0</v>
      </c>
      <c r="F8" s="52">
        <v>52994.300000000003</v>
      </c>
      <c r="G8" s="52">
        <v>12000</v>
      </c>
      <c r="H8" s="52">
        <v>0</v>
      </c>
      <c r="I8" s="52">
        <v>8501.9800000000014</v>
      </c>
      <c r="J8" s="52">
        <v>443.56999999999999</v>
      </c>
      <c r="K8" s="53">
        <f t="shared" si="4"/>
        <v>8501.9800000000014</v>
      </c>
      <c r="L8" s="53">
        <f t="shared" si="5"/>
        <v>-3498.0199999999986</v>
      </c>
      <c r="M8" s="53">
        <f t="shared" si="6"/>
        <v>-44492.32</v>
      </c>
      <c r="N8" s="53">
        <f t="shared" si="7"/>
        <v>443.56999999999999</v>
      </c>
      <c r="O8" s="51" t="str">
        <f t="shared" si="0"/>
        <v/>
      </c>
      <c r="P8" s="51" t="str">
        <f t="shared" si="1"/>
        <v/>
      </c>
      <c r="Q8" s="51">
        <f t="shared" si="2"/>
        <v>0.70849833333333345</v>
      </c>
      <c r="R8" s="51">
        <f t="shared" si="3"/>
        <v>0.16043197098555884</v>
      </c>
      <c r="S8" s="1"/>
      <c r="T8" s="1"/>
      <c r="U8" s="1"/>
      <c r="V8" s="1"/>
      <c r="W8" s="1"/>
      <c r="X8" s="1"/>
      <c r="Y8" s="1"/>
      <c r="Z8" s="1"/>
      <c r="AA8" s="1"/>
    </row>
    <row r="9" ht="17.25">
      <c r="A9" s="43"/>
      <c r="B9" s="44" t="s">
        <v>24</v>
      </c>
      <c r="C9" s="45" t="s">
        <v>32</v>
      </c>
      <c r="D9" s="46" t="s">
        <v>33</v>
      </c>
      <c r="E9" s="52">
        <v>635118.29999999981</v>
      </c>
      <c r="F9" s="52">
        <v>1259409.1000000001</v>
      </c>
      <c r="G9" s="52">
        <v>683849.40000000002</v>
      </c>
      <c r="H9" s="52">
        <v>28117.099999999999</v>
      </c>
      <c r="I9" s="52">
        <v>671316.56999999995</v>
      </c>
      <c r="J9" s="52">
        <v>31164.060000000001</v>
      </c>
      <c r="K9" s="53">
        <f t="shared" si="4"/>
        <v>36198.270000000135</v>
      </c>
      <c r="L9" s="53">
        <f t="shared" si="5"/>
        <v>-12532.830000000075</v>
      </c>
      <c r="M9" s="53">
        <f t="shared" si="6"/>
        <v>-588092.53000000014</v>
      </c>
      <c r="N9" s="53">
        <f t="shared" si="7"/>
        <v>3046.9600000000028</v>
      </c>
      <c r="O9" s="51">
        <f t="shared" si="0"/>
        <v>1.0569945315699456</v>
      </c>
      <c r="P9" s="51">
        <f t="shared" si="1"/>
        <v>1.1083667945840789</v>
      </c>
      <c r="Q9" s="51">
        <f t="shared" si="2"/>
        <v>0.98167311399264212</v>
      </c>
      <c r="R9" s="51">
        <f t="shared" si="3"/>
        <v>0.53304090783526969</v>
      </c>
      <c r="S9" s="1"/>
      <c r="T9" s="1"/>
      <c r="U9" s="1"/>
      <c r="V9" s="1"/>
      <c r="W9" s="1"/>
      <c r="X9" s="1"/>
      <c r="Y9" s="1"/>
      <c r="Z9" s="1"/>
      <c r="AA9" s="1"/>
    </row>
    <row r="10" ht="17.25">
      <c r="A10" s="43"/>
      <c r="B10" s="44" t="s">
        <v>24</v>
      </c>
      <c r="C10" s="45" t="s">
        <v>34</v>
      </c>
      <c r="D10" s="46" t="s">
        <v>35</v>
      </c>
      <c r="E10" s="52">
        <v>533.16999999999996</v>
      </c>
      <c r="F10" s="52">
        <v>0</v>
      </c>
      <c r="G10" s="52">
        <v>0</v>
      </c>
      <c r="H10" s="52">
        <v>0</v>
      </c>
      <c r="I10" s="52">
        <v>178.30000000000001</v>
      </c>
      <c r="J10" s="52">
        <v>1.6000000000000001</v>
      </c>
      <c r="K10" s="53">
        <f t="shared" ref="K10:K45" si="8">I10-E10</f>
        <v>-354.86999999999995</v>
      </c>
      <c r="L10" s="53">
        <f t="shared" ref="L10:L73" si="9">I10-G10</f>
        <v>178.30000000000001</v>
      </c>
      <c r="M10" s="53">
        <f t="shared" ref="M10:M45" si="10">I10-F10</f>
        <v>178.30000000000001</v>
      </c>
      <c r="N10" s="53">
        <f t="shared" ref="N10:N45" si="11">J10-H10</f>
        <v>1.6000000000000001</v>
      </c>
      <c r="O10" s="51">
        <f t="shared" ref="O10:O73" si="12">IFERROR(I10/E10,"")</f>
        <v>0.33441491456758637</v>
      </c>
      <c r="P10" s="51" t="str">
        <f t="shared" ref="P10:P73" si="13">IFERROR(J10/H10,"")</f>
        <v/>
      </c>
      <c r="Q10" s="51" t="str">
        <f t="shared" ref="Q10:Q73" si="14">IFERROR(I10/G10,"")</f>
        <v/>
      </c>
      <c r="R10" s="51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  <c r="AA10" s="1"/>
    </row>
    <row r="11" ht="17.25">
      <c r="A11" s="43"/>
      <c r="B11" s="44" t="s">
        <v>24</v>
      </c>
      <c r="C11" s="45" t="s">
        <v>36</v>
      </c>
      <c r="D11" s="46" t="s">
        <v>37</v>
      </c>
      <c r="E11" s="52">
        <v>1056.24</v>
      </c>
      <c r="F11" s="52">
        <v>1208.9000000000001</v>
      </c>
      <c r="G11" s="52">
        <v>899.89999999999998</v>
      </c>
      <c r="H11" s="52">
        <v>0</v>
      </c>
      <c r="I11" s="52">
        <v>1102.51</v>
      </c>
      <c r="J11" s="52">
        <v>108.56999999999999</v>
      </c>
      <c r="K11" s="53">
        <f t="shared" si="8"/>
        <v>46.269999999999982</v>
      </c>
      <c r="L11" s="53">
        <f t="shared" si="9"/>
        <v>202.61000000000001</v>
      </c>
      <c r="M11" s="53">
        <f t="shared" si="10"/>
        <v>-106.3900000000001</v>
      </c>
      <c r="N11" s="53">
        <f t="shared" si="11"/>
        <v>108.56999999999999</v>
      </c>
      <c r="O11" s="51">
        <f t="shared" si="12"/>
        <v>1.0438063318942665</v>
      </c>
      <c r="P11" s="51" t="str">
        <f t="shared" si="13"/>
        <v/>
      </c>
      <c r="Q11" s="51">
        <f t="shared" si="14"/>
        <v>1.2251472385820648</v>
      </c>
      <c r="R11" s="51">
        <f t="shared" si="15"/>
        <v>0.91199437505169978</v>
      </c>
      <c r="S11" s="1"/>
      <c r="T11" s="1"/>
      <c r="U11" s="1"/>
      <c r="V11" s="1"/>
      <c r="W11" s="1"/>
      <c r="X11" s="1"/>
      <c r="Y11" s="1"/>
      <c r="Z11" s="1"/>
      <c r="AA11" s="1"/>
    </row>
    <row r="12" ht="17.25">
      <c r="A12" s="43"/>
      <c r="B12" s="44" t="s">
        <v>24</v>
      </c>
      <c r="C12" s="45" t="s">
        <v>38</v>
      </c>
      <c r="D12" s="46" t="s">
        <v>39</v>
      </c>
      <c r="E12" s="52">
        <v>283534.78000000003</v>
      </c>
      <c r="F12" s="52">
        <v>615839.40000000002</v>
      </c>
      <c r="G12" s="52">
        <v>313592.29999999999</v>
      </c>
      <c r="H12" s="52">
        <v>5000</v>
      </c>
      <c r="I12" s="52">
        <v>326113.62</v>
      </c>
      <c r="J12" s="52">
        <v>28921.950000000001</v>
      </c>
      <c r="K12" s="53">
        <f t="shared" si="8"/>
        <v>42578.839999999967</v>
      </c>
      <c r="L12" s="53">
        <f t="shared" si="9"/>
        <v>12521.320000000007</v>
      </c>
      <c r="M12" s="53">
        <f t="shared" si="10"/>
        <v>-289725.78000000003</v>
      </c>
      <c r="N12" s="53">
        <f t="shared" si="11"/>
        <v>23921.950000000001</v>
      </c>
      <c r="O12" s="51">
        <f t="shared" si="12"/>
        <v>1.1501714886618142</v>
      </c>
      <c r="P12" s="51">
        <f t="shared" si="13"/>
        <v>5.7843900000000001</v>
      </c>
      <c r="Q12" s="51">
        <f t="shared" si="14"/>
        <v>1.0399286589626084</v>
      </c>
      <c r="R12" s="51">
        <f t="shared" si="15"/>
        <v>0.52954328677249296</v>
      </c>
      <c r="S12" s="1"/>
      <c r="T12" s="1"/>
      <c r="U12" s="1"/>
      <c r="V12" s="1"/>
      <c r="W12" s="1"/>
      <c r="X12" s="1"/>
      <c r="Y12" s="1"/>
      <c r="Z12" s="1"/>
      <c r="AA12" s="1"/>
    </row>
    <row r="13" ht="17.25">
      <c r="A13" s="43"/>
      <c r="B13" s="44" t="s">
        <v>40</v>
      </c>
      <c r="C13" s="45" t="s">
        <v>41</v>
      </c>
      <c r="D13" s="46" t="s">
        <v>42</v>
      </c>
      <c r="E13" s="52">
        <v>63273.349999999999</v>
      </c>
      <c r="F13" s="52">
        <v>1486170.1000000001</v>
      </c>
      <c r="G13" s="52">
        <v>66400</v>
      </c>
      <c r="H13" s="52">
        <v>2000</v>
      </c>
      <c r="I13" s="52">
        <v>77631.48000000001</v>
      </c>
      <c r="J13" s="52">
        <v>8930.1399999999994</v>
      </c>
      <c r="K13" s="53">
        <f t="shared" si="8"/>
        <v>14358.130000000012</v>
      </c>
      <c r="L13" s="53">
        <f t="shared" si="9"/>
        <v>11231.48000000001</v>
      </c>
      <c r="M13" s="53">
        <f t="shared" si="10"/>
        <v>-1408538.6200000001</v>
      </c>
      <c r="N13" s="53">
        <f t="shared" si="11"/>
        <v>6930.1399999999994</v>
      </c>
      <c r="O13" s="51">
        <f t="shared" si="12"/>
        <v>1.2269222350326008</v>
      </c>
      <c r="P13" s="51">
        <f t="shared" si="13"/>
        <v>4.4650699999999999</v>
      </c>
      <c r="Q13" s="51">
        <f t="shared" si="14"/>
        <v>1.1691487951807231</v>
      </c>
      <c r="R13" s="51">
        <f t="shared" si="15"/>
        <v>0.052235931808882446</v>
      </c>
      <c r="S13" s="1"/>
      <c r="T13" s="1"/>
      <c r="U13" s="1"/>
      <c r="V13" s="1"/>
      <c r="W13" s="1"/>
      <c r="X13" s="1"/>
      <c r="Y13" s="1"/>
      <c r="Z13" s="1"/>
      <c r="AA13" s="1"/>
    </row>
    <row r="14" ht="17.25">
      <c r="A14" s="43"/>
      <c r="B14" s="44" t="s">
        <v>40</v>
      </c>
      <c r="C14" s="45" t="s">
        <v>43</v>
      </c>
      <c r="D14" s="46" t="s">
        <v>44</v>
      </c>
      <c r="E14" s="52">
        <v>945445.12</v>
      </c>
      <c r="F14" s="52">
        <v>2439929.7999999998</v>
      </c>
      <c r="G14" s="52">
        <v>1074724</v>
      </c>
      <c r="H14" s="52">
        <v>7000</v>
      </c>
      <c r="I14" s="52">
        <v>1114270.03</v>
      </c>
      <c r="J14" s="52">
        <v>10713.82</v>
      </c>
      <c r="K14" s="53">
        <f t="shared" si="8"/>
        <v>168824.91000000003</v>
      </c>
      <c r="L14" s="53">
        <f t="shared" si="9"/>
        <v>39546.030000000028</v>
      </c>
      <c r="M14" s="53">
        <f t="shared" si="10"/>
        <v>-1325659.7699999998</v>
      </c>
      <c r="N14" s="54">
        <f t="shared" si="11"/>
        <v>3713.8199999999997</v>
      </c>
      <c r="O14" s="51">
        <f t="shared" si="12"/>
        <v>1.1785665888253778</v>
      </c>
      <c r="P14" s="51">
        <f t="shared" si="13"/>
        <v>1.5305457142857142</v>
      </c>
      <c r="Q14" s="51">
        <f t="shared" si="14"/>
        <v>1.036796451926262</v>
      </c>
      <c r="R14" s="51">
        <f t="shared" si="15"/>
        <v>0.45668118402422891</v>
      </c>
      <c r="S14" s="1"/>
      <c r="T14" s="1"/>
      <c r="U14" s="1"/>
      <c r="V14" s="1"/>
      <c r="W14" s="1"/>
      <c r="X14" s="1"/>
      <c r="Y14" s="1"/>
      <c r="Z14" s="1"/>
      <c r="AA14" s="1"/>
    </row>
    <row r="15" ht="17.25">
      <c r="A15" s="43"/>
      <c r="B15" s="44"/>
      <c r="C15" s="45" t="s">
        <v>45</v>
      </c>
      <c r="D15" s="46" t="s">
        <v>46</v>
      </c>
      <c r="E15" s="52">
        <v>107898.48</v>
      </c>
      <c r="F15" s="52">
        <v>648829.10000000009</v>
      </c>
      <c r="G15" s="52">
        <v>313743.50000000006</v>
      </c>
      <c r="H15" s="52">
        <v>56200.699999999997</v>
      </c>
      <c r="I15" s="52">
        <v>316218.56000000006</v>
      </c>
      <c r="J15" s="52">
        <v>51507.669999999998</v>
      </c>
      <c r="K15" s="53">
        <f t="shared" si="8"/>
        <v>208320.08000000007</v>
      </c>
      <c r="L15" s="53">
        <f t="shared" si="9"/>
        <v>2475.0599999999977</v>
      </c>
      <c r="M15" s="53">
        <f t="shared" si="10"/>
        <v>-332610.54000000004</v>
      </c>
      <c r="N15" s="54">
        <f t="shared" si="11"/>
        <v>-4693.0299999999988</v>
      </c>
      <c r="O15" s="51">
        <f t="shared" si="12"/>
        <v>2.9307044918519711</v>
      </c>
      <c r="P15" s="51">
        <f t="shared" si="13"/>
        <v>0.9164951682096486</v>
      </c>
      <c r="Q15" s="51">
        <f t="shared" si="14"/>
        <v>1.0078888008835243</v>
      </c>
      <c r="R15" s="51">
        <f t="shared" si="15"/>
        <v>0.4873680295782048</v>
      </c>
      <c r="S15" s="1"/>
      <c r="T15" s="1"/>
      <c r="U15" s="1"/>
      <c r="V15" s="1"/>
      <c r="W15" s="1"/>
      <c r="X15" s="1"/>
      <c r="Y15" s="1"/>
      <c r="Z15" s="1"/>
      <c r="AA15" s="1"/>
    </row>
    <row r="16" ht="17.25" hidden="1">
      <c r="A16" s="43"/>
      <c r="B16" s="44" t="s">
        <v>40</v>
      </c>
      <c r="C16" s="45" t="s">
        <v>47</v>
      </c>
      <c r="D16" s="46" t="s">
        <v>48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f t="shared" si="8"/>
        <v>0</v>
      </c>
      <c r="L16" s="53">
        <f t="shared" si="9"/>
        <v>0</v>
      </c>
      <c r="M16" s="53">
        <f t="shared" si="10"/>
        <v>0</v>
      </c>
      <c r="N16" s="53">
        <f t="shared" si="11"/>
        <v>0</v>
      </c>
      <c r="O16" s="51" t="str">
        <f t="shared" si="12"/>
        <v/>
      </c>
      <c r="P16" s="51" t="str">
        <f t="shared" si="13"/>
        <v/>
      </c>
      <c r="Q16" s="51" t="str">
        <f t="shared" si="14"/>
        <v/>
      </c>
      <c r="R16" s="51" t="str">
        <f t="shared" si="15"/>
        <v/>
      </c>
      <c r="S16" s="1"/>
      <c r="T16" s="1"/>
      <c r="U16" s="1"/>
      <c r="V16" s="1"/>
      <c r="W16" s="1"/>
      <c r="X16" s="1"/>
      <c r="Y16" s="1"/>
      <c r="Z16" s="1"/>
      <c r="AA16" s="1"/>
    </row>
    <row r="17" s="36" customFormat="1" ht="27.75" customHeight="1">
      <c r="A17" s="37"/>
      <c r="B17" s="55"/>
      <c r="C17" s="39"/>
      <c r="D17" s="56" t="s">
        <v>49</v>
      </c>
      <c r="E17" s="57">
        <f>E21+E24+E33+E46+E51+E54+E57+E66</f>
        <v>4063060.6699999999</v>
      </c>
      <c r="F17" s="57">
        <f>F21+F24+F33+F46+F51+F54+F57+F66</f>
        <v>7543096.5999999996</v>
      </c>
      <c r="G17" s="57">
        <f>G21+G24+G33+G46+G51+G54+G57+G66</f>
        <v>3498591</v>
      </c>
      <c r="H17" s="57">
        <f>H21+H24+H33+H46+H51+H54+H57+H66</f>
        <v>622806.49999999988</v>
      </c>
      <c r="I17" s="57">
        <f>I21+I24+I33+I46+I51+I54+I57+I66</f>
        <v>3778595.2200000002</v>
      </c>
      <c r="J17" s="57">
        <f>J21+J24+J33+J46+J51+J54+J57+J66</f>
        <v>665978.08000000007</v>
      </c>
      <c r="K17" s="57">
        <f t="shared" si="8"/>
        <v>-284465.44999999972</v>
      </c>
      <c r="L17" s="57">
        <f t="shared" si="9"/>
        <v>280004.2200000002</v>
      </c>
      <c r="M17" s="57">
        <f t="shared" si="10"/>
        <v>-3764501.3799999994</v>
      </c>
      <c r="N17" s="57">
        <f t="shared" si="11"/>
        <v>43171.580000000191</v>
      </c>
      <c r="O17" s="42">
        <f t="shared" si="12"/>
        <v>0.92998739789922957</v>
      </c>
      <c r="P17" s="42">
        <f t="shared" si="13"/>
        <v>1.0693178057711348</v>
      </c>
      <c r="Q17" s="42">
        <f t="shared" si="14"/>
        <v>1.080033424884475</v>
      </c>
      <c r="R17" s="42">
        <f t="shared" si="15"/>
        <v>0.50093422109959462</v>
      </c>
      <c r="S17" s="36"/>
      <c r="T17" s="36"/>
      <c r="U17" s="36"/>
      <c r="V17" s="36"/>
      <c r="W17" s="36"/>
      <c r="X17" s="36"/>
      <c r="Y17" s="36"/>
      <c r="Z17" s="36"/>
      <c r="AA17" s="36"/>
    </row>
    <row r="18" ht="18" customHeight="1">
      <c r="A18" s="43" t="s">
        <v>50</v>
      </c>
      <c r="B18" s="44" t="s">
        <v>27</v>
      </c>
      <c r="C18" s="58" t="s">
        <v>51</v>
      </c>
      <c r="D18" s="59" t="s">
        <v>52</v>
      </c>
      <c r="E18" s="49">
        <v>108149.72</v>
      </c>
      <c r="F18" s="49">
        <v>261278.39999999999</v>
      </c>
      <c r="G18" s="49">
        <v>125222.60000000001</v>
      </c>
      <c r="H18" s="49">
        <v>21174.799999999999</v>
      </c>
      <c r="I18" s="49">
        <v>134816.12</v>
      </c>
      <c r="J18" s="49">
        <v>22868.540000000001</v>
      </c>
      <c r="K18" s="49">
        <f t="shared" si="8"/>
        <v>26666.399999999994</v>
      </c>
      <c r="L18" s="49">
        <f t="shared" si="9"/>
        <v>9593.5199999999895</v>
      </c>
      <c r="M18" s="49">
        <f t="shared" si="10"/>
        <v>-126462.28</v>
      </c>
      <c r="N18" s="50">
        <f t="shared" si="11"/>
        <v>1693.7400000000016</v>
      </c>
      <c r="O18" s="51">
        <f t="shared" si="12"/>
        <v>1.2465692930134262</v>
      </c>
      <c r="P18" s="51">
        <f t="shared" si="13"/>
        <v>1.0799884768687309</v>
      </c>
      <c r="Q18" s="51">
        <f t="shared" si="14"/>
        <v>1.0766117298315159</v>
      </c>
      <c r="R18" s="51">
        <f t="shared" si="15"/>
        <v>0.51598647266670339</v>
      </c>
      <c r="S18" s="1"/>
      <c r="T18" s="1"/>
      <c r="U18" s="1"/>
      <c r="V18" s="1"/>
      <c r="W18" s="1"/>
      <c r="X18" s="1"/>
      <c r="Y18" s="1"/>
      <c r="Z18" s="1"/>
      <c r="AA18" s="1"/>
      <c r="AE18" s="1"/>
    </row>
    <row r="19" ht="17.25">
      <c r="A19" s="43"/>
      <c r="B19" s="44"/>
      <c r="C19" s="45" t="s">
        <v>53</v>
      </c>
      <c r="D19" s="59" t="s">
        <v>54</v>
      </c>
      <c r="E19" s="49">
        <v>4074.3499999999999</v>
      </c>
      <c r="F19" s="49">
        <v>3515.5999999999999</v>
      </c>
      <c r="G19" s="49">
        <v>3515.5999999999999</v>
      </c>
      <c r="H19" s="49">
        <v>0</v>
      </c>
      <c r="I19" s="49">
        <v>647</v>
      </c>
      <c r="J19" s="49">
        <v>0</v>
      </c>
      <c r="K19" s="49">
        <f t="shared" si="8"/>
        <v>-3427.3499999999999</v>
      </c>
      <c r="L19" s="49">
        <f t="shared" si="9"/>
        <v>-2868.5999999999999</v>
      </c>
      <c r="M19" s="49">
        <f t="shared" si="10"/>
        <v>-2868.5999999999999</v>
      </c>
      <c r="N19" s="50">
        <f t="shared" si="11"/>
        <v>0</v>
      </c>
      <c r="O19" s="51">
        <f t="shared" si="12"/>
        <v>0.15879833593088469</v>
      </c>
      <c r="P19" s="51" t="str">
        <f t="shared" si="13"/>
        <v/>
      </c>
      <c r="Q19" s="51">
        <f t="shared" si="14"/>
        <v>0.18403686426214588</v>
      </c>
      <c r="R19" s="51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  <c r="AA19" s="1"/>
    </row>
    <row r="20" ht="17.25">
      <c r="A20" s="43"/>
      <c r="B20" s="44"/>
      <c r="C20" s="45" t="s">
        <v>55</v>
      </c>
      <c r="D20" s="59" t="s">
        <v>56</v>
      </c>
      <c r="E20" s="49">
        <v>67883.380000000005</v>
      </c>
      <c r="F20" s="49">
        <v>181842.60000000001</v>
      </c>
      <c r="G20" s="49">
        <v>90186.600000000006</v>
      </c>
      <c r="H20" s="49">
        <v>15000</v>
      </c>
      <c r="I20" s="49">
        <v>118259.31999999999</v>
      </c>
      <c r="J20" s="49">
        <v>19531.580000000002</v>
      </c>
      <c r="K20" s="49">
        <f t="shared" si="8"/>
        <v>50375.939999999988</v>
      </c>
      <c r="L20" s="49">
        <f t="shared" si="9"/>
        <v>28072.719999999987</v>
      </c>
      <c r="M20" s="49">
        <f t="shared" si="10"/>
        <v>-63583.280000000013</v>
      </c>
      <c r="N20" s="50">
        <f t="shared" si="11"/>
        <v>4531.5800000000017</v>
      </c>
      <c r="O20" s="51">
        <f t="shared" si="12"/>
        <v>1.7420953405678972</v>
      </c>
      <c r="P20" s="51">
        <f t="shared" si="13"/>
        <v>1.3021053333333334</v>
      </c>
      <c r="Q20" s="51">
        <f t="shared" si="14"/>
        <v>1.3112737368966119</v>
      </c>
      <c r="R20" s="51">
        <f t="shared" si="15"/>
        <v>0.6503389194831134</v>
      </c>
      <c r="S20" s="1"/>
      <c r="T20" s="1"/>
      <c r="U20" s="1"/>
      <c r="V20" s="1"/>
      <c r="W20" s="1"/>
      <c r="X20" s="1"/>
      <c r="Y20" s="1"/>
      <c r="Z20" s="1"/>
      <c r="AA20" s="1"/>
    </row>
    <row r="21" s="60" customFormat="1" ht="14.25">
      <c r="A21" s="61"/>
      <c r="B21" s="62"/>
      <c r="C21" s="61"/>
      <c r="D21" s="63" t="s">
        <v>57</v>
      </c>
      <c r="E21" s="64">
        <f>SUM(E18:E20)</f>
        <v>180107.45000000001</v>
      </c>
      <c r="F21" s="64">
        <f>SUM(F18:F20)</f>
        <v>446636.59999999998</v>
      </c>
      <c r="G21" s="64">
        <f>SUM(G18:G20)</f>
        <v>218924.80000000002</v>
      </c>
      <c r="H21" s="64">
        <f>SUM(H18:H20)</f>
        <v>36174.800000000003</v>
      </c>
      <c r="I21" s="64">
        <f>SUM(I18:I20)</f>
        <v>253722.44</v>
      </c>
      <c r="J21" s="64">
        <f>SUM(J18:J20)</f>
        <v>42400.120000000003</v>
      </c>
      <c r="K21" s="64">
        <f t="shared" si="8"/>
        <v>73614.989999999991</v>
      </c>
      <c r="L21" s="64">
        <f t="shared" si="9"/>
        <v>34797.639999999985</v>
      </c>
      <c r="M21" s="64">
        <f t="shared" si="10"/>
        <v>-192914.15999999997</v>
      </c>
      <c r="N21" s="64">
        <f t="shared" si="11"/>
        <v>6225.3199999999997</v>
      </c>
      <c r="O21" s="65">
        <f t="shared" si="12"/>
        <v>1.408728178651133</v>
      </c>
      <c r="P21" s="65">
        <f t="shared" si="13"/>
        <v>1.1720899631787873</v>
      </c>
      <c r="Q21" s="65">
        <f t="shared" si="14"/>
        <v>1.1589479127079252</v>
      </c>
      <c r="R21" s="65">
        <f t="shared" si="15"/>
        <v>0.56807355241375201</v>
      </c>
      <c r="S21" s="60"/>
      <c r="T21" s="60"/>
      <c r="U21" s="60"/>
      <c r="V21" s="60"/>
      <c r="W21" s="60"/>
      <c r="X21" s="60"/>
      <c r="Y21" s="60"/>
      <c r="Z21" s="60"/>
      <c r="AA21" s="60"/>
    </row>
    <row r="22" ht="34.5">
      <c r="A22" s="66">
        <v>951</v>
      </c>
      <c r="B22" s="44" t="s">
        <v>24</v>
      </c>
      <c r="C22" s="67" t="s">
        <v>58</v>
      </c>
      <c r="D22" s="68" t="s">
        <v>59</v>
      </c>
      <c r="E22" s="48">
        <v>68258.929999999993</v>
      </c>
      <c r="F22" s="48">
        <v>104746.7</v>
      </c>
      <c r="G22" s="48">
        <v>47779.599999999999</v>
      </c>
      <c r="H22" s="48">
        <v>9800</v>
      </c>
      <c r="I22" s="48">
        <v>49054.830000000002</v>
      </c>
      <c r="J22" s="48">
        <v>9429.8199999999997</v>
      </c>
      <c r="K22" s="49">
        <f t="shared" si="8"/>
        <v>-19204.099999999991</v>
      </c>
      <c r="L22" s="49">
        <f t="shared" si="9"/>
        <v>1275.2300000000032</v>
      </c>
      <c r="M22" s="49">
        <f t="shared" si="10"/>
        <v>-55691.869999999995</v>
      </c>
      <c r="N22" s="49">
        <f t="shared" si="11"/>
        <v>-370.18000000000029</v>
      </c>
      <c r="O22" s="51">
        <f t="shared" si="12"/>
        <v>0.71865805690185891</v>
      </c>
      <c r="P22" s="51">
        <f t="shared" si="13"/>
        <v>0.96222653061224483</v>
      </c>
      <c r="Q22" s="51">
        <f t="shared" si="14"/>
        <v>1.0266898425269362</v>
      </c>
      <c r="R22" s="51">
        <f t="shared" si="15"/>
        <v>0.46831862006153896</v>
      </c>
      <c r="S22" s="1"/>
      <c r="T22" s="1"/>
      <c r="U22" s="1"/>
      <c r="V22" s="1"/>
      <c r="W22" s="1"/>
      <c r="X22" s="1"/>
      <c r="Y22" s="1"/>
      <c r="Z22" s="1"/>
      <c r="AA22" s="1"/>
    </row>
    <row r="23" ht="17.25">
      <c r="A23" s="69"/>
      <c r="B23" s="44"/>
      <c r="C23" s="67" t="s">
        <v>60</v>
      </c>
      <c r="D23" s="59" t="s">
        <v>61</v>
      </c>
      <c r="E23" s="48">
        <v>7768.5</v>
      </c>
      <c r="F23" s="48">
        <v>11046.9</v>
      </c>
      <c r="G23" s="48">
        <v>4212.1000000000004</v>
      </c>
      <c r="H23" s="48">
        <v>946</v>
      </c>
      <c r="I23" s="48">
        <v>9200.9899999999998</v>
      </c>
      <c r="J23" s="48">
        <v>1109.0699999999999</v>
      </c>
      <c r="K23" s="49">
        <f t="shared" si="8"/>
        <v>1432.4899999999998</v>
      </c>
      <c r="L23" s="49">
        <f t="shared" si="9"/>
        <v>4988.8899999999994</v>
      </c>
      <c r="M23" s="49">
        <f t="shared" si="10"/>
        <v>-1845.9099999999999</v>
      </c>
      <c r="N23" s="49">
        <f t="shared" si="11"/>
        <v>163.06999999999994</v>
      </c>
      <c r="O23" s="51">
        <f t="shared" si="12"/>
        <v>1.1843972452854477</v>
      </c>
      <c r="P23" s="51">
        <f t="shared" si="13"/>
        <v>1.1723784355179703</v>
      </c>
      <c r="Q23" s="51">
        <f t="shared" si="14"/>
        <v>2.1844186985114313</v>
      </c>
      <c r="R23" s="51">
        <f t="shared" si="15"/>
        <v>0.83290244321936469</v>
      </c>
      <c r="S23" s="1"/>
      <c r="T23" s="1"/>
      <c r="U23" s="1"/>
      <c r="V23" s="1"/>
      <c r="W23" s="1"/>
      <c r="X23" s="1"/>
      <c r="Y23" s="1"/>
      <c r="Z23" s="1"/>
      <c r="AA23" s="1"/>
    </row>
    <row r="24" s="60" customFormat="1" ht="14.25">
      <c r="A24" s="70"/>
      <c r="B24" s="62"/>
      <c r="C24" s="61"/>
      <c r="D24" s="63" t="s">
        <v>57</v>
      </c>
      <c r="E24" s="64">
        <f>E22+E23</f>
        <v>76027.429999999993</v>
      </c>
      <c r="F24" s="64">
        <f>F22+F23</f>
        <v>115793.59999999999</v>
      </c>
      <c r="G24" s="64">
        <f>G22+G23</f>
        <v>51991.699999999997</v>
      </c>
      <c r="H24" s="64">
        <f>H22+H23</f>
        <v>10746</v>
      </c>
      <c r="I24" s="64">
        <f>I22+I23</f>
        <v>58255.82</v>
      </c>
      <c r="J24" s="64">
        <f>J22+J23</f>
        <v>10538.889999999999</v>
      </c>
      <c r="K24" s="64">
        <f t="shared" si="8"/>
        <v>-17771.609999999993</v>
      </c>
      <c r="L24" s="64">
        <f t="shared" si="9"/>
        <v>6264.1200000000026</v>
      </c>
      <c r="M24" s="64">
        <f t="shared" si="10"/>
        <v>-57537.779999999992</v>
      </c>
      <c r="N24" s="64">
        <f t="shared" si="11"/>
        <v>-207.11000000000058</v>
      </c>
      <c r="O24" s="65">
        <f t="shared" si="12"/>
        <v>0.76624739255292473</v>
      </c>
      <c r="P24" s="65">
        <f t="shared" si="13"/>
        <v>0.98072678205844033</v>
      </c>
      <c r="Q24" s="65">
        <f t="shared" si="14"/>
        <v>1.1204830771065382</v>
      </c>
      <c r="R24" s="65">
        <f t="shared" si="15"/>
        <v>0.50310051678158385</v>
      </c>
      <c r="S24" s="60"/>
      <c r="T24" s="60"/>
      <c r="U24" s="60"/>
      <c r="V24" s="60"/>
      <c r="W24" s="60"/>
      <c r="X24" s="60"/>
      <c r="Y24" s="60"/>
      <c r="Z24" s="60"/>
      <c r="AA24" s="60"/>
    </row>
    <row r="25" ht="17.25">
      <c r="A25" s="43" t="s">
        <v>62</v>
      </c>
      <c r="B25" s="44" t="s">
        <v>63</v>
      </c>
      <c r="C25" s="45" t="s">
        <v>64</v>
      </c>
      <c r="D25" s="59" t="s">
        <v>65</v>
      </c>
      <c r="E25" s="49">
        <v>0</v>
      </c>
      <c r="F25" s="49">
        <v>7680</v>
      </c>
      <c r="G25" s="49">
        <v>0</v>
      </c>
      <c r="H25" s="49">
        <v>0</v>
      </c>
      <c r="I25" s="49">
        <v>0</v>
      </c>
      <c r="J25" s="49">
        <v>0</v>
      </c>
      <c r="K25" s="49">
        <f t="shared" si="8"/>
        <v>0</v>
      </c>
      <c r="L25" s="49">
        <f t="shared" si="9"/>
        <v>0</v>
      </c>
      <c r="M25" s="49">
        <f t="shared" si="10"/>
        <v>-7680</v>
      </c>
      <c r="N25" s="49">
        <f t="shared" si="11"/>
        <v>0</v>
      </c>
      <c r="O25" s="51" t="str">
        <f t="shared" si="12"/>
        <v/>
      </c>
      <c r="P25" s="51" t="str">
        <f t="shared" si="13"/>
        <v/>
      </c>
      <c r="Q25" s="51" t="str">
        <f t="shared" si="14"/>
        <v/>
      </c>
      <c r="R25" s="51">
        <f t="shared" si="15"/>
        <v>0</v>
      </c>
      <c r="S25" s="1"/>
      <c r="T25" s="1"/>
      <c r="U25" s="1"/>
      <c r="V25" s="1"/>
      <c r="W25" s="1"/>
      <c r="X25" s="1"/>
      <c r="Y25" s="1"/>
      <c r="Z25" s="1"/>
      <c r="AA25" s="1"/>
    </row>
    <row r="26" ht="17.25">
      <c r="A26" s="43"/>
      <c r="B26" s="44"/>
      <c r="C26" s="45" t="s">
        <v>66</v>
      </c>
      <c r="D26" s="71" t="s">
        <v>67</v>
      </c>
      <c r="E26" s="48">
        <v>42447.879999999997</v>
      </c>
      <c r="F26" s="48">
        <v>80987</v>
      </c>
      <c r="G26" s="48">
        <v>39600</v>
      </c>
      <c r="H26" s="48">
        <v>6500</v>
      </c>
      <c r="I26" s="48">
        <v>40179.049999999996</v>
      </c>
      <c r="J26" s="48">
        <v>6982.5299999999997</v>
      </c>
      <c r="K26" s="49">
        <f t="shared" si="8"/>
        <v>-2268.8300000000017</v>
      </c>
      <c r="L26" s="49">
        <f t="shared" si="9"/>
        <v>579.04999999999563</v>
      </c>
      <c r="M26" s="49">
        <f t="shared" si="10"/>
        <v>-40807.950000000004</v>
      </c>
      <c r="N26" s="49">
        <f t="shared" si="11"/>
        <v>482.52999999999975</v>
      </c>
      <c r="O26" s="51">
        <f t="shared" si="12"/>
        <v>0.94655021640656722</v>
      </c>
      <c r="P26" s="51">
        <f t="shared" si="13"/>
        <v>1.0742353846153845</v>
      </c>
      <c r="Q26" s="51">
        <f t="shared" si="14"/>
        <v>1.0146224747474746</v>
      </c>
      <c r="R26" s="51">
        <f t="shared" si="15"/>
        <v>0.49611727808166739</v>
      </c>
      <c r="S26" s="1"/>
      <c r="T26" s="1"/>
      <c r="U26" s="1"/>
      <c r="V26" s="1"/>
      <c r="W26" s="1"/>
      <c r="X26" s="1"/>
      <c r="Y26" s="1"/>
      <c r="Z26" s="1"/>
      <c r="AA26" s="1"/>
    </row>
    <row r="27" ht="17.25">
      <c r="A27" s="43"/>
      <c r="B27" s="44"/>
      <c r="C27" s="58" t="s">
        <v>68</v>
      </c>
      <c r="D27" s="68" t="s">
        <v>69</v>
      </c>
      <c r="E27" s="48">
        <v>719.55999999999995</v>
      </c>
      <c r="F27" s="48">
        <v>557</v>
      </c>
      <c r="G27" s="48">
        <v>278.5</v>
      </c>
      <c r="H27" s="48">
        <v>46.5</v>
      </c>
      <c r="I27" s="48">
        <v>447.10000000000002</v>
      </c>
      <c r="J27" s="48">
        <v>46.140000000000001</v>
      </c>
      <c r="K27" s="49">
        <f t="shared" si="8"/>
        <v>-272.45999999999992</v>
      </c>
      <c r="L27" s="49">
        <f t="shared" si="9"/>
        <v>168.60000000000002</v>
      </c>
      <c r="M27" s="49">
        <f t="shared" si="10"/>
        <v>-109.89999999999998</v>
      </c>
      <c r="N27" s="49">
        <f t="shared" si="11"/>
        <v>-0.35999999999999943</v>
      </c>
      <c r="O27" s="51">
        <f t="shared" si="12"/>
        <v>0.6213519372950137</v>
      </c>
      <c r="P27" s="51">
        <f t="shared" si="13"/>
        <v>0.99225806451612908</v>
      </c>
      <c r="Q27" s="51">
        <f t="shared" si="14"/>
        <v>1.6053859964093358</v>
      </c>
      <c r="R27" s="51">
        <f t="shared" si="15"/>
        <v>0.80269299820466788</v>
      </c>
      <c r="S27" s="1"/>
      <c r="T27" s="1"/>
      <c r="U27" s="1"/>
      <c r="V27" s="1"/>
      <c r="W27" s="1"/>
      <c r="X27" s="1"/>
      <c r="Y27" s="1"/>
      <c r="Z27" s="1"/>
      <c r="AA27" s="1"/>
    </row>
    <row r="28" ht="17.25">
      <c r="A28" s="43"/>
      <c r="B28" s="44"/>
      <c r="C28" s="58" t="s">
        <v>70</v>
      </c>
      <c r="D28" s="68" t="s">
        <v>71</v>
      </c>
      <c r="E28" s="49">
        <v>0</v>
      </c>
      <c r="F28" s="49">
        <v>8021.3000000000002</v>
      </c>
      <c r="G28" s="49">
        <v>0</v>
      </c>
      <c r="H28" s="49">
        <v>0</v>
      </c>
      <c r="I28" s="49">
        <v>0</v>
      </c>
      <c r="J28" s="49">
        <v>0</v>
      </c>
      <c r="K28" s="49">
        <f t="shared" si="8"/>
        <v>0</v>
      </c>
      <c r="L28" s="49">
        <f t="shared" si="9"/>
        <v>0</v>
      </c>
      <c r="M28" s="49">
        <f t="shared" si="10"/>
        <v>-8021.3000000000002</v>
      </c>
      <c r="N28" s="49">
        <f t="shared" si="11"/>
        <v>0</v>
      </c>
      <c r="O28" s="51" t="str">
        <f t="shared" si="12"/>
        <v/>
      </c>
      <c r="P28" s="51" t="str">
        <f t="shared" si="13"/>
        <v/>
      </c>
      <c r="Q28" s="51" t="str">
        <f t="shared" si="14"/>
        <v/>
      </c>
      <c r="R28" s="51">
        <f t="shared" si="15"/>
        <v>0</v>
      </c>
      <c r="S28" s="1"/>
      <c r="T28" s="1"/>
      <c r="U28" s="1"/>
      <c r="V28" s="1"/>
      <c r="W28" s="1"/>
      <c r="X28" s="1"/>
      <c r="Y28" s="1"/>
      <c r="Z28" s="1"/>
      <c r="AA28" s="1"/>
    </row>
    <row r="29" s="1" customFormat="1" ht="17.25">
      <c r="A29" s="43"/>
      <c r="B29" s="44"/>
      <c r="C29" s="58" t="s">
        <v>72</v>
      </c>
      <c r="D29" s="68" t="s">
        <v>73</v>
      </c>
      <c r="E29" s="49">
        <f>E30+E32+E31</f>
        <v>276666.15999999997</v>
      </c>
      <c r="F29" s="49">
        <f>F30+F32+F31</f>
        <v>84753.799999999988</v>
      </c>
      <c r="G29" s="49">
        <f>G30+G32+G31</f>
        <v>30869.899999999998</v>
      </c>
      <c r="H29" s="49">
        <f>H30+H32+H31</f>
        <v>7292.2999999999993</v>
      </c>
      <c r="I29" s="49">
        <f>I30+I32+I31</f>
        <v>32154.759999999998</v>
      </c>
      <c r="J29" s="49">
        <f>J30+J32+J31</f>
        <v>2360.3099999999999</v>
      </c>
      <c r="K29" s="49">
        <f t="shared" si="8"/>
        <v>-244511.39999999997</v>
      </c>
      <c r="L29" s="49">
        <f t="shared" si="9"/>
        <v>1284.8600000000006</v>
      </c>
      <c r="M29" s="49">
        <f t="shared" si="10"/>
        <v>-52599.039999999994</v>
      </c>
      <c r="N29" s="49">
        <f t="shared" si="11"/>
        <v>-4931.9899999999998</v>
      </c>
      <c r="O29" s="51">
        <f t="shared" si="12"/>
        <v>0.11622223693710862</v>
      </c>
      <c r="P29" s="51">
        <f t="shared" si="13"/>
        <v>0.32367154395732489</v>
      </c>
      <c r="Q29" s="51">
        <f t="shared" si="14"/>
        <v>1.0416217739610429</v>
      </c>
      <c r="R29" s="51">
        <f t="shared" si="15"/>
        <v>0.37939018663469959</v>
      </c>
      <c r="S29" s="1"/>
      <c r="T29" s="1"/>
      <c r="U29" s="1"/>
      <c r="V29" s="1"/>
      <c r="W29" s="1"/>
      <c r="X29" s="1"/>
      <c r="Y29" s="1"/>
      <c r="Z29" s="1"/>
      <c r="AA29" s="1"/>
    </row>
    <row r="30" s="72" customFormat="1" ht="17.25" customHeight="1">
      <c r="A30" s="73"/>
      <c r="B30" s="62"/>
      <c r="C30" s="74" t="s">
        <v>74</v>
      </c>
      <c r="D30" s="75" t="s">
        <v>75</v>
      </c>
      <c r="E30" s="76">
        <v>260199.06</v>
      </c>
      <c r="F30" s="76">
        <v>45675.099999999999</v>
      </c>
      <c r="G30" s="76">
        <v>13295.5</v>
      </c>
      <c r="H30" s="76">
        <v>3841.1999999999998</v>
      </c>
      <c r="I30" s="76">
        <v>13286.889999999999</v>
      </c>
      <c r="J30" s="76">
        <v>0</v>
      </c>
      <c r="K30" s="77">
        <f t="shared" si="8"/>
        <v>-246912.16999999998</v>
      </c>
      <c r="L30" s="77">
        <f t="shared" si="9"/>
        <v>-8.6100000000005821</v>
      </c>
      <c r="M30" s="77">
        <f t="shared" si="10"/>
        <v>-32388.209999999999</v>
      </c>
      <c r="N30" s="77">
        <f t="shared" si="11"/>
        <v>-3841.1999999999998</v>
      </c>
      <c r="O30" s="78">
        <f t="shared" si="12"/>
        <v>0.051064327442228268</v>
      </c>
      <c r="P30" s="78">
        <f t="shared" si="13"/>
        <v>0</v>
      </c>
      <c r="Q30" s="78">
        <f t="shared" si="14"/>
        <v>0.99935241247038464</v>
      </c>
      <c r="R30" s="78">
        <f t="shared" si="15"/>
        <v>0.2909000746577457</v>
      </c>
      <c r="S30" s="72"/>
      <c r="T30" s="72"/>
      <c r="U30" s="72"/>
      <c r="V30" s="72"/>
      <c r="W30" s="72"/>
      <c r="X30" s="72"/>
      <c r="Y30" s="72"/>
      <c r="Z30" s="72"/>
      <c r="AA30" s="72"/>
    </row>
    <row r="31" s="72" customFormat="1" ht="16.5" customHeight="1">
      <c r="A31" s="73"/>
      <c r="B31" s="62"/>
      <c r="C31" s="74" t="s">
        <v>76</v>
      </c>
      <c r="D31" s="75" t="s">
        <v>77</v>
      </c>
      <c r="E31" s="76"/>
      <c r="F31" s="76">
        <v>481</v>
      </c>
      <c r="G31" s="76">
        <v>301.10000000000002</v>
      </c>
      <c r="H31" s="76">
        <v>0</v>
      </c>
      <c r="I31" s="76">
        <v>0</v>
      </c>
      <c r="J31" s="76">
        <v>0</v>
      </c>
      <c r="K31" s="77">
        <f t="shared" si="8"/>
        <v>0</v>
      </c>
      <c r="L31" s="77">
        <f t="shared" si="9"/>
        <v>-301.10000000000002</v>
      </c>
      <c r="M31" s="77">
        <f t="shared" si="10"/>
        <v>-481</v>
      </c>
      <c r="N31" s="77">
        <f t="shared" si="11"/>
        <v>0</v>
      </c>
      <c r="O31" s="78" t="str">
        <f t="shared" si="12"/>
        <v/>
      </c>
      <c r="P31" s="78" t="str">
        <f t="shared" si="13"/>
        <v/>
      </c>
      <c r="Q31" s="78">
        <f t="shared" si="14"/>
        <v>0</v>
      </c>
      <c r="R31" s="78">
        <f t="shared" si="15"/>
        <v>0</v>
      </c>
      <c r="S31" s="72"/>
      <c r="T31" s="72"/>
      <c r="U31" s="72"/>
      <c r="V31" s="72"/>
      <c r="W31" s="72"/>
      <c r="X31" s="72"/>
      <c r="Y31" s="72"/>
      <c r="Z31" s="72"/>
      <c r="AA31" s="72"/>
    </row>
    <row r="32" s="72" customFormat="1" ht="17.25" customHeight="1">
      <c r="A32" s="73"/>
      <c r="B32" s="62"/>
      <c r="C32" s="74" t="s">
        <v>78</v>
      </c>
      <c r="D32" s="75" t="s">
        <v>79</v>
      </c>
      <c r="E32" s="76">
        <v>16467.099999999999</v>
      </c>
      <c r="F32" s="76">
        <v>38597.699999999997</v>
      </c>
      <c r="G32" s="76">
        <v>17273.299999999999</v>
      </c>
      <c r="H32" s="76">
        <v>3451.0999999999999</v>
      </c>
      <c r="I32" s="76">
        <v>18867.869999999999</v>
      </c>
      <c r="J32" s="76">
        <v>2360.3099999999999</v>
      </c>
      <c r="K32" s="77">
        <f t="shared" si="8"/>
        <v>2400.7700000000004</v>
      </c>
      <c r="L32" s="77">
        <f t="shared" si="9"/>
        <v>1594.5699999999997</v>
      </c>
      <c r="M32" s="77">
        <f t="shared" si="10"/>
        <v>-19729.829999999998</v>
      </c>
      <c r="N32" s="77">
        <f t="shared" si="11"/>
        <v>-1090.79</v>
      </c>
      <c r="O32" s="78">
        <f t="shared" si="12"/>
        <v>1.1457919123585818</v>
      </c>
      <c r="P32" s="78">
        <f t="shared" si="13"/>
        <v>0.68392976152531082</v>
      </c>
      <c r="Q32" s="78">
        <f t="shared" si="14"/>
        <v>1.0923141495834612</v>
      </c>
      <c r="R32" s="78">
        <f t="shared" si="15"/>
        <v>0.48883404969726174</v>
      </c>
      <c r="S32" s="72"/>
      <c r="T32" s="72"/>
      <c r="U32" s="72"/>
      <c r="V32" s="72"/>
      <c r="W32" s="72"/>
      <c r="X32" s="72"/>
      <c r="Y32" s="72"/>
      <c r="Z32" s="72"/>
      <c r="AA32" s="72"/>
    </row>
    <row r="33" s="60" customFormat="1" ht="14.25">
      <c r="A33" s="61"/>
      <c r="B33" s="79"/>
      <c r="C33" s="61"/>
      <c r="D33" s="63" t="s">
        <v>57</v>
      </c>
      <c r="E33" s="64">
        <f>SUM(E25:E29)</f>
        <v>319833.59999999998</v>
      </c>
      <c r="F33" s="64">
        <f>SUM(F25:F29)</f>
        <v>181999.09999999998</v>
      </c>
      <c r="G33" s="64">
        <f>SUM(G25:G29)</f>
        <v>70748.399999999994</v>
      </c>
      <c r="H33" s="64">
        <f>SUM(H25:H29)</f>
        <v>13838.799999999999</v>
      </c>
      <c r="I33" s="64">
        <f>SUM(I25:I29)</f>
        <v>72780.909999999989</v>
      </c>
      <c r="J33" s="64">
        <f>SUM(J25:J29)</f>
        <v>9388.9799999999996</v>
      </c>
      <c r="K33" s="64">
        <f t="shared" si="8"/>
        <v>-247052.69</v>
      </c>
      <c r="L33" s="64">
        <f t="shared" si="9"/>
        <v>2032.5099999999948</v>
      </c>
      <c r="M33" s="64">
        <f t="shared" si="10"/>
        <v>-109218.18999999999</v>
      </c>
      <c r="N33" s="64">
        <f t="shared" si="11"/>
        <v>-4449.8199999999997</v>
      </c>
      <c r="O33" s="65">
        <f t="shared" si="12"/>
        <v>0.22755867426061549</v>
      </c>
      <c r="P33" s="65">
        <f t="shared" si="13"/>
        <v>0.67845333410411313</v>
      </c>
      <c r="Q33" s="65">
        <f t="shared" si="14"/>
        <v>1.0287287062322257</v>
      </c>
      <c r="R33" s="65">
        <f t="shared" si="15"/>
        <v>0.39989708740317947</v>
      </c>
      <c r="S33" s="60"/>
      <c r="T33" s="60"/>
      <c r="U33" s="60"/>
      <c r="V33" s="60"/>
      <c r="W33" s="60"/>
      <c r="X33" s="60"/>
      <c r="Y33" s="60"/>
      <c r="Z33" s="60"/>
      <c r="AA33" s="60"/>
    </row>
    <row r="34" ht="19.5" customHeight="1">
      <c r="A34" s="43" t="s">
        <v>80</v>
      </c>
      <c r="B34" s="44" t="s">
        <v>40</v>
      </c>
      <c r="C34" s="58" t="s">
        <v>81</v>
      </c>
      <c r="D34" s="68" t="s">
        <v>82</v>
      </c>
      <c r="E34" s="48">
        <v>157025.88</v>
      </c>
      <c r="F34" s="48">
        <v>293156.20000000001</v>
      </c>
      <c r="G34" s="48">
        <v>141000</v>
      </c>
      <c r="H34" s="48">
        <v>37200</v>
      </c>
      <c r="I34" s="48">
        <v>152220.93000000002</v>
      </c>
      <c r="J34" s="48">
        <v>44700.900000000001</v>
      </c>
      <c r="K34" s="49">
        <f t="shared" si="8"/>
        <v>-4804.9499999999825</v>
      </c>
      <c r="L34" s="49">
        <f t="shared" si="9"/>
        <v>11220.930000000022</v>
      </c>
      <c r="M34" s="49">
        <f t="shared" si="10"/>
        <v>-140935.26999999999</v>
      </c>
      <c r="N34" s="49">
        <f t="shared" si="11"/>
        <v>7500.9000000000015</v>
      </c>
      <c r="O34" s="51">
        <f t="shared" si="12"/>
        <v>0.96940026701331028</v>
      </c>
      <c r="P34" s="51">
        <f t="shared" si="13"/>
        <v>1.2016370967741936</v>
      </c>
      <c r="Q34" s="51">
        <f t="shared" si="14"/>
        <v>1.0795810638297874</v>
      </c>
      <c r="R34" s="51">
        <f t="shared" si="15"/>
        <v>0.51924854395029008</v>
      </c>
      <c r="S34" s="1"/>
      <c r="T34" s="1"/>
      <c r="U34" s="1"/>
      <c r="V34" s="1"/>
      <c r="W34" s="1"/>
      <c r="X34" s="1"/>
      <c r="Y34" s="1"/>
      <c r="Z34" s="1"/>
      <c r="AA34" s="1"/>
    </row>
    <row r="35" ht="37.5" customHeight="1">
      <c r="A35" s="43"/>
      <c r="B35" s="44"/>
      <c r="C35" s="45" t="s">
        <v>83</v>
      </c>
      <c r="D35" s="68" t="s">
        <v>84</v>
      </c>
      <c r="E35" s="48">
        <v>16704.25</v>
      </c>
      <c r="F35" s="48">
        <v>100194.10000000001</v>
      </c>
      <c r="G35" s="48">
        <v>62192</v>
      </c>
      <c r="H35" s="48">
        <v>16652</v>
      </c>
      <c r="I35" s="48">
        <v>97131.529999999999</v>
      </c>
      <c r="J35" s="48">
        <v>26807.900000000001</v>
      </c>
      <c r="K35" s="49">
        <f t="shared" si="8"/>
        <v>80427.279999999999</v>
      </c>
      <c r="L35" s="49">
        <f t="shared" si="9"/>
        <v>34939.529999999999</v>
      </c>
      <c r="M35" s="49">
        <f t="shared" si="10"/>
        <v>-3062.570000000007</v>
      </c>
      <c r="N35" s="49">
        <f t="shared" si="11"/>
        <v>10155.900000000001</v>
      </c>
      <c r="O35" s="51">
        <f t="shared" si="12"/>
        <v>5.8147794722899864</v>
      </c>
      <c r="P35" s="51">
        <f t="shared" si="13"/>
        <v>1.6098907038193611</v>
      </c>
      <c r="Q35" s="51">
        <f t="shared" si="14"/>
        <v>1.5618010355029586</v>
      </c>
      <c r="R35" s="51">
        <f t="shared" si="15"/>
        <v>0.96943362932547916</v>
      </c>
      <c r="S35" s="1"/>
      <c r="T35" s="1"/>
      <c r="U35" s="1"/>
      <c r="V35" s="1"/>
      <c r="W35" s="1"/>
      <c r="X35" s="1"/>
      <c r="Y35" s="1"/>
      <c r="Z35" s="1"/>
      <c r="AA35" s="1"/>
    </row>
    <row r="36" ht="34.5">
      <c r="A36" s="43"/>
      <c r="B36" s="44"/>
      <c r="C36" s="45" t="s">
        <v>85</v>
      </c>
      <c r="D36" s="59" t="s">
        <v>86</v>
      </c>
      <c r="E36" s="48">
        <v>24968.32</v>
      </c>
      <c r="F36" s="48">
        <v>53573.900000000001</v>
      </c>
      <c r="G36" s="48">
        <v>27663</v>
      </c>
      <c r="H36" s="48">
        <v>8610</v>
      </c>
      <c r="I36" s="48">
        <v>35175.330000000002</v>
      </c>
      <c r="J36" s="48">
        <v>10347.65</v>
      </c>
      <c r="K36" s="49">
        <f t="shared" si="8"/>
        <v>10207.010000000002</v>
      </c>
      <c r="L36" s="49">
        <f t="shared" si="9"/>
        <v>7512.3300000000017</v>
      </c>
      <c r="M36" s="49">
        <f t="shared" si="10"/>
        <v>-18398.57</v>
      </c>
      <c r="N36" s="49">
        <f t="shared" si="11"/>
        <v>1737.6499999999996</v>
      </c>
      <c r="O36" s="51">
        <f t="shared" si="12"/>
        <v>1.4087984293696973</v>
      </c>
      <c r="P36" s="51">
        <f t="shared" si="13"/>
        <v>1.2018176538908245</v>
      </c>
      <c r="Q36" s="51">
        <f t="shared" si="14"/>
        <v>1.2715659906734629</v>
      </c>
      <c r="R36" s="51">
        <f t="shared" si="15"/>
        <v>0.65657586996653228</v>
      </c>
      <c r="S36" s="1"/>
      <c r="T36" s="1"/>
      <c r="U36" s="1"/>
      <c r="V36" s="1"/>
      <c r="W36" s="1"/>
      <c r="X36" s="1"/>
      <c r="Y36" s="1"/>
      <c r="Z36" s="1"/>
      <c r="AA36" s="1"/>
    </row>
    <row r="37" ht="40.5" customHeight="1">
      <c r="A37" s="43"/>
      <c r="B37" s="44"/>
      <c r="C37" s="45" t="s">
        <v>87</v>
      </c>
      <c r="D37" s="68" t="s">
        <v>88</v>
      </c>
      <c r="E37" s="48">
        <v>408112.03000000003</v>
      </c>
      <c r="F37" s="48">
        <v>115809.2</v>
      </c>
      <c r="G37" s="48">
        <v>9803.2999999999993</v>
      </c>
      <c r="H37" s="48">
        <v>5278.6999999999998</v>
      </c>
      <c r="I37" s="48">
        <v>10778.700000000001</v>
      </c>
      <c r="J37" s="48">
        <v>0</v>
      </c>
      <c r="K37" s="49">
        <f t="shared" si="8"/>
        <v>-397333.33000000002</v>
      </c>
      <c r="L37" s="49">
        <f t="shared" si="9"/>
        <v>975.40000000000146</v>
      </c>
      <c r="M37" s="49">
        <f t="shared" si="10"/>
        <v>-105030.5</v>
      </c>
      <c r="N37" s="49">
        <f t="shared" si="11"/>
        <v>-5278.6999999999998</v>
      </c>
      <c r="O37" s="51">
        <f t="shared" si="12"/>
        <v>0.026411130296747194</v>
      </c>
      <c r="P37" s="51">
        <f t="shared" si="13"/>
        <v>0</v>
      </c>
      <c r="Q37" s="51">
        <f t="shared" si="14"/>
        <v>1.0994971081166547</v>
      </c>
      <c r="R37" s="51">
        <f t="shared" si="15"/>
        <v>0.093072916486773086</v>
      </c>
      <c r="S37" s="1"/>
      <c r="T37" s="1"/>
      <c r="U37" s="1"/>
      <c r="V37" s="1"/>
      <c r="W37" s="1"/>
      <c r="X37" s="1"/>
      <c r="Y37" s="1"/>
      <c r="Z37" s="1"/>
      <c r="AA37" s="1"/>
    </row>
    <row r="38" ht="17.25">
      <c r="A38" s="43"/>
      <c r="B38" s="44"/>
      <c r="C38" s="45" t="s">
        <v>89</v>
      </c>
      <c r="D38" s="59" t="s">
        <v>90</v>
      </c>
      <c r="E38" s="48">
        <v>2922.6900000000001</v>
      </c>
      <c r="F38" s="48">
        <v>3436.3000000000002</v>
      </c>
      <c r="G38" s="48">
        <v>847</v>
      </c>
      <c r="H38" s="48">
        <v>432</v>
      </c>
      <c r="I38" s="48">
        <v>2239.5300000000002</v>
      </c>
      <c r="J38" s="48">
        <v>289.25</v>
      </c>
      <c r="K38" s="49">
        <f t="shared" si="8"/>
        <v>-683.15999999999985</v>
      </c>
      <c r="L38" s="49">
        <f t="shared" si="9"/>
        <v>1392.5300000000002</v>
      </c>
      <c r="M38" s="49">
        <f t="shared" si="10"/>
        <v>-1196.77</v>
      </c>
      <c r="N38" s="49">
        <f t="shared" si="11"/>
        <v>-142.75</v>
      </c>
      <c r="O38" s="51">
        <f t="shared" si="12"/>
        <v>0.76625642815351613</v>
      </c>
      <c r="P38" s="51">
        <f t="shared" si="13"/>
        <v>0.66956018518518523</v>
      </c>
      <c r="Q38" s="51">
        <f t="shared" si="14"/>
        <v>2.6440731995277451</v>
      </c>
      <c r="R38" s="51">
        <f t="shared" si="15"/>
        <v>0.65172714838634582</v>
      </c>
      <c r="S38" s="1"/>
      <c r="T38" s="1"/>
      <c r="U38" s="1"/>
      <c r="V38" s="1"/>
      <c r="W38" s="1"/>
      <c r="X38" s="1"/>
      <c r="Y38" s="1"/>
      <c r="Z38" s="1"/>
      <c r="AA38" s="1"/>
    </row>
    <row r="39" ht="17.25">
      <c r="A39" s="43"/>
      <c r="B39" s="44"/>
      <c r="C39" s="45" t="s">
        <v>91</v>
      </c>
      <c r="D39" s="59" t="s">
        <v>92</v>
      </c>
      <c r="E39" s="48">
        <v>135.41</v>
      </c>
      <c r="F39" s="48">
        <v>0</v>
      </c>
      <c r="G39" s="48">
        <v>0</v>
      </c>
      <c r="H39" s="48">
        <v>0</v>
      </c>
      <c r="I39" s="48">
        <v>300.87</v>
      </c>
      <c r="J39" s="48">
        <v>63.82</v>
      </c>
      <c r="K39" s="49">
        <f t="shared" si="8"/>
        <v>165.46000000000001</v>
      </c>
      <c r="L39" s="49">
        <f t="shared" si="9"/>
        <v>300.87</v>
      </c>
      <c r="M39" s="49">
        <f t="shared" si="10"/>
        <v>300.87</v>
      </c>
      <c r="N39" s="49">
        <f t="shared" si="11"/>
        <v>63.82</v>
      </c>
      <c r="O39" s="51">
        <f t="shared" si="12"/>
        <v>2.2219186175319403</v>
      </c>
      <c r="P39" s="51" t="str">
        <f t="shared" si="13"/>
        <v/>
      </c>
      <c r="Q39" s="51" t="str">
        <f t="shared" si="14"/>
        <v/>
      </c>
      <c r="R39" s="51" t="str">
        <f t="shared" si="15"/>
        <v/>
      </c>
      <c r="S39" s="1"/>
      <c r="T39" s="1"/>
      <c r="U39" s="1"/>
      <c r="V39" s="1"/>
      <c r="W39" s="1"/>
      <c r="X39" s="1"/>
      <c r="Y39" s="1"/>
      <c r="Z39" s="1"/>
      <c r="AA39" s="1"/>
    </row>
    <row r="40" ht="34.5">
      <c r="A40" s="43"/>
      <c r="B40" s="44"/>
      <c r="C40" s="58" t="s">
        <v>93</v>
      </c>
      <c r="D40" s="68" t="s">
        <v>94</v>
      </c>
      <c r="E40" s="49">
        <v>101631.75999999999</v>
      </c>
      <c r="F40" s="49">
        <v>202788.70000000001</v>
      </c>
      <c r="G40" s="49">
        <v>89530</v>
      </c>
      <c r="H40" s="49">
        <v>18500</v>
      </c>
      <c r="I40" s="49">
        <v>86029.520000000019</v>
      </c>
      <c r="J40" s="49">
        <v>16827.23</v>
      </c>
      <c r="K40" s="49">
        <f t="shared" si="8"/>
        <v>-15602.239999999976</v>
      </c>
      <c r="L40" s="49">
        <f t="shared" si="9"/>
        <v>-3500.4799999999814</v>
      </c>
      <c r="M40" s="49">
        <f t="shared" si="10"/>
        <v>-116759.17999999999</v>
      </c>
      <c r="N40" s="49">
        <f t="shared" si="11"/>
        <v>-1672.7700000000004</v>
      </c>
      <c r="O40" s="51">
        <f t="shared" si="12"/>
        <v>0.84648263495584475</v>
      </c>
      <c r="P40" s="51">
        <f t="shared" si="13"/>
        <v>0.90957999999999994</v>
      </c>
      <c r="Q40" s="51">
        <f t="shared" si="14"/>
        <v>0.96090159722997903</v>
      </c>
      <c r="R40" s="51">
        <f t="shared" si="15"/>
        <v>0.42423231669220235</v>
      </c>
      <c r="S40" s="1"/>
      <c r="T40" s="1"/>
      <c r="U40" s="1"/>
      <c r="V40" s="1"/>
      <c r="W40" s="1"/>
      <c r="X40" s="1"/>
      <c r="Y40" s="1"/>
      <c r="Z40" s="1"/>
      <c r="AA40" s="1"/>
    </row>
    <row r="41" ht="34.5">
      <c r="A41" s="43"/>
      <c r="B41" s="44"/>
      <c r="C41" s="58" t="s">
        <v>95</v>
      </c>
      <c r="D41" s="68" t="s">
        <v>96</v>
      </c>
      <c r="E41" s="49">
        <v>0</v>
      </c>
      <c r="F41" s="49">
        <v>0</v>
      </c>
      <c r="G41" s="49">
        <v>0</v>
      </c>
      <c r="H41" s="49">
        <v>0</v>
      </c>
      <c r="I41" s="49">
        <v>12263.459999999999</v>
      </c>
      <c r="J41" s="49">
        <v>0</v>
      </c>
      <c r="K41" s="49">
        <f t="shared" si="8"/>
        <v>12263.459999999999</v>
      </c>
      <c r="L41" s="49">
        <f t="shared" si="9"/>
        <v>12263.459999999999</v>
      </c>
      <c r="M41" s="49">
        <f t="shared" si="10"/>
        <v>12263.459999999999</v>
      </c>
      <c r="N41" s="49">
        <f t="shared" si="11"/>
        <v>0</v>
      </c>
      <c r="O41" s="51" t="str">
        <f t="shared" si="12"/>
        <v/>
      </c>
      <c r="P41" s="51" t="str">
        <f t="shared" si="13"/>
        <v/>
      </c>
      <c r="Q41" s="51" t="str">
        <f t="shared" si="14"/>
        <v/>
      </c>
      <c r="R41" s="51" t="str">
        <f t="shared" si="15"/>
        <v/>
      </c>
      <c r="S41" s="1"/>
      <c r="T41" s="1"/>
      <c r="U41" s="1"/>
      <c r="V41" s="1"/>
      <c r="W41" s="1"/>
      <c r="X41" s="1"/>
      <c r="Y41" s="1"/>
      <c r="Z41" s="1"/>
      <c r="AA41" s="1"/>
    </row>
    <row r="42" ht="34.5">
      <c r="A42" s="43"/>
      <c r="B42" s="44"/>
      <c r="C42" s="58" t="s">
        <v>97</v>
      </c>
      <c r="D42" s="68" t="s">
        <v>98</v>
      </c>
      <c r="E42" s="49">
        <v>74710.820000000007</v>
      </c>
      <c r="F42" s="49">
        <v>96901.899999999994</v>
      </c>
      <c r="G42" s="49">
        <v>36800</v>
      </c>
      <c r="H42" s="49">
        <v>8700</v>
      </c>
      <c r="I42" s="49">
        <v>38195.099999999999</v>
      </c>
      <c r="J42" s="49">
        <v>6979.5500000000002</v>
      </c>
      <c r="K42" s="49">
        <f t="shared" si="8"/>
        <v>-36515.720000000008</v>
      </c>
      <c r="L42" s="49">
        <f t="shared" si="9"/>
        <v>1395.0999999999985</v>
      </c>
      <c r="M42" s="49">
        <f t="shared" si="10"/>
        <v>-58706.799999999996</v>
      </c>
      <c r="N42" s="49">
        <f t="shared" si="11"/>
        <v>-1720.4499999999998</v>
      </c>
      <c r="O42" s="51">
        <f t="shared" si="12"/>
        <v>0.51123920203258366</v>
      </c>
      <c r="P42" s="51">
        <f t="shared" si="13"/>
        <v>0.80224712643678164</v>
      </c>
      <c r="Q42" s="51">
        <f t="shared" si="14"/>
        <v>1.0379103260869564</v>
      </c>
      <c r="R42" s="51">
        <f t="shared" si="15"/>
        <v>0.39416254996032069</v>
      </c>
      <c r="S42" s="1"/>
      <c r="T42" s="1"/>
      <c r="U42" s="1"/>
      <c r="V42" s="1"/>
      <c r="W42" s="1"/>
      <c r="X42" s="1"/>
      <c r="Y42" s="1"/>
      <c r="Z42" s="1"/>
      <c r="AA42" s="1"/>
    </row>
    <row r="43" ht="44.25" customHeight="1">
      <c r="A43" s="43"/>
      <c r="B43" s="44"/>
      <c r="C43" s="58" t="s">
        <v>99</v>
      </c>
      <c r="D43" s="68" t="s">
        <v>100</v>
      </c>
      <c r="E43" s="49">
        <v>127.01000000000001</v>
      </c>
      <c r="F43" s="49">
        <v>0</v>
      </c>
      <c r="G43" s="49">
        <v>0</v>
      </c>
      <c r="H43" s="49">
        <v>0</v>
      </c>
      <c r="I43" s="49">
        <v>3764.7399999999998</v>
      </c>
      <c r="J43" s="49">
        <v>0</v>
      </c>
      <c r="K43" s="49">
        <f t="shared" si="8"/>
        <v>3637.7299999999996</v>
      </c>
      <c r="L43" s="49">
        <f t="shared" si="9"/>
        <v>3764.7399999999998</v>
      </c>
      <c r="M43" s="49">
        <f t="shared" si="10"/>
        <v>3764.7399999999998</v>
      </c>
      <c r="N43" s="49">
        <f t="shared" si="11"/>
        <v>0</v>
      </c>
      <c r="O43" s="51">
        <f t="shared" si="12"/>
        <v>29.641288087552159</v>
      </c>
      <c r="P43" s="51" t="str">
        <f t="shared" si="13"/>
        <v/>
      </c>
      <c r="Q43" s="51" t="str">
        <f t="shared" si="14"/>
        <v/>
      </c>
      <c r="R43" s="51"/>
      <c r="S43" s="1"/>
      <c r="T43" s="1"/>
      <c r="U43" s="1"/>
      <c r="V43" s="1"/>
      <c r="W43" s="1"/>
      <c r="X43" s="1"/>
      <c r="Y43" s="1"/>
      <c r="Z43" s="1"/>
      <c r="AA43" s="1"/>
    </row>
    <row r="44" ht="17.25">
      <c r="A44" s="43"/>
      <c r="B44" s="44"/>
      <c r="C44" s="45" t="s">
        <v>55</v>
      </c>
      <c r="D44" s="59" t="s">
        <v>56</v>
      </c>
      <c r="E44" s="49">
        <v>7203.1599999999999</v>
      </c>
      <c r="F44" s="49">
        <v>12977.999999999998</v>
      </c>
      <c r="G44" s="49">
        <v>6604</v>
      </c>
      <c r="H44" s="49">
        <v>3302</v>
      </c>
      <c r="I44" s="49">
        <v>4271.8600000000006</v>
      </c>
      <c r="J44" s="49">
        <v>954.70999999999992</v>
      </c>
      <c r="K44" s="49">
        <f t="shared" si="8"/>
        <v>-2931.2999999999993</v>
      </c>
      <c r="L44" s="49">
        <f t="shared" si="9"/>
        <v>-2332.1399999999994</v>
      </c>
      <c r="M44" s="49">
        <f t="shared" si="10"/>
        <v>-8706.1399999999976</v>
      </c>
      <c r="N44" s="49">
        <f t="shared" si="11"/>
        <v>-2347.29</v>
      </c>
      <c r="O44" s="51">
        <f t="shared" si="12"/>
        <v>0.59305360425146747</v>
      </c>
      <c r="P44" s="51">
        <f t="shared" si="13"/>
        <v>0.28913082980012111</v>
      </c>
      <c r="Q44" s="51">
        <f t="shared" si="14"/>
        <v>0.64685947910357366</v>
      </c>
      <c r="R44" s="51">
        <f t="shared" si="15"/>
        <v>0.32916165819078452</v>
      </c>
      <c r="S44" s="1"/>
      <c r="T44" s="1"/>
      <c r="U44" s="1"/>
      <c r="V44" s="1"/>
      <c r="W44" s="1"/>
      <c r="X44" s="1"/>
      <c r="Y44" s="1"/>
      <c r="Z44" s="1"/>
      <c r="AA44" s="1"/>
    </row>
    <row r="45" ht="34.5">
      <c r="A45" s="43"/>
      <c r="B45" s="44"/>
      <c r="C45" s="45" t="s">
        <v>101</v>
      </c>
      <c r="D45" s="59" t="s">
        <v>102</v>
      </c>
      <c r="E45" s="49">
        <v>32501.16</v>
      </c>
      <c r="F45" s="49">
        <v>68465.100000000006</v>
      </c>
      <c r="G45" s="49">
        <v>30505.5</v>
      </c>
      <c r="H45" s="49">
        <v>8021</v>
      </c>
      <c r="I45" s="49">
        <v>35614.980000000003</v>
      </c>
      <c r="J45" s="49">
        <v>6086.2999999999993</v>
      </c>
      <c r="K45" s="49">
        <f t="shared" si="8"/>
        <v>3113.8200000000033</v>
      </c>
      <c r="L45" s="49">
        <f t="shared" si="9"/>
        <v>5109.4800000000032</v>
      </c>
      <c r="M45" s="49">
        <f t="shared" si="10"/>
        <v>-32850.120000000003</v>
      </c>
      <c r="N45" s="49">
        <f t="shared" si="11"/>
        <v>-1934.7000000000007</v>
      </c>
      <c r="O45" s="51">
        <f t="shared" si="12"/>
        <v>1.0958064266013892</v>
      </c>
      <c r="P45" s="51">
        <f t="shared" si="13"/>
        <v>0.75879566138885413</v>
      </c>
      <c r="Q45" s="51">
        <f t="shared" si="14"/>
        <v>1.1674937306387374</v>
      </c>
      <c r="R45" s="51">
        <f t="shared" si="15"/>
        <v>0.52019174732820084</v>
      </c>
      <c r="S45" s="1"/>
      <c r="T45" s="1"/>
      <c r="U45" s="1"/>
      <c r="V45" s="1"/>
      <c r="W45" s="1"/>
      <c r="X45" s="1"/>
      <c r="Y45" s="1"/>
      <c r="Z45" s="1"/>
      <c r="AA45" s="1"/>
    </row>
    <row r="46" s="80" customFormat="1" ht="14.25">
      <c r="A46" s="61"/>
      <c r="B46" s="79"/>
      <c r="C46" s="81"/>
      <c r="D46" s="63" t="s">
        <v>57</v>
      </c>
      <c r="E46" s="82">
        <f>SUM(E34:E45)</f>
        <v>826042.48999999999</v>
      </c>
      <c r="F46" s="82">
        <f>SUM(F34:F45)</f>
        <v>947303.40000000014</v>
      </c>
      <c r="G46" s="82">
        <f>SUM(G34:G45)</f>
        <v>404944.79999999999</v>
      </c>
      <c r="H46" s="82">
        <f>SUM(H34:H45)</f>
        <v>106695.7</v>
      </c>
      <c r="I46" s="82">
        <f>SUM(I34:I45)</f>
        <v>477986.55000000005</v>
      </c>
      <c r="J46" s="82">
        <f>SUM(J34:J45)</f>
        <v>113057.31000000001</v>
      </c>
      <c r="K46" s="82">
        <f>SUM(K34:K45)</f>
        <v>-348055.93999999994</v>
      </c>
      <c r="L46" s="82">
        <f t="shared" si="9"/>
        <v>73041.750000000058</v>
      </c>
      <c r="M46" s="82">
        <f>SUM(M34:M45)</f>
        <v>-469316.85000000003</v>
      </c>
      <c r="N46" s="82">
        <f>SUM(N34:N45)</f>
        <v>6361.6100000000006</v>
      </c>
      <c r="O46" s="65">
        <f t="shared" si="12"/>
        <v>0.57864644468833559</v>
      </c>
      <c r="P46" s="65">
        <f t="shared" si="13"/>
        <v>1.0596238648792784</v>
      </c>
      <c r="Q46" s="65">
        <f t="shared" si="14"/>
        <v>1.1803745843877982</v>
      </c>
      <c r="R46" s="65">
        <f t="shared" si="15"/>
        <v>0.50457598906538281</v>
      </c>
      <c r="S46" s="80"/>
      <c r="T46" s="80"/>
      <c r="U46" s="80"/>
      <c r="V46" s="80"/>
      <c r="W46" s="80"/>
      <c r="X46" s="80"/>
      <c r="Y46" s="80"/>
      <c r="Z46" s="80"/>
      <c r="AA46" s="80"/>
    </row>
    <row r="47" ht="17.25">
      <c r="A47" s="43" t="s">
        <v>103</v>
      </c>
      <c r="B47" s="44" t="s">
        <v>104</v>
      </c>
      <c r="C47" s="45" t="s">
        <v>105</v>
      </c>
      <c r="D47" s="59" t="s">
        <v>106</v>
      </c>
      <c r="E47" s="48">
        <v>303661.72999999998</v>
      </c>
      <c r="F47" s="48">
        <v>653882.09999999998</v>
      </c>
      <c r="G47" s="48">
        <v>332122.59999999998</v>
      </c>
      <c r="H47" s="48">
        <v>34767.5</v>
      </c>
      <c r="I47" s="83">
        <v>326160.03999999998</v>
      </c>
      <c r="J47" s="84">
        <v>41644.110000000001</v>
      </c>
      <c r="K47" s="49">
        <f t="shared" ref="K47:K78" si="16">I47-E47</f>
        <v>22498.309999999998</v>
      </c>
      <c r="L47" s="49">
        <f t="shared" si="9"/>
        <v>-5962.5599999999977</v>
      </c>
      <c r="M47" s="49">
        <f t="shared" ref="M47:M78" si="17">I47-F47</f>
        <v>-327722.06</v>
      </c>
      <c r="N47" s="49">
        <f t="shared" ref="N47:N78" si="18">J47-H47</f>
        <v>6876.6100000000006</v>
      </c>
      <c r="O47" s="51">
        <f t="shared" si="12"/>
        <v>1.0740900409149352</v>
      </c>
      <c r="P47" s="51">
        <f t="shared" si="13"/>
        <v>1.1977884518587762</v>
      </c>
      <c r="Q47" s="51">
        <f t="shared" si="14"/>
        <v>0.98204711151845736</v>
      </c>
      <c r="R47" s="51">
        <f t="shared" si="15"/>
        <v>0.498805579782655</v>
      </c>
      <c r="S47" s="1"/>
      <c r="T47" s="1"/>
      <c r="U47" s="1"/>
      <c r="V47" s="1"/>
      <c r="W47" s="1"/>
      <c r="X47" s="1"/>
      <c r="Y47" s="1"/>
      <c r="Z47" s="1"/>
      <c r="AA47" s="1"/>
    </row>
    <row r="48" ht="17.25">
      <c r="A48" s="43"/>
      <c r="B48" s="44"/>
      <c r="C48" s="45" t="s">
        <v>107</v>
      </c>
      <c r="D48" s="59" t="s">
        <v>108</v>
      </c>
      <c r="E48" s="48">
        <v>201157.19</v>
      </c>
      <c r="F48" s="48">
        <v>423200.79999999999</v>
      </c>
      <c r="G48" s="48">
        <v>222176.29999999999</v>
      </c>
      <c r="H48" s="48">
        <v>30333.299999999999</v>
      </c>
      <c r="I48" s="84">
        <v>244619.17999999999</v>
      </c>
      <c r="J48" s="83">
        <v>34564.260000000002</v>
      </c>
      <c r="K48" s="49">
        <f t="shared" si="16"/>
        <v>43461.989999999991</v>
      </c>
      <c r="L48" s="49">
        <f t="shared" si="9"/>
        <v>22442.880000000005</v>
      </c>
      <c r="M48" s="49">
        <f t="shared" si="17"/>
        <v>-178581.62</v>
      </c>
      <c r="N48" s="49">
        <f t="shared" si="18"/>
        <v>4230.9600000000028</v>
      </c>
      <c r="O48" s="51">
        <f t="shared" si="12"/>
        <v>1.2160598385769854</v>
      </c>
      <c r="P48" s="51">
        <f t="shared" si="13"/>
        <v>1.1394823510795067</v>
      </c>
      <c r="Q48" s="51">
        <f t="shared" si="14"/>
        <v>1.1010138345089013</v>
      </c>
      <c r="R48" s="51">
        <f t="shared" si="15"/>
        <v>0.5780215443827138</v>
      </c>
      <c r="S48" s="1"/>
      <c r="T48" s="1"/>
      <c r="U48" s="1"/>
      <c r="V48" s="1"/>
      <c r="W48" s="1"/>
      <c r="X48" s="1"/>
      <c r="Y48" s="1"/>
      <c r="Z48" s="1"/>
      <c r="AA48" s="1"/>
    </row>
    <row r="49" ht="34.5">
      <c r="A49" s="43"/>
      <c r="B49" s="44"/>
      <c r="C49" s="45" t="s">
        <v>109</v>
      </c>
      <c r="D49" s="59" t="s">
        <v>110</v>
      </c>
      <c r="E49" s="48">
        <v>1946224.46</v>
      </c>
      <c r="F49" s="48">
        <v>4515290.5999999996</v>
      </c>
      <c r="G49" s="48">
        <v>2097732.6000000001</v>
      </c>
      <c r="H49" s="48">
        <v>373094.79999999999</v>
      </c>
      <c r="I49" s="84">
        <v>2051418.7</v>
      </c>
      <c r="J49" s="83">
        <v>367818.35000000003</v>
      </c>
      <c r="K49" s="49">
        <f t="shared" si="16"/>
        <v>105194.23999999999</v>
      </c>
      <c r="L49" s="49">
        <f t="shared" si="9"/>
        <v>-46313.90000000014</v>
      </c>
      <c r="M49" s="49">
        <f t="shared" si="17"/>
        <v>-2463871.8999999994</v>
      </c>
      <c r="N49" s="50">
        <f t="shared" si="18"/>
        <v>-5276.4499999999534</v>
      </c>
      <c r="O49" s="51">
        <f t="shared" si="12"/>
        <v>1.0540504151304315</v>
      </c>
      <c r="P49" s="51">
        <f t="shared" si="13"/>
        <v>0.98585761581238884</v>
      </c>
      <c r="Q49" s="51">
        <f t="shared" si="14"/>
        <v>0.97792192389058541</v>
      </c>
      <c r="R49" s="51">
        <f t="shared" si="15"/>
        <v>0.45432705925948602</v>
      </c>
      <c r="S49" s="1"/>
      <c r="T49" s="1"/>
      <c r="U49" s="1"/>
      <c r="V49" s="1"/>
      <c r="W49" s="1"/>
      <c r="X49" s="1"/>
      <c r="Y49" s="1"/>
      <c r="Z49" s="1"/>
      <c r="AA49" s="1"/>
    </row>
    <row r="50" ht="34.5">
      <c r="A50" s="43"/>
      <c r="B50" s="44"/>
      <c r="C50" s="45" t="s">
        <v>111</v>
      </c>
      <c r="D50" s="59" t="s">
        <v>112</v>
      </c>
      <c r="E50" s="48">
        <v>397.48000000000002</v>
      </c>
      <c r="F50" s="48">
        <v>4371.8000000000002</v>
      </c>
      <c r="G50" s="48">
        <v>1572.5</v>
      </c>
      <c r="H50" s="48">
        <v>467.5</v>
      </c>
      <c r="I50" s="83">
        <v>1133.3099999999999</v>
      </c>
      <c r="J50" s="83">
        <v>153.24000000000001</v>
      </c>
      <c r="K50" s="49">
        <f t="shared" si="16"/>
        <v>735.82999999999993</v>
      </c>
      <c r="L50" s="49">
        <f t="shared" si="9"/>
        <v>-439.19000000000005</v>
      </c>
      <c r="M50" s="49">
        <f t="shared" si="17"/>
        <v>-3238.4900000000002</v>
      </c>
      <c r="N50" s="49">
        <f t="shared" si="18"/>
        <v>-314.25999999999999</v>
      </c>
      <c r="O50" s="51">
        <f t="shared" si="12"/>
        <v>2.8512377981282073</v>
      </c>
      <c r="P50" s="51">
        <f t="shared" si="13"/>
        <v>0.32778609625668453</v>
      </c>
      <c r="Q50" s="51">
        <f t="shared" si="14"/>
        <v>0.7207058823529412</v>
      </c>
      <c r="R50" s="51">
        <f t="shared" si="15"/>
        <v>0.25923189532915503</v>
      </c>
      <c r="S50" s="1"/>
      <c r="T50" s="1"/>
      <c r="U50" s="1"/>
      <c r="V50" s="1"/>
      <c r="W50" s="1"/>
      <c r="X50" s="1"/>
      <c r="Y50" s="1"/>
      <c r="Z50" s="1"/>
      <c r="AA50" s="1"/>
    </row>
    <row r="51" s="60" customFormat="1" ht="14.25">
      <c r="A51" s="61"/>
      <c r="B51" s="62"/>
      <c r="C51" s="61"/>
      <c r="D51" s="63" t="s">
        <v>57</v>
      </c>
      <c r="E51" s="64">
        <f>SUM(E47:E50)</f>
        <v>2451440.8599999999</v>
      </c>
      <c r="F51" s="64">
        <f>SUM(F47:F50)</f>
        <v>5596745.2999999998</v>
      </c>
      <c r="G51" s="64">
        <f>SUM(G47:G50)</f>
        <v>2653604</v>
      </c>
      <c r="H51" s="64">
        <f>SUM(H47:H50)</f>
        <v>438663.09999999998</v>
      </c>
      <c r="I51" s="64">
        <f>SUM(I47:I50)</f>
        <v>2623331.23</v>
      </c>
      <c r="J51" s="64">
        <f>SUM(J47:J50)</f>
        <v>444179.96000000002</v>
      </c>
      <c r="K51" s="64">
        <f t="shared" si="16"/>
        <v>171890.37000000011</v>
      </c>
      <c r="L51" s="64">
        <f t="shared" si="9"/>
        <v>-30272.770000000019</v>
      </c>
      <c r="M51" s="64">
        <f t="shared" si="17"/>
        <v>-2973414.0699999998</v>
      </c>
      <c r="N51" s="64">
        <f t="shared" si="18"/>
        <v>5516.8600000000442</v>
      </c>
      <c r="O51" s="65">
        <f t="shared" si="12"/>
        <v>1.0701180978112603</v>
      </c>
      <c r="P51" s="65">
        <f t="shared" si="13"/>
        <v>1.0125765308274164</v>
      </c>
      <c r="Q51" s="65">
        <f t="shared" si="14"/>
        <v>0.98859182832103054</v>
      </c>
      <c r="R51" s="65">
        <f t="shared" si="15"/>
        <v>0.46872442631970407</v>
      </c>
      <c r="S51" s="60"/>
      <c r="T51" s="60"/>
      <c r="U51" s="60"/>
      <c r="V51" s="60"/>
      <c r="W51" s="60"/>
      <c r="X51" s="60"/>
      <c r="Y51" s="60"/>
      <c r="Z51" s="60"/>
      <c r="AA51" s="60"/>
    </row>
    <row r="52" ht="17.25">
      <c r="A52" s="66">
        <v>991</v>
      </c>
      <c r="B52" s="44" t="s">
        <v>113</v>
      </c>
      <c r="C52" s="58" t="s">
        <v>68</v>
      </c>
      <c r="D52" s="68" t="s">
        <v>114</v>
      </c>
      <c r="E52" s="48">
        <v>31507.060000000001</v>
      </c>
      <c r="F52" s="48">
        <v>66470.800000000003</v>
      </c>
      <c r="G52" s="48">
        <v>31900</v>
      </c>
      <c r="H52" s="48">
        <v>5600</v>
      </c>
      <c r="I52" s="48">
        <v>33056.830000000002</v>
      </c>
      <c r="J52" s="48">
        <v>6377.6500000000005</v>
      </c>
      <c r="K52" s="49">
        <f t="shared" si="16"/>
        <v>1549.7700000000004</v>
      </c>
      <c r="L52" s="49">
        <f t="shared" si="9"/>
        <v>1156.8300000000017</v>
      </c>
      <c r="M52" s="49">
        <f t="shared" si="17"/>
        <v>-33413.970000000001</v>
      </c>
      <c r="N52" s="49">
        <f t="shared" si="18"/>
        <v>777.65000000000055</v>
      </c>
      <c r="O52" s="51">
        <f t="shared" si="12"/>
        <v>1.0491880232557402</v>
      </c>
      <c r="P52" s="51">
        <f t="shared" si="13"/>
        <v>1.1388660714285714</v>
      </c>
      <c r="Q52" s="51">
        <f t="shared" si="14"/>
        <v>1.036264263322884</v>
      </c>
      <c r="R52" s="51">
        <f t="shared" si="15"/>
        <v>0.49731355723114512</v>
      </c>
      <c r="S52" s="1"/>
      <c r="T52" s="1"/>
      <c r="U52" s="1"/>
      <c r="V52" s="1"/>
      <c r="W52" s="1"/>
      <c r="X52" s="1"/>
      <c r="Y52" s="1"/>
      <c r="Z52" s="1"/>
      <c r="AA52" s="1"/>
    </row>
    <row r="53" ht="17.25">
      <c r="A53" s="69"/>
      <c r="B53" s="44"/>
      <c r="C53" s="45" t="s">
        <v>115</v>
      </c>
      <c r="D53" s="59" t="s">
        <v>116</v>
      </c>
      <c r="E53" s="48">
        <v>6179.6099999999997</v>
      </c>
      <c r="F53" s="48">
        <v>0</v>
      </c>
      <c r="G53" s="48">
        <v>0</v>
      </c>
      <c r="H53" s="48">
        <v>0</v>
      </c>
      <c r="I53" s="48">
        <v>1813.8399999999999</v>
      </c>
      <c r="J53" s="48">
        <v>0</v>
      </c>
      <c r="K53" s="49">
        <f t="shared" si="16"/>
        <v>-4365.7699999999995</v>
      </c>
      <c r="L53" s="49">
        <f t="shared" si="9"/>
        <v>1813.8399999999999</v>
      </c>
      <c r="M53" s="49">
        <f t="shared" si="17"/>
        <v>1813.8399999999999</v>
      </c>
      <c r="N53" s="49">
        <f t="shared" si="18"/>
        <v>0</v>
      </c>
      <c r="O53" s="51">
        <f t="shared" si="12"/>
        <v>0.29352014123868658</v>
      </c>
      <c r="P53" s="51" t="str">
        <f t="shared" si="13"/>
        <v/>
      </c>
      <c r="Q53" s="51" t="str">
        <f t="shared" si="14"/>
        <v/>
      </c>
      <c r="R53" s="51" t="str">
        <f t="shared" si="15"/>
        <v/>
      </c>
      <c r="S53" s="1"/>
      <c r="T53" s="1"/>
      <c r="U53" s="1"/>
      <c r="V53" s="1"/>
      <c r="W53" s="1"/>
      <c r="X53" s="1"/>
      <c r="Y53" s="1"/>
      <c r="Z53" s="1"/>
      <c r="AA53" s="1"/>
    </row>
    <row r="54" s="60" customFormat="1" ht="14.25">
      <c r="A54" s="70"/>
      <c r="B54" s="62"/>
      <c r="C54" s="61"/>
      <c r="D54" s="63" t="s">
        <v>57</v>
      </c>
      <c r="E54" s="64">
        <f>SUM(E52:E53)</f>
        <v>37686.669999999998</v>
      </c>
      <c r="F54" s="64">
        <f>SUM(F52:F53)</f>
        <v>66470.800000000003</v>
      </c>
      <c r="G54" s="64">
        <f>SUM(G52:G53)</f>
        <v>31900</v>
      </c>
      <c r="H54" s="64">
        <f>SUM(H52:H53)</f>
        <v>5600</v>
      </c>
      <c r="I54" s="64">
        <f>SUM(I52:I53)</f>
        <v>34870.669999999998</v>
      </c>
      <c r="J54" s="64">
        <f>SUM(J52:J53)</f>
        <v>6377.6500000000005</v>
      </c>
      <c r="K54" s="64">
        <f t="shared" si="16"/>
        <v>-2816</v>
      </c>
      <c r="L54" s="64">
        <f t="shared" si="9"/>
        <v>2970.6699999999983</v>
      </c>
      <c r="M54" s="64">
        <f t="shared" si="17"/>
        <v>-31600.130000000005</v>
      </c>
      <c r="N54" s="64">
        <f t="shared" si="18"/>
        <v>777.65000000000055</v>
      </c>
      <c r="O54" s="65">
        <f t="shared" si="12"/>
        <v>0.92527861973477621</v>
      </c>
      <c r="P54" s="65">
        <f t="shared" si="13"/>
        <v>1.1388660714285714</v>
      </c>
      <c r="Q54" s="65">
        <f t="shared" si="14"/>
        <v>1.0931244514106582</v>
      </c>
      <c r="R54" s="65">
        <f t="shared" si="15"/>
        <v>0.52460132870373155</v>
      </c>
      <c r="S54" s="60"/>
      <c r="T54" s="60"/>
      <c r="U54" s="60"/>
      <c r="V54" s="60"/>
      <c r="W54" s="60"/>
      <c r="X54" s="60"/>
      <c r="Y54" s="60"/>
      <c r="Z54" s="60"/>
      <c r="AA54" s="60"/>
    </row>
    <row r="55" ht="17.25">
      <c r="A55" s="43" t="s">
        <v>117</v>
      </c>
      <c r="B55" s="44" t="s">
        <v>118</v>
      </c>
      <c r="C55" s="45" t="s">
        <v>119</v>
      </c>
      <c r="D55" s="59" t="s">
        <v>120</v>
      </c>
      <c r="E55" s="48">
        <v>22446.389999999999</v>
      </c>
      <c r="F55" s="48">
        <v>24461.700000000001</v>
      </c>
      <c r="G55" s="48">
        <v>12243.300000000001</v>
      </c>
      <c r="H55" s="48">
        <v>352.69999999999999</v>
      </c>
      <c r="I55" s="48">
        <v>39335</v>
      </c>
      <c r="J55" s="48">
        <v>436.60000000000002</v>
      </c>
      <c r="K55" s="49">
        <f t="shared" si="16"/>
        <v>16888.610000000001</v>
      </c>
      <c r="L55" s="49">
        <f t="shared" si="9"/>
        <v>27091.699999999997</v>
      </c>
      <c r="M55" s="49">
        <f t="shared" si="17"/>
        <v>14873.299999999999</v>
      </c>
      <c r="N55" s="49">
        <f t="shared" si="18"/>
        <v>83.900000000000034</v>
      </c>
      <c r="O55" s="85">
        <f t="shared" si="12"/>
        <v>1.7523976015742397</v>
      </c>
      <c r="P55" s="85">
        <f t="shared" si="13"/>
        <v>1.237879217465268</v>
      </c>
      <c r="Q55" s="85">
        <f t="shared" si="14"/>
        <v>3.2127776008102389</v>
      </c>
      <c r="R55" s="51">
        <f t="shared" si="15"/>
        <v>1.6080239721687373</v>
      </c>
      <c r="S55" s="1"/>
      <c r="T55" s="1"/>
      <c r="U55" s="1"/>
      <c r="V55" s="1"/>
      <c r="W55" s="1"/>
      <c r="X55" s="1"/>
      <c r="Y55" s="1"/>
      <c r="Z55" s="1"/>
      <c r="AA55" s="1"/>
    </row>
    <row r="56" ht="17.25">
      <c r="A56" s="43"/>
      <c r="B56" s="44"/>
      <c r="C56" s="45" t="s">
        <v>121</v>
      </c>
      <c r="D56" s="59" t="s">
        <v>122</v>
      </c>
      <c r="E56" s="48">
        <v>27511.689999999999</v>
      </c>
      <c r="F56" s="48">
        <v>50550.300000000003</v>
      </c>
      <c r="G56" s="48">
        <v>7100</v>
      </c>
      <c r="H56" s="48">
        <v>1700</v>
      </c>
      <c r="I56" s="48">
        <v>24327.16</v>
      </c>
      <c r="J56" s="48">
        <v>11278.780000000001</v>
      </c>
      <c r="K56" s="49">
        <f t="shared" si="16"/>
        <v>-3184.5299999999988</v>
      </c>
      <c r="L56" s="49">
        <f t="shared" si="9"/>
        <v>17227.16</v>
      </c>
      <c r="M56" s="49">
        <f t="shared" si="17"/>
        <v>-26223.140000000003</v>
      </c>
      <c r="N56" s="49">
        <f t="shared" si="18"/>
        <v>9578.7800000000007</v>
      </c>
      <c r="O56" s="85">
        <f t="shared" si="12"/>
        <v>0.88424811416528759</v>
      </c>
      <c r="P56" s="85">
        <f t="shared" si="13"/>
        <v>6.634576470588236</v>
      </c>
      <c r="Q56" s="85">
        <f t="shared" si="14"/>
        <v>3.4263605633802818</v>
      </c>
      <c r="R56" s="51">
        <f t="shared" si="15"/>
        <v>0.4812465999212665</v>
      </c>
      <c r="S56" s="1"/>
      <c r="T56" s="1"/>
      <c r="U56" s="1"/>
      <c r="V56" s="1"/>
      <c r="W56" s="1"/>
      <c r="X56" s="1"/>
      <c r="Y56" s="1"/>
      <c r="Z56" s="1"/>
      <c r="AA56" s="1"/>
    </row>
    <row r="57" s="60" customFormat="1" ht="14.25">
      <c r="A57" s="61"/>
      <c r="B57" s="62"/>
      <c r="C57" s="61"/>
      <c r="D57" s="63" t="s">
        <v>57</v>
      </c>
      <c r="E57" s="86">
        <f>SUBTOTAL(9,E55:E56)</f>
        <v>49958.080000000002</v>
      </c>
      <c r="F57" s="64">
        <f>SUBTOTAL(9,F55:F56)</f>
        <v>75012</v>
      </c>
      <c r="G57" s="64">
        <f>SUBTOTAL(9,G55:G56)</f>
        <v>19343.300000000003</v>
      </c>
      <c r="H57" s="64">
        <f>SUBTOTAL(9,H55:H56)</f>
        <v>2052.6999999999998</v>
      </c>
      <c r="I57" s="64">
        <f>SUBTOTAL(9,I55:I56)</f>
        <v>63662.160000000003</v>
      </c>
      <c r="J57" s="64">
        <f>SUBTOTAL(9,J55:J56)</f>
        <v>11715.380000000001</v>
      </c>
      <c r="K57" s="64">
        <f t="shared" si="16"/>
        <v>13704.080000000002</v>
      </c>
      <c r="L57" s="64">
        <f t="shared" si="9"/>
        <v>44318.860000000001</v>
      </c>
      <c r="M57" s="64">
        <f t="shared" si="17"/>
        <v>-11349.839999999997</v>
      </c>
      <c r="N57" s="64">
        <f t="shared" si="18"/>
        <v>9662.6800000000003</v>
      </c>
      <c r="O57" s="65">
        <f t="shared" si="12"/>
        <v>1.2743115828310456</v>
      </c>
      <c r="P57" s="65">
        <f t="shared" si="13"/>
        <v>5.7073025770935848</v>
      </c>
      <c r="Q57" s="65">
        <f t="shared" si="14"/>
        <v>3.2911736880470239</v>
      </c>
      <c r="R57" s="65">
        <f t="shared" si="15"/>
        <v>0.84869300911854106</v>
      </c>
      <c r="S57" s="60"/>
      <c r="T57" s="60"/>
      <c r="U57" s="60"/>
      <c r="V57" s="60"/>
      <c r="W57" s="60"/>
      <c r="X57" s="60"/>
      <c r="Y57" s="60"/>
      <c r="Z57" s="60"/>
      <c r="AA57" s="60"/>
    </row>
    <row r="58" ht="17.25">
      <c r="A58" s="69"/>
      <c r="B58" s="44" t="s">
        <v>123</v>
      </c>
      <c r="C58" s="45" t="s">
        <v>124</v>
      </c>
      <c r="D58" s="87" t="s">
        <v>125</v>
      </c>
      <c r="E58" s="48">
        <v>193.31</v>
      </c>
      <c r="F58" s="48">
        <v>30.699999999999999</v>
      </c>
      <c r="G58" s="49">
        <v>30.699999999999999</v>
      </c>
      <c r="H58" s="49">
        <v>0</v>
      </c>
      <c r="I58" s="49">
        <v>2216.3099999999999</v>
      </c>
      <c r="J58" s="49">
        <v>509.54000000000002</v>
      </c>
      <c r="K58" s="49">
        <f t="shared" si="16"/>
        <v>2023</v>
      </c>
      <c r="L58" s="49">
        <f t="shared" si="9"/>
        <v>2185.6100000000001</v>
      </c>
      <c r="M58" s="49">
        <f t="shared" si="17"/>
        <v>2185.6100000000001</v>
      </c>
      <c r="N58" s="49">
        <f t="shared" si="18"/>
        <v>509.54000000000002</v>
      </c>
      <c r="O58" s="51">
        <f t="shared" si="12"/>
        <v>11.46505612746366</v>
      </c>
      <c r="P58" s="51" t="str">
        <f t="shared" si="13"/>
        <v/>
      </c>
      <c r="Q58" s="51">
        <f t="shared" si="14"/>
        <v>72.19250814332247</v>
      </c>
      <c r="R58" s="51">
        <f t="shared" si="15"/>
        <v>72.19250814332247</v>
      </c>
      <c r="S58" s="1"/>
      <c r="T58" s="1"/>
      <c r="U58" s="1"/>
      <c r="V58" s="1"/>
      <c r="W58" s="1"/>
      <c r="X58" s="1"/>
      <c r="Y58" s="1"/>
      <c r="Z58" s="1"/>
      <c r="AA58" s="1"/>
    </row>
    <row r="59" ht="17.25">
      <c r="A59" s="69"/>
      <c r="B59" s="44"/>
      <c r="C59" s="45" t="s">
        <v>89</v>
      </c>
      <c r="D59" s="59" t="s">
        <v>126</v>
      </c>
      <c r="E59" s="88">
        <v>639.22000000000003</v>
      </c>
      <c r="F59" s="49">
        <v>26</v>
      </c>
      <c r="G59" s="49">
        <v>26</v>
      </c>
      <c r="H59" s="49">
        <v>0</v>
      </c>
      <c r="I59" s="49">
        <v>1539.8399999999999</v>
      </c>
      <c r="J59" s="49">
        <v>0</v>
      </c>
      <c r="K59" s="49">
        <f t="shared" si="16"/>
        <v>900.61999999999989</v>
      </c>
      <c r="L59" s="49">
        <f t="shared" si="9"/>
        <v>1513.8399999999999</v>
      </c>
      <c r="M59" s="49">
        <f t="shared" si="17"/>
        <v>1513.8399999999999</v>
      </c>
      <c r="N59" s="49">
        <f t="shared" si="18"/>
        <v>0</v>
      </c>
      <c r="O59" s="51">
        <f t="shared" si="12"/>
        <v>2.4089358906166889</v>
      </c>
      <c r="P59" s="51" t="str">
        <f t="shared" si="13"/>
        <v/>
      </c>
      <c r="Q59" s="51">
        <f t="shared" si="14"/>
        <v>59.224615384615383</v>
      </c>
      <c r="R59" s="89">
        <f t="shared" si="15"/>
        <v>59.224615384615383</v>
      </c>
      <c r="S59" s="1"/>
      <c r="T59" s="1"/>
      <c r="U59" s="1"/>
      <c r="V59" s="1"/>
      <c r="W59" s="1"/>
      <c r="X59" s="1"/>
      <c r="Y59" s="1"/>
      <c r="Z59" s="1"/>
      <c r="AA59" s="1"/>
    </row>
    <row r="60" ht="17.25">
      <c r="A60" s="69"/>
      <c r="B60" s="44"/>
      <c r="C60" s="45" t="s">
        <v>53</v>
      </c>
      <c r="D60" s="59" t="s">
        <v>54</v>
      </c>
      <c r="E60" s="48">
        <v>352.19999999999999</v>
      </c>
      <c r="F60" s="48">
        <v>371</v>
      </c>
      <c r="G60" s="48">
        <v>371</v>
      </c>
      <c r="H60" s="48">
        <v>0</v>
      </c>
      <c r="I60" s="48">
        <v>0</v>
      </c>
      <c r="J60" s="48">
        <v>0</v>
      </c>
      <c r="K60" s="49">
        <f t="shared" si="16"/>
        <v>-352.19999999999999</v>
      </c>
      <c r="L60" s="49">
        <f t="shared" si="9"/>
        <v>-371</v>
      </c>
      <c r="M60" s="49">
        <f t="shared" si="17"/>
        <v>-371</v>
      </c>
      <c r="N60" s="49">
        <f t="shared" si="18"/>
        <v>0</v>
      </c>
      <c r="O60" s="51">
        <f t="shared" si="12"/>
        <v>0</v>
      </c>
      <c r="P60" s="51" t="str">
        <f t="shared" si="13"/>
        <v/>
      </c>
      <c r="Q60" s="51">
        <f t="shared" si="14"/>
        <v>0</v>
      </c>
      <c r="R60" s="51">
        <f t="shared" si="15"/>
        <v>0</v>
      </c>
      <c r="S60" s="1"/>
      <c r="T60" s="1"/>
      <c r="U60" s="1"/>
      <c r="V60" s="1"/>
      <c r="W60" s="1"/>
      <c r="X60" s="1"/>
      <c r="Y60" s="1"/>
      <c r="Z60" s="1"/>
      <c r="AA60" s="1"/>
    </row>
    <row r="61" ht="34.5">
      <c r="A61" s="69"/>
      <c r="B61" s="44"/>
      <c r="C61" s="45" t="s">
        <v>127</v>
      </c>
      <c r="D61" s="59" t="s">
        <v>128</v>
      </c>
      <c r="E61" s="49">
        <v>52588.349999999999</v>
      </c>
      <c r="F61" s="49">
        <v>8722.7000000000007</v>
      </c>
      <c r="G61" s="49">
        <v>1189.5</v>
      </c>
      <c r="H61" s="49">
        <v>214.80000000000001</v>
      </c>
      <c r="I61" s="49">
        <v>49961.199999999997</v>
      </c>
      <c r="J61" s="49">
        <v>13195.429999999998</v>
      </c>
      <c r="K61" s="49">
        <f t="shared" si="16"/>
        <v>-2627.1500000000015</v>
      </c>
      <c r="L61" s="49">
        <f t="shared" si="9"/>
        <v>48771.699999999997</v>
      </c>
      <c r="M61" s="49">
        <f t="shared" si="17"/>
        <v>41238.5</v>
      </c>
      <c r="N61" s="49">
        <f t="shared" si="18"/>
        <v>12980.629999999999</v>
      </c>
      <c r="O61" s="51">
        <f t="shared" si="12"/>
        <v>0.95004311791489937</v>
      </c>
      <c r="P61" s="51">
        <f t="shared" si="13"/>
        <v>61.431238361266281</v>
      </c>
      <c r="Q61" s="51">
        <f t="shared" si="14"/>
        <v>42.001849516603613</v>
      </c>
      <c r="R61" s="51">
        <f t="shared" si="15"/>
        <v>5.7277219209648385</v>
      </c>
      <c r="S61" s="1"/>
      <c r="T61" s="1"/>
      <c r="U61" s="1"/>
      <c r="V61" s="1"/>
      <c r="W61" s="1"/>
      <c r="X61" s="1"/>
      <c r="Y61" s="1"/>
      <c r="Z61" s="1"/>
      <c r="AA61" s="1"/>
    </row>
    <row r="62" ht="17.25">
      <c r="A62" s="69"/>
      <c r="B62" s="44"/>
      <c r="C62" s="45" t="s">
        <v>55</v>
      </c>
      <c r="D62" s="59" t="s">
        <v>56</v>
      </c>
      <c r="E62" s="49">
        <v>67136.220000000001</v>
      </c>
      <c r="F62" s="49">
        <v>103985.40000000005</v>
      </c>
      <c r="G62" s="49">
        <v>45516.799999999959</v>
      </c>
      <c r="H62" s="49">
        <v>8820.5999999999985</v>
      </c>
      <c r="I62" s="90">
        <v>94841.209999999992</v>
      </c>
      <c r="J62" s="90">
        <v>14662.52</v>
      </c>
      <c r="K62" s="49">
        <f t="shared" si="16"/>
        <v>27704.989999999991</v>
      </c>
      <c r="L62" s="49">
        <f t="shared" si="9"/>
        <v>49324.410000000033</v>
      </c>
      <c r="M62" s="49">
        <f t="shared" si="17"/>
        <v>-9144.1900000000605</v>
      </c>
      <c r="N62" s="49">
        <f t="shared" si="18"/>
        <v>5841.9200000000019</v>
      </c>
      <c r="O62" s="51">
        <f t="shared" si="12"/>
        <v>1.4126683033390917</v>
      </c>
      <c r="P62" s="51">
        <f t="shared" si="13"/>
        <v>1.6623041516450132</v>
      </c>
      <c r="Q62" s="51">
        <f t="shared" si="14"/>
        <v>2.0836528490579318</v>
      </c>
      <c r="R62" s="51">
        <f t="shared" si="15"/>
        <v>0.91206275111698321</v>
      </c>
      <c r="S62" s="1"/>
      <c r="T62" s="1"/>
      <c r="U62" s="1"/>
      <c r="V62" s="1"/>
      <c r="W62" s="1"/>
      <c r="X62" s="1"/>
      <c r="Y62" s="1"/>
      <c r="Z62" s="1"/>
      <c r="AA62" s="1"/>
    </row>
    <row r="63" ht="17.25">
      <c r="A63" s="69"/>
      <c r="B63" s="44"/>
      <c r="C63" s="45" t="s">
        <v>129</v>
      </c>
      <c r="D63" s="59" t="s">
        <v>130</v>
      </c>
      <c r="E63" s="49">
        <v>-230.88999999999999</v>
      </c>
      <c r="F63" s="49">
        <v>0</v>
      </c>
      <c r="G63" s="49">
        <v>0</v>
      </c>
      <c r="H63" s="49">
        <v>0</v>
      </c>
      <c r="I63" s="90">
        <v>143.06</v>
      </c>
      <c r="J63" s="90">
        <v>-235.09999999999999</v>
      </c>
      <c r="K63" s="49">
        <f t="shared" si="16"/>
        <v>373.94999999999999</v>
      </c>
      <c r="L63" s="49">
        <f t="shared" si="9"/>
        <v>143.06</v>
      </c>
      <c r="M63" s="49">
        <f t="shared" si="17"/>
        <v>143.06</v>
      </c>
      <c r="N63" s="49">
        <f t="shared" si="18"/>
        <v>-235.09999999999999</v>
      </c>
      <c r="O63" s="51">
        <f t="shared" si="12"/>
        <v>-0.6196024080731084</v>
      </c>
      <c r="P63" s="51" t="str">
        <f t="shared" si="13"/>
        <v/>
      </c>
      <c r="Q63" s="51" t="str">
        <f t="shared" si="14"/>
        <v/>
      </c>
      <c r="R63" s="51" t="str">
        <f t="shared" si="15"/>
        <v/>
      </c>
      <c r="S63" s="1"/>
      <c r="T63" s="1"/>
      <c r="U63" s="1"/>
      <c r="V63" s="1"/>
      <c r="W63" s="1"/>
      <c r="X63" s="1"/>
      <c r="Y63" s="1"/>
      <c r="Z63" s="1"/>
      <c r="AA63" s="1"/>
    </row>
    <row r="64" ht="17.25">
      <c r="A64" s="69"/>
      <c r="B64" s="44"/>
      <c r="C64" s="45" t="s">
        <v>131</v>
      </c>
      <c r="D64" s="59" t="s">
        <v>132</v>
      </c>
      <c r="E64" s="49">
        <v>666.13</v>
      </c>
      <c r="F64" s="49">
        <v>0</v>
      </c>
      <c r="G64" s="49">
        <v>0</v>
      </c>
      <c r="H64" s="49">
        <v>0</v>
      </c>
      <c r="I64" s="90">
        <v>39431.699999999997</v>
      </c>
      <c r="J64" s="90">
        <v>187.40000000000001</v>
      </c>
      <c r="K64" s="49">
        <f t="shared" si="16"/>
        <v>38765.57</v>
      </c>
      <c r="L64" s="49">
        <f t="shared" si="9"/>
        <v>39431.699999999997</v>
      </c>
      <c r="M64" s="49">
        <f t="shared" si="17"/>
        <v>39431.699999999997</v>
      </c>
      <c r="N64" s="49">
        <f t="shared" si="18"/>
        <v>187.40000000000001</v>
      </c>
      <c r="O64" s="51">
        <f t="shared" si="12"/>
        <v>59.195202137720862</v>
      </c>
      <c r="P64" s="51" t="str">
        <f t="shared" si="13"/>
        <v/>
      </c>
      <c r="Q64" s="51" t="str">
        <f t="shared" si="14"/>
        <v/>
      </c>
      <c r="R64" s="51" t="str">
        <f t="shared" si="15"/>
        <v/>
      </c>
      <c r="S64" s="1"/>
      <c r="T64" s="1"/>
      <c r="U64" s="1"/>
      <c r="V64" s="1"/>
      <c r="W64" s="1"/>
      <c r="X64" s="1"/>
      <c r="Y64" s="1"/>
      <c r="Z64" s="1"/>
      <c r="AA64" s="1"/>
    </row>
    <row r="65" ht="22.5">
      <c r="A65" s="69"/>
      <c r="B65" s="44"/>
      <c r="C65" s="45" t="s">
        <v>133</v>
      </c>
      <c r="D65" s="59" t="s">
        <v>134</v>
      </c>
      <c r="E65" s="49">
        <v>619.54999999999995</v>
      </c>
      <c r="F65" s="49">
        <v>0</v>
      </c>
      <c r="G65" s="49">
        <v>0</v>
      </c>
      <c r="H65" s="49">
        <v>0</v>
      </c>
      <c r="I65" s="90">
        <v>5852.1199999999999</v>
      </c>
      <c r="J65" s="90">
        <v>0</v>
      </c>
      <c r="K65" s="49">
        <f t="shared" si="16"/>
        <v>5232.5699999999997</v>
      </c>
      <c r="L65" s="49">
        <f t="shared" si="9"/>
        <v>5852.1199999999999</v>
      </c>
      <c r="M65" s="49">
        <f t="shared" si="17"/>
        <v>5852.1199999999999</v>
      </c>
      <c r="N65" s="49">
        <f t="shared" si="18"/>
        <v>0</v>
      </c>
      <c r="O65" s="51">
        <f t="shared" si="12"/>
        <v>9.4457590186425637</v>
      </c>
      <c r="P65" s="51" t="str">
        <f t="shared" si="13"/>
        <v/>
      </c>
      <c r="Q65" s="51" t="str">
        <f t="shared" si="14"/>
        <v/>
      </c>
      <c r="R65" s="51" t="str">
        <f t="shared" si="15"/>
        <v/>
      </c>
      <c r="S65" s="1"/>
      <c r="T65" s="1"/>
      <c r="U65" s="1"/>
      <c r="V65" s="1"/>
      <c r="W65" s="1"/>
      <c r="X65" s="1"/>
      <c r="Y65" s="1"/>
      <c r="Z65" s="1"/>
      <c r="AA65" s="1"/>
    </row>
    <row r="66" s="60" customFormat="1" ht="15">
      <c r="A66" s="70"/>
      <c r="B66" s="62"/>
      <c r="C66" s="61"/>
      <c r="D66" s="63" t="s">
        <v>57</v>
      </c>
      <c r="E66" s="64">
        <f>SUM(E58:E65)</f>
        <v>121964.09000000001</v>
      </c>
      <c r="F66" s="64">
        <f>SUM(F58:F65)</f>
        <v>113135.80000000005</v>
      </c>
      <c r="G66" s="64">
        <f>SUM(G58:G65)</f>
        <v>47133.999999999956</v>
      </c>
      <c r="H66" s="64">
        <f>SUM(H58:H65)</f>
        <v>9035.3999999999978</v>
      </c>
      <c r="I66" s="91">
        <f>SUM(I58:I65)</f>
        <v>193985.44</v>
      </c>
      <c r="J66" s="91">
        <f>SUM(J58:J65)</f>
        <v>28319.790000000001</v>
      </c>
      <c r="K66" s="64">
        <f t="shared" si="16"/>
        <v>72021.349999999991</v>
      </c>
      <c r="L66" s="64">
        <f t="shared" si="9"/>
        <v>146851.44000000006</v>
      </c>
      <c r="M66" s="64">
        <f t="shared" si="17"/>
        <v>80849.639999999956</v>
      </c>
      <c r="N66" s="64">
        <f t="shared" si="18"/>
        <v>19284.390000000003</v>
      </c>
      <c r="O66" s="65">
        <f t="shared" si="12"/>
        <v>1.5905127484655524</v>
      </c>
      <c r="P66" s="65">
        <f t="shared" si="13"/>
        <v>3.1343150275582716</v>
      </c>
      <c r="Q66" s="65">
        <f t="shared" si="14"/>
        <v>4.1156159035940121</v>
      </c>
      <c r="R66" s="65">
        <f t="shared" si="15"/>
        <v>1.7146247253300892</v>
      </c>
      <c r="S66" s="60"/>
      <c r="T66" s="60"/>
      <c r="U66" s="60"/>
      <c r="V66" s="60"/>
      <c r="W66" s="60"/>
      <c r="X66" s="60"/>
      <c r="Y66" s="60"/>
      <c r="Z66" s="60"/>
      <c r="AA66" s="60"/>
    </row>
    <row r="67" s="36" customFormat="1" ht="36.75" customHeight="1">
      <c r="A67" s="92"/>
      <c r="B67" s="93"/>
      <c r="C67" s="94"/>
      <c r="D67" s="95" t="s">
        <v>135</v>
      </c>
      <c r="E67" s="57">
        <f>E5+E17</f>
        <v>12832152.357462686</v>
      </c>
      <c r="F67" s="57">
        <f>F5+F17</f>
        <v>35608317.600000001</v>
      </c>
      <c r="G67" s="57">
        <f>G5+G17</f>
        <v>13642321.000000002</v>
      </c>
      <c r="H67" s="57">
        <f>H5+H17</f>
        <v>2218140.6999999997</v>
      </c>
      <c r="I67" s="96">
        <f>I5+I17</f>
        <v>13967439.490000002</v>
      </c>
      <c r="J67" s="96">
        <f>J5+J17</f>
        <v>2194359.5300000003</v>
      </c>
      <c r="K67" s="57">
        <f t="shared" si="16"/>
        <v>1135287.1325373165</v>
      </c>
      <c r="L67" s="57">
        <f t="shared" si="9"/>
        <v>325118.49000000022</v>
      </c>
      <c r="M67" s="57">
        <f t="shared" si="17"/>
        <v>-21640878.109999999</v>
      </c>
      <c r="N67" s="57">
        <f t="shared" si="18"/>
        <v>-23781.16999999946</v>
      </c>
      <c r="O67" s="42">
        <f t="shared" si="12"/>
        <v>1.0884720739679401</v>
      </c>
      <c r="P67" s="42">
        <f t="shared" si="13"/>
        <v>0.98927878199971742</v>
      </c>
      <c r="Q67" s="42">
        <f t="shared" si="14"/>
        <v>1.0238316112045744</v>
      </c>
      <c r="R67" s="42">
        <f t="shared" si="15"/>
        <v>0.39225215992793777</v>
      </c>
      <c r="S67" s="36"/>
      <c r="T67" s="36"/>
      <c r="U67" s="36"/>
      <c r="V67" s="36"/>
      <c r="W67" s="36"/>
      <c r="X67" s="36"/>
      <c r="Y67" s="36"/>
      <c r="Z67" s="36"/>
      <c r="AA67" s="36"/>
    </row>
    <row r="68" s="36" customFormat="1">
      <c r="A68" s="97"/>
      <c r="B68" s="98"/>
      <c r="C68" s="39"/>
      <c r="D68" s="56" t="s">
        <v>136</v>
      </c>
      <c r="E68" s="99">
        <f>SUM(E69:E77)</f>
        <v>13228500.91</v>
      </c>
      <c r="F68" s="57">
        <f>SUM(F69:F77)</f>
        <v>26279625.73</v>
      </c>
      <c r="G68" s="57">
        <f>SUM(G69:G77)</f>
        <v>12860592.9</v>
      </c>
      <c r="H68" s="57">
        <f>SUM(H69:H77)</f>
        <v>2042332.5</v>
      </c>
      <c r="I68" s="96">
        <f>SUM(I69:I77)</f>
        <v>12892131.829999998</v>
      </c>
      <c r="J68" s="96">
        <f>SUM(J69:J77)</f>
        <v>2132280.9599999995</v>
      </c>
      <c r="K68" s="57">
        <f t="shared" si="16"/>
        <v>-336369.08000000194</v>
      </c>
      <c r="L68" s="57">
        <f t="shared" si="9"/>
        <v>31538.929999997839</v>
      </c>
      <c r="M68" s="57">
        <f t="shared" si="17"/>
        <v>-13387493.900000002</v>
      </c>
      <c r="N68" s="57">
        <f t="shared" si="18"/>
        <v>89948.459999999497</v>
      </c>
      <c r="O68" s="42">
        <f t="shared" si="12"/>
        <v>0.97457239620056069</v>
      </c>
      <c r="P68" s="42">
        <f t="shared" si="13"/>
        <v>1.0440420254782214</v>
      </c>
      <c r="Q68" s="42">
        <f t="shared" si="14"/>
        <v>1.0024523698281436</v>
      </c>
      <c r="R68" s="42">
        <f t="shared" si="15"/>
        <v>0.49057516885724683</v>
      </c>
      <c r="S68" s="36"/>
      <c r="T68" s="36"/>
      <c r="U68" s="36"/>
      <c r="V68" s="36"/>
      <c r="W68" s="36"/>
      <c r="X68" s="36"/>
      <c r="Y68" s="36"/>
      <c r="Z68" s="36"/>
      <c r="AA68" s="36"/>
    </row>
    <row r="69" ht="22.5">
      <c r="A69" s="43"/>
      <c r="B69" s="44"/>
      <c r="C69" s="45" t="s">
        <v>137</v>
      </c>
      <c r="D69" s="100" t="s">
        <v>138</v>
      </c>
      <c r="E69" s="49">
        <v>217715.60000000001</v>
      </c>
      <c r="F69" s="48">
        <v>415518.29999999999</v>
      </c>
      <c r="G69" s="49">
        <v>265314.70000000001</v>
      </c>
      <c r="H69" s="49">
        <v>0</v>
      </c>
      <c r="I69" s="47">
        <v>299329.59999999998</v>
      </c>
      <c r="J69" s="47">
        <v>0</v>
      </c>
      <c r="K69" s="49">
        <f t="shared" si="16"/>
        <v>81613.999999999971</v>
      </c>
      <c r="L69" s="49">
        <f t="shared" si="9"/>
        <v>34014.899999999965</v>
      </c>
      <c r="M69" s="49">
        <f t="shared" si="17"/>
        <v>-116188.70000000001</v>
      </c>
      <c r="N69" s="49">
        <f t="shared" si="18"/>
        <v>0</v>
      </c>
      <c r="O69" s="51">
        <f t="shared" si="12"/>
        <v>1.3748651911025207</v>
      </c>
      <c r="P69" s="51" t="str">
        <f t="shared" si="13"/>
        <v/>
      </c>
      <c r="Q69" s="51">
        <f t="shared" si="14"/>
        <v>1.1282058626981466</v>
      </c>
      <c r="R69" s="51">
        <f t="shared" si="15"/>
        <v>0.72037645514048354</v>
      </c>
      <c r="S69" s="1"/>
      <c r="T69" s="1"/>
      <c r="U69" s="1"/>
      <c r="V69" s="1"/>
      <c r="W69" s="1"/>
      <c r="X69" s="1"/>
      <c r="Y69" s="1"/>
      <c r="Z69" s="1"/>
      <c r="AA69" s="1"/>
    </row>
    <row r="70" ht="18" customHeight="1">
      <c r="A70" s="43"/>
      <c r="B70" s="44"/>
      <c r="C70" s="45" t="s">
        <v>139</v>
      </c>
      <c r="D70" s="101" t="s">
        <v>140</v>
      </c>
      <c r="E70" s="102">
        <v>2721656.9700000002</v>
      </c>
      <c r="F70" s="49">
        <v>6681476.2000000002</v>
      </c>
      <c r="G70" s="49">
        <v>1528685.1000000001</v>
      </c>
      <c r="H70" s="49">
        <v>163464.45000000001</v>
      </c>
      <c r="I70" s="47">
        <v>1528685.0900000001</v>
      </c>
      <c r="J70" s="47">
        <v>251931.92999999999</v>
      </c>
      <c r="K70" s="49">
        <f t="shared" si="16"/>
        <v>-1192971.8800000001</v>
      </c>
      <c r="L70" s="49">
        <f t="shared" si="9"/>
        <v>-0.010000000009313226</v>
      </c>
      <c r="M70" s="49">
        <f t="shared" si="17"/>
        <v>-5152791.1100000003</v>
      </c>
      <c r="N70" s="49">
        <f t="shared" si="18"/>
        <v>88467.479999999981</v>
      </c>
      <c r="O70" s="51">
        <f t="shared" si="12"/>
        <v>0.56167441630236004</v>
      </c>
      <c r="P70" s="51">
        <f t="shared" si="13"/>
        <v>1.5412031790398462</v>
      </c>
      <c r="Q70" s="51">
        <f t="shared" si="14"/>
        <v>0.99999999345843038</v>
      </c>
      <c r="R70" s="51">
        <f t="shared" si="15"/>
        <v>0.22879451250608362</v>
      </c>
      <c r="S70" s="1"/>
      <c r="T70" s="1"/>
      <c r="U70" s="1"/>
      <c r="V70" s="1"/>
      <c r="W70" s="1"/>
      <c r="X70" s="1"/>
      <c r="Y70" s="1"/>
      <c r="Z70" s="1"/>
      <c r="AA70" s="1"/>
      <c r="AC70" s="1"/>
    </row>
    <row r="71" ht="16.5" customHeight="1">
      <c r="A71" s="43"/>
      <c r="B71" s="44"/>
      <c r="C71" s="45" t="s">
        <v>141</v>
      </c>
      <c r="D71" s="101" t="s">
        <v>142</v>
      </c>
      <c r="E71" s="48">
        <v>7435863.5999999996</v>
      </c>
      <c r="F71" s="49">
        <v>15931150.83</v>
      </c>
      <c r="G71" s="49">
        <v>8903280.9000000004</v>
      </c>
      <c r="H71" s="48">
        <v>1767473.99</v>
      </c>
      <c r="I71" s="47">
        <v>8902507.1099999994</v>
      </c>
      <c r="J71" s="103">
        <v>1766700.1399999999</v>
      </c>
      <c r="K71" s="49">
        <f t="shared" si="16"/>
        <v>1466643.5099999998</v>
      </c>
      <c r="L71" s="49">
        <f t="shared" si="9"/>
        <v>-773.79000000096858</v>
      </c>
      <c r="M71" s="49">
        <f t="shared" si="17"/>
        <v>-7028643.7200000007</v>
      </c>
      <c r="N71" s="49">
        <f t="shared" si="18"/>
        <v>-773.85000000009313</v>
      </c>
      <c r="O71" s="51">
        <f t="shared" si="12"/>
        <v>1.1972391626441345</v>
      </c>
      <c r="P71" s="51">
        <f t="shared" si="13"/>
        <v>0.99956217177487283</v>
      </c>
      <c r="Q71" s="51">
        <f t="shared" si="14"/>
        <v>0.99991308934215462</v>
      </c>
      <c r="R71" s="51">
        <f t="shared" si="15"/>
        <v>0.55881130026310843</v>
      </c>
      <c r="S71" s="1"/>
      <c r="T71" s="1"/>
      <c r="U71" s="1"/>
      <c r="V71" s="1"/>
      <c r="W71" s="1"/>
      <c r="X71" s="1"/>
      <c r="Y71" s="1"/>
      <c r="Z71" s="1"/>
      <c r="AA71" s="1"/>
    </row>
    <row r="72" ht="22.5">
      <c r="A72" s="43"/>
      <c r="B72" s="44"/>
      <c r="C72" s="45" t="s">
        <v>143</v>
      </c>
      <c r="D72" s="104" t="s">
        <v>144</v>
      </c>
      <c r="E72" s="48">
        <v>2034366.4199999999</v>
      </c>
      <c r="F72" s="49">
        <v>3244835.7999999998</v>
      </c>
      <c r="G72" s="49">
        <v>2156667.6000000001</v>
      </c>
      <c r="H72" s="49">
        <v>111394.06</v>
      </c>
      <c r="I72" s="47">
        <v>2152993.3999999999</v>
      </c>
      <c r="J72" s="47">
        <v>121296.98999999999</v>
      </c>
      <c r="K72" s="49">
        <f t="shared" si="16"/>
        <v>118626.97999999998</v>
      </c>
      <c r="L72" s="49">
        <f t="shared" si="9"/>
        <v>-3674.2000000001863</v>
      </c>
      <c r="M72" s="49">
        <f t="shared" si="17"/>
        <v>-1091842.3999999999</v>
      </c>
      <c r="N72" s="49">
        <f t="shared" si="18"/>
        <v>9902.929999999993</v>
      </c>
      <c r="O72" s="51">
        <f t="shared" si="12"/>
        <v>1.0583115110600381</v>
      </c>
      <c r="P72" s="51">
        <f t="shared" si="13"/>
        <v>1.0888999826382124</v>
      </c>
      <c r="Q72" s="51">
        <f t="shared" si="14"/>
        <v>0.99829635313295373</v>
      </c>
      <c r="R72" s="51">
        <f t="shared" si="15"/>
        <v>0.66351382094588574</v>
      </c>
      <c r="S72" s="1"/>
      <c r="T72" s="1"/>
      <c r="U72" s="1"/>
      <c r="V72" s="1"/>
      <c r="W72" s="1"/>
      <c r="X72" s="1"/>
      <c r="Y72" s="1"/>
      <c r="Z72" s="1"/>
      <c r="AA72" s="1"/>
    </row>
    <row r="73" ht="33">
      <c r="A73" s="43"/>
      <c r="B73" s="44"/>
      <c r="C73" s="45" t="s">
        <v>145</v>
      </c>
      <c r="D73" s="104" t="s">
        <v>146</v>
      </c>
      <c r="E73" s="48">
        <v>446.22000000000003</v>
      </c>
      <c r="F73" s="48">
        <v>0</v>
      </c>
      <c r="G73" s="102">
        <v>0</v>
      </c>
      <c r="H73" s="48">
        <v>0</v>
      </c>
      <c r="I73" s="48">
        <v>7164.4099999999999</v>
      </c>
      <c r="J73" s="48">
        <v>4.5499999999999998</v>
      </c>
      <c r="K73" s="49">
        <f t="shared" si="16"/>
        <v>6718.1899999999996</v>
      </c>
      <c r="L73" s="49">
        <f t="shared" si="9"/>
        <v>7164.4099999999999</v>
      </c>
      <c r="M73" s="49">
        <f t="shared" si="17"/>
        <v>7164.4099999999999</v>
      </c>
      <c r="N73" s="49">
        <f t="shared" si="18"/>
        <v>4.5499999999999998</v>
      </c>
      <c r="O73" s="89">
        <f t="shared" si="12"/>
        <v>16.055779660257272</v>
      </c>
      <c r="P73" s="51" t="str">
        <f t="shared" si="13"/>
        <v/>
      </c>
      <c r="Q73" s="51" t="str">
        <f t="shared" si="14"/>
        <v/>
      </c>
      <c r="R73" s="51" t="str">
        <f t="shared" si="15"/>
        <v/>
      </c>
      <c r="S73" s="1"/>
      <c r="T73" s="1"/>
      <c r="U73" s="1"/>
      <c r="V73" s="1"/>
      <c r="W73" s="1"/>
      <c r="X73" s="1"/>
      <c r="Y73" s="1"/>
      <c r="Z73" s="1"/>
      <c r="AA73" s="1"/>
    </row>
    <row r="74" ht="19.5" customHeight="1">
      <c r="A74" s="43"/>
      <c r="B74" s="44"/>
      <c r="C74" s="45" t="s">
        <v>147</v>
      </c>
      <c r="D74" s="104" t="s">
        <v>148</v>
      </c>
      <c r="E74" s="48">
        <v>865464.56999999995</v>
      </c>
      <c r="F74" s="48">
        <v>0</v>
      </c>
      <c r="G74" s="48">
        <v>0</v>
      </c>
      <c r="H74" s="48">
        <v>0</v>
      </c>
      <c r="I74" s="48">
        <v>44836.290000000001</v>
      </c>
      <c r="J74" s="48">
        <v>0</v>
      </c>
      <c r="K74" s="49">
        <f t="shared" si="16"/>
        <v>-820628.27999999991</v>
      </c>
      <c r="L74" s="49">
        <f t="shared" ref="L74:L78" si="19">I74-G74</f>
        <v>44836.290000000001</v>
      </c>
      <c r="M74" s="49">
        <f t="shared" si="17"/>
        <v>44836.290000000001</v>
      </c>
      <c r="N74" s="49">
        <f t="shared" si="18"/>
        <v>0</v>
      </c>
      <c r="O74" s="51">
        <f t="shared" ref="O74:O78" si="20">IFERROR(I74/E74,"")</f>
        <v>0.051806037536579926</v>
      </c>
      <c r="P74" s="51" t="str">
        <f t="shared" ref="P74:P78" si="21">IFERROR(J74/H74,"")</f>
        <v/>
      </c>
      <c r="Q74" s="51" t="str">
        <f t="shared" ref="Q74:Q78" si="22">IFERROR(I74/G74,"")</f>
        <v/>
      </c>
      <c r="R74" s="51" t="str">
        <f t="shared" ref="R74:R78" si="23">IFERROR(I74/F74,"")</f>
        <v/>
      </c>
      <c r="S74" s="1"/>
      <c r="T74" s="1"/>
      <c r="U74" s="1"/>
      <c r="V74" s="1"/>
      <c r="W74" s="1"/>
      <c r="X74" s="1"/>
      <c r="Y74" s="1"/>
      <c r="Z74" s="1"/>
      <c r="AA74" s="1"/>
    </row>
    <row r="75" ht="30" hidden="1" customHeight="1">
      <c r="A75" s="37"/>
      <c r="B75" s="38"/>
      <c r="C75" s="45" t="s">
        <v>149</v>
      </c>
      <c r="D75" s="105" t="s">
        <v>150</v>
      </c>
      <c r="E75" s="52"/>
      <c r="F75" s="52">
        <v>0</v>
      </c>
      <c r="G75" s="52">
        <v>0</v>
      </c>
      <c r="H75" s="52">
        <v>0</v>
      </c>
      <c r="I75" s="52">
        <v>0</v>
      </c>
      <c r="J75" s="52">
        <v>0</v>
      </c>
      <c r="K75" s="53">
        <f t="shared" si="16"/>
        <v>0</v>
      </c>
      <c r="L75" s="53">
        <f t="shared" si="19"/>
        <v>0</v>
      </c>
      <c r="M75" s="53">
        <f t="shared" si="17"/>
        <v>0</v>
      </c>
      <c r="N75" s="53">
        <f t="shared" si="18"/>
        <v>0</v>
      </c>
      <c r="O75" s="106" t="str">
        <f t="shared" si="20"/>
        <v/>
      </c>
      <c r="P75" s="51" t="str">
        <f t="shared" si="21"/>
        <v/>
      </c>
      <c r="Q75" s="51" t="str">
        <f t="shared" si="22"/>
        <v/>
      </c>
      <c r="R75" s="51" t="str">
        <f t="shared" si="23"/>
        <v/>
      </c>
      <c r="S75" s="1"/>
      <c r="T75" s="1"/>
      <c r="U75" s="1"/>
      <c r="V75" s="1"/>
      <c r="W75" s="1"/>
      <c r="X75" s="1"/>
      <c r="Y75" s="1"/>
      <c r="Z75" s="1"/>
      <c r="AA75" s="1"/>
    </row>
    <row r="76" ht="33">
      <c r="A76" s="43"/>
      <c r="B76" s="44"/>
      <c r="C76" s="45" t="s">
        <v>151</v>
      </c>
      <c r="D76" s="107" t="s">
        <v>152</v>
      </c>
      <c r="E76" s="48">
        <v>80740.350000000006</v>
      </c>
      <c r="F76" s="48">
        <v>6644.5999999999995</v>
      </c>
      <c r="G76" s="48">
        <v>6644.5999999999995</v>
      </c>
      <c r="H76" s="48">
        <v>0</v>
      </c>
      <c r="I76" s="48">
        <v>26552.169999999998</v>
      </c>
      <c r="J76" s="48">
        <v>0</v>
      </c>
      <c r="K76" s="49">
        <f t="shared" si="16"/>
        <v>-54188.180000000008</v>
      </c>
      <c r="L76" s="49">
        <f t="shared" si="19"/>
        <v>19907.57</v>
      </c>
      <c r="M76" s="49">
        <f t="shared" si="17"/>
        <v>19907.57</v>
      </c>
      <c r="N76" s="49">
        <f t="shared" si="18"/>
        <v>0</v>
      </c>
      <c r="O76" s="51">
        <f t="shared" si="20"/>
        <v>0.32885874287143907</v>
      </c>
      <c r="P76" s="51" t="str">
        <f t="shared" si="21"/>
        <v/>
      </c>
      <c r="Q76" s="51">
        <f t="shared" si="22"/>
        <v>3.9960524335550671</v>
      </c>
      <c r="R76" s="51">
        <f t="shared" si="23"/>
        <v>3.9960524335550671</v>
      </c>
      <c r="S76" s="1"/>
      <c r="T76" s="1"/>
      <c r="U76" s="1"/>
      <c r="V76" s="1"/>
      <c r="W76" s="1"/>
      <c r="X76" s="1"/>
      <c r="Y76" s="1"/>
      <c r="Z76" s="1"/>
      <c r="AA76" s="1"/>
    </row>
    <row r="77" ht="14.25" customHeight="1">
      <c r="A77" s="43"/>
      <c r="B77" s="44"/>
      <c r="C77" s="45" t="s">
        <v>153</v>
      </c>
      <c r="D77" s="107" t="s">
        <v>154</v>
      </c>
      <c r="E77" s="48">
        <v>-127752.82000000001</v>
      </c>
      <c r="F77" s="48">
        <v>0</v>
      </c>
      <c r="G77" s="48">
        <v>0</v>
      </c>
      <c r="H77" s="48">
        <v>0</v>
      </c>
      <c r="I77" s="48">
        <v>-69936.240000000005</v>
      </c>
      <c r="J77" s="48">
        <v>-7652.6499999999996</v>
      </c>
      <c r="K77" s="49">
        <f t="shared" si="16"/>
        <v>57816.580000000002</v>
      </c>
      <c r="L77" s="49">
        <f t="shared" si="19"/>
        <v>-69936.240000000005</v>
      </c>
      <c r="M77" s="49">
        <f t="shared" si="17"/>
        <v>-69936.240000000005</v>
      </c>
      <c r="N77" s="49">
        <f t="shared" si="18"/>
        <v>-7652.6499999999996</v>
      </c>
      <c r="O77" s="51">
        <f t="shared" si="20"/>
        <v>0.54743402141729636</v>
      </c>
      <c r="P77" s="51" t="str">
        <f t="shared" si="21"/>
        <v/>
      </c>
      <c r="Q77" s="51" t="str">
        <f t="shared" si="22"/>
        <v/>
      </c>
      <c r="R77" s="51" t="str">
        <f t="shared" si="23"/>
        <v/>
      </c>
      <c r="S77" s="1"/>
      <c r="T77" s="1"/>
      <c r="U77" s="1"/>
      <c r="V77" s="1"/>
      <c r="W77" s="1"/>
      <c r="X77" s="1"/>
      <c r="Y77" s="1"/>
      <c r="Z77" s="1"/>
      <c r="AA77" s="1"/>
    </row>
    <row r="78" s="36" customFormat="1" ht="22.5" customHeight="1">
      <c r="A78" s="108"/>
      <c r="B78" s="109"/>
      <c r="C78" s="110"/>
      <c r="D78" s="111" t="s">
        <v>155</v>
      </c>
      <c r="E78" s="57">
        <f>E67+E68</f>
        <v>26060653.267462686</v>
      </c>
      <c r="F78" s="57">
        <f>F67+F68</f>
        <v>61887943.329999998</v>
      </c>
      <c r="G78" s="57">
        <f>G67+G68</f>
        <v>26502913.900000002</v>
      </c>
      <c r="H78" s="57">
        <f>H67+H68</f>
        <v>4260473.1999999993</v>
      </c>
      <c r="I78" s="57">
        <f>I67+I68</f>
        <v>26859571.32</v>
      </c>
      <c r="J78" s="57">
        <f>J67+J68</f>
        <v>4326640.4900000002</v>
      </c>
      <c r="K78" s="57">
        <f t="shared" si="16"/>
        <v>798918.05253731459</v>
      </c>
      <c r="L78" s="57">
        <f t="shared" si="19"/>
        <v>356657.41999999806</v>
      </c>
      <c r="M78" s="57">
        <f t="shared" si="17"/>
        <v>-35028372.009999998</v>
      </c>
      <c r="N78" s="57">
        <f t="shared" si="18"/>
        <v>66167.290000000969</v>
      </c>
      <c r="O78" s="42">
        <f t="shared" si="20"/>
        <v>1.0306561022986627</v>
      </c>
      <c r="P78" s="42">
        <f t="shared" si="21"/>
        <v>1.0155305025742214</v>
      </c>
      <c r="Q78" s="42">
        <f t="shared" si="22"/>
        <v>1.0134572908226518</v>
      </c>
      <c r="R78" s="42">
        <f t="shared" si="23"/>
        <v>0.43400329490315931</v>
      </c>
      <c r="S78" s="36"/>
      <c r="T78" s="36"/>
      <c r="U78" s="36"/>
      <c r="V78" s="36"/>
      <c r="W78" s="36"/>
      <c r="X78" s="36"/>
      <c r="Y78" s="36"/>
      <c r="Z78" s="36"/>
      <c r="AA78" s="36"/>
    </row>
    <row r="79">
      <c r="A79" s="112" t="s">
        <v>156</v>
      </c>
      <c r="B79" s="113" t="s">
        <v>157</v>
      </c>
      <c r="C79" s="114"/>
      <c r="D79" s="115"/>
      <c r="E79" s="116"/>
      <c r="F79" s="117"/>
      <c r="G79" s="117"/>
      <c r="H79" s="117"/>
      <c r="I79" s="118"/>
      <c r="J79" s="118"/>
      <c r="K79" s="119"/>
      <c r="L79" s="119"/>
      <c r="M79" s="117"/>
      <c r="N79" s="117"/>
      <c r="O79" s="117"/>
      <c r="S79" s="1"/>
      <c r="T79" s="1"/>
      <c r="U79" s="1"/>
      <c r="V79" s="1"/>
      <c r="W79" s="1"/>
      <c r="X79" s="1"/>
      <c r="Y79" s="1"/>
    </row>
    <row r="80">
      <c r="E80" s="5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F84" s="1"/>
      <c r="H84" s="6"/>
      <c r="I84" s="7"/>
      <c r="J84" s="7"/>
      <c r="U84" s="1"/>
      <c r="V84" s="1"/>
      <c r="W84" s="1"/>
    </row>
    <row r="85" ht="12.75">
      <c r="F85" s="1"/>
      <c r="H85" s="6"/>
      <c r="I85" s="7"/>
      <c r="J85" s="7"/>
      <c r="U85" s="1"/>
      <c r="V85" s="1"/>
      <c r="W85" s="1"/>
    </row>
    <row r="86" ht="12.75">
      <c r="F86" s="1"/>
      <c r="H86" s="6"/>
      <c r="I86" s="7"/>
      <c r="J86" s="7"/>
      <c r="U86" s="1"/>
      <c r="V86" s="1"/>
      <c r="W86" s="1"/>
    </row>
    <row r="87" ht="12.75">
      <c r="E87" s="5"/>
      <c r="F87" s="1"/>
      <c r="H87" s="6"/>
      <c r="I87" s="7"/>
      <c r="J87" s="7"/>
      <c r="U87" s="1"/>
      <c r="V87" s="1"/>
      <c r="W87" s="1"/>
    </row>
    <row r="88" ht="12.75">
      <c r="H88" s="6"/>
      <c r="W88" s="1"/>
    </row>
    <row r="89" ht="12.75">
      <c r="H89" s="6"/>
      <c r="I89" s="7"/>
      <c r="J89" s="7"/>
      <c r="K89" s="8"/>
      <c r="V89" s="1"/>
      <c r="W89" s="1"/>
      <c r="X89" s="1"/>
    </row>
    <row r="90" ht="12.75">
      <c r="H90" s="6"/>
      <c r="I90" s="7"/>
      <c r="J90" s="7"/>
      <c r="K90" s="8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E95" s="5"/>
      <c r="F95" s="1"/>
      <c r="G95" s="1"/>
      <c r="H95" s="6"/>
      <c r="I95" s="7"/>
      <c r="J95" s="7"/>
    </row>
    <row r="96" ht="12.75">
      <c r="E96" s="5"/>
      <c r="F96" s="1"/>
      <c r="G96" s="1"/>
      <c r="H96" s="6"/>
      <c r="I96" s="7"/>
      <c r="J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5" ht="12.75">
      <c r="F105" s="1"/>
      <c r="G105" s="1"/>
      <c r="H105" s="6"/>
    </row>
  </sheetData>
  <autoFilter ref="A4:R80"/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138</cp:revision>
  <dcterms:created xsi:type="dcterms:W3CDTF">2015-02-26T11:08:47Z</dcterms:created>
  <dcterms:modified xsi:type="dcterms:W3CDTF">2025-07-07T12:04:08Z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