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5.08.2025" sheetId="1" state="visible" r:id="rId1"/>
  </sheets>
  <definedNames>
    <definedName name="_xlnm._FilterDatabase" localSheetId="0" hidden="1">'на 25.08.2025'!$A$4:$R$80</definedName>
    <definedName name="Print_Titles" localSheetId="0" hidden="0">'на 25.08.2025'!$3:$4</definedName>
    <definedName name="Print_Area" localSheetId="0" hidden="0">'на 25.08.2025'!$A$1:$R$80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25.08.2025'!$A$4:$R$80</definedName>
  </definedNames>
  <calcPr/>
</workbook>
</file>

<file path=xl/sharedStrings.xml><?xml version="1.0" encoding="utf-8"?>
<sst xmlns="http://schemas.openxmlformats.org/spreadsheetml/2006/main" count="157" uniqueCount="157">
  <si>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</si>
  <si>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</si>
  <si>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</si>
  <si>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</si>
  <si>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</si>
  <si>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</si>
  <si>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22.08.2024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</si>
  <si>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</si>
  <si>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</si>
  <si>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</si>
  <si>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</si>
  <si>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</si>
  <si>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</si>
  <si>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</si>
  <si>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</si>
  <si>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август</t>
  </si>
  <si>
    <t>август</t>
  </si>
  <si>
    <t xml:space="preserve">с нач. года на 25.08.2025 (по 22.08.2025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</si>
  <si>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</si>
  <si>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</si>
  <si>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</si>
  <si>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август от плана августа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</si>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</sst>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6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color theme="1"/>
      <name val="Times New Roman"/>
    </font>
    <font>
      <i/>
      <sz val="14.000000"/>
      <color indexed="2"/>
      <name val="Times New Roman"/>
    </font>
    <font>
      <i/>
      <sz val="14.000000"/>
      <name val="Times New Roman"/>
    </font>
    <font>
      <i/>
      <sz val="12.000000"/>
      <color theme="1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34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85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0" numFmtId="162" xfId="0" applyNumberFormat="1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1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3" fillId="0" borderId="3" numFmtId="49" xfId="0" applyNumberFormat="1" applyFont="1" applyBorder="1" applyAlignment="1">
      <alignment horizontal="center" vertical="center" wrapText="1"/>
    </xf>
    <xf fontId="14" fillId="0" borderId="3" numFmtId="0" xfId="0" applyFont="1" applyBorder="1" applyAlignment="1">
      <alignment horizontal="center" vertical="center" wrapText="1"/>
    </xf>
    <xf fontId="15" fillId="0" borderId="3" numFmtId="162" xfId="0" applyNumberFormat="1" applyFont="1" applyBorder="1" applyAlignment="1">
      <alignment horizontal="center" vertical="center" wrapText="1"/>
    </xf>
    <xf fontId="14" fillId="0" borderId="4" numFmtId="162" xfId="0" applyNumberFormat="1" applyFont="1" applyBorder="1" applyAlignment="1">
      <alignment horizontal="center" vertical="center" wrapText="1"/>
    </xf>
    <xf fontId="14" fillId="0" borderId="5" numFmtId="162" xfId="0" applyNumberFormat="1" applyFont="1" applyBorder="1" applyAlignment="1">
      <alignment horizontal="center" vertical="center" wrapText="1"/>
    </xf>
    <xf fontId="14" fillId="0" borderId="6" numFmtId="162" xfId="0" applyNumberFormat="1" applyFont="1" applyBorder="1" applyAlignment="1">
      <alignment horizontal="center" vertical="center" wrapText="1"/>
    </xf>
    <xf fontId="14" fillId="0" borderId="4" numFmtId="163" xfId="0" applyNumberFormat="1" applyFont="1" applyBorder="1" applyAlignment="1">
      <alignment horizontal="center" vertical="center" wrapText="1"/>
    </xf>
    <xf fontId="14" fillId="0" borderId="6" numFmtId="163" xfId="0" applyNumberFormat="1" applyFont="1" applyBorder="1" applyAlignment="1">
      <alignment horizontal="center" vertical="center" wrapText="1"/>
    </xf>
    <xf fontId="14" fillId="0" borderId="3" numFmtId="0" xfId="0" applyFont="1" applyBorder="1" applyAlignment="1">
      <alignment horizontal="center" vertical="top" wrapText="1"/>
    </xf>
    <xf fontId="14" fillId="0" borderId="3" numFmtId="164" xfId="105" applyNumberFormat="1" applyFont="1" applyBorder="1" applyAlignment="1" applyProtection="1">
      <alignment horizontal="center" vertical="top" wrapText="1"/>
    </xf>
    <xf fontId="13" fillId="0" borderId="7" numFmtId="49" xfId="0" applyNumberFormat="1" applyFont="1" applyBorder="1" applyAlignment="1">
      <alignment horizontal="center" vertical="center" wrapText="1"/>
    </xf>
    <xf fontId="14" fillId="0" borderId="8" numFmtId="0" xfId="0" applyFont="1" applyBorder="1" applyAlignment="1">
      <alignment horizontal="center" vertical="center" wrapText="1"/>
    </xf>
    <xf fontId="13" fillId="0" borderId="9" numFmtId="49" xfId="0" applyNumberFormat="1" applyFont="1" applyBorder="1" applyAlignment="1">
      <alignment horizontal="center" vertical="center" wrapText="1"/>
    </xf>
    <xf fontId="14" fillId="0" borderId="9" numFmtId="0" xfId="0" applyFont="1" applyBorder="1" applyAlignment="1">
      <alignment horizontal="center" vertical="center" wrapText="1"/>
    </xf>
    <xf fontId="15" fillId="0" borderId="9" numFmtId="162" xfId="0" applyNumberFormat="1" applyFont="1" applyBorder="1" applyAlignment="1">
      <alignment horizontal="center" vertical="center" wrapText="1"/>
    </xf>
    <xf fontId="14" fillId="0" borderId="0" numFmtId="163" xfId="0" applyNumberFormat="1" applyFont="1" applyAlignment="1">
      <alignment horizontal="center" vertical="center" wrapText="1"/>
    </xf>
    <xf fontId="14" fillId="0" borderId="9" numFmtId="163" xfId="0" applyNumberFormat="1" applyFont="1" applyBorder="1" applyAlignment="1">
      <alignment horizontal="center" vertical="center" wrapText="1"/>
    </xf>
    <xf fontId="15" fillId="0" borderId="9" numFmtId="163" xfId="0" applyNumberFormat="1" applyFont="1" applyBorder="1" applyAlignment="1">
      <alignment horizontal="center" vertical="top" wrapText="1"/>
    </xf>
    <xf fontId="14" fillId="0" borderId="9" numFmtId="162" xfId="0" applyNumberFormat="1" applyFont="1" applyBorder="1" applyAlignment="1">
      <alignment horizontal="center" vertical="top" wrapText="1"/>
    </xf>
    <xf fontId="14" fillId="0" borderId="0" numFmtId="162" xfId="0" applyNumberFormat="1" applyFont="1" applyAlignment="1">
      <alignment horizontal="center" vertical="top" wrapText="1"/>
    </xf>
    <xf fontId="14" fillId="0" borderId="9" numFmtId="0" xfId="0" applyFont="1" applyBorder="1" applyAlignment="1">
      <alignment horizontal="center" vertical="top" wrapText="1"/>
    </xf>
    <xf fontId="14" fillId="0" borderId="9" numFmtId="164" xfId="105" applyNumberFormat="1" applyFont="1" applyBorder="1" applyAlignment="1" applyProtection="1">
      <alignment horizontal="center" vertical="top" wrapText="1"/>
    </xf>
    <xf fontId="16" fillId="0" borderId="0" numFmtId="0" xfId="0" applyFont="1" applyAlignment="1">
      <alignment vertical="center"/>
    </xf>
    <xf fontId="17" fillId="0" borderId="9" numFmtId="49" xfId="0" applyNumberFormat="1" applyFont="1" applyBorder="1" applyAlignment="1">
      <alignment horizontal="center" vertical="center" wrapText="1"/>
    </xf>
    <xf fontId="16" fillId="0" borderId="4" numFmtId="0" xfId="0" applyFont="1" applyBorder="1" applyAlignment="1">
      <alignment horizontal="center" vertical="center" wrapText="1"/>
    </xf>
    <xf fontId="16" fillId="0" borderId="5" numFmtId="0" xfId="0" applyFont="1" applyBorder="1" applyAlignment="1">
      <alignment horizontal="center" vertical="center" wrapText="1"/>
    </xf>
    <xf fontId="16" fillId="0" borderId="6" numFmtId="0" xfId="0" applyFont="1" applyBorder="1" applyAlignment="1">
      <alignment horizontal="center" vertical="center" wrapText="1"/>
    </xf>
    <xf fontId="16" fillId="0" borderId="0" numFmtId="162" xfId="0" applyNumberFormat="1" applyFont="1" applyAlignment="1">
      <alignment vertical="center" wrapText="1"/>
    </xf>
    <xf fontId="16" fillId="0" borderId="9" numFmtId="162" xfId="0" applyNumberFormat="1" applyFont="1" applyBorder="1" applyAlignment="1">
      <alignment vertical="center" wrapText="1"/>
    </xf>
    <xf fontId="16" fillId="0" borderId="0" numFmtId="164" xfId="0" applyNumberFormat="1" applyFont="1" applyAlignment="1">
      <alignment horizontal="right" vertical="center" wrapText="1"/>
    </xf>
    <xf fontId="16" fillId="0" borderId="9" numFmtId="164" xfId="0" applyNumberFormat="1" applyFont="1" applyBorder="1" applyAlignment="1">
      <alignment horizontal="right" vertical="center" wrapText="1"/>
    </xf>
    <xf fontId="6" fillId="0" borderId="3" numFmtId="49" xfId="0" applyNumberFormat="1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8" fillId="0" borderId="0" numFmtId="49" xfId="0" applyNumberFormat="1" applyFont="1" applyAlignment="1">
      <alignment horizontal="center" vertical="center" wrapText="1"/>
    </xf>
    <xf fontId="9" fillId="0" borderId="9" numFmtId="0" xfId="0" applyFont="1" applyBorder="1" applyAlignment="1">
      <alignment vertical="center" wrapText="1"/>
    </xf>
    <xf fontId="9" fillId="0" borderId="9" numFmtId="162" xfId="0" applyNumberFormat="1" applyFont="1" applyBorder="1" applyAlignment="1">
      <alignment horizontal="right" vertical="center" wrapText="1"/>
    </xf>
    <xf fontId="9" fillId="0" borderId="0" numFmtId="162" xfId="0" applyNumberFormat="1" applyFont="1" applyAlignment="1">
      <alignment horizontal="right" vertical="center" wrapText="1"/>
    </xf>
    <xf fontId="9" fillId="0" borderId="0" numFmtId="4" xfId="0" applyNumberFormat="1" applyFont="1" applyAlignment="1">
      <alignment horizontal="right" vertical="center" wrapText="1"/>
    </xf>
    <xf fontId="9" fillId="0" borderId="9" numFmtId="164" xfId="0" applyNumberFormat="1" applyFont="1" applyBorder="1" applyAlignment="1">
      <alignment horizontal="right" vertical="center" wrapText="1"/>
    </xf>
    <xf fontId="9" fillId="0" borderId="0" numFmtId="164" xfId="0" applyNumberFormat="1" applyFont="1" applyAlignment="1">
      <alignment horizontal="right" vertical="center" wrapText="1"/>
    </xf>
    <xf fontId="6" fillId="0" borderId="9" numFmtId="49" xfId="0" applyNumberFormat="1" applyFont="1" applyBorder="1" applyAlignment="1">
      <alignment horizontal="center" vertical="center" wrapText="1"/>
    </xf>
    <xf fontId="8" fillId="0" borderId="9" numFmtId="49" xfId="0" applyNumberFormat="1" applyFont="1" applyBorder="1" applyAlignment="1">
      <alignment horizontal="center" vertical="center" wrapText="1"/>
    </xf>
    <xf fontId="9" fillId="0" borderId="0" numFmtId="0" xfId="0" applyFont="1" applyAlignment="1">
      <alignment vertical="center" wrapText="1"/>
    </xf>
    <xf fontId="9" fillId="0" borderId="9" numFmtId="162" xfId="0" applyNumberFormat="1" applyFont="1" applyBorder="1" applyAlignment="1">
      <alignment vertical="center" wrapText="1"/>
    </xf>
    <xf fontId="9" fillId="0" borderId="0" numFmtId="162" xfId="0" applyNumberFormat="1" applyFont="1" applyAlignment="1">
      <alignment vertical="center" wrapText="1"/>
    </xf>
    <xf fontId="9" fillId="0" borderId="9" numFmtId="4" xfId="0" applyNumberFormat="1" applyFont="1" applyBorder="1" applyAlignment="1">
      <alignment vertical="center" wrapText="1"/>
    </xf>
    <xf fontId="16" fillId="0" borderId="4" numFmtId="165" xfId="0" applyNumberFormat="1" applyFont="1" applyBorder="1" applyAlignment="1">
      <alignment horizontal="center" vertical="center" wrapText="1"/>
    </xf>
    <xf fontId="16" fillId="0" borderId="10" numFmtId="165" xfId="0" applyNumberFormat="1" applyFont="1" applyBorder="1" applyAlignment="1">
      <alignment horizontal="center" vertical="center" wrapText="1"/>
    </xf>
    <xf fontId="16" fillId="0" borderId="11" numFmtId="165" xfId="0" applyNumberFormat="1" applyFont="1" applyBorder="1" applyAlignment="1">
      <alignment horizontal="center" vertical="center" wrapText="1"/>
    </xf>
    <xf fontId="16" fillId="0" borderId="12" numFmtId="162" xfId="0" applyNumberFormat="1" applyFont="1" applyBorder="1" applyAlignment="1">
      <alignment horizontal="right" vertical="center" wrapText="1"/>
    </xf>
    <xf fontId="16" fillId="0" borderId="0" numFmtId="162" xfId="0" applyNumberFormat="1" applyFont="1" applyAlignment="1">
      <alignment horizontal="right" vertical="center" wrapText="1"/>
    </xf>
    <xf fontId="16" fillId="0" borderId="12" numFmtId="164" xfId="0" applyNumberFormat="1" applyFont="1" applyBorder="1" applyAlignment="1">
      <alignment horizontal="right" vertical="center" wrapText="1"/>
    </xf>
    <xf fontId="6" fillId="0" borderId="13" numFmtId="49" xfId="0" applyNumberFormat="1" applyFont="1" applyBorder="1" applyAlignment="1">
      <alignment horizontal="center" vertical="center" wrapText="1"/>
    </xf>
    <xf fontId="10" fillId="0" borderId="14" numFmtId="0" xfId="0" applyFont="1" applyBorder="1" applyAlignment="1">
      <alignment horizontal="center" vertical="center" wrapText="1"/>
    </xf>
    <xf fontId="8" fillId="0" borderId="15" numFmtId="0" xfId="0" applyFont="1" applyBorder="1" applyAlignment="1">
      <alignment horizontal="center" vertical="center"/>
    </xf>
    <xf fontId="9" fillId="0" borderId="15" numFmtId="165" xfId="0" applyNumberFormat="1" applyFont="1" applyBorder="1" applyAlignment="1">
      <alignment vertical="center" wrapText="1"/>
    </xf>
    <xf fontId="9" fillId="0" borderId="15" numFmtId="162" xfId="0" applyNumberFormat="1" applyFont="1" applyBorder="1" applyAlignment="1">
      <alignment horizontal="right" vertical="center" wrapText="1"/>
    </xf>
    <xf fontId="9" fillId="0" borderId="15" numFmtId="164" xfId="0" applyNumberFormat="1" applyFont="1" applyBorder="1" applyAlignment="1">
      <alignment horizontal="right" vertical="center" wrapText="1"/>
    </xf>
    <xf fontId="9" fillId="0" borderId="16" numFmtId="164" xfId="0" applyNumberFormat="1" applyFont="1" applyBorder="1" applyAlignment="1">
      <alignment horizontal="right" vertical="center" wrapText="1"/>
    </xf>
    <xf fontId="6" fillId="0" borderId="17" numFmtId="49" xfId="0" applyNumberFormat="1" applyFont="1" applyBorder="1" applyAlignment="1">
      <alignment horizontal="center" vertical="center" wrapText="1"/>
    </xf>
    <xf fontId="10" fillId="0" borderId="18" numFmtId="0" xfId="0" applyFont="1" applyBorder="1" applyAlignment="1">
      <alignment horizontal="center" vertical="center" wrapText="1"/>
    </xf>
    <xf fontId="9" fillId="0" borderId="0" numFmtId="165" xfId="0" applyNumberFormat="1" applyFont="1" applyAlignment="1">
      <alignment vertical="center" wrapText="1"/>
    </xf>
    <xf fontId="9" fillId="0" borderId="9" numFmtId="4" xfId="0" applyNumberFormat="1" applyFont="1" applyBorder="1" applyAlignment="1">
      <alignment horizontal="right" vertical="center" wrapText="1"/>
    </xf>
    <xf fontId="9" fillId="0" borderId="17" numFmtId="164" xfId="0" applyNumberFormat="1" applyFont="1" applyBorder="1" applyAlignment="1">
      <alignment horizontal="right" vertical="center" wrapText="1"/>
    </xf>
    <xf fontId="9" fillId="0" borderId="9" numFmtId="165" xfId="0" applyNumberFormat="1" applyFont="1" applyBorder="1" applyAlignment="1">
      <alignment vertical="center" wrapText="1"/>
    </xf>
    <xf fontId="18" fillId="0" borderId="0" numFmtId="0" xfId="0" applyFont="1" applyAlignment="1">
      <alignment vertical="center"/>
    </xf>
    <xf fontId="19" fillId="0" borderId="17" numFmtId="49" xfId="0" applyNumberFormat="1" applyFont="1" applyBorder="1" applyAlignment="1">
      <alignment horizontal="center" vertical="center" wrapText="1"/>
    </xf>
    <xf fontId="20" fillId="0" borderId="19" numFmtId="0" xfId="0" applyFont="1" applyBorder="1" applyAlignment="1">
      <alignment horizontal="center" vertical="center" wrapText="1"/>
    </xf>
    <xf fontId="19" fillId="0" borderId="12" numFmtId="49" xfId="0" applyNumberFormat="1" applyFont="1" applyBorder="1" applyAlignment="1">
      <alignment horizontal="center" vertical="center" wrapText="1"/>
    </xf>
    <xf fontId="20" fillId="0" borderId="0" numFmtId="0" xfId="0" applyFont="1" applyAlignment="1">
      <alignment vertical="center" wrapText="1"/>
    </xf>
    <xf fontId="20" fillId="0" borderId="12" numFmtId="162" xfId="0" applyNumberFormat="1" applyFont="1" applyBorder="1" applyAlignment="1">
      <alignment horizontal="right" vertical="center" wrapText="1"/>
    </xf>
    <xf fontId="20" fillId="0" borderId="0" numFmtId="162" xfId="0" applyNumberFormat="1" applyFont="1" applyAlignment="1">
      <alignment horizontal="right" vertical="center" wrapText="1"/>
    </xf>
    <xf fontId="20" fillId="0" borderId="12" numFmtId="164" xfId="0" applyNumberFormat="1" applyFont="1" applyBorder="1" applyAlignment="1">
      <alignment horizontal="right" vertical="center" wrapText="1"/>
    </xf>
    <xf fontId="20" fillId="0" borderId="20" numFmtId="164" xfId="0" applyNumberFormat="1" applyFont="1" applyBorder="1" applyAlignment="1">
      <alignment horizontal="right" vertical="center" wrapText="1"/>
    </xf>
    <xf fontId="6" fillId="0" borderId="13" numFmtId="1" xfId="0" applyNumberFormat="1" applyFont="1" applyBorder="1" applyAlignment="1">
      <alignment horizontal="center" vertical="center" wrapText="1"/>
    </xf>
    <xf fontId="9" fillId="0" borderId="15" numFmtId="0" xfId="0" applyFont="1" applyBorder="1" applyAlignment="1">
      <alignment horizontal="left" vertical="center" wrapText="1"/>
    </xf>
    <xf fontId="6" fillId="0" borderId="17" numFmtId="0" xfId="0" applyFont="1" applyBorder="1" applyAlignment="1">
      <alignment horizontal="center" vertical="center" wrapText="1"/>
    </xf>
    <xf fontId="8" fillId="0" borderId="9" numFmtId="0" xfId="0" applyFont="1" applyBorder="1" applyAlignment="1">
      <alignment horizontal="center" vertical="center" wrapText="1"/>
    </xf>
    <xf fontId="19" fillId="0" borderId="13" numFmtId="0" xfId="0" applyFont="1" applyBorder="1" applyAlignment="1">
      <alignment horizontal="center" vertical="center" wrapText="1"/>
    </xf>
    <xf fontId="19" fillId="0" borderId="0" numFmtId="49" xfId="0" applyNumberFormat="1" applyFont="1" applyAlignment="1">
      <alignment horizontal="center" vertical="center" wrapText="1"/>
    </xf>
    <xf fontId="20" fillId="0" borderId="12" numFmtId="0" xfId="0" applyFont="1" applyBorder="1" applyAlignment="1">
      <alignment vertical="center" wrapText="1"/>
    </xf>
    <xf fontId="20" fillId="0" borderId="0" numFmtId="164" xfId="0" applyNumberFormat="1" applyFont="1" applyAlignment="1">
      <alignment horizontal="right" vertical="center" wrapText="1"/>
    </xf>
    <xf fontId="6" fillId="0" borderId="21" numFmtId="49" xfId="0" applyNumberFormat="1" applyFont="1" applyBorder="1" applyAlignment="1">
      <alignment horizontal="center" vertical="center" wrapText="1"/>
    </xf>
    <xf fontId="8" fillId="0" borderId="15" numFmtId="49" xfId="0" applyNumberFormat="1" applyFont="1" applyBorder="1" applyAlignment="1">
      <alignment horizontal="center" vertical="center" wrapText="1"/>
    </xf>
    <xf fontId="9" fillId="0" borderId="22" numFmtId="165" xfId="0" applyNumberFormat="1" applyFont="1" applyBorder="1" applyAlignment="1">
      <alignment vertical="center" wrapText="1"/>
    </xf>
    <xf fontId="9" fillId="0" borderId="22" numFmtId="162" xfId="0" applyNumberFormat="1" applyFont="1" applyBorder="1" applyAlignment="1">
      <alignment horizontal="right" vertical="center" wrapText="1"/>
    </xf>
    <xf fontId="9" fillId="0" borderId="22" numFmtId="164" xfId="0" applyNumberFormat="1" applyFont="1" applyBorder="1" applyAlignment="1">
      <alignment horizontal="right" vertical="center" wrapText="1"/>
    </xf>
    <xf fontId="9" fillId="0" borderId="9" numFmtId="165" xfId="0" applyNumberFormat="1" applyFont="1" applyBorder="1" applyAlignment="1">
      <alignment horizontal="left" vertical="center" wrapText="1"/>
    </xf>
    <xf fontId="8" fillId="0" borderId="9" numFmtId="0" xfId="0" applyFont="1" applyBorder="1" applyAlignment="1">
      <alignment horizontal="center" vertical="center"/>
    </xf>
    <xf fontId="9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center" vertical="center"/>
    </xf>
    <xf fontId="9" fillId="0" borderId="9" numFmtId="0" xfId="0" applyFont="1" applyBorder="1" applyAlignment="1">
      <alignment horizontal="left" vertical="center" wrapText="1"/>
    </xf>
    <xf fontId="21" fillId="0" borderId="0" numFmtId="0" xfId="0" applyFont="1" applyAlignment="1">
      <alignment vertical="center"/>
    </xf>
    <xf fontId="19" fillId="0" borderId="21" numFmtId="49" xfId="0" applyNumberFormat="1" applyFont="1" applyBorder="1" applyAlignment="1">
      <alignment horizontal="center" vertical="center" wrapText="1"/>
    </xf>
    <xf fontId="22" fillId="0" borderId="18" numFmtId="0" xfId="0" applyFont="1" applyBorder="1" applyAlignment="1">
      <alignment horizontal="center" vertical="center" wrapText="1"/>
    </xf>
    <xf fontId="23" fillId="0" borderId="0" numFmtId="0" xfId="0" applyFont="1" applyAlignment="1">
      <alignment horizontal="right" vertical="center"/>
    </xf>
    <xf fontId="24" fillId="0" borderId="9" numFmtId="0" xfId="0" applyFont="1" applyBorder="1" applyAlignment="1">
      <alignment horizontal="left" vertical="center" wrapText="1"/>
    </xf>
    <xf fontId="24" fillId="0" borderId="0" numFmtId="162" xfId="0" applyNumberFormat="1" applyFont="1" applyAlignment="1">
      <alignment horizontal="right" vertical="center" wrapText="1"/>
    </xf>
    <xf fontId="24" fillId="0" borderId="9" numFmtId="162" xfId="0" applyNumberFormat="1" applyFont="1" applyBorder="1" applyAlignment="1">
      <alignment horizontal="right" vertical="center" wrapText="1"/>
    </xf>
    <xf fontId="24" fillId="0" borderId="0" numFmtId="164" xfId="0" applyNumberFormat="1" applyFont="1" applyAlignment="1">
      <alignment horizontal="right" vertical="center" wrapText="1"/>
    </xf>
    <xf fontId="24" fillId="0" borderId="9" numFmtId="164" xfId="0" applyNumberFormat="1" applyFont="1" applyBorder="1" applyAlignment="1">
      <alignment horizontal="right" vertical="center" wrapText="1"/>
    </xf>
    <xf fontId="24" fillId="0" borderId="17" numFmtId="164" xfId="0" applyNumberFormat="1" applyFont="1" applyBorder="1" applyAlignment="1">
      <alignment horizontal="right" vertical="center" wrapText="1"/>
    </xf>
    <xf fontId="23" fillId="0" borderId="9" numFmtId="0" xfId="0" applyFont="1" applyBorder="1" applyAlignment="1">
      <alignment horizontal="right" vertical="center"/>
    </xf>
    <xf fontId="24" fillId="0" borderId="0" numFmtId="0" xfId="0" applyFont="1" applyAlignment="1">
      <alignment horizontal="left" vertical="center" wrapText="1"/>
    </xf>
    <xf fontId="20" fillId="0" borderId="19" numFmtId="49" xfId="0" applyNumberFormat="1" applyFont="1" applyBorder="1" applyAlignment="1">
      <alignment horizontal="center" vertical="center" wrapText="1"/>
    </xf>
    <xf fontId="20" fillId="0" borderId="23" numFmtId="0" xfId="0" applyFont="1" applyBorder="1" applyAlignment="1">
      <alignment vertical="center" wrapText="1"/>
    </xf>
    <xf fontId="20" fillId="0" borderId="23" numFmtId="162" xfId="0" applyNumberFormat="1" applyFont="1" applyBorder="1" applyAlignment="1">
      <alignment horizontal="right" vertical="center" wrapText="1"/>
    </xf>
    <xf fontId="20" fillId="0" borderId="23" numFmtId="164" xfId="0" applyNumberFormat="1" applyFont="1" applyBorder="1" applyAlignment="1">
      <alignment horizontal="right" vertical="center" wrapText="1"/>
    </xf>
    <xf fontId="10" fillId="0" borderId="14" numFmtId="0" xfId="0" applyFont="1" applyBorder="1" applyAlignment="1">
      <alignment horizontal="center" vertical="top" wrapText="1"/>
    </xf>
    <xf fontId="8" fillId="0" borderId="22" numFmtId="0" xfId="0" applyFont="1" applyBorder="1" applyAlignment="1">
      <alignment horizontal="center" vertical="center"/>
    </xf>
    <xf fontId="10" fillId="0" borderId="18" numFmtId="0" xfId="0" applyFont="1" applyBorder="1" applyAlignment="1">
      <alignment horizontal="center" vertical="top" wrapText="1"/>
    </xf>
    <xf fontId="20" fillId="0" borderId="0" numFmtId="0" xfId="0" applyFont="1" applyAlignment="1">
      <alignment vertical="center"/>
    </xf>
    <xf fontId="20" fillId="0" borderId="19" numFmtId="49" xfId="0" applyNumberFormat="1" applyFont="1" applyBorder="1" applyAlignment="1">
      <alignment horizontal="center" vertical="top" wrapText="1"/>
    </xf>
    <xf fontId="20" fillId="0" borderId="23" numFmtId="49" xfId="0" applyNumberFormat="1" applyFont="1" applyBorder="1" applyAlignment="1">
      <alignment horizontal="center" vertical="center" wrapText="1"/>
    </xf>
    <xf fontId="20" fillId="0" borderId="23" numFmtId="162" xfId="0" applyNumberFormat="1" applyFont="1" applyBorder="1" applyAlignment="1">
      <alignment vertical="center" wrapText="1"/>
    </xf>
    <xf fontId="20" fillId="0" borderId="12" numFmtId="162" xfId="0" applyNumberFormat="1" applyFont="1" applyBorder="1" applyAlignment="1">
      <alignment vertical="center" wrapText="1"/>
    </xf>
    <xf fontId="9" fillId="0" borderId="24" numFmtId="162" xfId="0" applyNumberFormat="1" applyFont="1" applyBorder="1" applyAlignment="1">
      <alignment horizontal="right" vertical="center" wrapText="1"/>
    </xf>
    <xf fontId="19" fillId="0" borderId="17" numFmtId="0" xfId="0" applyFont="1" applyBorder="1" applyAlignment="1">
      <alignment horizontal="center" vertical="center" wrapText="1"/>
    </xf>
    <xf fontId="19" fillId="0" borderId="23" numFmtId="49" xfId="0" applyNumberFormat="1" applyFont="1" applyBorder="1" applyAlignment="1">
      <alignment horizontal="center" vertical="center" wrapText="1"/>
    </xf>
    <xf fontId="9" fillId="0" borderId="25" numFmtId="162" xfId="0" applyNumberFormat="1" applyFont="1" applyBorder="1" applyAlignment="1">
      <alignment horizontal="right" vertical="center" wrapText="1"/>
    </xf>
    <xf fontId="20" fillId="0" borderId="15" numFmtId="164" xfId="0" applyNumberFormat="1" applyFont="1" applyBorder="1" applyAlignment="1">
      <alignment horizontal="right" vertical="center" wrapText="1"/>
    </xf>
    <xf fontId="20" fillId="0" borderId="9" numFmtId="164" xfId="0" applyNumberFormat="1" applyFont="1" applyBorder="1" applyAlignment="1">
      <alignment horizontal="right" vertical="center" wrapText="1"/>
    </xf>
    <xf fontId="6" fillId="0" borderId="13" numFmtId="0" xfId="0" applyFont="1" applyBorder="1" applyAlignment="1">
      <alignment horizontal="center" vertical="center" wrapText="1"/>
    </xf>
    <xf fontId="9" fillId="0" borderId="15" numFmtId="165" xfId="0" applyNumberFormat="1" applyFont="1" applyBorder="1" applyAlignment="1">
      <alignment horizontal="left" vertical="center" wrapText="1"/>
    </xf>
    <xf fontId="11" fillId="0" borderId="17" numFmtId="164" xfId="0" applyNumberFormat="1" applyFont="1" applyBorder="1" applyAlignment="1">
      <alignment horizontal="right" vertical="center" wrapText="1"/>
    </xf>
    <xf fontId="20" fillId="0" borderId="19" numFmtId="0" xfId="0" applyFont="1" applyBorder="1" applyAlignment="1">
      <alignment horizontal="center" vertical="top" wrapText="1"/>
    </xf>
    <xf fontId="16" fillId="0" borderId="17" numFmtId="0" xfId="0" applyFont="1" applyBorder="1" applyAlignment="1">
      <alignment vertical="center"/>
    </xf>
    <xf fontId="16" fillId="0" borderId="26" numFmtId="166" xfId="0" applyNumberFormat="1" applyFont="1" applyBorder="1" applyAlignment="1">
      <alignment horizontal="center" vertical="center" wrapText="1"/>
    </xf>
    <xf fontId="16" fillId="0" borderId="27" numFmtId="166" xfId="0" applyNumberFormat="1" applyFont="1" applyBorder="1" applyAlignment="1">
      <alignment horizontal="center" vertical="center" wrapText="1"/>
    </xf>
    <xf fontId="16" fillId="0" borderId="28" numFmtId="166" xfId="0" applyNumberFormat="1" applyFont="1" applyBorder="1" applyAlignment="1">
      <alignment horizontal="center" vertical="center" wrapText="1"/>
    </xf>
    <xf fontId="16" fillId="0" borderId="29" numFmtId="162" xfId="0" applyNumberFormat="1" applyFont="1" applyBorder="1" applyAlignment="1">
      <alignment horizontal="right" vertical="center" wrapText="1"/>
    </xf>
    <xf fontId="16" fillId="0" borderId="29" numFmtId="164" xfId="0" applyNumberFormat="1" applyFont="1" applyBorder="1" applyAlignment="1">
      <alignment horizontal="right" vertical="center" wrapText="1"/>
    </xf>
    <xf fontId="16" fillId="0" borderId="30" numFmtId="164" xfId="0" applyNumberFormat="1" applyFont="1" applyBorder="1" applyAlignment="1">
      <alignment horizontal="right" vertical="center" wrapText="1"/>
    </xf>
    <xf fontId="17" fillId="0" borderId="17" numFmtId="49" xfId="0" applyNumberFormat="1" applyFont="1" applyBorder="1" applyAlignment="1">
      <alignment vertical="center" wrapText="1"/>
    </xf>
    <xf fontId="16" fillId="0" borderId="31" numFmtId="165" xfId="0" applyNumberFormat="1" applyFont="1" applyBorder="1" applyAlignment="1">
      <alignment horizontal="center" vertical="center" wrapText="1"/>
    </xf>
    <xf fontId="16" fillId="0" borderId="32" numFmtId="165" xfId="0" applyNumberFormat="1" applyFont="1" applyBorder="1" applyAlignment="1">
      <alignment horizontal="center" vertical="center" wrapText="1"/>
    </xf>
    <xf fontId="16" fillId="0" borderId="33" numFmtId="165" xfId="0" applyNumberFormat="1" applyFont="1" applyBorder="1" applyAlignment="1">
      <alignment horizontal="center" vertical="center" wrapText="1"/>
    </xf>
    <xf fontId="16" fillId="0" borderId="15" numFmtId="162" xfId="0" applyNumberFormat="1" applyFont="1" applyBorder="1" applyAlignment="1">
      <alignment horizontal="right" vertical="center" wrapText="1"/>
    </xf>
    <xf fontId="16" fillId="0" borderId="15" numFmtId="164" xfId="0" applyNumberFormat="1" applyFont="1" applyBorder="1" applyAlignment="1">
      <alignment horizontal="right" vertical="center" wrapText="1"/>
    </xf>
    <xf fontId="16" fillId="0" borderId="16" numFmtId="164" xfId="0" applyNumberFormat="1" applyFont="1" applyBorder="1" applyAlignment="1">
      <alignment horizontal="right" vertical="center" wrapText="1"/>
    </xf>
    <xf fontId="15" fillId="0" borderId="3" numFmtId="0" xfId="0" applyFont="1" applyBorder="1" applyAlignment="1">
      <alignment horizontal="center" vertical="top" wrapText="1"/>
    </xf>
    <xf fontId="25" fillId="0" borderId="0" numFmtId="162" xfId="0" applyNumberFormat="1" applyFont="1" applyAlignment="1">
      <alignment vertical="center" wrapText="1"/>
    </xf>
    <xf fontId="15" fillId="0" borderId="9" numFmtId="0" xfId="0" applyFont="1" applyBorder="1" applyAlignment="1">
      <alignment horizontal="center" vertical="top" wrapText="1"/>
    </xf>
    <xf fontId="25" fillId="0" borderId="9" numFmtId="162" xfId="0" applyNumberFormat="1" applyFont="1" applyBorder="1" applyAlignment="1">
      <alignment vertical="center" wrapText="1"/>
    </xf>
    <xf fontId="9" fillId="0" borderId="4" numFmtId="4" xfId="0" applyNumberFormat="1" applyFont="1" applyBorder="1" applyAlignment="1">
      <alignment horizontal="right" vertical="center" wrapText="1"/>
    </xf>
    <xf fontId="9" fillId="0" borderId="6" numFmtId="162" xfId="0" applyNumberFormat="1" applyFont="1" applyBorder="1" applyAlignment="1">
      <alignment horizontal="right" vertical="center" wrapText="1"/>
    </xf>
    <xf fontId="25" fillId="0" borderId="9" numFmtId="0" xfId="0" applyFont="1" applyBorder="1" applyAlignment="1">
      <alignment horizontal="left" vertical="center" wrapText="1"/>
    </xf>
    <xf fontId="25" fillId="0" borderId="0" numFmtId="0" xfId="0" applyFont="1" applyAlignment="1">
      <alignment horizontal="left" vertical="center" wrapText="1"/>
    </xf>
    <xf fontId="11" fillId="0" borderId="9" numFmtId="164" xfId="0" applyNumberFormat="1" applyFont="1" applyBorder="1" applyAlignment="1">
      <alignment horizontal="right" vertical="center" wrapText="1"/>
    </xf>
    <xf fontId="25" fillId="0" borderId="0" numFmtId="0" xfId="0" applyFont="1" applyAlignment="1">
      <alignment horizontal="left" vertical="top" wrapText="1"/>
    </xf>
    <xf fontId="10" fillId="0" borderId="9" numFmtId="164" xfId="0" applyNumberFormat="1" applyFont="1" applyBorder="1" applyAlignment="1">
      <alignment vertical="center" wrapText="1"/>
    </xf>
    <xf fontId="25" fillId="0" borderId="9" numFmtId="165" xfId="0" applyNumberFormat="1" applyFont="1" applyBorder="1" applyAlignment="1">
      <alignment vertical="center" wrapText="1"/>
    </xf>
    <xf fontId="8" fillId="0" borderId="3" numFmtId="49" xfId="0" applyNumberFormat="1" applyFont="1" applyBorder="1" applyAlignment="1">
      <alignment horizontal="center" vertical="center" wrapText="1"/>
    </xf>
    <xf fontId="25" fillId="0" borderId="0" numFmtId="165" xfId="0" applyNumberFormat="1" applyFont="1" applyAlignment="1">
      <alignment vertical="center" wrapText="1"/>
    </xf>
    <xf fontId="9" fillId="0" borderId="3" numFmtId="162" xfId="0" applyNumberFormat="1" applyFont="1" applyBorder="1" applyAlignment="1">
      <alignment horizontal="right" vertical="center" wrapText="1"/>
    </xf>
    <xf fontId="9" fillId="0" borderId="3" numFmtId="164" xfId="0" applyNumberFormat="1" applyFont="1" applyBorder="1" applyAlignment="1">
      <alignment horizontal="right" vertical="center" wrapText="1"/>
    </xf>
    <xf fontId="17" fillId="0" borderId="4" numFmtId="0" xfId="0" applyFont="1" applyBorder="1" applyAlignment="1">
      <alignment vertical="center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min="19" max="40" style="1" width="9.140625"/>
    <col min="41" max="16384" style="1" width="9.140625"/>
  </cols>
  <sheetData>
    <row r="1" ht="17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</row>
    <row r="2" ht="15">
      <c r="A2" s="10"/>
      <c r="B2" s="11"/>
      <c r="C2" s="12"/>
      <c r="D2" s="9"/>
      <c r="E2" s="13"/>
      <c r="F2" s="9"/>
      <c r="G2" s="9"/>
      <c r="H2" s="13"/>
      <c r="I2" s="14"/>
      <c r="J2" s="14"/>
      <c r="K2" s="15"/>
      <c r="L2" s="15"/>
      <c r="M2" s="9"/>
      <c r="N2" s="9"/>
      <c r="O2" s="9"/>
      <c r="P2" s="16"/>
      <c r="Q2" s="16"/>
      <c r="R2" s="17" t="s">
        <v>1</v>
      </c>
      <c r="S2" s="1"/>
      <c r="T2" s="1"/>
      <c r="U2" s="1"/>
      <c r="V2" s="1"/>
      <c r="W2" s="1"/>
      <c r="X2" s="1"/>
      <c r="Y2" s="1"/>
      <c r="Z2" s="1"/>
    </row>
    <row r="3" s="18" customFormat="1" ht="15">
      <c r="A3" s="19" t="s">
        <v>2</v>
      </c>
      <c r="B3" s="20" t="s">
        <v>3</v>
      </c>
      <c r="C3" s="21" t="s">
        <v>4</v>
      </c>
      <c r="D3" s="22" t="s">
        <v>5</v>
      </c>
      <c r="E3" s="23" t="s">
        <v>6</v>
      </c>
      <c r="F3" s="24" t="s">
        <v>7</v>
      </c>
      <c r="G3" s="25"/>
      <c r="H3" s="26"/>
      <c r="I3" s="27" t="s">
        <v>8</v>
      </c>
      <c r="J3" s="28"/>
      <c r="K3" s="24" t="s">
        <v>9</v>
      </c>
      <c r="L3" s="25"/>
      <c r="M3" s="25"/>
      <c r="N3" s="26"/>
      <c r="O3" s="29" t="s">
        <v>10</v>
      </c>
      <c r="P3" s="30" t="s">
        <v>11</v>
      </c>
      <c r="Q3" s="30" t="s">
        <v>12</v>
      </c>
      <c r="R3" s="29" t="s">
        <v>13</v>
      </c>
      <c r="S3" s="18"/>
      <c r="T3" s="18"/>
      <c r="U3" s="18"/>
      <c r="V3" s="18"/>
      <c r="W3" s="18"/>
      <c r="X3" s="18"/>
      <c r="Y3" s="18"/>
      <c r="Z3" s="18"/>
    </row>
    <row r="4" s="18" customFormat="1" ht="66.75" customHeight="1">
      <c r="A4" s="31"/>
      <c r="B4" s="32"/>
      <c r="C4" s="33"/>
      <c r="D4" s="34"/>
      <c r="E4" s="35"/>
      <c r="F4" s="36" t="s">
        <v>14</v>
      </c>
      <c r="G4" s="37" t="s">
        <v>15</v>
      </c>
      <c r="H4" s="36" t="s">
        <v>16</v>
      </c>
      <c r="I4" s="38" t="s">
        <v>17</v>
      </c>
      <c r="J4" s="36" t="s">
        <v>16</v>
      </c>
      <c r="K4" s="39" t="s">
        <v>18</v>
      </c>
      <c r="L4" s="40" t="s">
        <v>19</v>
      </c>
      <c r="M4" s="39" t="s">
        <v>20</v>
      </c>
      <c r="N4" s="40" t="s">
        <v>21</v>
      </c>
      <c r="O4" s="41"/>
      <c r="P4" s="42"/>
      <c r="Q4" s="42"/>
      <c r="R4" s="41"/>
      <c r="S4" s="18"/>
      <c r="T4" s="18"/>
      <c r="U4" s="18"/>
      <c r="V4" s="18"/>
      <c r="W4" s="18"/>
      <c r="X4" s="18"/>
      <c r="Y4" s="18"/>
      <c r="Z4" s="18"/>
    </row>
    <row r="5" s="43" customFormat="1" ht="26.25" customHeight="1">
      <c r="A5" s="44"/>
      <c r="B5" s="45" t="s">
        <v>22</v>
      </c>
      <c r="C5" s="46"/>
      <c r="D5" s="47"/>
      <c r="E5" s="48">
        <f>SUM(E6:E16)</f>
        <v>12444309.034179106</v>
      </c>
      <c r="F5" s="49">
        <f>SUM(F6:F16)</f>
        <v>28065221.000000004</v>
      </c>
      <c r="G5" s="48">
        <f>SUM(G6:G16)</f>
        <v>15994645.800000001</v>
      </c>
      <c r="H5" s="49">
        <f>SUM(H6:H16)</f>
        <v>1995070.4000000001</v>
      </c>
      <c r="I5" s="48">
        <f>SUM(I6:I16)</f>
        <v>14241465.73</v>
      </c>
      <c r="J5" s="49">
        <f>SUM(J6:J16)</f>
        <v>863399.91000000003</v>
      </c>
      <c r="K5" s="48">
        <f>SUM(K6:K16)</f>
        <v>1797156.6958208957</v>
      </c>
      <c r="L5" s="49">
        <f>SUM(L6:L16)</f>
        <v>-1753180.0699999996</v>
      </c>
      <c r="M5" s="48">
        <f>SUM(M6:M16)</f>
        <v>-13823755.269999998</v>
      </c>
      <c r="N5" s="49">
        <f>SUM(N6:N16)</f>
        <v>-1131670.49</v>
      </c>
      <c r="O5" s="50">
        <f t="shared" ref="O5:O9" si="0">IFERROR(I5/E5,"")</f>
        <v>1.1444159487589778</v>
      </c>
      <c r="P5" s="51">
        <f t="shared" ref="P5:P9" si="1">IFERROR(J5/H5,"")</f>
        <v>0.43276663820985967</v>
      </c>
      <c r="Q5" s="50">
        <f t="shared" ref="Q5:Q9" si="2">IFERROR(I5/G5,"")</f>
        <v>0.89038956586334661</v>
      </c>
      <c r="R5" s="51">
        <f t="shared" ref="R5:R9" si="3">IFERROR(I5/F5,"")</f>
        <v>0.50744178105705984</v>
      </c>
      <c r="S5" s="43"/>
      <c r="T5" s="43"/>
      <c r="U5" s="43"/>
      <c r="V5" s="43"/>
      <c r="W5" s="43"/>
      <c r="X5" s="43"/>
      <c r="Y5" s="43"/>
      <c r="Z5" s="43"/>
    </row>
    <row r="6" ht="17.25">
      <c r="A6" s="52"/>
      <c r="B6" s="53" t="s">
        <v>23</v>
      </c>
      <c r="C6" s="54" t="s">
        <v>24</v>
      </c>
      <c r="D6" s="55" t="s">
        <v>25</v>
      </c>
      <c r="E6" s="56">
        <f>10606697.6/33.5*30</f>
        <v>9498535.1641791053</v>
      </c>
      <c r="F6" s="57">
        <v>21478832.199999999</v>
      </c>
      <c r="G6" s="56">
        <v>12538528.4</v>
      </c>
      <c r="H6" s="57">
        <v>1895926.7</v>
      </c>
      <c r="I6" s="56">
        <v>10503146.780000001</v>
      </c>
      <c r="J6" s="57">
        <v>547238.69999999995</v>
      </c>
      <c r="K6" s="56">
        <f t="shared" ref="K6:K9" si="4">I6-E6</f>
        <v>1004611.6158208959</v>
      </c>
      <c r="L6" s="57">
        <f t="shared" ref="L6:L9" si="5">I6-G6</f>
        <v>-2035381.6199999992</v>
      </c>
      <c r="M6" s="56">
        <f t="shared" ref="M6:M9" si="6">I6-F6</f>
        <v>-10975685.419999998</v>
      </c>
      <c r="N6" s="58">
        <f t="shared" ref="N6:N9" si="7">J6-H6</f>
        <v>-1348688</v>
      </c>
      <c r="O6" s="59">
        <f t="shared" si="0"/>
        <v>1.1057648993720095</v>
      </c>
      <c r="P6" s="60">
        <f t="shared" si="1"/>
        <v>0.2886391652166721</v>
      </c>
      <c r="Q6" s="59">
        <f t="shared" si="2"/>
        <v>0.83766981618034231</v>
      </c>
      <c r="R6" s="59">
        <f t="shared" si="3"/>
        <v>0.48899989916584019</v>
      </c>
      <c r="S6" s="1"/>
      <c r="T6" s="1"/>
      <c r="U6" s="1"/>
      <c r="V6" s="1"/>
      <c r="W6" s="1"/>
      <c r="X6" s="1"/>
      <c r="Y6" s="1"/>
      <c r="Z6" s="1"/>
    </row>
    <row r="7" ht="17.25">
      <c r="A7" s="61"/>
      <c r="B7" s="53" t="s">
        <v>26</v>
      </c>
      <c r="C7" s="62" t="s">
        <v>27</v>
      </c>
      <c r="D7" s="63" t="s">
        <v>28</v>
      </c>
      <c r="E7" s="64">
        <v>47119.599999999999</v>
      </c>
      <c r="F7" s="64">
        <v>82008.100000000006</v>
      </c>
      <c r="G7" s="65">
        <v>54163.5</v>
      </c>
      <c r="H7" s="64">
        <v>7525</v>
      </c>
      <c r="I7" s="65">
        <v>48441.349999999999</v>
      </c>
      <c r="J7" s="64">
        <v>16.329999999999998</v>
      </c>
      <c r="K7" s="65">
        <f t="shared" si="4"/>
        <v>1321.75</v>
      </c>
      <c r="L7" s="64">
        <f t="shared" si="5"/>
        <v>-5722.1500000000015</v>
      </c>
      <c r="M7" s="65">
        <f t="shared" si="6"/>
        <v>-33566.750000000007</v>
      </c>
      <c r="N7" s="64">
        <f t="shared" si="7"/>
        <v>-7508.6700000000001</v>
      </c>
      <c r="O7" s="60">
        <f t="shared" si="0"/>
        <v>1.028050959685566</v>
      </c>
      <c r="P7" s="59">
        <f t="shared" si="1"/>
        <v>0.002170099667774086</v>
      </c>
      <c r="Q7" s="60">
        <f t="shared" si="2"/>
        <v>0.89435413147230147</v>
      </c>
      <c r="R7" s="59">
        <f t="shared" si="3"/>
        <v>0.59068982210293852</v>
      </c>
      <c r="S7" s="1"/>
      <c r="T7" s="1"/>
      <c r="U7" s="1"/>
      <c r="V7" s="1"/>
      <c r="W7" s="1"/>
      <c r="X7" s="1"/>
      <c r="Y7" s="1"/>
      <c r="Z7" s="1"/>
    </row>
    <row r="8" ht="17.25">
      <c r="A8" s="61"/>
      <c r="B8" s="53" t="s">
        <v>23</v>
      </c>
      <c r="C8" s="54" t="s">
        <v>29</v>
      </c>
      <c r="D8" s="55" t="s">
        <v>30</v>
      </c>
      <c r="E8" s="65">
        <v>0</v>
      </c>
      <c r="F8" s="64">
        <v>52994.300000000003</v>
      </c>
      <c r="G8" s="64">
        <v>32497.099999999999</v>
      </c>
      <c r="H8" s="65">
        <v>0</v>
      </c>
      <c r="I8" s="64">
        <v>18747.77</v>
      </c>
      <c r="J8" s="65">
        <v>501.30000000000001</v>
      </c>
      <c r="K8" s="64">
        <f t="shared" si="4"/>
        <v>18747.77</v>
      </c>
      <c r="L8" s="65">
        <f t="shared" si="5"/>
        <v>-13749.329999999998</v>
      </c>
      <c r="M8" s="64">
        <f t="shared" si="6"/>
        <v>-34246.529999999999</v>
      </c>
      <c r="N8" s="65">
        <f t="shared" si="7"/>
        <v>501.30000000000001</v>
      </c>
      <c r="O8" s="59" t="str">
        <f t="shared" si="0"/>
        <v/>
      </c>
      <c r="P8" s="60" t="str">
        <f t="shared" si="1"/>
        <v/>
      </c>
      <c r="Q8" s="59">
        <f t="shared" si="2"/>
        <v>0.57690593929919909</v>
      </c>
      <c r="R8" s="59">
        <f t="shared" si="3"/>
        <v>0.35376955634851293</v>
      </c>
      <c r="S8" s="1"/>
      <c r="T8" s="1"/>
      <c r="U8" s="1"/>
      <c r="V8" s="1"/>
      <c r="W8" s="1"/>
      <c r="X8" s="1"/>
      <c r="Y8" s="1"/>
      <c r="Z8" s="1"/>
    </row>
    <row r="9" ht="17.25">
      <c r="A9" s="61"/>
      <c r="B9" s="53" t="s">
        <v>23</v>
      </c>
      <c r="C9" s="62" t="s">
        <v>31</v>
      </c>
      <c r="D9" s="63" t="s">
        <v>32</v>
      </c>
      <c r="E9" s="64">
        <v>867073.66000000003</v>
      </c>
      <c r="F9" s="65">
        <v>1259409.1000000001</v>
      </c>
      <c r="G9" s="64">
        <v>935989</v>
      </c>
      <c r="H9" s="64">
        <v>24214.599999999999</v>
      </c>
      <c r="I9" s="65">
        <v>923066.35999999999</v>
      </c>
      <c r="J9" s="64">
        <v>24220.049999999999</v>
      </c>
      <c r="K9" s="65">
        <f t="shared" si="4"/>
        <v>55992.699999999953</v>
      </c>
      <c r="L9" s="64">
        <f t="shared" si="5"/>
        <v>-12922.640000000014</v>
      </c>
      <c r="M9" s="65">
        <f t="shared" si="6"/>
        <v>-336342.74000000011</v>
      </c>
      <c r="N9" s="64">
        <f t="shared" si="7"/>
        <v>5.4500000000007276</v>
      </c>
      <c r="O9" s="60">
        <f t="shared" si="0"/>
        <v>1.0645766358535214</v>
      </c>
      <c r="P9" s="59">
        <f t="shared" si="1"/>
        <v>1.0002250708250395</v>
      </c>
      <c r="Q9" s="60">
        <f t="shared" si="2"/>
        <v>0.98619359842904131</v>
      </c>
      <c r="R9" s="59">
        <f t="shared" si="3"/>
        <v>0.732936072956754</v>
      </c>
      <c r="S9" s="1"/>
      <c r="T9" s="1"/>
      <c r="U9" s="1"/>
      <c r="V9" s="1"/>
      <c r="W9" s="1"/>
      <c r="X9" s="1"/>
      <c r="Y9" s="1"/>
      <c r="Z9" s="1"/>
    </row>
    <row r="10" ht="17.25">
      <c r="A10" s="61"/>
      <c r="B10" s="53" t="s">
        <v>23</v>
      </c>
      <c r="C10" s="54" t="s">
        <v>33</v>
      </c>
      <c r="D10" s="55" t="s">
        <v>34</v>
      </c>
      <c r="E10" s="65">
        <v>633.42999999999995</v>
      </c>
      <c r="F10" s="64">
        <v>0</v>
      </c>
      <c r="G10" s="65">
        <v>0</v>
      </c>
      <c r="H10" s="64">
        <v>0</v>
      </c>
      <c r="I10" s="64">
        <v>237.47</v>
      </c>
      <c r="J10" s="65">
        <v>15.73</v>
      </c>
      <c r="K10" s="64">
        <f t="shared" ref="K10:K45" si="8">I10-E10</f>
        <v>-395.95999999999992</v>
      </c>
      <c r="L10" s="65">
        <f t="shared" ref="L10:L73" si="9">I10-G10</f>
        <v>237.47</v>
      </c>
      <c r="M10" s="64">
        <f t="shared" ref="M10:M45" si="10">I10-F10</f>
        <v>237.47</v>
      </c>
      <c r="N10" s="65">
        <f t="shared" ref="N10:N45" si="11">J10-H10</f>
        <v>15.73</v>
      </c>
      <c r="O10" s="59">
        <f t="shared" ref="O10:O73" si="12">IFERROR(I10/E10,"")</f>
        <v>0.37489541070047205</v>
      </c>
      <c r="P10" s="60" t="str">
        <f t="shared" ref="P10:P73" si="13">IFERROR(J10/H10,"")</f>
        <v/>
      </c>
      <c r="Q10" s="59" t="str">
        <f t="shared" ref="Q10:Q73" si="14">IFERROR(I10/G10,"")</f>
        <v/>
      </c>
      <c r="R10" s="59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1"/>
      <c r="B11" s="53" t="s">
        <v>23</v>
      </c>
      <c r="C11" s="62" t="s">
        <v>35</v>
      </c>
      <c r="D11" s="63" t="s">
        <v>36</v>
      </c>
      <c r="E11" s="64">
        <v>1361.9200000000001</v>
      </c>
      <c r="F11" s="65">
        <v>1208.9000000000001</v>
      </c>
      <c r="G11" s="64">
        <v>1202.9000000000001</v>
      </c>
      <c r="H11" s="65">
        <v>60</v>
      </c>
      <c r="I11" s="64">
        <v>1188.27</v>
      </c>
      <c r="J11" s="64">
        <v>0</v>
      </c>
      <c r="K11" s="65">
        <f t="shared" si="8"/>
        <v>-173.65000000000009</v>
      </c>
      <c r="L11" s="64">
        <f t="shared" si="9"/>
        <v>-14.630000000000109</v>
      </c>
      <c r="M11" s="65">
        <f t="shared" si="10"/>
        <v>-20.630000000000109</v>
      </c>
      <c r="N11" s="64">
        <f t="shared" si="11"/>
        <v>-60</v>
      </c>
      <c r="O11" s="60">
        <f t="shared" si="12"/>
        <v>0.87249618186090216</v>
      </c>
      <c r="P11" s="59">
        <f t="shared" si="13"/>
        <v>0</v>
      </c>
      <c r="Q11" s="60">
        <f t="shared" si="14"/>
        <v>0.98783772549671622</v>
      </c>
      <c r="R11" s="59">
        <f t="shared" si="15"/>
        <v>0.98293489949540891</v>
      </c>
      <c r="S11" s="1"/>
      <c r="T11" s="1"/>
      <c r="U11" s="1"/>
      <c r="V11" s="1"/>
      <c r="W11" s="1"/>
      <c r="X11" s="1"/>
      <c r="Y11" s="1"/>
      <c r="Z11" s="1"/>
    </row>
    <row r="12" ht="17.25">
      <c r="A12" s="61"/>
      <c r="B12" s="53" t="s">
        <v>23</v>
      </c>
      <c r="C12" s="54" t="s">
        <v>37</v>
      </c>
      <c r="D12" s="55" t="s">
        <v>38</v>
      </c>
      <c r="E12" s="65">
        <v>312982.90000000002</v>
      </c>
      <c r="F12" s="64">
        <v>615839.40000000002</v>
      </c>
      <c r="G12" s="65">
        <v>330592.29999999999</v>
      </c>
      <c r="H12" s="64">
        <v>1000</v>
      </c>
      <c r="I12" s="64">
        <v>338479.39999999997</v>
      </c>
      <c r="J12" s="65">
        <v>3041.71</v>
      </c>
      <c r="K12" s="64">
        <f t="shared" si="8"/>
        <v>25496.499999999942</v>
      </c>
      <c r="L12" s="64">
        <f t="shared" si="9"/>
        <v>7887.0999999999767</v>
      </c>
      <c r="M12" s="64">
        <f t="shared" si="10"/>
        <v>-277360.00000000006</v>
      </c>
      <c r="N12" s="64">
        <f t="shared" si="11"/>
        <v>2041.71</v>
      </c>
      <c r="O12" s="59">
        <f t="shared" si="12"/>
        <v>1.0814629169836434</v>
      </c>
      <c r="P12" s="59">
        <f t="shared" si="13"/>
        <v>3.0417100000000001</v>
      </c>
      <c r="Q12" s="59">
        <f t="shared" si="14"/>
        <v>1.0238574824640501</v>
      </c>
      <c r="R12" s="59">
        <f t="shared" si="15"/>
        <v>0.54962283998068318</v>
      </c>
      <c r="S12" s="1"/>
      <c r="T12" s="1"/>
      <c r="U12" s="1"/>
      <c r="V12" s="1"/>
      <c r="W12" s="1"/>
      <c r="X12" s="1"/>
      <c r="Y12" s="1"/>
      <c r="Z12" s="1"/>
    </row>
    <row r="13" ht="17.25">
      <c r="A13" s="61"/>
      <c r="B13" s="53" t="s">
        <v>39</v>
      </c>
      <c r="C13" s="62" t="s">
        <v>40</v>
      </c>
      <c r="D13" s="63" t="s">
        <v>41</v>
      </c>
      <c r="E13" s="64">
        <v>69320.710000000006</v>
      </c>
      <c r="F13" s="65">
        <v>1486170.1000000001</v>
      </c>
      <c r="G13" s="64">
        <v>75900</v>
      </c>
      <c r="H13" s="65">
        <v>4500</v>
      </c>
      <c r="I13" s="64">
        <v>265600.17999999999</v>
      </c>
      <c r="J13" s="64">
        <v>181428</v>
      </c>
      <c r="K13" s="65">
        <f t="shared" si="8"/>
        <v>196279.46999999997</v>
      </c>
      <c r="L13" s="64">
        <f t="shared" si="9"/>
        <v>189700.17999999999</v>
      </c>
      <c r="M13" s="64">
        <f t="shared" si="10"/>
        <v>-1220569.9200000002</v>
      </c>
      <c r="N13" s="64">
        <f t="shared" si="11"/>
        <v>176928</v>
      </c>
      <c r="O13" s="59">
        <f t="shared" si="12"/>
        <v>3.8314694122434689</v>
      </c>
      <c r="P13" s="59">
        <f t="shared" si="13"/>
        <v>40.31733333333333</v>
      </c>
      <c r="Q13" s="59">
        <f t="shared" si="14"/>
        <v>3.4993436100131752</v>
      </c>
      <c r="R13" s="59">
        <f t="shared" si="15"/>
        <v>0.1787145226512093</v>
      </c>
      <c r="S13" s="1"/>
      <c r="T13" s="1"/>
      <c r="U13" s="1"/>
      <c r="V13" s="1"/>
      <c r="W13" s="1"/>
      <c r="X13" s="1"/>
      <c r="Y13" s="1"/>
      <c r="Z13" s="1"/>
    </row>
    <row r="14" ht="17.25">
      <c r="A14" s="61"/>
      <c r="B14" s="53" t="s">
        <v>39</v>
      </c>
      <c r="C14" s="54" t="s">
        <v>42</v>
      </c>
      <c r="D14" s="55" t="s">
        <v>43</v>
      </c>
      <c r="E14" s="65">
        <v>1489372.0700000001</v>
      </c>
      <c r="F14" s="64">
        <v>2439929.7999999998</v>
      </c>
      <c r="G14" s="65">
        <v>1600886</v>
      </c>
      <c r="H14" s="64">
        <v>4000</v>
      </c>
      <c r="I14" s="64">
        <v>1726852.1299999999</v>
      </c>
      <c r="J14" s="65">
        <v>68457.669999999998</v>
      </c>
      <c r="K14" s="64">
        <f t="shared" si="8"/>
        <v>237480.05999999982</v>
      </c>
      <c r="L14" s="64">
        <f t="shared" si="9"/>
        <v>125966.12999999989</v>
      </c>
      <c r="M14" s="64">
        <f t="shared" si="10"/>
        <v>-713077.66999999993</v>
      </c>
      <c r="N14" s="66">
        <f t="shared" si="11"/>
        <v>64457.669999999998</v>
      </c>
      <c r="O14" s="59">
        <f t="shared" si="12"/>
        <v>1.1594497874530438</v>
      </c>
      <c r="P14" s="59">
        <f t="shared" si="13"/>
        <v>17.114417499999998</v>
      </c>
      <c r="Q14" s="59">
        <f t="shared" si="14"/>
        <v>1.0786852592876695</v>
      </c>
      <c r="R14" s="59">
        <f t="shared" si="15"/>
        <v>0.70774664500593421</v>
      </c>
      <c r="S14" s="1"/>
      <c r="T14" s="1"/>
      <c r="U14" s="1"/>
      <c r="V14" s="1"/>
      <c r="W14" s="1"/>
      <c r="X14" s="1"/>
      <c r="Y14" s="1"/>
      <c r="Z14" s="1"/>
    </row>
    <row r="15" ht="17.25">
      <c r="A15" s="61"/>
      <c r="B15" s="53"/>
      <c r="C15" s="62" t="s">
        <v>44</v>
      </c>
      <c r="D15" s="63" t="s">
        <v>45</v>
      </c>
      <c r="E15" s="64">
        <v>157909.57999999999</v>
      </c>
      <c r="F15" s="64">
        <v>648829.09999999998</v>
      </c>
      <c r="G15" s="64">
        <v>424886.59999999998</v>
      </c>
      <c r="H15" s="64">
        <v>57844.099999999999</v>
      </c>
      <c r="I15" s="64">
        <v>415706.01999999996</v>
      </c>
      <c r="J15" s="64">
        <v>38480.419999999998</v>
      </c>
      <c r="K15" s="65">
        <f t="shared" si="8"/>
        <v>257796.43999999997</v>
      </c>
      <c r="L15" s="64">
        <f t="shared" si="9"/>
        <v>-9180.5800000000163</v>
      </c>
      <c r="M15" s="64">
        <f t="shared" si="10"/>
        <v>-233123.08000000002</v>
      </c>
      <c r="N15" s="66">
        <f t="shared" si="11"/>
        <v>-19363.68</v>
      </c>
      <c r="O15" s="59">
        <f t="shared" si="12"/>
        <v>2.6325573153953039</v>
      </c>
      <c r="P15" s="59">
        <f t="shared" si="13"/>
        <v>0.66524364628371779</v>
      </c>
      <c r="Q15" s="59">
        <f t="shared" si="14"/>
        <v>0.97839287000343145</v>
      </c>
      <c r="R15" s="59">
        <f t="shared" si="15"/>
        <v>0.64070187357502917</v>
      </c>
      <c r="S15" s="1"/>
      <c r="T15" s="1"/>
      <c r="U15" s="1"/>
      <c r="V15" s="1"/>
      <c r="W15" s="1"/>
      <c r="X15" s="1"/>
      <c r="Y15" s="1"/>
      <c r="Z15" s="1"/>
    </row>
    <row r="16" ht="17.25" hidden="1">
      <c r="A16" s="61"/>
      <c r="B16" s="53" t="s">
        <v>39</v>
      </c>
      <c r="C16" s="54" t="s">
        <v>46</v>
      </c>
      <c r="D16" s="55" t="s">
        <v>47</v>
      </c>
      <c r="E16" s="65">
        <v>0</v>
      </c>
      <c r="F16" s="64">
        <v>0</v>
      </c>
      <c r="G16" s="65">
        <v>0</v>
      </c>
      <c r="H16" s="64">
        <v>0</v>
      </c>
      <c r="I16" s="65">
        <v>0</v>
      </c>
      <c r="J16" s="64">
        <v>0</v>
      </c>
      <c r="K16" s="64">
        <f t="shared" si="8"/>
        <v>0</v>
      </c>
      <c r="L16" s="65">
        <f t="shared" si="9"/>
        <v>0</v>
      </c>
      <c r="M16" s="64">
        <f t="shared" si="10"/>
        <v>0</v>
      </c>
      <c r="N16" s="65">
        <f t="shared" si="11"/>
        <v>0</v>
      </c>
      <c r="O16" s="59" t="str">
        <f t="shared" si="12"/>
        <v/>
      </c>
      <c r="P16" s="60" t="str">
        <f t="shared" si="13"/>
        <v/>
      </c>
      <c r="Q16" s="59" t="str">
        <f t="shared" si="14"/>
        <v/>
      </c>
      <c r="R16" s="59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3" customFormat="1" ht="27.75" customHeight="1">
      <c r="A17" s="67" t="s">
        <v>48</v>
      </c>
      <c r="B17" s="68"/>
      <c r="C17" s="68"/>
      <c r="D17" s="69"/>
      <c r="E17" s="70">
        <f>E21+E24+E33+E46+E51+E54+E57+E66</f>
        <v>5056071.9200000009</v>
      </c>
      <c r="F17" s="71">
        <f>F21+F24+F33+F46+F51+F54+F57+F66</f>
        <v>7828488.9700000007</v>
      </c>
      <c r="G17" s="70">
        <f>G21+G24+G33+G46+G51+G54+G57+G66</f>
        <v>4925973.4699999997</v>
      </c>
      <c r="H17" s="71">
        <f>H21+H24+H33+H46+H51+H54+H57+H66</f>
        <v>628482.5</v>
      </c>
      <c r="I17" s="70">
        <f>I21+I24+I33+I46+I51+I54+I57+I66</f>
        <v>4811429.7000000002</v>
      </c>
      <c r="J17" s="71">
        <f>J21+J24+J33+J46+J51+J54+J57+J66</f>
        <v>396135.95999999996</v>
      </c>
      <c r="K17" s="70">
        <f t="shared" si="8"/>
        <v>-244642.22000000067</v>
      </c>
      <c r="L17" s="70">
        <f t="shared" si="9"/>
        <v>-114543.76999999955</v>
      </c>
      <c r="M17" s="71">
        <f t="shared" si="10"/>
        <v>-3017059.2700000005</v>
      </c>
      <c r="N17" s="70">
        <f t="shared" si="11"/>
        <v>-232346.54000000004</v>
      </c>
      <c r="O17" s="50">
        <f t="shared" si="12"/>
        <v>0.95161417324142794</v>
      </c>
      <c r="P17" s="72">
        <f t="shared" si="13"/>
        <v>0.63030547389943226</v>
      </c>
      <c r="Q17" s="50">
        <f t="shared" si="14"/>
        <v>0.97674697789227038</v>
      </c>
      <c r="R17" s="72">
        <f t="shared" si="15"/>
        <v>0.61460515796064275</v>
      </c>
      <c r="S17" s="43"/>
      <c r="T17" s="43"/>
      <c r="U17" s="43"/>
      <c r="V17" s="43"/>
      <c r="W17" s="43"/>
      <c r="X17" s="43"/>
      <c r="Y17" s="43"/>
      <c r="Z17" s="43"/>
    </row>
    <row r="18" ht="18" customHeight="1">
      <c r="A18" s="73" t="s">
        <v>49</v>
      </c>
      <c r="B18" s="74" t="s">
        <v>26</v>
      </c>
      <c r="C18" s="75" t="s">
        <v>50</v>
      </c>
      <c r="D18" s="76" t="s">
        <v>51</v>
      </c>
      <c r="E18" s="57">
        <v>144994.51000000001</v>
      </c>
      <c r="F18" s="77">
        <v>261278.39999999999</v>
      </c>
      <c r="G18" s="57">
        <v>169376</v>
      </c>
      <c r="H18" s="77">
        <v>21428.799999999999</v>
      </c>
      <c r="I18" s="57">
        <v>181126.25</v>
      </c>
      <c r="J18" s="77">
        <v>19781.150000000001</v>
      </c>
      <c r="K18" s="57">
        <f t="shared" si="8"/>
        <v>36131.739999999991</v>
      </c>
      <c r="L18" s="77">
        <f t="shared" si="9"/>
        <v>11750.25</v>
      </c>
      <c r="M18" s="77">
        <f t="shared" si="10"/>
        <v>-80152.149999999994</v>
      </c>
      <c r="N18" s="58">
        <f t="shared" si="11"/>
        <v>-1647.6499999999978</v>
      </c>
      <c r="O18" s="78">
        <f t="shared" si="12"/>
        <v>1.249193848787792</v>
      </c>
      <c r="P18" s="60">
        <f t="shared" si="13"/>
        <v>0.92311048682147401</v>
      </c>
      <c r="Q18" s="78">
        <f t="shared" si="14"/>
        <v>1.0693737601549216</v>
      </c>
      <c r="R18" s="79">
        <f t="shared" si="15"/>
        <v>0.69323086026246339</v>
      </c>
      <c r="S18" s="1"/>
      <c r="T18" s="1"/>
      <c r="U18" s="1"/>
      <c r="V18" s="1"/>
      <c r="W18" s="1"/>
      <c r="X18" s="1"/>
      <c r="Y18" s="1"/>
      <c r="Z18" s="1"/>
    </row>
    <row r="19" ht="17.25">
      <c r="A19" s="80"/>
      <c r="B19" s="81"/>
      <c r="C19" s="62" t="s">
        <v>52</v>
      </c>
      <c r="D19" s="82" t="s">
        <v>53</v>
      </c>
      <c r="E19" s="56">
        <v>4074.3499999999999</v>
      </c>
      <c r="F19" s="57">
        <v>3515.5999999999999</v>
      </c>
      <c r="G19" s="56">
        <v>3515.5999999999999</v>
      </c>
      <c r="H19" s="57">
        <v>0</v>
      </c>
      <c r="I19" s="56">
        <v>647</v>
      </c>
      <c r="J19" s="57">
        <v>0</v>
      </c>
      <c r="K19" s="56">
        <f t="shared" si="8"/>
        <v>-3427.3499999999999</v>
      </c>
      <c r="L19" s="57">
        <f t="shared" si="9"/>
        <v>-2868.5999999999999</v>
      </c>
      <c r="M19" s="56">
        <f t="shared" si="10"/>
        <v>-2868.5999999999999</v>
      </c>
      <c r="N19" s="83">
        <f t="shared" si="11"/>
        <v>0</v>
      </c>
      <c r="O19" s="60">
        <f t="shared" si="12"/>
        <v>0.15879833593088469</v>
      </c>
      <c r="P19" s="59" t="str">
        <f t="shared" si="13"/>
        <v/>
      </c>
      <c r="Q19" s="60">
        <f t="shared" si="14"/>
        <v>0.18403686426214588</v>
      </c>
      <c r="R19" s="84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80"/>
      <c r="B20" s="81"/>
      <c r="C20" s="54" t="s">
        <v>54</v>
      </c>
      <c r="D20" s="85" t="s">
        <v>55</v>
      </c>
      <c r="E20" s="57">
        <v>93217.639999999999</v>
      </c>
      <c r="F20" s="56">
        <v>240354.89999999999</v>
      </c>
      <c r="G20" s="57">
        <v>148626.89999999999</v>
      </c>
      <c r="H20" s="56">
        <v>22600</v>
      </c>
      <c r="I20" s="57">
        <v>160838.37</v>
      </c>
      <c r="J20" s="56">
        <v>19383.260000000002</v>
      </c>
      <c r="K20" s="57">
        <f t="shared" si="8"/>
        <v>67620.729999999996</v>
      </c>
      <c r="L20" s="56">
        <f t="shared" si="9"/>
        <v>12211.470000000001</v>
      </c>
      <c r="M20" s="57">
        <f t="shared" si="10"/>
        <v>-79516.529999999999</v>
      </c>
      <c r="N20" s="83">
        <f t="shared" si="11"/>
        <v>-3216.739999999998</v>
      </c>
      <c r="O20" s="59">
        <f t="shared" si="12"/>
        <v>1.7254070152387466</v>
      </c>
      <c r="P20" s="60">
        <f t="shared" si="13"/>
        <v>0.85766637168141602</v>
      </c>
      <c r="Q20" s="59">
        <f t="shared" si="14"/>
        <v>1.0821619101252868</v>
      </c>
      <c r="R20" s="84">
        <f t="shared" si="15"/>
        <v>0.66917033936067039</v>
      </c>
      <c r="S20" s="1"/>
      <c r="T20" s="1"/>
      <c r="U20" s="1"/>
      <c r="V20" s="1"/>
      <c r="W20" s="1"/>
      <c r="X20" s="1"/>
      <c r="Y20" s="1"/>
      <c r="Z20" s="1"/>
    </row>
    <row r="21" s="86" customFormat="1" ht="17.25">
      <c r="A21" s="87"/>
      <c r="B21" s="88"/>
      <c r="C21" s="89"/>
      <c r="D21" s="90" t="s">
        <v>56</v>
      </c>
      <c r="E21" s="91">
        <f>SUM(E18:E20)</f>
        <v>242286.5</v>
      </c>
      <c r="F21" s="92">
        <f>SUM(F18:F20)</f>
        <v>505148.90000000002</v>
      </c>
      <c r="G21" s="91">
        <f>SUM(G18:G20)</f>
        <v>321518.5</v>
      </c>
      <c r="H21" s="92">
        <f>SUM(H18:H20)</f>
        <v>44028.800000000003</v>
      </c>
      <c r="I21" s="91">
        <f>SUM(I18:I20)</f>
        <v>342611.62</v>
      </c>
      <c r="J21" s="92">
        <f>SUM(J18:J20)</f>
        <v>39164.410000000003</v>
      </c>
      <c r="K21" s="91">
        <f t="shared" si="8"/>
        <v>100325.12</v>
      </c>
      <c r="L21" s="92">
        <f t="shared" si="9"/>
        <v>21093.119999999995</v>
      </c>
      <c r="M21" s="91">
        <f t="shared" si="10"/>
        <v>-162537.28000000003</v>
      </c>
      <c r="N21" s="92">
        <f t="shared" si="11"/>
        <v>-4864.3899999999994</v>
      </c>
      <c r="O21" s="93">
        <f t="shared" si="12"/>
        <v>1.4140763930305651</v>
      </c>
      <c r="P21" s="93">
        <f t="shared" si="13"/>
        <v>0.88951799731085113</v>
      </c>
      <c r="Q21" s="93">
        <f t="shared" si="14"/>
        <v>1.0656046852669443</v>
      </c>
      <c r="R21" s="94">
        <f t="shared" si="15"/>
        <v>0.67823887174652853</v>
      </c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</row>
    <row r="22" ht="34.5">
      <c r="A22" s="95">
        <v>951</v>
      </c>
      <c r="B22" s="74" t="s">
        <v>23</v>
      </c>
      <c r="C22" s="12" t="s">
        <v>57</v>
      </c>
      <c r="D22" s="96" t="s">
        <v>58</v>
      </c>
      <c r="E22" s="57">
        <v>81179.929999999993</v>
      </c>
      <c r="F22" s="77">
        <v>104746.7</v>
      </c>
      <c r="G22" s="57">
        <v>65863.600000000006</v>
      </c>
      <c r="H22" s="77">
        <v>9042</v>
      </c>
      <c r="I22" s="57">
        <v>66041.770000000004</v>
      </c>
      <c r="J22" s="77">
        <v>8677.369999999999</v>
      </c>
      <c r="K22" s="57">
        <f t="shared" si="8"/>
        <v>-15138.159999999989</v>
      </c>
      <c r="L22" s="77">
        <f t="shared" si="9"/>
        <v>178.16999999999825</v>
      </c>
      <c r="M22" s="57">
        <f t="shared" si="10"/>
        <v>-38704.929999999993</v>
      </c>
      <c r="N22" s="77">
        <f t="shared" si="11"/>
        <v>-364.63000000000102</v>
      </c>
      <c r="O22" s="60">
        <f t="shared" si="12"/>
        <v>0.81352336716722973</v>
      </c>
      <c r="P22" s="78">
        <f t="shared" si="13"/>
        <v>0.95967374474673739</v>
      </c>
      <c r="Q22" s="60">
        <f t="shared" si="14"/>
        <v>1.0027051360690882</v>
      </c>
      <c r="R22" s="79">
        <f t="shared" si="15"/>
        <v>0.6304902206943036</v>
      </c>
      <c r="S22" s="1"/>
      <c r="T22" s="1"/>
      <c r="U22" s="1"/>
      <c r="V22" s="1"/>
      <c r="W22" s="1"/>
      <c r="X22" s="1"/>
      <c r="Y22" s="1"/>
      <c r="Z22" s="1"/>
    </row>
    <row r="23" ht="17.25">
      <c r="A23" s="97"/>
      <c r="B23" s="81"/>
      <c r="C23" s="98" t="s">
        <v>59</v>
      </c>
      <c r="D23" s="82" t="s">
        <v>60</v>
      </c>
      <c r="E23" s="56">
        <v>10876.360000000001</v>
      </c>
      <c r="F23" s="57">
        <v>11046.9</v>
      </c>
      <c r="G23" s="56">
        <v>6282.6000000000004</v>
      </c>
      <c r="H23" s="57">
        <v>480.5</v>
      </c>
      <c r="I23" s="56">
        <v>11371.9</v>
      </c>
      <c r="J23" s="57">
        <v>1122.47</v>
      </c>
      <c r="K23" s="56">
        <f t="shared" si="8"/>
        <v>495.53999999999905</v>
      </c>
      <c r="L23" s="57">
        <f t="shared" si="9"/>
        <v>5089.2999999999993</v>
      </c>
      <c r="M23" s="56">
        <f t="shared" si="10"/>
        <v>325</v>
      </c>
      <c r="N23" s="57">
        <f t="shared" si="11"/>
        <v>641.97000000000003</v>
      </c>
      <c r="O23" s="59">
        <f t="shared" si="12"/>
        <v>1.0455611987834164</v>
      </c>
      <c r="P23" s="60">
        <f t="shared" si="13"/>
        <v>2.3360457856399583</v>
      </c>
      <c r="Q23" s="59">
        <f t="shared" si="14"/>
        <v>1.8100627128895679</v>
      </c>
      <c r="R23" s="84">
        <f t="shared" si="15"/>
        <v>1.029420018285673</v>
      </c>
      <c r="S23" s="1"/>
      <c r="T23" s="1"/>
      <c r="U23" s="1"/>
      <c r="V23" s="1"/>
      <c r="W23" s="1"/>
      <c r="X23" s="1"/>
      <c r="Y23" s="1"/>
      <c r="Z23" s="1"/>
    </row>
    <row r="24" s="86" customFormat="1" ht="17.25">
      <c r="A24" s="99"/>
      <c r="B24" s="88"/>
      <c r="C24" s="100"/>
      <c r="D24" s="101" t="s">
        <v>56</v>
      </c>
      <c r="E24" s="92">
        <f>E22+E23</f>
        <v>92056.289999999994</v>
      </c>
      <c r="F24" s="91">
        <f>F22+F23</f>
        <v>115793.59999999999</v>
      </c>
      <c r="G24" s="92">
        <f>G22+G23</f>
        <v>72146.200000000012</v>
      </c>
      <c r="H24" s="91">
        <f>H22+H23</f>
        <v>9522.5</v>
      </c>
      <c r="I24" s="92">
        <f>I22+I23</f>
        <v>77413.669999999998</v>
      </c>
      <c r="J24" s="91">
        <f>J22+J23</f>
        <v>9799.8399999999983</v>
      </c>
      <c r="K24" s="92">
        <f t="shared" si="8"/>
        <v>-14642.619999999995</v>
      </c>
      <c r="L24" s="91">
        <f t="shared" si="9"/>
        <v>5267.4699999999866</v>
      </c>
      <c r="M24" s="92">
        <f t="shared" si="10"/>
        <v>-38379.929999999993</v>
      </c>
      <c r="N24" s="91">
        <f t="shared" si="11"/>
        <v>277.33999999999833</v>
      </c>
      <c r="O24" s="102">
        <f t="shared" si="12"/>
        <v>0.84093840844552836</v>
      </c>
      <c r="P24" s="93">
        <f t="shared" si="13"/>
        <v>1.0291247046468888</v>
      </c>
      <c r="Q24" s="102">
        <f t="shared" si="14"/>
        <v>1.0730110525571683</v>
      </c>
      <c r="R24" s="94">
        <f t="shared" si="15"/>
        <v>0.66854877989802552</v>
      </c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</row>
    <row r="25" ht="17.25">
      <c r="A25" s="103" t="s">
        <v>61</v>
      </c>
      <c r="B25" s="74" t="s">
        <v>62</v>
      </c>
      <c r="C25" s="104" t="s">
        <v>63</v>
      </c>
      <c r="D25" s="105" t="s">
        <v>64</v>
      </c>
      <c r="E25" s="77">
        <v>7403.8299999999999</v>
      </c>
      <c r="F25" s="106">
        <v>7680</v>
      </c>
      <c r="G25" s="77">
        <v>7680</v>
      </c>
      <c r="H25" s="106">
        <v>7680</v>
      </c>
      <c r="I25" s="77">
        <v>0</v>
      </c>
      <c r="J25" s="106">
        <v>0</v>
      </c>
      <c r="K25" s="77">
        <f t="shared" si="8"/>
        <v>-7403.8299999999999</v>
      </c>
      <c r="L25" s="106">
        <f t="shared" si="9"/>
        <v>-7680</v>
      </c>
      <c r="M25" s="77">
        <f t="shared" si="10"/>
        <v>-7680</v>
      </c>
      <c r="N25" s="106">
        <f t="shared" si="11"/>
        <v>-7680</v>
      </c>
      <c r="O25" s="78">
        <f t="shared" si="12"/>
        <v>0</v>
      </c>
      <c r="P25" s="107">
        <f t="shared" si="13"/>
        <v>0</v>
      </c>
      <c r="Q25" s="78">
        <f t="shared" si="14"/>
        <v>0</v>
      </c>
      <c r="R25" s="79">
        <f t="shared" si="15"/>
        <v>0</v>
      </c>
      <c r="S25" s="1"/>
      <c r="T25" s="1"/>
      <c r="U25" s="1"/>
      <c r="V25" s="1"/>
      <c r="W25" s="1"/>
      <c r="X25" s="1"/>
      <c r="Y25" s="1"/>
      <c r="Z25" s="1"/>
    </row>
    <row r="26" ht="17.25">
      <c r="A26" s="103"/>
      <c r="B26" s="81"/>
      <c r="C26" s="54" t="s">
        <v>65</v>
      </c>
      <c r="D26" s="108" t="s">
        <v>66</v>
      </c>
      <c r="E26" s="57">
        <v>49371.75</v>
      </c>
      <c r="F26" s="56">
        <v>80987</v>
      </c>
      <c r="G26" s="57">
        <v>53100</v>
      </c>
      <c r="H26" s="56">
        <v>7500</v>
      </c>
      <c r="I26" s="57">
        <v>51246.920000000006</v>
      </c>
      <c r="J26" s="56">
        <v>4611.1700000000001</v>
      </c>
      <c r="K26" s="57">
        <f t="shared" si="8"/>
        <v>1875.1700000000055</v>
      </c>
      <c r="L26" s="56">
        <f t="shared" si="9"/>
        <v>-1853.0799999999945</v>
      </c>
      <c r="M26" s="57">
        <f t="shared" si="10"/>
        <v>-29740.079999999994</v>
      </c>
      <c r="N26" s="56">
        <f t="shared" si="11"/>
        <v>-2888.8299999999999</v>
      </c>
      <c r="O26" s="60">
        <f t="shared" si="12"/>
        <v>1.0379806265728884</v>
      </c>
      <c r="P26" s="59">
        <f t="shared" si="13"/>
        <v>0.61482266666666663</v>
      </c>
      <c r="Q26" s="60">
        <f t="shared" si="14"/>
        <v>0.96510207156308858</v>
      </c>
      <c r="R26" s="84">
        <f t="shared" si="15"/>
        <v>0.6327795819082076</v>
      </c>
      <c r="S26" s="1"/>
      <c r="T26" s="1"/>
      <c r="U26" s="1"/>
      <c r="V26" s="1"/>
      <c r="W26" s="1"/>
      <c r="X26" s="1"/>
      <c r="Y26" s="1"/>
      <c r="Z26" s="1"/>
    </row>
    <row r="27" ht="17.25">
      <c r="A27" s="103"/>
      <c r="B27" s="81"/>
      <c r="C27" s="109" t="s">
        <v>67</v>
      </c>
      <c r="D27" s="110" t="s">
        <v>68</v>
      </c>
      <c r="E27" s="56">
        <v>1072.78</v>
      </c>
      <c r="F27" s="57">
        <v>557</v>
      </c>
      <c r="G27" s="56">
        <v>371.30000000000001</v>
      </c>
      <c r="H27" s="57">
        <v>46.399999999999999</v>
      </c>
      <c r="I27" s="56">
        <v>861.17999999999995</v>
      </c>
      <c r="J27" s="57">
        <v>99.399999999999991</v>
      </c>
      <c r="K27" s="56">
        <f t="shared" si="8"/>
        <v>-211.60000000000002</v>
      </c>
      <c r="L27" s="57">
        <f t="shared" si="9"/>
        <v>489.87999999999994</v>
      </c>
      <c r="M27" s="56">
        <f t="shared" si="10"/>
        <v>304.17999999999995</v>
      </c>
      <c r="N27" s="57">
        <f t="shared" si="11"/>
        <v>52.999999999999993</v>
      </c>
      <c r="O27" s="59">
        <f t="shared" si="12"/>
        <v>0.8027554577825835</v>
      </c>
      <c r="P27" s="60">
        <f t="shared" si="13"/>
        <v>2.1422413793103448</v>
      </c>
      <c r="Q27" s="59">
        <f t="shared" si="14"/>
        <v>2.3193643953676268</v>
      </c>
      <c r="R27" s="84">
        <f t="shared" si="15"/>
        <v>1.5461041292639137</v>
      </c>
      <c r="S27" s="1"/>
      <c r="T27" s="1"/>
      <c r="U27" s="1"/>
      <c r="V27" s="1"/>
      <c r="W27" s="1"/>
      <c r="X27" s="1"/>
      <c r="Y27" s="1"/>
      <c r="Z27" s="1"/>
    </row>
    <row r="28" ht="17.25">
      <c r="A28" s="103"/>
      <c r="B28" s="81"/>
      <c r="C28" s="111" t="s">
        <v>69</v>
      </c>
      <c r="D28" s="112" t="s">
        <v>70</v>
      </c>
      <c r="E28" s="57">
        <v>0</v>
      </c>
      <c r="F28" s="56">
        <v>13867.5</v>
      </c>
      <c r="G28" s="57">
        <v>0</v>
      </c>
      <c r="H28" s="56">
        <v>0</v>
      </c>
      <c r="I28" s="57">
        <v>0</v>
      </c>
      <c r="J28" s="56">
        <v>0</v>
      </c>
      <c r="K28" s="57">
        <f t="shared" si="8"/>
        <v>0</v>
      </c>
      <c r="L28" s="56">
        <f t="shared" si="9"/>
        <v>0</v>
      </c>
      <c r="M28" s="57">
        <f t="shared" si="10"/>
        <v>-13867.5</v>
      </c>
      <c r="N28" s="56">
        <f t="shared" si="11"/>
        <v>0</v>
      </c>
      <c r="O28" s="60" t="str">
        <f t="shared" si="12"/>
        <v/>
      </c>
      <c r="P28" s="59" t="str">
        <f t="shared" si="13"/>
        <v/>
      </c>
      <c r="Q28" s="60" t="str">
        <f t="shared" si="14"/>
        <v/>
      </c>
      <c r="R28" s="84">
        <f t="shared" si="15"/>
        <v>0</v>
      </c>
      <c r="S28" s="1"/>
      <c r="T28" s="1"/>
      <c r="U28" s="1"/>
      <c r="V28" s="1"/>
      <c r="W28" s="1"/>
      <c r="X28" s="1"/>
      <c r="Y28" s="1"/>
      <c r="Z28" s="1"/>
    </row>
    <row r="29" s="1" customFormat="1" ht="17.25">
      <c r="A29" s="103"/>
      <c r="B29" s="81"/>
      <c r="C29" s="109" t="s">
        <v>71</v>
      </c>
      <c r="D29" s="110" t="s">
        <v>72</v>
      </c>
      <c r="E29" s="56">
        <f>E30+E32+E31</f>
        <v>294127.35999999999</v>
      </c>
      <c r="F29" s="57">
        <f>F30+F32+F31</f>
        <v>84753.799999999988</v>
      </c>
      <c r="G29" s="56">
        <f>G30+G32+G31</f>
        <v>56661.199999999997</v>
      </c>
      <c r="H29" s="57">
        <f>H30+H32+H31</f>
        <v>4161</v>
      </c>
      <c r="I29" s="56">
        <f>I30+I32+I31</f>
        <v>81748.949999999997</v>
      </c>
      <c r="J29" s="57">
        <f>J30+J32+J31</f>
        <v>1866.6499999999999</v>
      </c>
      <c r="K29" s="56">
        <f t="shared" si="8"/>
        <v>-212378.40999999997</v>
      </c>
      <c r="L29" s="57">
        <f t="shared" si="9"/>
        <v>25087.75</v>
      </c>
      <c r="M29" s="56">
        <f t="shared" si="10"/>
        <v>-3004.8499999999913</v>
      </c>
      <c r="N29" s="57">
        <f t="shared" si="11"/>
        <v>-2294.3500000000004</v>
      </c>
      <c r="O29" s="59">
        <f t="shared" si="12"/>
        <v>0.27793725140020975</v>
      </c>
      <c r="P29" s="60">
        <f t="shared" si="13"/>
        <v>0.44860610430185049</v>
      </c>
      <c r="Q29" s="59">
        <f t="shared" si="14"/>
        <v>1.4427677140618271</v>
      </c>
      <c r="R29" s="84">
        <f t="shared" si="15"/>
        <v>0.96454613244479903</v>
      </c>
      <c r="S29" s="1"/>
      <c r="T29" s="1"/>
      <c r="U29" s="1"/>
      <c r="V29" s="1"/>
      <c r="W29" s="1"/>
      <c r="X29" s="1"/>
      <c r="Y29" s="1"/>
      <c r="Z29" s="1"/>
    </row>
    <row r="30" s="113" customFormat="1" ht="17.25" customHeight="1">
      <c r="A30" s="114"/>
      <c r="B30" s="115"/>
      <c r="C30" s="116" t="s">
        <v>73</v>
      </c>
      <c r="D30" s="117" t="s">
        <v>74</v>
      </c>
      <c r="E30" s="118">
        <v>273075.89000000001</v>
      </c>
      <c r="F30" s="119">
        <v>45675.099999999999</v>
      </c>
      <c r="G30" s="118">
        <v>32258.799999999999</v>
      </c>
      <c r="H30" s="119">
        <v>663.29999999999995</v>
      </c>
      <c r="I30" s="118">
        <v>59048.559999999998</v>
      </c>
      <c r="J30" s="119">
        <v>0</v>
      </c>
      <c r="K30" s="118">
        <f t="shared" si="8"/>
        <v>-214027.33000000002</v>
      </c>
      <c r="L30" s="119">
        <f t="shared" si="9"/>
        <v>26789.759999999998</v>
      </c>
      <c r="M30" s="118">
        <f t="shared" si="10"/>
        <v>13373.459999999999</v>
      </c>
      <c r="N30" s="119">
        <f t="shared" si="11"/>
        <v>-663.29999999999995</v>
      </c>
      <c r="O30" s="120">
        <f t="shared" si="12"/>
        <v>0.21623498141853531</v>
      </c>
      <c r="P30" s="121">
        <f t="shared" si="13"/>
        <v>0</v>
      </c>
      <c r="Q30" s="120">
        <f t="shared" si="14"/>
        <v>1.8304636254293403</v>
      </c>
      <c r="R30" s="122">
        <f t="shared" si="15"/>
        <v>1.292795418072429</v>
      </c>
      <c r="S30" s="113"/>
      <c r="T30" s="113"/>
      <c r="U30" s="113"/>
      <c r="V30" s="113"/>
      <c r="W30" s="113"/>
      <c r="X30" s="113"/>
      <c r="Y30" s="113"/>
      <c r="Z30" s="113"/>
    </row>
    <row r="31" s="113" customFormat="1" ht="16.5" customHeight="1">
      <c r="A31" s="114"/>
      <c r="B31" s="115"/>
      <c r="C31" s="123" t="s">
        <v>75</v>
      </c>
      <c r="D31" s="124" t="s">
        <v>76</v>
      </c>
      <c r="E31" s="119">
        <v>0</v>
      </c>
      <c r="F31" s="118">
        <v>481</v>
      </c>
      <c r="G31" s="119">
        <v>363</v>
      </c>
      <c r="H31" s="118">
        <v>61.899999999999999</v>
      </c>
      <c r="I31" s="119">
        <v>0</v>
      </c>
      <c r="J31" s="118">
        <v>0</v>
      </c>
      <c r="K31" s="119">
        <f t="shared" si="8"/>
        <v>0</v>
      </c>
      <c r="L31" s="118">
        <f t="shared" si="9"/>
        <v>-363</v>
      </c>
      <c r="M31" s="119">
        <f t="shared" si="10"/>
        <v>-481</v>
      </c>
      <c r="N31" s="118">
        <f t="shared" si="11"/>
        <v>-61.899999999999999</v>
      </c>
      <c r="O31" s="121" t="str">
        <f t="shared" si="12"/>
        <v/>
      </c>
      <c r="P31" s="120">
        <f t="shared" si="13"/>
        <v>0</v>
      </c>
      <c r="Q31" s="121">
        <f t="shared" si="14"/>
        <v>0</v>
      </c>
      <c r="R31" s="122">
        <f t="shared" si="15"/>
        <v>0</v>
      </c>
      <c r="S31" s="113"/>
      <c r="T31" s="113"/>
      <c r="U31" s="113"/>
      <c r="V31" s="113"/>
      <c r="W31" s="113"/>
      <c r="X31" s="113"/>
      <c r="Y31" s="113"/>
      <c r="Z31" s="113"/>
    </row>
    <row r="32" s="113" customFormat="1" ht="17.25" customHeight="1">
      <c r="A32" s="114"/>
      <c r="B32" s="115"/>
      <c r="C32" s="116" t="s">
        <v>77</v>
      </c>
      <c r="D32" s="117" t="s">
        <v>78</v>
      </c>
      <c r="E32" s="118">
        <v>21051.470000000001</v>
      </c>
      <c r="F32" s="119">
        <v>38597.699999999997</v>
      </c>
      <c r="G32" s="118">
        <v>24039.400000000001</v>
      </c>
      <c r="H32" s="119">
        <v>3435.8000000000002</v>
      </c>
      <c r="I32" s="118">
        <v>22700.389999999999</v>
      </c>
      <c r="J32" s="119">
        <v>1866.6499999999999</v>
      </c>
      <c r="K32" s="118">
        <f t="shared" si="8"/>
        <v>1648.9199999999983</v>
      </c>
      <c r="L32" s="119">
        <f t="shared" si="9"/>
        <v>-1339.010000000002</v>
      </c>
      <c r="M32" s="118">
        <f t="shared" si="10"/>
        <v>-15897.309999999998</v>
      </c>
      <c r="N32" s="119">
        <f t="shared" si="11"/>
        <v>-1569.1500000000003</v>
      </c>
      <c r="O32" s="120">
        <f t="shared" si="12"/>
        <v>1.0783280217486</v>
      </c>
      <c r="P32" s="121">
        <f t="shared" si="13"/>
        <v>0.54329413819197847</v>
      </c>
      <c r="Q32" s="120">
        <f t="shared" si="14"/>
        <v>0.94429935855304203</v>
      </c>
      <c r="R32" s="122">
        <f t="shared" si="15"/>
        <v>0.58812804908064475</v>
      </c>
      <c r="S32" s="113"/>
      <c r="T32" s="113"/>
      <c r="U32" s="113"/>
      <c r="V32" s="113"/>
      <c r="W32" s="113"/>
      <c r="X32" s="113"/>
      <c r="Y32" s="113"/>
      <c r="Z32" s="113"/>
    </row>
    <row r="33" s="86" customFormat="1" ht="17.25">
      <c r="A33" s="114"/>
      <c r="B33" s="125"/>
      <c r="C33" s="89"/>
      <c r="D33" s="126" t="s">
        <v>56</v>
      </c>
      <c r="E33" s="91">
        <f>SUM(E25:E29)</f>
        <v>351975.71999999997</v>
      </c>
      <c r="F33" s="127">
        <f>SUM(F25:F29)</f>
        <v>187845.29999999999</v>
      </c>
      <c r="G33" s="91">
        <f>SUM(G25:G29)</f>
        <v>117812.5</v>
      </c>
      <c r="H33" s="127">
        <f>SUM(H25:H29)</f>
        <v>19387.400000000001</v>
      </c>
      <c r="I33" s="91">
        <f>SUM(I25:I29)</f>
        <v>133857.04999999999</v>
      </c>
      <c r="J33" s="127">
        <f>SUM(J25:J29)</f>
        <v>6577.2199999999993</v>
      </c>
      <c r="K33" s="91">
        <f t="shared" si="8"/>
        <v>-218118.66999999998</v>
      </c>
      <c r="L33" s="127">
        <f t="shared" si="9"/>
        <v>16044.549999999988</v>
      </c>
      <c r="M33" s="91">
        <f t="shared" si="10"/>
        <v>-53988.25</v>
      </c>
      <c r="N33" s="127">
        <f t="shared" si="11"/>
        <v>-12810.180000000002</v>
      </c>
      <c r="O33" s="93">
        <f t="shared" si="12"/>
        <v>0.38030194241807358</v>
      </c>
      <c r="P33" s="128">
        <f t="shared" si="13"/>
        <v>0.33925229788419276</v>
      </c>
      <c r="Q33" s="93">
        <f t="shared" si="14"/>
        <v>1.1361871618037134</v>
      </c>
      <c r="R33" s="94">
        <f t="shared" si="15"/>
        <v>0.71259195731806968</v>
      </c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</row>
    <row r="34" ht="19.5" customHeight="1">
      <c r="A34" s="103" t="s">
        <v>79</v>
      </c>
      <c r="B34" s="129" t="s">
        <v>39</v>
      </c>
      <c r="C34" s="130" t="s">
        <v>80</v>
      </c>
      <c r="D34" s="96" t="s">
        <v>81</v>
      </c>
      <c r="E34" s="106">
        <v>179670.34</v>
      </c>
      <c r="F34" s="77">
        <v>293156.20000000001</v>
      </c>
      <c r="G34" s="106">
        <v>168800</v>
      </c>
      <c r="H34" s="77">
        <v>10400</v>
      </c>
      <c r="I34" s="106">
        <v>161724.91999999998</v>
      </c>
      <c r="J34" s="77">
        <v>3914.1799999999998</v>
      </c>
      <c r="K34" s="106">
        <f t="shared" si="8"/>
        <v>-17945.420000000013</v>
      </c>
      <c r="L34" s="77">
        <f t="shared" si="9"/>
        <v>-7075.0800000000163</v>
      </c>
      <c r="M34" s="106">
        <f t="shared" si="10"/>
        <v>-131431.28000000003</v>
      </c>
      <c r="N34" s="77">
        <f t="shared" si="11"/>
        <v>-6485.8199999999997</v>
      </c>
      <c r="O34" s="107">
        <f t="shared" si="12"/>
        <v>0.90012029809705929</v>
      </c>
      <c r="P34" s="78">
        <f t="shared" si="13"/>
        <v>0.37636346153846151</v>
      </c>
      <c r="Q34" s="107">
        <f t="shared" si="14"/>
        <v>0.95808601895734591</v>
      </c>
      <c r="R34" s="79">
        <f t="shared" si="15"/>
        <v>0.55166808684244095</v>
      </c>
      <c r="S34" s="1"/>
      <c r="T34" s="1"/>
      <c r="U34" s="1"/>
      <c r="V34" s="1"/>
      <c r="W34" s="1"/>
      <c r="X34" s="1"/>
      <c r="Y34" s="1"/>
      <c r="Z34" s="1"/>
    </row>
    <row r="35" ht="37.5" customHeight="1">
      <c r="A35" s="80"/>
      <c r="B35" s="131"/>
      <c r="C35" s="62" t="s">
        <v>82</v>
      </c>
      <c r="D35" s="110" t="s">
        <v>83</v>
      </c>
      <c r="E35" s="56">
        <v>31249</v>
      </c>
      <c r="F35" s="57">
        <v>100194.10000000001</v>
      </c>
      <c r="G35" s="56">
        <v>81892</v>
      </c>
      <c r="H35" s="57">
        <v>700</v>
      </c>
      <c r="I35" s="56">
        <v>113401.64</v>
      </c>
      <c r="J35" s="57">
        <v>9766.4300000000003</v>
      </c>
      <c r="K35" s="56">
        <f t="shared" si="8"/>
        <v>82152.639999999999</v>
      </c>
      <c r="L35" s="57">
        <f t="shared" si="9"/>
        <v>31509.639999999999</v>
      </c>
      <c r="M35" s="56">
        <f t="shared" si="10"/>
        <v>13207.539999999994</v>
      </c>
      <c r="N35" s="57">
        <f t="shared" si="11"/>
        <v>9066.4300000000003</v>
      </c>
      <c r="O35" s="59">
        <f t="shared" si="12"/>
        <v>3.6289686069954237</v>
      </c>
      <c r="P35" s="60">
        <f t="shared" si="13"/>
        <v>13.952042857142857</v>
      </c>
      <c r="Q35" s="59">
        <f t="shared" si="14"/>
        <v>1.3847706735700678</v>
      </c>
      <c r="R35" s="84">
        <f t="shared" si="15"/>
        <v>1.1318195382762057</v>
      </c>
      <c r="S35" s="1"/>
      <c r="T35" s="1"/>
      <c r="U35" s="1"/>
      <c r="V35" s="1"/>
      <c r="W35" s="1"/>
      <c r="X35" s="1"/>
      <c r="Y35" s="1"/>
      <c r="Z35" s="1"/>
    </row>
    <row r="36" ht="34.5">
      <c r="A36" s="80"/>
      <c r="B36" s="131"/>
      <c r="C36" s="54" t="s">
        <v>84</v>
      </c>
      <c r="D36" s="85" t="s">
        <v>85</v>
      </c>
      <c r="E36" s="57">
        <v>25458.18</v>
      </c>
      <c r="F36" s="56">
        <v>53573.900000000001</v>
      </c>
      <c r="G36" s="57">
        <v>32407</v>
      </c>
      <c r="H36" s="56">
        <v>754</v>
      </c>
      <c r="I36" s="57">
        <v>38966.520000000004</v>
      </c>
      <c r="J36" s="56">
        <v>2951.77</v>
      </c>
      <c r="K36" s="57">
        <f t="shared" si="8"/>
        <v>13508.340000000004</v>
      </c>
      <c r="L36" s="56">
        <f t="shared" si="9"/>
        <v>6559.5200000000041</v>
      </c>
      <c r="M36" s="57">
        <f t="shared" si="10"/>
        <v>-14607.379999999997</v>
      </c>
      <c r="N36" s="56">
        <f t="shared" si="11"/>
        <v>2197.77</v>
      </c>
      <c r="O36" s="60">
        <f t="shared" si="12"/>
        <v>1.5306090223260267</v>
      </c>
      <c r="P36" s="59">
        <f t="shared" si="13"/>
        <v>3.9148143236074269</v>
      </c>
      <c r="Q36" s="60">
        <f t="shared" si="14"/>
        <v>1.2024105903045639</v>
      </c>
      <c r="R36" s="84">
        <f t="shared" si="15"/>
        <v>0.72734148531281095</v>
      </c>
      <c r="S36" s="1"/>
      <c r="T36" s="1"/>
      <c r="U36" s="1"/>
      <c r="V36" s="1"/>
      <c r="W36" s="1"/>
      <c r="X36" s="1"/>
      <c r="Y36" s="1"/>
      <c r="Z36" s="1"/>
    </row>
    <row r="37" ht="40.5" customHeight="1">
      <c r="A37" s="80"/>
      <c r="B37" s="131"/>
      <c r="C37" s="62" t="s">
        <v>86</v>
      </c>
      <c r="D37" s="110" t="s">
        <v>87</v>
      </c>
      <c r="E37" s="56">
        <v>408112.03000000003</v>
      </c>
      <c r="F37" s="57">
        <v>115809.2</v>
      </c>
      <c r="G37" s="56">
        <v>35257.699999999997</v>
      </c>
      <c r="H37" s="57">
        <v>15752.6</v>
      </c>
      <c r="I37" s="56">
        <v>10778.75</v>
      </c>
      <c r="J37" s="57">
        <v>0</v>
      </c>
      <c r="K37" s="56">
        <f t="shared" si="8"/>
        <v>-397333.28000000003</v>
      </c>
      <c r="L37" s="57">
        <f t="shared" si="9"/>
        <v>-24478.949999999997</v>
      </c>
      <c r="M37" s="56">
        <f t="shared" si="10"/>
        <v>-105030.45</v>
      </c>
      <c r="N37" s="57">
        <f t="shared" si="11"/>
        <v>-15752.6</v>
      </c>
      <c r="O37" s="59">
        <f t="shared" si="12"/>
        <v>0.026411252812126119</v>
      </c>
      <c r="P37" s="60">
        <f t="shared" si="13"/>
        <v>0</v>
      </c>
      <c r="Q37" s="59">
        <f t="shared" si="14"/>
        <v>0.30571336190392456</v>
      </c>
      <c r="R37" s="84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</row>
    <row r="38" ht="17.25">
      <c r="A38" s="80"/>
      <c r="B38" s="131"/>
      <c r="C38" s="54" t="s">
        <v>88</v>
      </c>
      <c r="D38" s="85" t="s">
        <v>89</v>
      </c>
      <c r="E38" s="57">
        <v>3080.9099999999999</v>
      </c>
      <c r="F38" s="56">
        <v>3436.3000000000002</v>
      </c>
      <c r="G38" s="57">
        <v>847</v>
      </c>
      <c r="H38" s="56">
        <v>0</v>
      </c>
      <c r="I38" s="57">
        <v>2434.4000000000001</v>
      </c>
      <c r="J38" s="56">
        <v>23.420000000000002</v>
      </c>
      <c r="K38" s="57">
        <f t="shared" si="8"/>
        <v>-646.50999999999976</v>
      </c>
      <c r="L38" s="56">
        <f t="shared" si="9"/>
        <v>1587.4000000000001</v>
      </c>
      <c r="M38" s="57">
        <f t="shared" si="10"/>
        <v>-1001.9000000000001</v>
      </c>
      <c r="N38" s="56">
        <f t="shared" si="11"/>
        <v>23.420000000000002</v>
      </c>
      <c r="O38" s="60">
        <f t="shared" si="12"/>
        <v>0.79015615516194893</v>
      </c>
      <c r="P38" s="59" t="str">
        <f t="shared" si="13"/>
        <v/>
      </c>
      <c r="Q38" s="60">
        <f t="shared" si="14"/>
        <v>2.8741440377804017</v>
      </c>
      <c r="R38" s="84">
        <f t="shared" si="15"/>
        <v>0.70843639961586591</v>
      </c>
      <c r="S38" s="1"/>
      <c r="T38" s="1"/>
      <c r="U38" s="1"/>
      <c r="V38" s="1"/>
      <c r="W38" s="1"/>
      <c r="X38" s="1"/>
      <c r="Y38" s="1"/>
      <c r="Z38" s="1"/>
    </row>
    <row r="39" ht="17.25">
      <c r="A39" s="80"/>
      <c r="B39" s="131"/>
      <c r="C39" s="62" t="s">
        <v>90</v>
      </c>
      <c r="D39" s="82" t="s">
        <v>91</v>
      </c>
      <c r="E39" s="56">
        <v>172.56</v>
      </c>
      <c r="F39" s="57">
        <v>0</v>
      </c>
      <c r="G39" s="56">
        <v>0</v>
      </c>
      <c r="H39" s="57">
        <v>0</v>
      </c>
      <c r="I39" s="56">
        <v>510.97000000000003</v>
      </c>
      <c r="J39" s="57">
        <v>40.630000000000003</v>
      </c>
      <c r="K39" s="56">
        <f t="shared" si="8"/>
        <v>338.41000000000003</v>
      </c>
      <c r="L39" s="57">
        <f t="shared" si="9"/>
        <v>510.97000000000003</v>
      </c>
      <c r="M39" s="56">
        <f t="shared" si="10"/>
        <v>510.97000000000003</v>
      </c>
      <c r="N39" s="57">
        <f t="shared" si="11"/>
        <v>40.630000000000003</v>
      </c>
      <c r="O39" s="59">
        <f t="shared" si="12"/>
        <v>2.9611149745016228</v>
      </c>
      <c r="P39" s="60" t="str">
        <f t="shared" si="13"/>
        <v/>
      </c>
      <c r="Q39" s="59" t="str">
        <f t="shared" si="14"/>
        <v/>
      </c>
      <c r="R39" s="84" t="str">
        <f t="shared" si="15"/>
        <v/>
      </c>
      <c r="S39" s="1"/>
      <c r="T39" s="1"/>
      <c r="U39" s="1"/>
      <c r="V39" s="1"/>
      <c r="W39" s="1"/>
      <c r="X39" s="1"/>
      <c r="Y39" s="1"/>
      <c r="Z39" s="1"/>
    </row>
    <row r="40" ht="34.5">
      <c r="A40" s="80"/>
      <c r="B40" s="131"/>
      <c r="C40" s="111" t="s">
        <v>92</v>
      </c>
      <c r="D40" s="112" t="s">
        <v>93</v>
      </c>
      <c r="E40" s="57">
        <v>155466.19</v>
      </c>
      <c r="F40" s="56">
        <v>202788.70000000001</v>
      </c>
      <c r="G40" s="57">
        <v>126130</v>
      </c>
      <c r="H40" s="56">
        <v>18500</v>
      </c>
      <c r="I40" s="57">
        <v>92737.320000000007</v>
      </c>
      <c r="J40" s="56">
        <v>4098</v>
      </c>
      <c r="K40" s="57">
        <f t="shared" si="8"/>
        <v>-62728.869999999995</v>
      </c>
      <c r="L40" s="56">
        <f t="shared" si="9"/>
        <v>-33392.679999999993</v>
      </c>
      <c r="M40" s="57">
        <f t="shared" si="10"/>
        <v>-110051.38</v>
      </c>
      <c r="N40" s="56">
        <f t="shared" si="11"/>
        <v>-14402</v>
      </c>
      <c r="O40" s="60">
        <f t="shared" si="12"/>
        <v>0.59651117712474977</v>
      </c>
      <c r="P40" s="59">
        <f t="shared" si="13"/>
        <v>0.2215135135135135</v>
      </c>
      <c r="Q40" s="60">
        <f t="shared" si="14"/>
        <v>0.73525188297788002</v>
      </c>
      <c r="R40" s="84">
        <f t="shared" si="15"/>
        <v>0.45731009666712197</v>
      </c>
      <c r="S40" s="1"/>
      <c r="T40" s="1"/>
      <c r="U40" s="1"/>
      <c r="V40" s="1"/>
      <c r="W40" s="1"/>
      <c r="X40" s="1"/>
      <c r="Y40" s="1"/>
      <c r="Z40" s="1"/>
    </row>
    <row r="41" ht="34.5">
      <c r="A41" s="80"/>
      <c r="B41" s="131"/>
      <c r="C41" s="109" t="s">
        <v>94</v>
      </c>
      <c r="D41" s="110" t="s">
        <v>95</v>
      </c>
      <c r="E41" s="56">
        <v>806.94000000000005</v>
      </c>
      <c r="F41" s="57">
        <v>0</v>
      </c>
      <c r="G41" s="56">
        <v>0</v>
      </c>
      <c r="H41" s="57">
        <v>0</v>
      </c>
      <c r="I41" s="56">
        <v>12263.459999999999</v>
      </c>
      <c r="J41" s="57">
        <v>0</v>
      </c>
      <c r="K41" s="56">
        <f t="shared" si="8"/>
        <v>11456.519999999999</v>
      </c>
      <c r="L41" s="57">
        <f t="shared" si="9"/>
        <v>12263.459999999999</v>
      </c>
      <c r="M41" s="56">
        <f t="shared" si="10"/>
        <v>12263.459999999999</v>
      </c>
      <c r="N41" s="57">
        <f t="shared" si="11"/>
        <v>0</v>
      </c>
      <c r="O41" s="59">
        <f t="shared" si="12"/>
        <v>15.197486801992712</v>
      </c>
      <c r="P41" s="60" t="str">
        <f t="shared" si="13"/>
        <v/>
      </c>
      <c r="Q41" s="59" t="str">
        <f t="shared" si="14"/>
        <v/>
      </c>
      <c r="R41" s="84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ht="34.5">
      <c r="A42" s="80"/>
      <c r="B42" s="131"/>
      <c r="C42" s="111" t="s">
        <v>96</v>
      </c>
      <c r="D42" s="112" t="s">
        <v>97</v>
      </c>
      <c r="E42" s="57">
        <v>92008.669999999998</v>
      </c>
      <c r="F42" s="56">
        <v>96901.899999999994</v>
      </c>
      <c r="G42" s="57">
        <v>55200</v>
      </c>
      <c r="H42" s="56">
        <v>9700</v>
      </c>
      <c r="I42" s="57">
        <v>53860.139999999999</v>
      </c>
      <c r="J42" s="56">
        <v>4071.02</v>
      </c>
      <c r="K42" s="57">
        <f t="shared" si="8"/>
        <v>-38148.529999999999</v>
      </c>
      <c r="L42" s="56">
        <f t="shared" si="9"/>
        <v>-1339.8600000000006</v>
      </c>
      <c r="M42" s="57">
        <f t="shared" si="10"/>
        <v>-43041.759999999995</v>
      </c>
      <c r="N42" s="56">
        <f t="shared" si="11"/>
        <v>-5628.9799999999996</v>
      </c>
      <c r="O42" s="60">
        <f t="shared" si="12"/>
        <v>0.58538113853835727</v>
      </c>
      <c r="P42" s="59">
        <f t="shared" si="13"/>
        <v>0.41969278350515465</v>
      </c>
      <c r="Q42" s="60">
        <f t="shared" si="14"/>
        <v>0.97572717391304342</v>
      </c>
      <c r="R42" s="84">
        <f t="shared" si="15"/>
        <v>0.55582129968555827</v>
      </c>
      <c r="S42" s="1"/>
      <c r="T42" s="1"/>
      <c r="U42" s="1"/>
      <c r="V42" s="1"/>
      <c r="W42" s="1"/>
      <c r="X42" s="1"/>
      <c r="Y42" s="1"/>
      <c r="Z42" s="1"/>
    </row>
    <row r="43" ht="44.25" customHeight="1">
      <c r="A43" s="80"/>
      <c r="B43" s="131"/>
      <c r="C43" s="109" t="s">
        <v>98</v>
      </c>
      <c r="D43" s="110" t="s">
        <v>99</v>
      </c>
      <c r="E43" s="56">
        <v>127.01000000000001</v>
      </c>
      <c r="F43" s="57">
        <v>0</v>
      </c>
      <c r="G43" s="56">
        <v>0</v>
      </c>
      <c r="H43" s="57">
        <v>0</v>
      </c>
      <c r="I43" s="56">
        <v>4539.1700000000001</v>
      </c>
      <c r="J43" s="57">
        <v>0</v>
      </c>
      <c r="K43" s="56">
        <f t="shared" si="8"/>
        <v>4412.1599999999999</v>
      </c>
      <c r="L43" s="57">
        <f t="shared" si="9"/>
        <v>4539.1700000000001</v>
      </c>
      <c r="M43" s="56">
        <f t="shared" si="10"/>
        <v>4539.1700000000001</v>
      </c>
      <c r="N43" s="57">
        <f t="shared" si="11"/>
        <v>0</v>
      </c>
      <c r="O43" s="59">
        <f t="shared" si="12"/>
        <v>35.738681993543814</v>
      </c>
      <c r="P43" s="60" t="str">
        <f t="shared" si="13"/>
        <v/>
      </c>
      <c r="Q43" s="59" t="str">
        <f t="shared" si="14"/>
        <v/>
      </c>
      <c r="R43" s="84"/>
      <c r="S43" s="1"/>
      <c r="T43" s="1"/>
      <c r="U43" s="1"/>
      <c r="V43" s="1"/>
      <c r="W43" s="1"/>
      <c r="X43" s="1"/>
      <c r="Y43" s="1"/>
      <c r="Z43" s="1"/>
    </row>
    <row r="44" ht="17.25">
      <c r="A44" s="80"/>
      <c r="B44" s="131"/>
      <c r="C44" s="54" t="s">
        <v>54</v>
      </c>
      <c r="D44" s="85" t="s">
        <v>55</v>
      </c>
      <c r="E44" s="57">
        <v>10166.219999999999</v>
      </c>
      <c r="F44" s="56">
        <v>12978</v>
      </c>
      <c r="G44" s="57">
        <v>6604</v>
      </c>
      <c r="H44" s="56">
        <v>0</v>
      </c>
      <c r="I44" s="57">
        <v>5659.8299999999999</v>
      </c>
      <c r="J44" s="56">
        <v>1063.52</v>
      </c>
      <c r="K44" s="57">
        <f t="shared" si="8"/>
        <v>-4506.3899999999994</v>
      </c>
      <c r="L44" s="56">
        <f t="shared" si="9"/>
        <v>-944.17000000000007</v>
      </c>
      <c r="M44" s="57">
        <f t="shared" si="10"/>
        <v>-7318.1700000000001</v>
      </c>
      <c r="N44" s="56">
        <f t="shared" si="11"/>
        <v>1063.52</v>
      </c>
      <c r="O44" s="60">
        <f t="shared" si="12"/>
        <v>0.55672904973529991</v>
      </c>
      <c r="P44" s="59" t="str">
        <f t="shared" si="13"/>
        <v/>
      </c>
      <c r="Q44" s="60">
        <f t="shared" si="14"/>
        <v>0.85703058752271355</v>
      </c>
      <c r="R44" s="84">
        <f t="shared" si="15"/>
        <v>0.43610957004160888</v>
      </c>
      <c r="S44" s="1"/>
      <c r="T44" s="1"/>
      <c r="U44" s="1"/>
      <c r="V44" s="1"/>
      <c r="W44" s="1"/>
      <c r="X44" s="1"/>
      <c r="Y44" s="1"/>
      <c r="Z44" s="1"/>
    </row>
    <row r="45" ht="34.5">
      <c r="A45" s="80"/>
      <c r="B45" s="131"/>
      <c r="C45" s="62" t="s">
        <v>100</v>
      </c>
      <c r="D45" s="82" t="s">
        <v>101</v>
      </c>
      <c r="E45" s="56">
        <v>43540.010000000002</v>
      </c>
      <c r="F45" s="57">
        <v>68465.100000000006</v>
      </c>
      <c r="G45" s="56">
        <v>43428</v>
      </c>
      <c r="H45" s="57">
        <v>5511.5</v>
      </c>
      <c r="I45" s="56">
        <v>45291.550000000003</v>
      </c>
      <c r="J45" s="57">
        <v>4708.0599999999995</v>
      </c>
      <c r="K45" s="56">
        <f t="shared" si="8"/>
        <v>1751.5400000000009</v>
      </c>
      <c r="L45" s="57">
        <f t="shared" si="9"/>
        <v>1863.5500000000029</v>
      </c>
      <c r="M45" s="56">
        <f t="shared" si="10"/>
        <v>-23173.550000000003</v>
      </c>
      <c r="N45" s="57">
        <f t="shared" si="11"/>
        <v>-803.44000000000051</v>
      </c>
      <c r="O45" s="59">
        <f t="shared" si="12"/>
        <v>1.0402282865805497</v>
      </c>
      <c r="P45" s="60">
        <f t="shared" si="13"/>
        <v>0.85422480268529433</v>
      </c>
      <c r="Q45" s="59">
        <f t="shared" si="14"/>
        <v>1.0429112554112554</v>
      </c>
      <c r="R45" s="84">
        <f t="shared" si="15"/>
        <v>0.66152755199364344</v>
      </c>
      <c r="S45" s="1"/>
      <c r="T45" s="1"/>
      <c r="U45" s="1"/>
      <c r="V45" s="1"/>
      <c r="W45" s="1"/>
      <c r="X45" s="1"/>
      <c r="Y45" s="1"/>
      <c r="Z45" s="1"/>
    </row>
    <row r="46" s="132" customFormat="1" ht="17.25">
      <c r="A46" s="87"/>
      <c r="B46" s="133"/>
      <c r="C46" s="134"/>
      <c r="D46" s="101" t="s">
        <v>56</v>
      </c>
      <c r="E46" s="135">
        <f>SUM(E34:E45)</f>
        <v>949858.06000000017</v>
      </c>
      <c r="F46" s="136">
        <f>SUM(F34:F45)</f>
        <v>947303.40000000014</v>
      </c>
      <c r="G46" s="135">
        <f>SUM(G34:G45)</f>
        <v>550565.69999999995</v>
      </c>
      <c r="H46" s="136">
        <f>SUM(H34:H45)</f>
        <v>61318.099999999999</v>
      </c>
      <c r="I46" s="135">
        <f>SUM(I34:I45)</f>
        <v>542168.67000000004</v>
      </c>
      <c r="J46" s="136">
        <f>SUM(J34:J45)</f>
        <v>30637.029999999999</v>
      </c>
      <c r="K46" s="135">
        <f>SUM(K34:K45)</f>
        <v>-407689.39000000013</v>
      </c>
      <c r="L46" s="136">
        <f t="shared" si="9"/>
        <v>-8397.0299999999115</v>
      </c>
      <c r="M46" s="135">
        <f>SUM(M34:M45)</f>
        <v>-405134.72999999998</v>
      </c>
      <c r="N46" s="136">
        <f>SUM(N34:N45)</f>
        <v>-30681.07</v>
      </c>
      <c r="O46" s="128">
        <f t="shared" si="12"/>
        <v>0.57078914506447409</v>
      </c>
      <c r="P46" s="93">
        <f t="shared" si="13"/>
        <v>0.49964088906864368</v>
      </c>
      <c r="Q46" s="128">
        <f t="shared" si="14"/>
        <v>0.98474835973254438</v>
      </c>
      <c r="R46" s="94">
        <f t="shared" si="15"/>
        <v>0.57232843247474885</v>
      </c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</row>
    <row r="47" ht="17.25">
      <c r="A47" s="73" t="s">
        <v>102</v>
      </c>
      <c r="B47" s="74" t="s">
        <v>103</v>
      </c>
      <c r="C47" s="104" t="s">
        <v>104</v>
      </c>
      <c r="D47" s="82" t="s">
        <v>105</v>
      </c>
      <c r="E47" s="137">
        <v>351225.47999999998</v>
      </c>
      <c r="F47" s="57">
        <v>653882.09999999998</v>
      </c>
      <c r="G47" s="77">
        <v>404089.59999999998</v>
      </c>
      <c r="H47" s="57">
        <v>38009.900000000001</v>
      </c>
      <c r="I47" s="77">
        <v>376594.28000000003</v>
      </c>
      <c r="J47" s="57">
        <v>20939.279999999999</v>
      </c>
      <c r="K47" s="77">
        <f t="shared" ref="K47:K78" si="16">I47-E47</f>
        <v>25368.800000000047</v>
      </c>
      <c r="L47" s="57">
        <f t="shared" si="9"/>
        <v>-27495.319999999949</v>
      </c>
      <c r="M47" s="77">
        <f t="shared" ref="M47:M78" si="17">I47-F47</f>
        <v>-277287.81999999995</v>
      </c>
      <c r="N47" s="57">
        <f t="shared" ref="N47:N78" si="18">J47-H47</f>
        <v>-17070.620000000003</v>
      </c>
      <c r="O47" s="78">
        <f t="shared" si="12"/>
        <v>1.072229383813498</v>
      </c>
      <c r="P47" s="60">
        <f t="shared" si="13"/>
        <v>0.55089016282600056</v>
      </c>
      <c r="Q47" s="78">
        <f t="shared" si="14"/>
        <v>0.93195736787088812</v>
      </c>
      <c r="R47" s="79">
        <f t="shared" si="15"/>
        <v>0.57593605942110981</v>
      </c>
      <c r="S47" s="1"/>
      <c r="T47" s="1"/>
      <c r="U47" s="1"/>
      <c r="V47" s="1"/>
      <c r="W47" s="1"/>
      <c r="X47" s="1"/>
      <c r="Y47" s="1"/>
      <c r="Z47" s="1"/>
    </row>
    <row r="48" ht="17.25">
      <c r="A48" s="80"/>
      <c r="B48" s="81"/>
      <c r="C48" s="54" t="s">
        <v>106</v>
      </c>
      <c r="D48" s="85" t="s">
        <v>107</v>
      </c>
      <c r="E48" s="57">
        <v>252093.37</v>
      </c>
      <c r="F48" s="56">
        <v>423200.79999999999</v>
      </c>
      <c r="G48" s="57">
        <v>281403.59999999998</v>
      </c>
      <c r="H48" s="56">
        <v>30710.700000000001</v>
      </c>
      <c r="I48" s="57">
        <v>301455.63</v>
      </c>
      <c r="J48" s="56">
        <v>24578.59</v>
      </c>
      <c r="K48" s="57">
        <f t="shared" si="16"/>
        <v>49362.260000000009</v>
      </c>
      <c r="L48" s="56">
        <f t="shared" si="9"/>
        <v>20052.030000000028</v>
      </c>
      <c r="M48" s="57">
        <f t="shared" si="17"/>
        <v>-121745.16999999998</v>
      </c>
      <c r="N48" s="56">
        <f t="shared" si="18"/>
        <v>-6132.1100000000006</v>
      </c>
      <c r="O48" s="60">
        <f t="shared" si="12"/>
        <v>1.1958094336237404</v>
      </c>
      <c r="P48" s="59">
        <f t="shared" si="13"/>
        <v>0.80032659626775027</v>
      </c>
      <c r="Q48" s="60">
        <f t="shared" si="14"/>
        <v>1.0712571907395643</v>
      </c>
      <c r="R48" s="84">
        <f t="shared" si="15"/>
        <v>0.71232292093965799</v>
      </c>
      <c r="S48" s="1"/>
      <c r="T48" s="1"/>
      <c r="U48" s="1"/>
      <c r="V48" s="1"/>
      <c r="W48" s="1"/>
      <c r="X48" s="1"/>
      <c r="Y48" s="1"/>
      <c r="Z48" s="1"/>
    </row>
    <row r="49" ht="34.5">
      <c r="A49" s="80"/>
      <c r="B49" s="81"/>
      <c r="C49" s="62" t="s">
        <v>108</v>
      </c>
      <c r="D49" s="82" t="s">
        <v>109</v>
      </c>
      <c r="E49" s="56">
        <v>2549888.79</v>
      </c>
      <c r="F49" s="57">
        <v>4515290.5999999996</v>
      </c>
      <c r="G49" s="56">
        <v>2895691.8999999999</v>
      </c>
      <c r="H49" s="56">
        <v>384712.59999999998</v>
      </c>
      <c r="I49" s="56">
        <v>2635392.71</v>
      </c>
      <c r="J49" s="57">
        <v>237318.94</v>
      </c>
      <c r="K49" s="56">
        <f t="shared" si="16"/>
        <v>85503.919999999925</v>
      </c>
      <c r="L49" s="57">
        <f t="shared" si="9"/>
        <v>-260299.18999999994</v>
      </c>
      <c r="M49" s="56">
        <f t="shared" si="17"/>
        <v>-1879897.8899999997</v>
      </c>
      <c r="N49" s="58">
        <f t="shared" si="18"/>
        <v>-147393.65999999997</v>
      </c>
      <c r="O49" s="59">
        <f t="shared" si="12"/>
        <v>1.0335324114272451</v>
      </c>
      <c r="P49" s="60">
        <f t="shared" si="13"/>
        <v>0.61687332309885357</v>
      </c>
      <c r="Q49" s="59">
        <f t="shared" si="14"/>
        <v>0.91010811958274984</v>
      </c>
      <c r="R49" s="84">
        <f t="shared" si="15"/>
        <v>0.58365960100109615</v>
      </c>
      <c r="S49" s="1"/>
      <c r="T49" s="1"/>
      <c r="U49" s="1"/>
      <c r="V49" s="1"/>
      <c r="W49" s="1"/>
      <c r="X49" s="1"/>
      <c r="Y49" s="1"/>
      <c r="Z49" s="1"/>
    </row>
    <row r="50" ht="34.5">
      <c r="A50" s="80"/>
      <c r="B50" s="81"/>
      <c r="C50" s="54" t="s">
        <v>110</v>
      </c>
      <c r="D50" s="85" t="s">
        <v>111</v>
      </c>
      <c r="E50" s="57">
        <v>541.27999999999997</v>
      </c>
      <c r="F50" s="56">
        <v>4371.8000000000002</v>
      </c>
      <c r="G50" s="56">
        <v>2507.5</v>
      </c>
      <c r="H50" s="57">
        <v>467.5</v>
      </c>
      <c r="I50" s="56">
        <v>1752.27</v>
      </c>
      <c r="J50" s="56">
        <v>142.22999999999999</v>
      </c>
      <c r="K50" s="57">
        <f t="shared" si="16"/>
        <v>1210.99</v>
      </c>
      <c r="L50" s="56">
        <f t="shared" si="9"/>
        <v>-755.23000000000002</v>
      </c>
      <c r="M50" s="57">
        <f t="shared" si="17"/>
        <v>-2619.5300000000002</v>
      </c>
      <c r="N50" s="56">
        <f t="shared" si="18"/>
        <v>-325.26999999999998</v>
      </c>
      <c r="O50" s="60">
        <f t="shared" si="12"/>
        <v>3.237270913390482</v>
      </c>
      <c r="P50" s="59">
        <f t="shared" si="13"/>
        <v>0.30423529411764705</v>
      </c>
      <c r="Q50" s="60">
        <f t="shared" si="14"/>
        <v>0.69881156530408772</v>
      </c>
      <c r="R50" s="84">
        <f t="shared" si="15"/>
        <v>0.40081202250789144</v>
      </c>
      <c r="S50" s="1"/>
      <c r="T50" s="1"/>
      <c r="U50" s="1"/>
      <c r="V50" s="1"/>
      <c r="W50" s="1"/>
      <c r="X50" s="1"/>
      <c r="Y50" s="1"/>
      <c r="Z50" s="1"/>
    </row>
    <row r="51" s="86" customFormat="1" ht="17.25">
      <c r="A51" s="87"/>
      <c r="B51" s="88"/>
      <c r="C51" s="89"/>
      <c r="D51" s="90" t="s">
        <v>56</v>
      </c>
      <c r="E51" s="91">
        <f>SUM(E47:E50)</f>
        <v>3153748.9199999999</v>
      </c>
      <c r="F51" s="92">
        <f>SUM(F47:F50)</f>
        <v>5596745.2999999998</v>
      </c>
      <c r="G51" s="91">
        <f>SUM(G47:G50)</f>
        <v>3583692.5999999996</v>
      </c>
      <c r="H51" s="91">
        <f>SUM(H47:H50)</f>
        <v>453900.69999999995</v>
      </c>
      <c r="I51" s="92">
        <f>SUM(I47:I50)</f>
        <v>3315194.8900000001</v>
      </c>
      <c r="J51" s="91">
        <f>SUM(J47:J50)</f>
        <v>282979.03999999998</v>
      </c>
      <c r="K51" s="91">
        <f t="shared" si="16"/>
        <v>161445.9700000002</v>
      </c>
      <c r="L51" s="92">
        <f t="shared" si="9"/>
        <v>-268497.7099999995</v>
      </c>
      <c r="M51" s="91">
        <f t="shared" si="17"/>
        <v>-2281550.4099999997</v>
      </c>
      <c r="N51" s="92">
        <f t="shared" si="18"/>
        <v>-170921.65999999997</v>
      </c>
      <c r="O51" s="93">
        <f t="shared" si="12"/>
        <v>1.051191763864322</v>
      </c>
      <c r="P51" s="102">
        <f t="shared" si="13"/>
        <v>0.62343821016358869</v>
      </c>
      <c r="Q51" s="93">
        <f t="shared" si="14"/>
        <v>0.92507791823439334</v>
      </c>
      <c r="R51" s="94">
        <f t="shared" si="15"/>
        <v>0.59234335534261318</v>
      </c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</row>
    <row r="52" ht="17.25">
      <c r="A52" s="95">
        <v>991</v>
      </c>
      <c r="B52" s="74" t="s">
        <v>112</v>
      </c>
      <c r="C52" s="130" t="s">
        <v>67</v>
      </c>
      <c r="D52" s="96" t="s">
        <v>113</v>
      </c>
      <c r="E52" s="106">
        <v>41163.5</v>
      </c>
      <c r="F52" s="77">
        <v>66470.800000000003</v>
      </c>
      <c r="G52" s="106">
        <v>43100</v>
      </c>
      <c r="H52" s="77">
        <v>5600</v>
      </c>
      <c r="I52" s="77">
        <v>43820.57</v>
      </c>
      <c r="J52" s="106">
        <v>4077.3800000000001</v>
      </c>
      <c r="K52" s="77">
        <f t="shared" si="16"/>
        <v>2657.0699999999997</v>
      </c>
      <c r="L52" s="77">
        <f t="shared" si="9"/>
        <v>720.56999999999971</v>
      </c>
      <c r="M52" s="106">
        <f t="shared" si="17"/>
        <v>-22650.230000000003</v>
      </c>
      <c r="N52" s="77">
        <f t="shared" si="18"/>
        <v>-1522.6199999999999</v>
      </c>
      <c r="O52" s="107">
        <f t="shared" si="12"/>
        <v>1.0645491758475347</v>
      </c>
      <c r="P52" s="78">
        <f t="shared" si="13"/>
        <v>0.72810357142857141</v>
      </c>
      <c r="Q52" s="107">
        <f t="shared" si="14"/>
        <v>1.0167185614849188</v>
      </c>
      <c r="R52" s="79">
        <f t="shared" si="15"/>
        <v>0.65924541302346296</v>
      </c>
      <c r="S52" s="1"/>
      <c r="T52" s="1"/>
      <c r="U52" s="1"/>
      <c r="V52" s="1"/>
      <c r="W52" s="1"/>
      <c r="X52" s="1"/>
      <c r="Y52" s="1"/>
      <c r="Z52" s="1"/>
    </row>
    <row r="53" ht="17.25">
      <c r="A53" s="97"/>
      <c r="B53" s="81"/>
      <c r="C53" s="62" t="s">
        <v>114</v>
      </c>
      <c r="D53" s="82" t="s">
        <v>115</v>
      </c>
      <c r="E53" s="56">
        <v>6179.6099999999997</v>
      </c>
      <c r="F53" s="57">
        <v>0</v>
      </c>
      <c r="G53" s="56">
        <v>0</v>
      </c>
      <c r="H53" s="57">
        <v>0</v>
      </c>
      <c r="I53" s="56">
        <v>2923.3400000000001</v>
      </c>
      <c r="J53" s="56">
        <v>0</v>
      </c>
      <c r="K53" s="57">
        <f t="shared" si="16"/>
        <v>-3256.2699999999995</v>
      </c>
      <c r="L53" s="56">
        <f t="shared" si="9"/>
        <v>2923.3400000000001</v>
      </c>
      <c r="M53" s="56">
        <f t="shared" si="17"/>
        <v>2923.3400000000001</v>
      </c>
      <c r="N53" s="57">
        <f t="shared" si="18"/>
        <v>0</v>
      </c>
      <c r="O53" s="59">
        <f t="shared" si="12"/>
        <v>0.47306221590035624</v>
      </c>
      <c r="P53" s="60" t="str">
        <f t="shared" si="13"/>
        <v/>
      </c>
      <c r="Q53" s="59" t="str">
        <f t="shared" si="14"/>
        <v/>
      </c>
      <c r="R53" s="84" t="str">
        <f t="shared" si="15"/>
        <v/>
      </c>
      <c r="S53" s="1"/>
      <c r="T53" s="1"/>
      <c r="U53" s="1"/>
      <c r="V53" s="1"/>
      <c r="W53" s="1"/>
      <c r="X53" s="1"/>
      <c r="Y53" s="1"/>
      <c r="Z53" s="1"/>
    </row>
    <row r="54" s="86" customFormat="1" ht="17.25">
      <c r="A54" s="138"/>
      <c r="B54" s="88"/>
      <c r="C54" s="139"/>
      <c r="D54" s="101" t="s">
        <v>56</v>
      </c>
      <c r="E54" s="127">
        <f>SUM(E52:E53)</f>
        <v>47343.110000000001</v>
      </c>
      <c r="F54" s="91">
        <f>SUM(F52:F53)</f>
        <v>66470.800000000003</v>
      </c>
      <c r="G54" s="127">
        <f>SUM(G52:G53)</f>
        <v>43100</v>
      </c>
      <c r="H54" s="91">
        <f>SUM(H52:H53)</f>
        <v>5600</v>
      </c>
      <c r="I54" s="127">
        <f>SUM(I52:I53)</f>
        <v>46743.910000000003</v>
      </c>
      <c r="J54" s="91">
        <f>SUM(J52:J53)</f>
        <v>4077.3800000000001</v>
      </c>
      <c r="K54" s="91">
        <f t="shared" si="16"/>
        <v>-599.19999999999709</v>
      </c>
      <c r="L54" s="127">
        <f t="shared" si="9"/>
        <v>3643.9100000000035</v>
      </c>
      <c r="M54" s="91">
        <f t="shared" si="17"/>
        <v>-19726.889999999999</v>
      </c>
      <c r="N54" s="91">
        <f t="shared" si="18"/>
        <v>-1522.6199999999999</v>
      </c>
      <c r="O54" s="128">
        <f t="shared" si="12"/>
        <v>0.98734345926999734</v>
      </c>
      <c r="P54" s="93">
        <f t="shared" si="13"/>
        <v>0.72810357142857141</v>
      </c>
      <c r="Q54" s="128">
        <f t="shared" si="14"/>
        <v>1.084545475638051</v>
      </c>
      <c r="R54" s="94">
        <f t="shared" si="15"/>
        <v>0.70322472423981663</v>
      </c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</row>
    <row r="55" ht="17.25">
      <c r="A55" s="73" t="s">
        <v>116</v>
      </c>
      <c r="B55" s="74" t="s">
        <v>117</v>
      </c>
      <c r="C55" s="104" t="s">
        <v>118</v>
      </c>
      <c r="D55" s="82" t="s">
        <v>119</v>
      </c>
      <c r="E55" s="140">
        <v>21826.299999999999</v>
      </c>
      <c r="F55" s="57">
        <v>51086</v>
      </c>
      <c r="G55" s="77">
        <v>39597.199999999997</v>
      </c>
      <c r="H55" s="57">
        <v>352.80000000000001</v>
      </c>
      <c r="I55" s="77">
        <v>49051.889999999999</v>
      </c>
      <c r="J55" s="57">
        <v>310.06</v>
      </c>
      <c r="K55" s="77">
        <f t="shared" si="16"/>
        <v>27225.59</v>
      </c>
      <c r="L55" s="77">
        <f t="shared" si="9"/>
        <v>9454.6900000000023</v>
      </c>
      <c r="M55" s="57">
        <f t="shared" si="17"/>
        <v>-2034.1100000000006</v>
      </c>
      <c r="N55" s="77">
        <f t="shared" si="18"/>
        <v>-42.740000000000009</v>
      </c>
      <c r="O55" s="141">
        <f t="shared" si="12"/>
        <v>2.2473754140646833</v>
      </c>
      <c r="P55" s="102">
        <f t="shared" si="13"/>
        <v>0.87885487528344663</v>
      </c>
      <c r="Q55" s="141">
        <f t="shared" si="14"/>
        <v>1.238771680825917</v>
      </c>
      <c r="R55" s="79">
        <f t="shared" si="15"/>
        <v>0.96018263320674935</v>
      </c>
      <c r="S55" s="1"/>
      <c r="T55" s="1"/>
      <c r="U55" s="1"/>
      <c r="V55" s="1"/>
      <c r="W55" s="1"/>
      <c r="X55" s="1"/>
      <c r="Y55" s="1"/>
      <c r="Z55" s="1"/>
    </row>
    <row r="56" ht="17.25">
      <c r="A56" s="80"/>
      <c r="B56" s="81"/>
      <c r="C56" s="54" t="s">
        <v>120</v>
      </c>
      <c r="D56" s="85" t="s">
        <v>121</v>
      </c>
      <c r="E56" s="57">
        <v>41272.690000000002</v>
      </c>
      <c r="F56" s="56">
        <v>50550.300000000003</v>
      </c>
      <c r="G56" s="57">
        <v>15500</v>
      </c>
      <c r="H56" s="56">
        <v>4200</v>
      </c>
      <c r="I56" s="57">
        <v>72678.529999999999</v>
      </c>
      <c r="J56" s="56">
        <v>7513.3499999999995</v>
      </c>
      <c r="K56" s="57">
        <f t="shared" si="16"/>
        <v>31405.839999999997</v>
      </c>
      <c r="L56" s="56">
        <f t="shared" si="9"/>
        <v>57178.529999999999</v>
      </c>
      <c r="M56" s="56">
        <f t="shared" si="17"/>
        <v>22128.229999999996</v>
      </c>
      <c r="N56" s="57">
        <f t="shared" si="18"/>
        <v>3313.3499999999995</v>
      </c>
      <c r="O56" s="142">
        <f t="shared" si="12"/>
        <v>1.7609351365273258</v>
      </c>
      <c r="P56" s="142">
        <f t="shared" si="13"/>
        <v>1.7888928571428571</v>
      </c>
      <c r="Q56" s="102">
        <f t="shared" si="14"/>
        <v>4.688937419354839</v>
      </c>
      <c r="R56" s="84">
        <f t="shared" si="15"/>
        <v>1.4377467591685904</v>
      </c>
      <c r="S56" s="1"/>
      <c r="T56" s="1"/>
      <c r="U56" s="1"/>
      <c r="V56" s="1"/>
      <c r="W56" s="1"/>
      <c r="X56" s="1"/>
      <c r="Y56" s="1"/>
      <c r="Z56" s="1"/>
    </row>
    <row r="57" s="86" customFormat="1" ht="17.25">
      <c r="A57" s="87"/>
      <c r="B57" s="88"/>
      <c r="C57" s="89"/>
      <c r="D57" s="90" t="s">
        <v>56</v>
      </c>
      <c r="E57" s="91">
        <f>SUM(E55:E56)</f>
        <v>63098.990000000005</v>
      </c>
      <c r="F57" s="92">
        <f>SUM(F55:F56)</f>
        <v>101636.3</v>
      </c>
      <c r="G57" s="91">
        <f>SUM(G55:G56)</f>
        <v>55097.199999999997</v>
      </c>
      <c r="H57" s="92">
        <f>SUM(H55:H56)</f>
        <v>4552.8000000000002</v>
      </c>
      <c r="I57" s="91">
        <f>SUM(I55:I56)</f>
        <v>121730.42</v>
      </c>
      <c r="J57" s="92">
        <f>SUM(J55:J56)</f>
        <v>7823.4099999999999</v>
      </c>
      <c r="K57" s="91">
        <f t="shared" si="16"/>
        <v>58631.429999999993</v>
      </c>
      <c r="L57" s="92">
        <f t="shared" si="9"/>
        <v>66633.220000000001</v>
      </c>
      <c r="M57" s="91">
        <f t="shared" si="17"/>
        <v>20094.119999999995</v>
      </c>
      <c r="N57" s="91">
        <f t="shared" si="18"/>
        <v>3270.6099999999997</v>
      </c>
      <c r="O57" s="102">
        <f t="shared" si="12"/>
        <v>1.9291975988839123</v>
      </c>
      <c r="P57" s="93">
        <f t="shared" si="13"/>
        <v>1.7183733087330872</v>
      </c>
      <c r="Q57" s="93">
        <f t="shared" si="14"/>
        <v>2.2093757940512404</v>
      </c>
      <c r="R57" s="94">
        <f t="shared" si="15"/>
        <v>1.1977061345208355</v>
      </c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</row>
    <row r="58" ht="17.25">
      <c r="A58" s="143"/>
      <c r="B58" s="129" t="s">
        <v>122</v>
      </c>
      <c r="C58" s="54" t="s">
        <v>123</v>
      </c>
      <c r="D58" s="144" t="s">
        <v>124</v>
      </c>
      <c r="E58" s="57">
        <v>237.77000000000001</v>
      </c>
      <c r="F58" s="77">
        <v>30.699999999999999</v>
      </c>
      <c r="G58" s="57">
        <v>30.699999999999999</v>
      </c>
      <c r="H58" s="77">
        <v>0</v>
      </c>
      <c r="I58" s="57">
        <v>5619.54</v>
      </c>
      <c r="J58" s="77">
        <v>3154.98</v>
      </c>
      <c r="K58" s="57">
        <f t="shared" si="16"/>
        <v>5381.7699999999995</v>
      </c>
      <c r="L58" s="77">
        <f t="shared" si="9"/>
        <v>5588.8400000000001</v>
      </c>
      <c r="M58" s="57">
        <f t="shared" si="17"/>
        <v>5588.8400000000001</v>
      </c>
      <c r="N58" s="77">
        <f t="shared" si="18"/>
        <v>3154.98</v>
      </c>
      <c r="O58" s="78">
        <f t="shared" si="12"/>
        <v>23.6343525255499</v>
      </c>
      <c r="P58" s="60" t="str">
        <f t="shared" si="13"/>
        <v/>
      </c>
      <c r="Q58" s="78">
        <f t="shared" si="14"/>
        <v>183.04690553745928</v>
      </c>
      <c r="R58" s="79">
        <f t="shared" si="15"/>
        <v>183.04690553745928</v>
      </c>
      <c r="S58" s="1"/>
      <c r="T58" s="1"/>
      <c r="U58" s="1"/>
      <c r="V58" s="1"/>
      <c r="W58" s="1"/>
      <c r="X58" s="1"/>
      <c r="Y58" s="1"/>
      <c r="Z58" s="1"/>
    </row>
    <row r="59" ht="17.25">
      <c r="A59" s="97"/>
      <c r="B59" s="131"/>
      <c r="C59" s="62" t="s">
        <v>88</v>
      </c>
      <c r="D59" s="82" t="s">
        <v>125</v>
      </c>
      <c r="E59" s="83">
        <v>676.17999999999995</v>
      </c>
      <c r="F59" s="58">
        <v>26</v>
      </c>
      <c r="G59" s="83">
        <v>26</v>
      </c>
      <c r="H59" s="58">
        <v>0</v>
      </c>
      <c r="I59" s="56">
        <v>1692.9300000000001</v>
      </c>
      <c r="J59" s="57">
        <v>14.84</v>
      </c>
      <c r="K59" s="56">
        <f t="shared" si="16"/>
        <v>1016.7500000000001</v>
      </c>
      <c r="L59" s="57">
        <f t="shared" si="9"/>
        <v>1666.9300000000001</v>
      </c>
      <c r="M59" s="56">
        <f t="shared" si="17"/>
        <v>1666.9300000000001</v>
      </c>
      <c r="N59" s="57">
        <f t="shared" si="18"/>
        <v>14.84</v>
      </c>
      <c r="O59" s="59">
        <f t="shared" si="12"/>
        <v>2.5036676624567424</v>
      </c>
      <c r="P59" s="59" t="str">
        <f t="shared" si="13"/>
        <v/>
      </c>
      <c r="Q59" s="60">
        <f t="shared" si="14"/>
        <v>65.112692307692313</v>
      </c>
      <c r="R59" s="145">
        <f t="shared" si="15"/>
        <v>65.112692307692313</v>
      </c>
      <c r="S59" s="1"/>
      <c r="T59" s="1"/>
      <c r="U59" s="1"/>
      <c r="V59" s="1"/>
      <c r="W59" s="1"/>
      <c r="X59" s="1"/>
      <c r="Y59" s="1"/>
      <c r="Z59" s="1"/>
    </row>
    <row r="60" ht="17.25">
      <c r="A60" s="97"/>
      <c r="B60" s="131"/>
      <c r="C60" s="54" t="s">
        <v>52</v>
      </c>
      <c r="D60" s="85" t="s">
        <v>53</v>
      </c>
      <c r="E60" s="57">
        <v>352.19999999999999</v>
      </c>
      <c r="F60" s="56">
        <v>371</v>
      </c>
      <c r="G60" s="57">
        <v>371</v>
      </c>
      <c r="H60" s="56">
        <v>0</v>
      </c>
      <c r="I60" s="57">
        <v>0</v>
      </c>
      <c r="J60" s="56">
        <v>0</v>
      </c>
      <c r="K60" s="57">
        <f t="shared" si="16"/>
        <v>-352.19999999999999</v>
      </c>
      <c r="L60" s="56">
        <f t="shared" si="9"/>
        <v>-371</v>
      </c>
      <c r="M60" s="57">
        <f t="shared" si="17"/>
        <v>-371</v>
      </c>
      <c r="N60" s="56">
        <f t="shared" si="18"/>
        <v>0</v>
      </c>
      <c r="O60" s="60">
        <f t="shared" si="12"/>
        <v>0</v>
      </c>
      <c r="P60" s="59" t="str">
        <f t="shared" si="13"/>
        <v/>
      </c>
      <c r="Q60" s="59">
        <f t="shared" si="14"/>
        <v>0</v>
      </c>
      <c r="R60" s="84">
        <f t="shared" si="15"/>
        <v>0</v>
      </c>
      <c r="S60" s="1"/>
      <c r="T60" s="1"/>
      <c r="U60" s="1"/>
      <c r="V60" s="1"/>
      <c r="W60" s="1"/>
      <c r="X60" s="1"/>
      <c r="Y60" s="1"/>
      <c r="Z60" s="1"/>
    </row>
    <row r="61" ht="34.5">
      <c r="A61" s="97"/>
      <c r="B61" s="131"/>
      <c r="C61" s="62" t="s">
        <v>126</v>
      </c>
      <c r="D61" s="82" t="s">
        <v>127</v>
      </c>
      <c r="E61" s="56">
        <v>59923.529999999999</v>
      </c>
      <c r="F61" s="57">
        <v>55221.100000001301</v>
      </c>
      <c r="G61" s="56">
        <v>42171.5</v>
      </c>
      <c r="H61" s="57">
        <v>3043.7000000000116</v>
      </c>
      <c r="I61" s="56">
        <v>55668.43</v>
      </c>
      <c r="J61" s="57">
        <v>1999.6200000000001</v>
      </c>
      <c r="K61" s="56">
        <f t="shared" si="16"/>
        <v>-4255.0999999999985</v>
      </c>
      <c r="L61" s="57">
        <f t="shared" si="9"/>
        <v>13496.93</v>
      </c>
      <c r="M61" s="56">
        <f t="shared" si="17"/>
        <v>447.32999999869935</v>
      </c>
      <c r="N61" s="57">
        <f t="shared" si="18"/>
        <v>-1044.0800000000115</v>
      </c>
      <c r="O61" s="59">
        <f t="shared" si="12"/>
        <v>0.92899116590761599</v>
      </c>
      <c r="P61" s="60">
        <f t="shared" si="13"/>
        <v>0.6569701350330166</v>
      </c>
      <c r="Q61" s="59">
        <f t="shared" si="14"/>
        <v>1.3200486110287755</v>
      </c>
      <c r="R61" s="84">
        <f t="shared" si="15"/>
        <v>1.0081007078815649</v>
      </c>
      <c r="S61" s="1"/>
      <c r="T61" s="1"/>
      <c r="U61" s="1"/>
      <c r="V61" s="1"/>
      <c r="W61" s="1"/>
      <c r="X61" s="1"/>
      <c r="Y61" s="1"/>
      <c r="Z61" s="1"/>
    </row>
    <row r="62" ht="17.25">
      <c r="A62" s="97"/>
      <c r="B62" s="131"/>
      <c r="C62" s="54" t="s">
        <v>54</v>
      </c>
      <c r="D62" s="85" t="s">
        <v>55</v>
      </c>
      <c r="E62" s="57">
        <v>89316.070000000007</v>
      </c>
      <c r="F62" s="56">
        <v>213281.60000000001</v>
      </c>
      <c r="G62" s="57">
        <v>100826.60000000001</v>
      </c>
      <c r="H62" s="56">
        <v>27128.5</v>
      </c>
      <c r="I62" s="57">
        <v>122301.81999999999</v>
      </c>
      <c r="J62" s="56">
        <v>9740.7700000000004</v>
      </c>
      <c r="K62" s="57">
        <f t="shared" si="16"/>
        <v>32985.749999999985</v>
      </c>
      <c r="L62" s="56">
        <f t="shared" si="9"/>
        <v>21475.219999999987</v>
      </c>
      <c r="M62" s="57">
        <f t="shared" si="17"/>
        <v>-90979.780000000013</v>
      </c>
      <c r="N62" s="56">
        <f t="shared" si="18"/>
        <v>-17387.73</v>
      </c>
      <c r="O62" s="60">
        <f t="shared" si="12"/>
        <v>1.3693148388638234</v>
      </c>
      <c r="P62" s="59">
        <f t="shared" si="13"/>
        <v>0.35906039773669757</v>
      </c>
      <c r="Q62" s="60">
        <f t="shared" si="14"/>
        <v>1.212991611340658</v>
      </c>
      <c r="R62" s="84">
        <f t="shared" si="15"/>
        <v>0.57342883774315268</v>
      </c>
      <c r="S62" s="1"/>
      <c r="T62" s="1"/>
      <c r="U62" s="1"/>
      <c r="V62" s="1"/>
      <c r="W62" s="1"/>
      <c r="X62" s="1"/>
      <c r="Y62" s="1"/>
      <c r="Z62" s="1"/>
    </row>
    <row r="63" ht="17.25">
      <c r="A63" s="97"/>
      <c r="B63" s="131"/>
      <c r="C63" s="62" t="s">
        <v>128</v>
      </c>
      <c r="D63" s="82" t="s">
        <v>129</v>
      </c>
      <c r="E63" s="56">
        <v>-50.170000000000002</v>
      </c>
      <c r="F63" s="57">
        <v>0</v>
      </c>
      <c r="G63" s="56">
        <v>0</v>
      </c>
      <c r="H63" s="57">
        <v>0</v>
      </c>
      <c r="I63" s="56">
        <v>137.36000000000001</v>
      </c>
      <c r="J63" s="57">
        <v>38.420000000000002</v>
      </c>
      <c r="K63" s="56">
        <f t="shared" si="16"/>
        <v>187.53000000000003</v>
      </c>
      <c r="L63" s="57">
        <f t="shared" si="9"/>
        <v>137.36000000000001</v>
      </c>
      <c r="M63" s="56">
        <f t="shared" si="17"/>
        <v>137.36000000000001</v>
      </c>
      <c r="N63" s="57">
        <f t="shared" si="18"/>
        <v>38.420000000000002</v>
      </c>
      <c r="O63" s="59">
        <f t="shared" si="12"/>
        <v>-2.7378911700219257</v>
      </c>
      <c r="P63" s="60" t="str">
        <f t="shared" si="13"/>
        <v/>
      </c>
      <c r="Q63" s="59" t="str">
        <f t="shared" si="14"/>
        <v/>
      </c>
      <c r="R63" s="84" t="str">
        <f t="shared" si="15"/>
        <v/>
      </c>
      <c r="S63" s="1"/>
      <c r="T63" s="1"/>
      <c r="U63" s="1"/>
      <c r="V63" s="1"/>
      <c r="W63" s="1"/>
      <c r="X63" s="1"/>
      <c r="Y63" s="1"/>
      <c r="Z63" s="1"/>
    </row>
    <row r="64" ht="17.25">
      <c r="A64" s="97"/>
      <c r="B64" s="131"/>
      <c r="C64" s="54" t="s">
        <v>130</v>
      </c>
      <c r="D64" s="85" t="s">
        <v>131</v>
      </c>
      <c r="E64" s="57">
        <v>4652.1800000000003</v>
      </c>
      <c r="F64" s="56">
        <v>38614.970000000001</v>
      </c>
      <c r="G64" s="57">
        <v>38614.970000000001</v>
      </c>
      <c r="H64" s="56">
        <v>0</v>
      </c>
      <c r="I64" s="57">
        <v>40437.269999999997</v>
      </c>
      <c r="J64" s="56">
        <v>129</v>
      </c>
      <c r="K64" s="57">
        <f t="shared" si="16"/>
        <v>35785.089999999997</v>
      </c>
      <c r="L64" s="56">
        <f t="shared" si="9"/>
        <v>1822.2999999999956</v>
      </c>
      <c r="M64" s="57">
        <f t="shared" si="17"/>
        <v>1822.2999999999956</v>
      </c>
      <c r="N64" s="56">
        <f t="shared" si="18"/>
        <v>129</v>
      </c>
      <c r="O64" s="60">
        <f t="shared" si="12"/>
        <v>8.6921120850869897</v>
      </c>
      <c r="P64" s="59" t="str">
        <f t="shared" si="13"/>
        <v/>
      </c>
      <c r="Q64" s="60">
        <f t="shared" si="14"/>
        <v>1.0471915425546101</v>
      </c>
      <c r="R64" s="84">
        <f t="shared" si="15"/>
        <v>1.0471915425546101</v>
      </c>
      <c r="S64" s="1"/>
      <c r="T64" s="1"/>
      <c r="U64" s="1"/>
      <c r="V64" s="1"/>
      <c r="W64" s="1"/>
      <c r="X64" s="1"/>
      <c r="Y64" s="1"/>
      <c r="Z64" s="1"/>
    </row>
    <row r="65" ht="22.5">
      <c r="A65" s="97"/>
      <c r="B65" s="131"/>
      <c r="C65" s="62" t="s">
        <v>132</v>
      </c>
      <c r="D65" s="82" t="s">
        <v>133</v>
      </c>
      <c r="E65" s="56">
        <v>596.57000000000005</v>
      </c>
      <c r="F65" s="57">
        <v>0</v>
      </c>
      <c r="G65" s="56">
        <v>0</v>
      </c>
      <c r="H65" s="57">
        <v>0</v>
      </c>
      <c r="I65" s="56">
        <v>5852.1199999999999</v>
      </c>
      <c r="J65" s="57">
        <v>0</v>
      </c>
      <c r="K65" s="56">
        <f t="shared" si="16"/>
        <v>5255.5500000000002</v>
      </c>
      <c r="L65" s="57">
        <f t="shared" si="9"/>
        <v>5852.1199999999999</v>
      </c>
      <c r="M65" s="56">
        <f t="shared" si="17"/>
        <v>5852.1199999999999</v>
      </c>
      <c r="N65" s="57">
        <f t="shared" si="18"/>
        <v>0</v>
      </c>
      <c r="O65" s="59">
        <f t="shared" si="12"/>
        <v>9.8096116130546278</v>
      </c>
      <c r="P65" s="60" t="str">
        <f t="shared" si="13"/>
        <v/>
      </c>
      <c r="Q65" s="59" t="str">
        <f t="shared" si="14"/>
        <v/>
      </c>
      <c r="R65" s="84" t="str">
        <f t="shared" si="15"/>
        <v/>
      </c>
      <c r="S65" s="1"/>
      <c r="T65" s="1"/>
      <c r="U65" s="1"/>
      <c r="V65" s="1"/>
      <c r="W65" s="1"/>
      <c r="X65" s="1"/>
      <c r="Y65" s="1"/>
      <c r="Z65" s="1"/>
    </row>
    <row r="66" s="86" customFormat="1" ht="15">
      <c r="A66" s="138"/>
      <c r="B66" s="146"/>
      <c r="C66" s="100"/>
      <c r="D66" s="101" t="s">
        <v>56</v>
      </c>
      <c r="E66" s="92">
        <f>SUM(E58:E65)</f>
        <v>155704.32999999999</v>
      </c>
      <c r="F66" s="91">
        <f>SUM(F58:F65)</f>
        <v>307545.37000000128</v>
      </c>
      <c r="G66" s="92">
        <f>SUM(G58:G65)</f>
        <v>182040.76999999999</v>
      </c>
      <c r="H66" s="91">
        <f>SUM(H58:H65)</f>
        <v>30172.200000000012</v>
      </c>
      <c r="I66" s="92">
        <f>SUM(I58:I65)</f>
        <v>231709.46999999997</v>
      </c>
      <c r="J66" s="91">
        <f>SUM(J58:J65)</f>
        <v>15077.630000000001</v>
      </c>
      <c r="K66" s="92">
        <f t="shared" si="16"/>
        <v>76005.139999999985</v>
      </c>
      <c r="L66" s="91">
        <f t="shared" si="9"/>
        <v>49668.699999999983</v>
      </c>
      <c r="M66" s="92">
        <f t="shared" si="17"/>
        <v>-75835.900000001304</v>
      </c>
      <c r="N66" s="91">
        <f t="shared" si="18"/>
        <v>-15094.570000000011</v>
      </c>
      <c r="O66" s="102">
        <f t="shared" si="12"/>
        <v>1.4881376131286779</v>
      </c>
      <c r="P66" s="93">
        <f t="shared" si="13"/>
        <v>0.499719278010884</v>
      </c>
      <c r="Q66" s="102">
        <f t="shared" si="14"/>
        <v>1.2728438250398522</v>
      </c>
      <c r="R66" s="94">
        <f t="shared" si="15"/>
        <v>0.75341556922153963</v>
      </c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</row>
    <row r="67" s="43" customFormat="1" ht="42" customHeight="1">
      <c r="A67" s="147"/>
      <c r="B67" s="148" t="s">
        <v>134</v>
      </c>
      <c r="C67" s="149"/>
      <c r="D67" s="150"/>
      <c r="E67" s="151">
        <f>E5+E17</f>
        <v>17500380.954179108</v>
      </c>
      <c r="F67" s="71">
        <f>F5+F17</f>
        <v>35893709.970000006</v>
      </c>
      <c r="G67" s="151">
        <f>G5+G17</f>
        <v>20920619.27</v>
      </c>
      <c r="H67" s="71">
        <f>H5+H17</f>
        <v>2623552.9000000004</v>
      </c>
      <c r="I67" s="151">
        <f>I5+I17</f>
        <v>19052895.43</v>
      </c>
      <c r="J67" s="71">
        <f>J5+J17</f>
        <v>1259535.8700000001</v>
      </c>
      <c r="K67" s="151">
        <f t="shared" si="16"/>
        <v>1552514.4758208916</v>
      </c>
      <c r="L67" s="71">
        <f t="shared" si="9"/>
        <v>-1867723.8399999999</v>
      </c>
      <c r="M67" s="151">
        <f t="shared" si="17"/>
        <v>-16840814.540000007</v>
      </c>
      <c r="N67" s="71">
        <f t="shared" si="18"/>
        <v>-1364017.0300000003</v>
      </c>
      <c r="O67" s="152">
        <f t="shared" si="12"/>
        <v>1.0887131817236326</v>
      </c>
      <c r="P67" s="50">
        <f t="shared" si="13"/>
        <v>0.48008784957223466</v>
      </c>
      <c r="Q67" s="152">
        <f t="shared" si="14"/>
        <v>0.91072330049625727</v>
      </c>
      <c r="R67" s="153">
        <f t="shared" si="15"/>
        <v>0.53081432501472892</v>
      </c>
      <c r="S67" s="43"/>
      <c r="T67" s="43"/>
      <c r="U67" s="43"/>
      <c r="V67" s="43"/>
      <c r="W67" s="43"/>
      <c r="X67" s="43"/>
      <c r="Y67" s="43"/>
      <c r="Z67" s="43"/>
    </row>
    <row r="68" s="43" customFormat="1" ht="21.75" customHeight="1">
      <c r="A68" s="154"/>
      <c r="B68" s="155" t="s">
        <v>135</v>
      </c>
      <c r="C68" s="156"/>
      <c r="D68" s="157"/>
      <c r="E68" s="71">
        <f>SUM(E69:E77)</f>
        <v>16542148.560000001</v>
      </c>
      <c r="F68" s="158">
        <f>SUM(F69:F77)</f>
        <v>26955263.300000001</v>
      </c>
      <c r="G68" s="71">
        <f>SUM(G69:G77)</f>
        <v>15747029.699999999</v>
      </c>
      <c r="H68" s="158">
        <f>SUM(H69:H77)</f>
        <v>1050824.49</v>
      </c>
      <c r="I68" s="71">
        <f>SUM(I69:I77)</f>
        <v>15717752.119999999</v>
      </c>
      <c r="J68" s="158">
        <f>SUM(J69:J77)</f>
        <v>1066507.0000000002</v>
      </c>
      <c r="K68" s="71">
        <f t="shared" si="16"/>
        <v>-824396.44000000134</v>
      </c>
      <c r="L68" s="158">
        <f t="shared" si="9"/>
        <v>-29277.580000000075</v>
      </c>
      <c r="M68" s="71">
        <f t="shared" si="17"/>
        <v>-11237511.180000002</v>
      </c>
      <c r="N68" s="158">
        <f t="shared" si="18"/>
        <v>15682.510000000242</v>
      </c>
      <c r="O68" s="50">
        <f t="shared" si="12"/>
        <v>0.95016388366905091</v>
      </c>
      <c r="P68" s="159">
        <f t="shared" si="13"/>
        <v>1.0149240050543553</v>
      </c>
      <c r="Q68" s="50">
        <f t="shared" si="14"/>
        <v>0.99814075539592084</v>
      </c>
      <c r="R68" s="160">
        <f t="shared" si="15"/>
        <v>0.58310512292417482</v>
      </c>
      <c r="S68" s="43"/>
      <c r="T68" s="43"/>
      <c r="U68" s="43"/>
      <c r="V68" s="43"/>
      <c r="W68" s="43"/>
      <c r="X68" s="43"/>
      <c r="Y68" s="43"/>
      <c r="Z68" s="43"/>
    </row>
    <row r="69" ht="22.5">
      <c r="A69" s="52"/>
      <c r="B69" s="161"/>
      <c r="C69" s="62" t="s">
        <v>136</v>
      </c>
      <c r="D69" s="162" t="s">
        <v>137</v>
      </c>
      <c r="E69" s="56">
        <v>289250.79999999999</v>
      </c>
      <c r="F69" s="57">
        <v>449533.20000000001</v>
      </c>
      <c r="G69" s="56">
        <v>374431.40000000002</v>
      </c>
      <c r="H69" s="57">
        <v>75101.800000000003</v>
      </c>
      <c r="I69" s="56">
        <v>418867.5</v>
      </c>
      <c r="J69" s="57">
        <v>119537.89999999999</v>
      </c>
      <c r="K69" s="56">
        <f t="shared" si="16"/>
        <v>129616.70000000001</v>
      </c>
      <c r="L69" s="57">
        <f t="shared" si="9"/>
        <v>44436.099999999977</v>
      </c>
      <c r="M69" s="56">
        <f t="shared" si="17"/>
        <v>-30665.700000000012</v>
      </c>
      <c r="N69" s="57">
        <f t="shared" si="18"/>
        <v>44436.099999999991</v>
      </c>
      <c r="O69" s="59">
        <f t="shared" si="12"/>
        <v>1.4481118116181528</v>
      </c>
      <c r="P69" s="60">
        <f t="shared" si="13"/>
        <v>1.591678228750842</v>
      </c>
      <c r="Q69" s="59">
        <f t="shared" si="14"/>
        <v>1.1186762114502149</v>
      </c>
      <c r="R69" s="59">
        <f t="shared" si="15"/>
        <v>0.93178323647730577</v>
      </c>
      <c r="S69" s="1"/>
      <c r="T69" s="1"/>
      <c r="U69" s="1"/>
      <c r="V69" s="1"/>
      <c r="W69" s="1"/>
      <c r="X69" s="1"/>
      <c r="Y69" s="1"/>
      <c r="Z69" s="1"/>
    </row>
    <row r="70" ht="18" customHeight="1">
      <c r="A70" s="61"/>
      <c r="B70" s="163"/>
      <c r="C70" s="54" t="s">
        <v>138</v>
      </c>
      <c r="D70" s="164" t="s">
        <v>139</v>
      </c>
      <c r="E70" s="57">
        <v>3585786.1899999999</v>
      </c>
      <c r="F70" s="56">
        <v>6788269.4100000001</v>
      </c>
      <c r="G70" s="57">
        <v>2308033.0899999999</v>
      </c>
      <c r="H70" s="56">
        <v>247124.07000000001</v>
      </c>
      <c r="I70" s="57">
        <v>2308033.0899999999</v>
      </c>
      <c r="J70" s="56">
        <v>247124.07000000001</v>
      </c>
      <c r="K70" s="57">
        <f t="shared" si="16"/>
        <v>-1277753.1000000001</v>
      </c>
      <c r="L70" s="56">
        <f t="shared" si="9"/>
        <v>0</v>
      </c>
      <c r="M70" s="57">
        <f t="shared" si="17"/>
        <v>-4480236.3200000003</v>
      </c>
      <c r="N70" s="56">
        <f t="shared" si="18"/>
        <v>0</v>
      </c>
      <c r="O70" s="60">
        <f t="shared" si="12"/>
        <v>0.64366165959270427</v>
      </c>
      <c r="P70" s="59">
        <f t="shared" si="13"/>
        <v>1</v>
      </c>
      <c r="Q70" s="60">
        <f t="shared" si="14"/>
        <v>1</v>
      </c>
      <c r="R70" s="59">
        <f t="shared" si="15"/>
        <v>0.34000316584370799</v>
      </c>
      <c r="S70" s="1"/>
      <c r="T70" s="1"/>
      <c r="U70" s="1"/>
      <c r="V70" s="1"/>
      <c r="W70" s="1"/>
      <c r="X70" s="1"/>
      <c r="Y70" s="1"/>
      <c r="Z70" s="1"/>
    </row>
    <row r="71" ht="16.5" customHeight="1">
      <c r="A71" s="61"/>
      <c r="B71" s="163"/>
      <c r="C71" s="62" t="s">
        <v>140</v>
      </c>
      <c r="D71" s="162" t="s">
        <v>141</v>
      </c>
      <c r="E71" s="56">
        <v>9256422.8499999996</v>
      </c>
      <c r="F71" s="57">
        <v>16450215.560000001</v>
      </c>
      <c r="G71" s="56">
        <v>10725944.310000001</v>
      </c>
      <c r="H71" s="165">
        <v>675738.39000000001</v>
      </c>
      <c r="I71" s="166">
        <v>10725944.310000001</v>
      </c>
      <c r="J71" s="58">
        <v>675738.39000000001</v>
      </c>
      <c r="K71" s="56">
        <f t="shared" si="16"/>
        <v>1469521.4600000009</v>
      </c>
      <c r="L71" s="57">
        <f t="shared" si="9"/>
        <v>0</v>
      </c>
      <c r="M71" s="56">
        <f t="shared" si="17"/>
        <v>-5724271.25</v>
      </c>
      <c r="N71" s="57">
        <f t="shared" si="18"/>
        <v>0</v>
      </c>
      <c r="O71" s="59">
        <f t="shared" si="12"/>
        <v>1.1587569500457728</v>
      </c>
      <c r="P71" s="60">
        <f t="shared" si="13"/>
        <v>1</v>
      </c>
      <c r="Q71" s="59">
        <f t="shared" si="14"/>
        <v>1</v>
      </c>
      <c r="R71" s="59">
        <f t="shared" si="15"/>
        <v>0.65202454465587567</v>
      </c>
      <c r="S71" s="1"/>
      <c r="T71" s="1"/>
      <c r="U71" s="1"/>
      <c r="V71" s="1"/>
      <c r="W71" s="1"/>
      <c r="X71" s="1"/>
      <c r="Y71" s="1"/>
      <c r="Z71" s="1"/>
    </row>
    <row r="72" ht="22.5">
      <c r="A72" s="61"/>
      <c r="B72" s="163"/>
      <c r="C72" s="54" t="s">
        <v>142</v>
      </c>
      <c r="D72" s="167" t="s">
        <v>143</v>
      </c>
      <c r="E72" s="57">
        <v>2526020.04</v>
      </c>
      <c r="F72" s="56">
        <v>3215764.23</v>
      </c>
      <c r="G72" s="57">
        <v>2287140</v>
      </c>
      <c r="H72" s="56">
        <v>52860.230000000003</v>
      </c>
      <c r="I72" s="57">
        <v>2257494.3599999999</v>
      </c>
      <c r="J72" s="56">
        <v>24669.400000000001</v>
      </c>
      <c r="K72" s="57">
        <f t="shared" si="16"/>
        <v>-268525.68000000017</v>
      </c>
      <c r="L72" s="56">
        <f t="shared" si="9"/>
        <v>-29645.64000000013</v>
      </c>
      <c r="M72" s="57">
        <f t="shared" si="17"/>
        <v>-958269.87000000011</v>
      </c>
      <c r="N72" s="56">
        <f t="shared" si="18"/>
        <v>-28190.830000000002</v>
      </c>
      <c r="O72" s="60">
        <f t="shared" si="12"/>
        <v>0.89369614027290134</v>
      </c>
      <c r="P72" s="59">
        <f t="shared" si="13"/>
        <v>0.46669112109425176</v>
      </c>
      <c r="Q72" s="60">
        <f t="shared" si="14"/>
        <v>0.98703811747422543</v>
      </c>
      <c r="R72" s="59">
        <f t="shared" si="15"/>
        <v>0.70200866684806673</v>
      </c>
      <c r="S72" s="1"/>
      <c r="T72" s="1"/>
      <c r="U72" s="1"/>
      <c r="V72" s="1"/>
      <c r="W72" s="1"/>
      <c r="X72" s="1"/>
      <c r="Y72" s="1"/>
      <c r="Z72" s="1"/>
    </row>
    <row r="73" ht="33">
      <c r="A73" s="61"/>
      <c r="B73" s="163"/>
      <c r="C73" s="62" t="s">
        <v>144</v>
      </c>
      <c r="D73" s="168" t="s">
        <v>145</v>
      </c>
      <c r="E73" s="56">
        <v>446.22000000000003</v>
      </c>
      <c r="F73" s="57">
        <v>0</v>
      </c>
      <c r="G73" s="56">
        <v>0</v>
      </c>
      <c r="H73" s="57">
        <v>0</v>
      </c>
      <c r="I73" s="56">
        <v>7534.4099999999999</v>
      </c>
      <c r="J73" s="57">
        <v>0</v>
      </c>
      <c r="K73" s="56">
        <f t="shared" si="16"/>
        <v>7088.1899999999996</v>
      </c>
      <c r="L73" s="57">
        <f t="shared" si="9"/>
        <v>7534.4099999999999</v>
      </c>
      <c r="M73" s="56">
        <f t="shared" si="17"/>
        <v>7534.4099999999999</v>
      </c>
      <c r="N73" s="57">
        <f t="shared" si="18"/>
        <v>0</v>
      </c>
      <c r="O73" s="169">
        <f t="shared" si="12"/>
        <v>16.884967056608847</v>
      </c>
      <c r="P73" s="60" t="str">
        <f t="shared" si="13"/>
        <v/>
      </c>
      <c r="Q73" s="59" t="str">
        <f t="shared" si="14"/>
        <v/>
      </c>
      <c r="R73" s="59" t="str">
        <f t="shared" si="15"/>
        <v/>
      </c>
      <c r="S73" s="1"/>
      <c r="T73" s="1"/>
      <c r="U73" s="1"/>
      <c r="V73" s="1"/>
      <c r="W73" s="1"/>
      <c r="X73" s="1"/>
      <c r="Y73" s="1"/>
      <c r="Z73" s="1"/>
    </row>
    <row r="74" ht="19.5" customHeight="1">
      <c r="A74" s="61"/>
      <c r="B74" s="163"/>
      <c r="C74" s="54" t="s">
        <v>146</v>
      </c>
      <c r="D74" s="167" t="s">
        <v>147</v>
      </c>
      <c r="E74" s="57">
        <v>931777.56999999995</v>
      </c>
      <c r="F74" s="56">
        <v>44836.290000000001</v>
      </c>
      <c r="G74" s="57">
        <v>44836.290000000001</v>
      </c>
      <c r="H74" s="56">
        <v>0</v>
      </c>
      <c r="I74" s="57">
        <v>44836.290000000001</v>
      </c>
      <c r="J74" s="56">
        <v>0</v>
      </c>
      <c r="K74" s="57">
        <f t="shared" si="16"/>
        <v>-886941.27999999991</v>
      </c>
      <c r="L74" s="56">
        <f t="shared" ref="L74:L78" si="19">I74-G74</f>
        <v>0</v>
      </c>
      <c r="M74" s="57">
        <f t="shared" si="17"/>
        <v>0</v>
      </c>
      <c r="N74" s="56">
        <f t="shared" si="18"/>
        <v>0</v>
      </c>
      <c r="O74" s="60">
        <f t="shared" ref="O74:O78" si="20">IFERROR(I74/E74,"")</f>
        <v>0.048119091340651184</v>
      </c>
      <c r="P74" s="59" t="str">
        <f t="shared" ref="P74:P78" si="21">IFERROR(J74/H74,"")</f>
        <v/>
      </c>
      <c r="Q74" s="60">
        <f t="shared" ref="Q74:Q78" si="22">IFERROR(I74/G74,"")</f>
        <v>1</v>
      </c>
      <c r="R74" s="59">
        <f t="shared" ref="R74:R78" si="23">IFERROR(I74/F74,"")</f>
        <v>1</v>
      </c>
      <c r="S74" s="1"/>
      <c r="T74" s="1"/>
      <c r="U74" s="1"/>
      <c r="V74" s="1"/>
      <c r="W74" s="1"/>
      <c r="X74" s="1"/>
      <c r="Y74" s="1"/>
      <c r="Z74" s="1"/>
    </row>
    <row r="75" ht="30" customHeight="1">
      <c r="A75" s="44"/>
      <c r="B75" s="163"/>
      <c r="C75" s="62" t="s">
        <v>148</v>
      </c>
      <c r="D75" s="170" t="s">
        <v>149</v>
      </c>
      <c r="E75" s="64">
        <v>0</v>
      </c>
      <c r="F75" s="65">
        <v>0</v>
      </c>
      <c r="G75" s="64">
        <v>0</v>
      </c>
      <c r="H75" s="65">
        <v>0</v>
      </c>
      <c r="I75" s="64">
        <v>0</v>
      </c>
      <c r="J75" s="65">
        <v>86.019999999999996</v>
      </c>
      <c r="K75" s="64">
        <f t="shared" si="16"/>
        <v>0</v>
      </c>
      <c r="L75" s="65">
        <f t="shared" si="19"/>
        <v>0</v>
      </c>
      <c r="M75" s="64">
        <f t="shared" si="17"/>
        <v>0</v>
      </c>
      <c r="N75" s="65">
        <f t="shared" si="18"/>
        <v>86.019999999999996</v>
      </c>
      <c r="O75" s="171" t="str">
        <f t="shared" si="20"/>
        <v/>
      </c>
      <c r="P75" s="60" t="str">
        <f t="shared" si="21"/>
        <v/>
      </c>
      <c r="Q75" s="59" t="str">
        <f t="shared" si="22"/>
        <v/>
      </c>
      <c r="R75" s="59" t="str">
        <f t="shared" si="23"/>
        <v/>
      </c>
      <c r="S75" s="1"/>
      <c r="T75" s="1"/>
      <c r="U75" s="1"/>
      <c r="V75" s="1"/>
      <c r="W75" s="1"/>
      <c r="X75" s="1"/>
      <c r="Y75" s="1"/>
      <c r="Z75" s="1"/>
    </row>
    <row r="76" ht="33">
      <c r="A76" s="61"/>
      <c r="B76" s="163"/>
      <c r="C76" s="54" t="s">
        <v>150</v>
      </c>
      <c r="D76" s="172" t="s">
        <v>151</v>
      </c>
      <c r="E76" s="57">
        <v>83488.330000000002</v>
      </c>
      <c r="F76" s="56">
        <v>6644.6099999999997</v>
      </c>
      <c r="G76" s="57">
        <v>6644.6099999999997</v>
      </c>
      <c r="H76" s="56">
        <v>0</v>
      </c>
      <c r="I76" s="57">
        <v>27631.950000000001</v>
      </c>
      <c r="J76" s="56">
        <v>11.619999999999999</v>
      </c>
      <c r="K76" s="57">
        <f t="shared" si="16"/>
        <v>-55856.380000000005</v>
      </c>
      <c r="L76" s="56">
        <f t="shared" si="19"/>
        <v>20987.34</v>
      </c>
      <c r="M76" s="57">
        <f t="shared" si="17"/>
        <v>20987.34</v>
      </c>
      <c r="N76" s="56">
        <f t="shared" si="18"/>
        <v>11.619999999999999</v>
      </c>
      <c r="O76" s="60">
        <f t="shared" si="20"/>
        <v>0.33096781310633472</v>
      </c>
      <c r="P76" s="59" t="str">
        <f t="shared" si="21"/>
        <v/>
      </c>
      <c r="Q76" s="60">
        <f t="shared" si="22"/>
        <v>4.1585510662025316</v>
      </c>
      <c r="R76" s="59">
        <f t="shared" si="23"/>
        <v>4.1585510662025316</v>
      </c>
      <c r="S76" s="1"/>
      <c r="T76" s="1"/>
      <c r="U76" s="1"/>
      <c r="V76" s="1"/>
      <c r="W76" s="1"/>
      <c r="X76" s="1"/>
      <c r="Y76" s="1"/>
      <c r="Z76" s="1"/>
    </row>
    <row r="77" ht="14.25" customHeight="1">
      <c r="A77" s="61"/>
      <c r="B77" s="161"/>
      <c r="C77" s="173" t="s">
        <v>152</v>
      </c>
      <c r="D77" s="174" t="s">
        <v>153</v>
      </c>
      <c r="E77" s="175">
        <v>-131043.44</v>
      </c>
      <c r="F77" s="57">
        <v>0</v>
      </c>
      <c r="G77" s="175">
        <v>0</v>
      </c>
      <c r="H77" s="57">
        <v>0</v>
      </c>
      <c r="I77" s="175">
        <v>-72589.789999999994</v>
      </c>
      <c r="J77" s="57">
        <v>-660.39999999999998</v>
      </c>
      <c r="K77" s="175">
        <f t="shared" si="16"/>
        <v>58453.650000000009</v>
      </c>
      <c r="L77" s="57">
        <f t="shared" si="19"/>
        <v>-72589.789999999994</v>
      </c>
      <c r="M77" s="175">
        <f t="shared" si="17"/>
        <v>-72589.789999999994</v>
      </c>
      <c r="N77" s="57">
        <f t="shared" si="18"/>
        <v>-660.39999999999998</v>
      </c>
      <c r="O77" s="176">
        <f t="shared" si="20"/>
        <v>0.55393684720120284</v>
      </c>
      <c r="P77" s="60" t="str">
        <f t="shared" si="21"/>
        <v/>
      </c>
      <c r="Q77" s="176" t="str">
        <f t="shared" si="22"/>
        <v/>
      </c>
      <c r="R77" s="176" t="str">
        <f t="shared" si="23"/>
        <v/>
      </c>
      <c r="S77" s="1"/>
      <c r="T77" s="1"/>
      <c r="U77" s="1"/>
      <c r="V77" s="1"/>
      <c r="W77" s="1"/>
      <c r="X77" s="1"/>
      <c r="Y77" s="1"/>
      <c r="Z77" s="1"/>
    </row>
    <row r="78" s="43" customFormat="1" ht="28.5" customHeight="1">
      <c r="A78" s="177"/>
      <c r="B78" s="148" t="s">
        <v>154</v>
      </c>
      <c r="C78" s="149"/>
      <c r="D78" s="150"/>
      <c r="E78" s="151">
        <f>E67+E68</f>
        <v>34042529.514179111</v>
      </c>
      <c r="F78" s="151">
        <f>F67+F68</f>
        <v>62848973.270000011</v>
      </c>
      <c r="G78" s="151">
        <f>G67+G68</f>
        <v>36667648.969999999</v>
      </c>
      <c r="H78" s="151">
        <f>H67+H68</f>
        <v>3674377.3900000006</v>
      </c>
      <c r="I78" s="151">
        <f>I67+I68</f>
        <v>34770647.549999997</v>
      </c>
      <c r="J78" s="151">
        <f>J67+J68</f>
        <v>2326042.8700000001</v>
      </c>
      <c r="K78" s="151">
        <f t="shared" si="16"/>
        <v>728118.03582088649</v>
      </c>
      <c r="L78" s="151">
        <f t="shared" si="19"/>
        <v>-1897001.4200000018</v>
      </c>
      <c r="M78" s="151">
        <f t="shared" si="17"/>
        <v>-28078325.720000014</v>
      </c>
      <c r="N78" s="151">
        <f t="shared" si="18"/>
        <v>-1348334.5200000005</v>
      </c>
      <c r="O78" s="152">
        <f t="shared" si="20"/>
        <v>1.0213884821783767</v>
      </c>
      <c r="P78" s="152">
        <f t="shared" si="21"/>
        <v>0.63304408423871772</v>
      </c>
      <c r="Q78" s="152">
        <f t="shared" si="22"/>
        <v>0.9482649836221555</v>
      </c>
      <c r="R78" s="153">
        <f t="shared" si="23"/>
        <v>0.5532412980021939</v>
      </c>
      <c r="S78" s="43"/>
      <c r="T78" s="43"/>
      <c r="U78" s="43"/>
      <c r="V78" s="43"/>
      <c r="W78" s="43"/>
      <c r="X78" s="43"/>
      <c r="Y78" s="43"/>
      <c r="Z78" s="43"/>
    </row>
    <row r="79">
      <c r="A79" s="178" t="s">
        <v>155</v>
      </c>
      <c r="B79" s="179" t="s">
        <v>156</v>
      </c>
      <c r="C79" s="111"/>
      <c r="D79" s="180"/>
      <c r="E79" s="181"/>
      <c r="F79" s="182"/>
      <c r="G79" s="182"/>
      <c r="H79" s="182"/>
      <c r="I79" s="183"/>
      <c r="J79" s="183"/>
      <c r="K79" s="184"/>
      <c r="L79" s="184"/>
      <c r="M79" s="182"/>
      <c r="N79" s="182"/>
      <c r="O79" s="182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H84" s="6"/>
      <c r="I84" s="7"/>
      <c r="J84" s="7"/>
      <c r="U84" s="1"/>
      <c r="V84" s="1"/>
      <c r="W84" s="1"/>
    </row>
    <row r="85" ht="12.75">
      <c r="F85" s="1"/>
      <c r="H85" s="6"/>
      <c r="I85" s="7"/>
      <c r="J85" s="7"/>
      <c r="U85" s="1"/>
      <c r="V85" s="1"/>
      <c r="W85" s="1"/>
    </row>
    <row r="86" ht="12.75">
      <c r="F86" s="1"/>
      <c r="H86" s="6"/>
      <c r="I86" s="7"/>
      <c r="J86" s="7"/>
      <c r="U86" s="1"/>
      <c r="V86" s="1"/>
      <c r="W86" s="1"/>
    </row>
    <row r="87" ht="12.75">
      <c r="E87" s="5"/>
      <c r="F87" s="1"/>
      <c r="H87" s="6"/>
      <c r="I87" s="7"/>
      <c r="J87" s="7"/>
      <c r="U87" s="1"/>
      <c r="V87" s="1"/>
      <c r="W87" s="1"/>
    </row>
    <row r="88" ht="12.75">
      <c r="H88" s="6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5" ht="12.75">
      <c r="F105" s="1"/>
      <c r="G105" s="1"/>
      <c r="H105" s="6"/>
    </row>
  </sheetData>
  <autoFilter ref="A4:R80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B67:D67"/>
    <mergeCell ref="B68:D68"/>
    <mergeCell ref="A69:A77"/>
    <mergeCell ref="B69:B77"/>
    <mergeCell ref="B78:D78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154</cp:revision>
  <dcterms:created xsi:type="dcterms:W3CDTF">2015-02-26T11:08:47Z</dcterms:created>
  <dcterms:modified xsi:type="dcterms:W3CDTF">2025-08-25T06:23:12Z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