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7.01.2025" sheetId="1" state="visible" r:id="rId1"/>
  </sheets>
  <definedNames>
    <definedName name="_xlnm._FilterDatabase" localSheetId="0" hidden="1">'17.01.2025'!$A$4:$O$80</definedName>
    <definedName name="Print_Titles" localSheetId="0" hidden="0">'17.01.2025'!$3:$4</definedName>
    <definedName name="_xlnm.Print_Area" localSheetId="0">'17.01.2025'!$A$1:$O$80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'17.01.2025'!$A$4:$O$80</definedName>
  </definedNames>
  <calcPr/>
</workbook>
</file>

<file path=xl/sharedStrings.xml><?xml version="1.0" encoding="utf-8"?>
<sst xmlns="http://schemas.openxmlformats.org/spreadsheetml/2006/main" count="158" uniqueCount="158">
  <si>
    <t xml:space="preserve">Оперативный анализ  поступления доходов бюджета города Перми в 2025 году 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</si>
  <si>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</si>
  <si>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</si>
  <si>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</si>
  <si>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</si>
  <si>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</si>
  <si>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2024 года       (по 17.01.2024 вкл.)</t>
  </si>
  <si>
    <t xml:space="preserve">ПЛАН на 2025 год </t>
  </si>
  <si>
    <t xml:space="preserve">ФАКТ 2025 года</t>
  </si>
  <si>
    <t>ОТКЛОНЕНИЕ</t>
  </si>
  <si>
    <t xml:space="preserve">%,  факт 2025г./ факт 2024г.</t>
  </si>
  <si>
    <t xml:space="preserve">Исполн. плана месяца</t>
  </si>
  <si>
    <t xml:space="preserve">Исполн. плана года</t>
  </si>
  <si>
    <t xml:space="preserve">2025 год </t>
  </si>
  <si>
    <t>январь</t>
  </si>
  <si>
    <t xml:space="preserve">с нач. года на 20.01.2025 (по 17.01.2025 вкл.) </t>
  </si>
  <si>
    <t xml:space="preserve">факта 2025 года от факта 2024 года</t>
  </si>
  <si>
    <t xml:space="preserve">факта 2025г.                от плана 2025г.</t>
  </si>
  <si>
    <t xml:space="preserve">факта за январь от плана января</t>
  </si>
  <si>
    <t xml:space="preserve">НАЛОГОВЫЕ ДОХОДЫ</t>
  </si>
  <si>
    <t>182</t>
  </si>
  <si>
    <t>ДЭПП</t>
  </si>
  <si>
    <t xml:space="preserve">101 02000 01 0000 110</t>
  </si>
  <si>
    <t>НДФЛ</t>
  </si>
  <si>
    <t>ДДиБ</t>
  </si>
  <si>
    <t xml:space="preserve">103 02000 01 0000 110</t>
  </si>
  <si>
    <t xml:space="preserve">Акцизы по подакцизным товарам</t>
  </si>
  <si>
    <t xml:space="preserve">103 03000 01 0000 110</t>
  </si>
  <si>
    <t xml:space="preserve">Туристический налог</t>
  </si>
  <si>
    <t xml:space="preserve">105 01000 01 0000 110</t>
  </si>
  <si>
    <t>УСН</t>
  </si>
  <si>
    <t xml:space="preserve">105 02000 02 0000 110</t>
  </si>
  <si>
    <t>ЕНВД</t>
  </si>
  <si>
    <t xml:space="preserve">105 03000 01 0000 110</t>
  </si>
  <si>
    <t xml:space="preserve">Единый сельскохозяйственный налог</t>
  </si>
  <si>
    <t xml:space="preserve">105 04000 01 0000 110</t>
  </si>
  <si>
    <t xml:space="preserve">Налог, взимаемый в связи с применением патентной системы н/о</t>
  </si>
  <si>
    <t>ДЗО</t>
  </si>
  <si>
    <t xml:space="preserve">106 01020 04 0000 110</t>
  </si>
  <si>
    <t xml:space="preserve">Налог на имущество физических лиц</t>
  </si>
  <si>
    <t xml:space="preserve">106 06000 00 0000 110</t>
  </si>
  <si>
    <t xml:space="preserve">Земельный налог </t>
  </si>
  <si>
    <t>ДОБ</t>
  </si>
  <si>
    <t xml:space="preserve">108 03010 01 0000 110</t>
  </si>
  <si>
    <t xml:space="preserve">Государственная пошлина (мировые судьи)</t>
  </si>
  <si>
    <t xml:space="preserve">109 00000 00 0000 000</t>
  </si>
  <si>
    <t xml:space="preserve">Задолженность по отмененным налогам</t>
  </si>
  <si>
    <t xml:space="preserve">ИТОГО ПО АДМИНИСТРАТОРУ</t>
  </si>
  <si>
    <t>096</t>
  </si>
  <si>
    <t>ДФ</t>
  </si>
  <si>
    <t xml:space="preserve">108 07130 01 0000 110</t>
  </si>
  <si>
    <t xml:space="preserve">Госпошлина за регистрацию СМИ</t>
  </si>
  <si>
    <t>318</t>
  </si>
  <si>
    <t xml:space="preserve">108 07110, 108 02020</t>
  </si>
  <si>
    <t xml:space="preserve">Госпошлина за гос. регистрацию общ. объединений.</t>
  </si>
  <si>
    <t>944</t>
  </si>
  <si>
    <t xml:space="preserve">108 07173 01 0000 110</t>
  </si>
  <si>
    <t xml:space="preserve">Госпошлина за выдачу спец. разрешения (крупногабар. груз)</t>
  </si>
  <si>
    <t>951</t>
  </si>
  <si>
    <t xml:space="preserve">108 07150 01 0000 110</t>
  </si>
  <si>
    <t xml:space="preserve">Госпошлина за выдачу разрешения на установку РК</t>
  </si>
  <si>
    <t xml:space="preserve">НЕНАЛОГОВЫЕ ДОХОДЫ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</si>
  <si>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</si>
  <si>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</si>
  <si>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</si>
  <si>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</si>
  <si>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</si>
  <si>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</si>
  <si>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111 09080 04 1000 120</t>
  </si>
  <si>
    <t xml:space="preserve">Плата по договорам на размещение рекламных конструкций</t>
  </si>
  <si>
    <t xml:space="preserve">111 09080 04 2000 120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</si>
  <si>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</si>
  <si>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</si>
  <si>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</si>
  <si>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</si>
  <si>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</si>
  <si>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</si>
  <si>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</si>
  <si>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</si>
  <si>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</si>
  <si>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114 02043 04 0000 440</t>
  </si>
  <si>
    <t xml:space="preserve">Доходы от реализации иного имущества</t>
  </si>
  <si>
    <t xml:space="preserve">114 13040 04 0000 410</t>
  </si>
  <si>
    <t xml:space="preserve">Доходы  от реализации мун. имущества, в т.ч.: </t>
  </si>
  <si>
    <t xml:space="preserve">114 13040 04 1000 410</t>
  </si>
  <si>
    <t xml:space="preserve">178-ФЗ </t>
  </si>
  <si>
    <t xml:space="preserve">114 13040 04 2000 410</t>
  </si>
  <si>
    <t xml:space="preserve">НДС по 178-ФЗ</t>
  </si>
  <si>
    <t xml:space="preserve">114 13040 04 3000 410</t>
  </si>
  <si>
    <t>159-ФЗ</t>
  </si>
  <si>
    <t>992</t>
  </si>
  <si>
    <t xml:space="preserve">111 05012 04 1000 120</t>
  </si>
  <si>
    <t xml:space="preserve">Арендная плата за земельные участки, гос. собственность на которые не разграничена</t>
  </si>
  <si>
    <t xml:space="preserve">111 05012(05024) 04 1020 </t>
  </si>
  <si>
    <t xml:space="preserve">Средства от продажи права на заключение договоров аренды </t>
  </si>
  <si>
    <t xml:space="preserve">111 05024 04 1000 120</t>
  </si>
  <si>
    <t xml:space="preserve">Арендная плата за земельные участки, находящиеся в собственности ГО</t>
  </si>
  <si>
    <t xml:space="preserve">111 05300 00 0000 120</t>
  </si>
  <si>
    <t xml:space="preserve">Плата по соглашениям об установлении сервитута в отношении земельных участков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</si>
  <si>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</si>
  <si>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</si>
  <si>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</si>
  <si>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участков, государственная собственность на которые не разграничена </t>
  </si>
  <si>
    <t xml:space="preserve">114 06312 04 0000 430</t>
  </si>
  <si>
    <t xml:space="preserve">Плата за увеличение площади земельных участков в результате перераспределения </t>
  </si>
  <si>
    <t xml:space="preserve">117 05040 ,  111 09044 </t>
  </si>
  <si>
    <t xml:space="preserve">Плата за фактическое пользование</t>
  </si>
  <si>
    <t>940</t>
  </si>
  <si>
    <t>ДЖКХ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</si>
  <si>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</si>
  <si>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</si>
  <si>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</si>
  <si>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</si>
  <si>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</si>
  <si>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</si>
  <si>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</si>
  <si>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</si>
  <si>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</si>
  <si>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</si>
  <si>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</si>
  <si>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Плата за найм</t>
  </si>
  <si>
    <t xml:space="preserve">915, 048</t>
  </si>
  <si>
    <t>УЭ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</si>
  <si>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</si>
  <si>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</si>
  <si>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</si>
  <si>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</si>
  <si>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</si>
  <si>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</si>
  <si>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</si>
  <si>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</si>
  <si>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</si>
  <si>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</si>
  <si>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</si>
  <si>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</si>
  <si>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</si>
  <si>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</si>
  <si>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ИТОГО ПО ИНЫМ АДМИНИСТРАТОРАМ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</si>
  <si>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</si>
  <si>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</si>
  <si>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</si>
  <si>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 xml:space="preserve">Дотации бюджетам субъектов РФ</t>
  </si>
  <si>
    <t xml:space="preserve">202 20000 00 0000 000</t>
  </si>
  <si>
    <t xml:space="preserve">Субсидии от других бюджетов бюджетной системы РФ   *)      </t>
  </si>
  <si>
    <t xml:space="preserve">202 30000 00 0000 000</t>
  </si>
  <si>
    <t xml:space="preserve">Субвенции от других бюджетов бюджетной системы РФ *)    </t>
  </si>
  <si>
    <t xml:space="preserve">202 40000 00 0000 000</t>
  </si>
  <si>
    <t xml:space="preserve">Иные межбюджетные трансферты  *)</t>
  </si>
  <si>
    <t xml:space="preserve">203 04099 04 0000 150</t>
  </si>
  <si>
    <t xml:space="preserve">Прочие безвозмездные поступления от государственных (муниципальных) организаций</t>
  </si>
  <si>
    <t xml:space="preserve">207 04050 04 0000 150</t>
  </si>
  <si>
    <t xml:space="preserve">Прочие безвозмездные поступления </t>
  </si>
  <si>
    <t xml:space="preserve">218 04000 00 0000 000</t>
  </si>
  <si>
    <t xml:space="preserve">Доходы бюджетов городских округов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</si>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</sst>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0_р_."/>
  </numFmts>
  <fonts count="16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1.000000"/>
      <color theme="1"/>
      <name val="Calibri"/>
      <scheme val="minor"/>
    </font>
    <font>
      <sz val="8.000000"/>
      <name val="Arial Cyr"/>
    </font>
    <font>
      <b/>
      <sz val="16.000000"/>
      <name val="Times New Roman"/>
    </font>
    <font>
      <sz val="12.000000"/>
      <name val="Times New Roman"/>
    </font>
    <font>
      <sz val="16.000000"/>
      <name val="Times New Roman"/>
    </font>
    <font>
      <sz val="8.000000"/>
      <name val="Times New Roman"/>
    </font>
    <font>
      <b/>
      <sz val="12.000000"/>
      <name val="Times New Roman"/>
    </font>
    <font>
      <b/>
      <sz val="8.000000"/>
      <name val="Times New Roman"/>
    </font>
    <font>
      <b/>
      <sz val="10.000000"/>
      <name val="Arial Cyr"/>
    </font>
    <font>
      <i/>
      <sz val="12.000000"/>
      <name val="Times New Roman"/>
    </font>
    <font>
      <i/>
      <sz val="8.000000"/>
      <name val="Times New Roman"/>
    </font>
    <font>
      <sz val="10.000000"/>
      <name val="Times New Roman"/>
    </font>
  </fonts>
  <fills count="2">
    <fill>
      <patternFill patternType="none"/>
    </fill>
    <fill>
      <patternFill patternType="gray125"/>
    </fill>
  </fills>
  <borders count="15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108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11">
    <xf fontId="0" fillId="0" borderId="0" numFmtId="0" xfId="0"/>
    <xf fontId="1" fillId="0" borderId="0" numFmtId="0" xfId="0" applyFont="1" applyAlignment="1">
      <alignment vertical="center"/>
    </xf>
    <xf fontId="5" fillId="0" borderId="0" numFmtId="0" xfId="0" applyFont="1" applyAlignment="1">
      <alignment vertical="center"/>
    </xf>
    <xf fontId="1" fillId="0" borderId="0" numFmtId="0" xfId="0" applyFont="1" applyAlignment="1">
      <alignment vertical="top"/>
    </xf>
    <xf fontId="1" fillId="0" borderId="0" numFmtId="162" xfId="0" applyNumberFormat="1" applyFont="1" applyAlignment="1">
      <alignment vertical="center"/>
    </xf>
    <xf fontId="1" fillId="0" borderId="0" numFmtId="163" xfId="0" applyNumberFormat="1" applyFont="1" applyAlignment="1">
      <alignment vertical="center"/>
    </xf>
    <xf fontId="6" fillId="0" borderId="0" numFmtId="0" xfId="0" applyFont="1" applyAlignment="1">
      <alignment horizontal="center" vertical="center" wrapText="1"/>
    </xf>
    <xf fontId="6" fillId="0" borderId="0" numFmtId="0" xfId="0" applyFont="1" applyAlignment="1">
      <alignment vertical="center" wrapText="1"/>
    </xf>
    <xf fontId="6" fillId="0" borderId="0" numFmtId="0" xfId="0" applyFont="1" applyAlignment="1">
      <alignment horizontal="center" vertical="top" wrapText="1"/>
    </xf>
    <xf fontId="6" fillId="0" borderId="0" numFmtId="162" xfId="0" applyNumberFormat="1" applyFont="1" applyAlignment="1">
      <alignment horizontal="center" vertical="center" wrapText="1"/>
    </xf>
    <xf fontId="7" fillId="0" borderId="0" numFmtId="49" xfId="0" applyNumberFormat="1" applyFont="1" applyAlignment="1">
      <alignment horizontal="center" vertical="center" wrapText="1"/>
    </xf>
    <xf fontId="8" fillId="0" borderId="1" numFmtId="0" xfId="0" applyFont="1" applyBorder="1" applyAlignment="1">
      <alignment horizontal="center" vertical="center" wrapText="1"/>
    </xf>
    <xf fontId="9" fillId="0" borderId="0" numFmtId="0" xfId="0" applyFont="1" applyAlignment="1">
      <alignment horizontal="center" vertical="center" wrapText="1"/>
    </xf>
    <xf fontId="8" fillId="0" borderId="1" numFmtId="0" xfId="0" applyFont="1" applyBorder="1" applyAlignment="1">
      <alignment horizontal="center" vertical="top" wrapText="1"/>
    </xf>
    <xf fontId="8" fillId="0" borderId="0" numFmtId="162" xfId="0" applyNumberFormat="1" applyFont="1" applyAlignment="1">
      <alignment horizontal="center" vertical="center" wrapText="1"/>
    </xf>
    <xf fontId="8" fillId="0" borderId="0" numFmtId="0" xfId="0" applyFont="1" applyAlignment="1">
      <alignment horizontal="center" vertical="center" wrapText="1"/>
    </xf>
    <xf fontId="8" fillId="0" borderId="0" numFmtId="163" xfId="0" applyNumberFormat="1" applyFont="1" applyAlignment="1">
      <alignment horizontal="center" vertical="center" wrapText="1"/>
    </xf>
    <xf fontId="8" fillId="0" borderId="1" numFmtId="163" xfId="0" applyNumberFormat="1" applyFont="1" applyBorder="1" applyAlignment="1">
      <alignment horizontal="center" vertical="center" wrapText="1"/>
    </xf>
    <xf fontId="7" fillId="0" borderId="0" numFmtId="0" xfId="0" applyFont="1" applyAlignment="1">
      <alignment horizontal="right" vertical="center" wrapText="1"/>
    </xf>
    <xf fontId="7" fillId="0" borderId="0" numFmtId="0" xfId="0" applyFont="1" applyAlignment="1">
      <alignment horizontal="right" vertical="center"/>
    </xf>
    <xf fontId="7" fillId="0" borderId="2" numFmtId="49" xfId="0" applyNumberFormat="1" applyFont="1" applyBorder="1" applyAlignment="1">
      <alignment horizontal="center" vertical="center" wrapText="1"/>
    </xf>
    <xf fontId="10" fillId="0" borderId="2" numFmtId="0" xfId="0" applyFont="1" applyBorder="1" applyAlignment="1">
      <alignment horizontal="center" vertical="center" wrapText="1"/>
    </xf>
    <xf fontId="11" fillId="0" borderId="3" numFmtId="49" xfId="0" applyNumberFormat="1" applyFont="1" applyBorder="1" applyAlignment="1">
      <alignment horizontal="center" vertical="center" wrapText="1"/>
    </xf>
    <xf fontId="10" fillId="0" borderId="4" numFmtId="0" xfId="0" applyFont="1" applyBorder="1" applyAlignment="1">
      <alignment horizontal="center" vertical="top" wrapText="1"/>
    </xf>
    <xf fontId="10" fillId="0" borderId="5" numFmtId="162" xfId="0" applyNumberFormat="1" applyFont="1" applyBorder="1" applyAlignment="1">
      <alignment horizontal="center" vertical="center" wrapText="1"/>
    </xf>
    <xf fontId="10" fillId="0" borderId="5" numFmtId="163" xfId="0" applyNumberFormat="1" applyFont="1" applyBorder="1" applyAlignment="1">
      <alignment horizontal="center" vertical="center" wrapText="1"/>
    </xf>
    <xf fontId="10" fillId="0" borderId="6" numFmtId="163" xfId="0" applyNumberFormat="1" applyFont="1" applyBorder="1" applyAlignment="1">
      <alignment horizontal="center" vertical="center" wrapText="1"/>
    </xf>
    <xf fontId="10" fillId="0" borderId="6" numFmtId="162" xfId="0" applyNumberFormat="1" applyFont="1" applyBorder="1" applyAlignment="1">
      <alignment horizontal="center" vertical="center" wrapText="1"/>
    </xf>
    <xf fontId="10" fillId="0" borderId="7" numFmtId="162" xfId="0" applyNumberFormat="1" applyFont="1" applyBorder="1" applyAlignment="1">
      <alignment horizontal="center" vertical="center" wrapText="1"/>
    </xf>
    <xf fontId="10" fillId="0" borderId="2" numFmtId="9" xfId="104" applyNumberFormat="1" applyFont="1" applyBorder="1" applyAlignment="1" applyProtection="1">
      <alignment horizontal="center" vertical="center" wrapText="1"/>
    </xf>
    <xf fontId="7" fillId="0" borderId="2" numFmtId="0" xfId="0" applyFont="1" applyBorder="1" applyAlignment="1">
      <alignment horizontal="center" vertical="center" wrapText="1"/>
    </xf>
    <xf fontId="11" fillId="0" borderId="8" numFmtId="49" xfId="0" applyNumberFormat="1" applyFont="1" applyBorder="1" applyAlignment="1">
      <alignment horizontal="center" vertical="center" wrapText="1"/>
    </xf>
    <xf fontId="10" fillId="0" borderId="9" numFmtId="0" xfId="0" applyFont="1" applyBorder="1" applyAlignment="1">
      <alignment horizontal="center" vertical="top" wrapText="1"/>
    </xf>
    <xf fontId="10" fillId="0" borderId="10" numFmtId="162" xfId="0" applyNumberFormat="1" applyFont="1" applyBorder="1" applyAlignment="1">
      <alignment horizontal="center" vertical="center" wrapText="1"/>
    </xf>
    <xf fontId="10" fillId="0" borderId="3" numFmtId="162" xfId="0" applyNumberFormat="1" applyFont="1" applyBorder="1" applyAlignment="1">
      <alignment horizontal="center" vertical="center" wrapText="1"/>
    </xf>
    <xf fontId="12" fillId="0" borderId="0" numFmtId="0" xfId="0" applyFont="1" applyAlignment="1">
      <alignment vertical="center"/>
    </xf>
    <xf fontId="10" fillId="0" borderId="2" numFmtId="49" xfId="0" applyNumberFormat="1" applyFont="1" applyBorder="1" applyAlignment="1">
      <alignment horizontal="center" vertical="center" wrapText="1"/>
    </xf>
    <xf fontId="10" fillId="0" borderId="3" numFmtId="0" xfId="0" applyFont="1" applyBorder="1" applyAlignment="1">
      <alignment horizontal="center" vertical="center" wrapText="1"/>
    </xf>
    <xf fontId="11" fillId="0" borderId="2" numFmtId="49" xfId="0" applyNumberFormat="1" applyFont="1" applyBorder="1" applyAlignment="1">
      <alignment horizontal="center" vertical="center" wrapText="1"/>
    </xf>
    <xf fontId="10" fillId="0" borderId="11" numFmtId="0" xfId="0" applyFont="1" applyBorder="1" applyAlignment="1">
      <alignment vertical="center" wrapText="1"/>
    </xf>
    <xf fontId="10" fillId="0" borderId="5" numFmtId="162" xfId="0" applyNumberFormat="1" applyFont="1" applyBorder="1" applyAlignment="1">
      <alignment horizontal="right" vertical="center" wrapText="1"/>
    </xf>
    <xf fontId="10" fillId="0" borderId="7" numFmtId="162" xfId="0" applyNumberFormat="1" applyFont="1" applyBorder="1" applyAlignment="1">
      <alignment horizontal="right" vertical="center" wrapText="1"/>
    </xf>
    <xf fontId="10" fillId="0" borderId="2" numFmtId="162" xfId="0" applyNumberFormat="1" applyFont="1" applyBorder="1" applyAlignment="1">
      <alignment horizontal="right" vertical="center" wrapText="1"/>
    </xf>
    <xf fontId="10" fillId="0" borderId="2" numFmtId="164" xfId="0" applyNumberFormat="1" applyFont="1" applyBorder="1" applyAlignment="1">
      <alignment horizontal="right" vertical="center" wrapText="1"/>
    </xf>
    <xf fontId="7" fillId="0" borderId="4" numFmtId="49" xfId="0" applyNumberFormat="1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9" fillId="0" borderId="7" numFmtId="49" xfId="0" applyNumberFormat="1" applyFont="1" applyBorder="1" applyAlignment="1">
      <alignment horizontal="center" vertical="center" wrapText="1"/>
    </xf>
    <xf fontId="7" fillId="0" borderId="11" numFmtId="0" xfId="0" applyFont="1" applyBorder="1" applyAlignment="1">
      <alignment vertical="top" wrapText="1"/>
    </xf>
    <xf fontId="7" fillId="0" borderId="5" numFmtId="162" xfId="0" applyNumberFormat="1" applyFont="1" applyBorder="1" applyAlignment="1">
      <alignment horizontal="right" vertical="center" wrapText="1"/>
    </xf>
    <xf fontId="7" fillId="0" borderId="7" numFmtId="162" xfId="0" applyNumberFormat="1" applyFont="1" applyBorder="1" applyAlignment="1">
      <alignment horizontal="right" vertical="center" wrapText="1"/>
    </xf>
    <xf fontId="7" fillId="0" borderId="2" numFmtId="162" xfId="0" applyNumberFormat="1" applyFont="1" applyBorder="1" applyAlignment="1">
      <alignment horizontal="right" vertical="center" wrapText="1"/>
    </xf>
    <xf fontId="7" fillId="0" borderId="2" numFmtId="164" xfId="0" applyNumberFormat="1" applyFont="1" applyBorder="1" applyAlignment="1">
      <alignment horizontal="right" vertical="center" wrapText="1"/>
    </xf>
    <xf fontId="0" fillId="0" borderId="0" numFmtId="0" xfId="0" applyAlignment="1">
      <alignment vertical="center"/>
    </xf>
    <xf fontId="7" fillId="0" borderId="12" numFmtId="49" xfId="0" applyNumberFormat="1" applyFont="1" applyBorder="1" applyAlignment="1">
      <alignment horizontal="center" vertical="center" wrapText="1"/>
    </xf>
    <xf fontId="7" fillId="0" borderId="12" numFmtId="0" xfId="0" applyFont="1" applyBorder="1" applyAlignment="1">
      <alignment horizontal="center" vertical="center" wrapText="1"/>
    </xf>
    <xf fontId="9" fillId="0" borderId="3" numFmtId="49" xfId="0" applyNumberFormat="1" applyFont="1" applyBorder="1" applyAlignment="1">
      <alignment horizontal="center" vertical="center" wrapText="1"/>
    </xf>
    <xf fontId="7" fillId="0" borderId="4" numFmtId="0" xfId="0" applyFont="1" applyBorder="1" applyAlignment="1">
      <alignment vertical="top" wrapText="1"/>
    </xf>
    <xf fontId="7" fillId="0" borderId="5" numFmtId="162" xfId="0" applyNumberFormat="1" applyFont="1" applyBorder="1" applyAlignment="1">
      <alignment vertical="center" wrapText="1"/>
    </xf>
    <xf fontId="7" fillId="0" borderId="7" numFmtId="162" xfId="0" applyNumberFormat="1" applyFont="1" applyBorder="1" applyAlignment="1">
      <alignment vertical="center" wrapText="1"/>
    </xf>
    <xf fontId="7" fillId="0" borderId="2" numFmtId="162" xfId="0" applyNumberFormat="1" applyFont="1" applyBorder="1" applyAlignment="1">
      <alignment vertical="center" wrapText="1"/>
    </xf>
    <xf fontId="7" fillId="0" borderId="13" numFmtId="49" xfId="0" applyNumberFormat="1" applyFont="1" applyBorder="1" applyAlignment="1">
      <alignment horizontal="center" vertical="center" wrapText="1"/>
    </xf>
    <xf fontId="9" fillId="0" borderId="5" numFmtId="49" xfId="0" applyNumberFormat="1" applyFont="1" applyBorder="1" applyAlignment="1">
      <alignment horizontal="center" vertical="center" wrapText="1"/>
    </xf>
    <xf fontId="7" fillId="0" borderId="5" numFmtId="0" xfId="0" applyFont="1" applyBorder="1" applyAlignment="1">
      <alignment vertical="top" wrapText="1"/>
    </xf>
    <xf fontId="9" fillId="0" borderId="14" numFmtId="49" xfId="0" applyNumberFormat="1" applyFont="1" applyBorder="1" applyAlignment="1">
      <alignment horizontal="center" vertical="center" wrapText="1"/>
    </xf>
    <xf fontId="7" fillId="0" borderId="9" numFmtId="0" xfId="0" applyFont="1" applyBorder="1" applyAlignment="1">
      <alignment vertical="top" wrapText="1"/>
    </xf>
    <xf fontId="7" fillId="0" borderId="8" numFmtId="0" xfId="0" applyFont="1" applyBorder="1" applyAlignment="1">
      <alignment horizontal="center" vertical="center" wrapText="1"/>
    </xf>
    <xf fontId="9" fillId="0" borderId="2" numFmtId="49" xfId="0" applyNumberFormat="1" applyFont="1" applyBorder="1" applyAlignment="1">
      <alignment horizontal="center" vertical="center" wrapText="1"/>
    </xf>
    <xf fontId="7" fillId="0" borderId="8" numFmtId="49" xfId="0" applyNumberFormat="1" applyFont="1" applyBorder="1" applyAlignment="1">
      <alignment horizontal="center" vertical="center" wrapText="1"/>
    </xf>
    <xf fontId="13" fillId="0" borderId="2" numFmtId="0" xfId="0" applyFont="1" applyBorder="1" applyAlignment="1">
      <alignment horizontal="center" vertical="center" wrapText="1"/>
    </xf>
    <xf fontId="14" fillId="0" borderId="2" numFmtId="49" xfId="0" applyNumberFormat="1" applyFont="1" applyBorder="1" applyAlignment="1">
      <alignment horizontal="center" vertical="center" wrapText="1"/>
    </xf>
    <xf fontId="13" fillId="0" borderId="11" numFmtId="0" xfId="0" applyFont="1" applyBorder="1" applyAlignment="1">
      <alignment vertical="top" wrapText="1"/>
    </xf>
    <xf fontId="13" fillId="0" borderId="5" numFmtId="162" xfId="0" applyNumberFormat="1" applyFont="1" applyBorder="1" applyAlignment="1">
      <alignment vertical="center" wrapText="1"/>
    </xf>
    <xf fontId="13" fillId="0" borderId="7" numFmtId="162" xfId="0" applyNumberFormat="1" applyFont="1" applyBorder="1" applyAlignment="1">
      <alignment vertical="center" wrapText="1"/>
    </xf>
    <xf fontId="13" fillId="0" borderId="2" numFmtId="162" xfId="0" applyNumberFormat="1" applyFont="1" applyBorder="1" applyAlignment="1">
      <alignment vertical="center" wrapText="1"/>
    </xf>
    <xf fontId="13" fillId="0" borderId="2" numFmtId="164" xfId="0" applyNumberFormat="1" applyFont="1" applyBorder="1" applyAlignment="1">
      <alignment horizontal="right" vertical="center" wrapText="1"/>
    </xf>
    <xf fontId="7" fillId="0" borderId="3" numFmtId="49" xfId="0" applyNumberFormat="1" applyFont="1" applyBorder="1" applyAlignment="1">
      <alignment horizontal="center" vertical="center" wrapText="1"/>
    </xf>
    <xf fontId="7" fillId="0" borderId="3" numFmtId="0" xfId="0" applyFont="1" applyBorder="1" applyAlignment="1">
      <alignment horizontal="center" vertical="center" wrapText="1"/>
    </xf>
    <xf fontId="7" fillId="0" borderId="11" numFmtId="0" xfId="0" applyFont="1" applyBorder="1" applyAlignment="1">
      <alignment vertical="center" wrapText="1"/>
    </xf>
    <xf fontId="7" fillId="0" borderId="11" numFmtId="49" xfId="0" applyNumberFormat="1" applyFont="1" applyBorder="1" applyAlignment="1">
      <alignment horizontal="center" vertical="center" wrapText="1"/>
    </xf>
    <xf fontId="10" fillId="0" borderId="8" numFmtId="49" xfId="0" applyNumberFormat="1" applyFont="1" applyBorder="1" applyAlignment="1">
      <alignment horizontal="center" vertical="center" wrapText="1"/>
    </xf>
    <xf fontId="10" fillId="0" borderId="11" numFmtId="165" xfId="0" applyNumberFormat="1" applyFont="1" applyBorder="1" applyAlignment="1">
      <alignment vertical="center" wrapText="1"/>
    </xf>
    <xf fontId="9" fillId="0" borderId="2" numFmtId="0" xfId="0" applyFont="1" applyBorder="1" applyAlignment="1">
      <alignment horizontal="center" vertical="center"/>
    </xf>
    <xf fontId="7" fillId="0" borderId="11" numFmtId="165" xfId="0" applyNumberFormat="1" applyFont="1" applyBorder="1" applyAlignment="1">
      <alignment vertical="top" wrapText="1"/>
    </xf>
    <xf fontId="13" fillId="0" borderId="5" numFmtId="162" xfId="0" applyNumberFormat="1" applyFont="1" applyBorder="1" applyAlignment="1">
      <alignment horizontal="right" vertical="center" wrapText="1"/>
    </xf>
    <xf fontId="13" fillId="0" borderId="7" numFmtId="162" xfId="0" applyNumberFormat="1" applyFont="1" applyBorder="1" applyAlignment="1">
      <alignment horizontal="right" vertical="center" wrapText="1"/>
    </xf>
    <xf fontId="13" fillId="0" borderId="2" numFmtId="162" xfId="0" applyNumberFormat="1" applyFont="1" applyBorder="1" applyAlignment="1">
      <alignment horizontal="right" vertical="center" wrapText="1"/>
    </xf>
    <xf fontId="9" fillId="0" borderId="2" numFmtId="0" xfId="0" applyFont="1" applyBorder="1" applyAlignment="1">
      <alignment horizontal="center" vertical="center" wrapText="1"/>
    </xf>
    <xf fontId="7" fillId="0" borderId="11" numFmtId="0" xfId="0" applyFont="1" applyBorder="1" applyAlignment="1">
      <alignment horizontal="left" vertical="top" wrapText="1"/>
    </xf>
    <xf fontId="13" fillId="0" borderId="11" numFmtId="165" xfId="0" applyNumberFormat="1" applyFont="1" applyBorder="1" applyAlignment="1">
      <alignment vertical="top" wrapText="1"/>
    </xf>
    <xf fontId="7" fillId="0" borderId="11" numFmtId="165" xfId="0" applyNumberFormat="1" applyFont="1" applyBorder="1" applyAlignment="1">
      <alignment horizontal="left" vertical="top" wrapText="1"/>
    </xf>
    <xf fontId="14" fillId="0" borderId="2" numFmtId="0" xfId="0" applyFont="1" applyBorder="1" applyAlignment="1">
      <alignment horizontal="right" vertical="center"/>
    </xf>
    <xf fontId="13" fillId="0" borderId="11" numFmtId="0" xfId="0" applyFont="1" applyBorder="1" applyAlignment="1">
      <alignment horizontal="left" vertical="top" wrapText="1"/>
    </xf>
    <xf fontId="14" fillId="0" borderId="3" numFmtId="49" xfId="0" applyNumberFormat="1" applyFont="1" applyBorder="1" applyAlignment="1">
      <alignment horizontal="center" vertical="center" wrapText="1"/>
    </xf>
    <xf fontId="13" fillId="0" borderId="4" numFmtId="165" xfId="0" applyNumberFormat="1" applyFont="1" applyBorder="1" applyAlignment="1">
      <alignment vertical="top" wrapText="1"/>
    </xf>
    <xf fontId="15" fillId="0" borderId="2" numFmtId="164" xfId="0" applyNumberFormat="1" applyFont="1" applyBorder="1" applyAlignment="1">
      <alignment horizontal="right" vertical="center" wrapText="1"/>
    </xf>
    <xf fontId="10" fillId="0" borderId="2" numFmtId="165" xfId="0" applyNumberFormat="1" applyFont="1" applyBorder="1" applyAlignment="1">
      <alignment horizontal="left" vertical="center" wrapText="1"/>
    </xf>
    <xf fontId="11" fillId="0" borderId="2" numFmtId="165" xfId="0" applyNumberFormat="1" applyFont="1" applyBorder="1" applyAlignment="1">
      <alignment horizontal="left" vertical="center" wrapText="1"/>
    </xf>
    <xf fontId="10" fillId="0" borderId="11" numFmtId="165" xfId="0" applyNumberFormat="1" applyFont="1" applyBorder="1" applyAlignment="1">
      <alignment horizontal="left" vertical="center" wrapText="1"/>
    </xf>
    <xf fontId="10" fillId="0" borderId="2" numFmtId="49" xfId="0" applyNumberFormat="1" applyFont="1" applyBorder="1" applyAlignment="1">
      <alignment vertical="center" wrapText="1"/>
    </xf>
    <xf fontId="10" fillId="0" borderId="2" numFmtId="0" xfId="0" applyFont="1" applyBorder="1" applyAlignment="1">
      <alignment vertical="center" wrapText="1"/>
    </xf>
    <xf fontId="7" fillId="0" borderId="11" numFmtId="4" xfId="0" applyNumberFormat="1" applyFont="1" applyBorder="1" applyAlignment="1">
      <alignment vertical="top" wrapText="1"/>
    </xf>
    <xf fontId="7" fillId="0" borderId="0" numFmtId="162" xfId="0" applyNumberFormat="1" applyFont="1" applyAlignment="1">
      <alignment horizontal="right" vertical="center" wrapText="1"/>
    </xf>
    <xf fontId="10" fillId="0" borderId="2" numFmtId="165" xfId="0" applyNumberFormat="1" applyFont="1" applyBorder="1" applyAlignment="1">
      <alignment horizontal="right" vertical="center" wrapText="1"/>
    </xf>
    <xf fontId="11" fillId="0" borderId="2" numFmtId="165" xfId="0" applyNumberFormat="1" applyFont="1" applyBorder="1" applyAlignment="1">
      <alignment horizontal="right" vertical="center" wrapText="1"/>
    </xf>
    <xf fontId="10" fillId="0" borderId="11" numFmtId="165" xfId="0" applyNumberFormat="1" applyFont="1" applyBorder="1" applyAlignment="1">
      <alignment horizontal="right" vertical="top" wrapText="1"/>
    </xf>
    <xf fontId="7" fillId="0" borderId="0" numFmtId="165" xfId="0" applyNumberFormat="1" applyFont="1" applyAlignment="1">
      <alignment horizontal="left" vertical="center"/>
    </xf>
    <xf fontId="1" fillId="0" borderId="0" numFmtId="0" xfId="0" applyFont="1" applyAlignment="1">
      <alignment horizontal="left" vertical="center"/>
    </xf>
    <xf fontId="5" fillId="0" borderId="0" numFmtId="0" xfId="0" applyFont="1" applyAlignment="1">
      <alignment horizontal="center" vertical="center"/>
    </xf>
    <xf fontId="1" fillId="0" borderId="0" numFmtId="0" xfId="0" applyFont="1" applyAlignment="1">
      <alignment horizontal="left" vertical="top"/>
    </xf>
    <xf fontId="1" fillId="0" borderId="0" numFmtId="162" xfId="0" applyNumberFormat="1" applyFont="1" applyAlignment="1">
      <alignment horizontal="left" vertical="center"/>
    </xf>
    <xf fontId="1" fillId="0" borderId="0" numFmtId="163" xfId="0" applyNumberFormat="1" applyFont="1" applyAlignment="1">
      <alignment horizontal="left" vertical="center"/>
    </xf>
  </cellXfs>
  <cellStyles count="108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14" xfId="7"/>
    <cellStyle name="Обычный 14 2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14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2 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 2" xfId="29"/>
    <cellStyle name="Обычный 3 3" xfId="30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41"/>
    <cellStyle name="Обычный 40" xfId="42"/>
    <cellStyle name="Обычный 41" xfId="43"/>
    <cellStyle name="Обычный 42" xfId="44"/>
    <cellStyle name="Обычный 43" xfId="45"/>
    <cellStyle name="Обычный 44" xfId="46"/>
    <cellStyle name="Обычный 45" xfId="47"/>
    <cellStyle name="Обычный 46" xfId="48"/>
    <cellStyle name="Обычный 47" xfId="49"/>
    <cellStyle name="Обычный 48" xfId="50"/>
    <cellStyle name="Обычный 49" xfId="51"/>
    <cellStyle name="Обычный 5" xfId="52"/>
    <cellStyle name="Обычный 5 2" xfId="53"/>
    <cellStyle name="Обычный 50" xfId="54"/>
    <cellStyle name="Обычный 51" xfId="55"/>
    <cellStyle name="Обычный 52" xfId="56"/>
    <cellStyle name="Обычный 53" xfId="57"/>
    <cellStyle name="Обычный 54" xfId="58"/>
    <cellStyle name="Обычный 55" xfId="59"/>
    <cellStyle name="Обычный 56" xfId="60"/>
    <cellStyle name="Обычный 57" xfId="61"/>
    <cellStyle name="Обычный 58" xfId="62"/>
    <cellStyle name="Обычный 59" xfId="63"/>
    <cellStyle name="Обычный 6" xfId="64"/>
    <cellStyle name="Обычный 60" xfId="65"/>
    <cellStyle name="Обычный 61" xfId="66"/>
    <cellStyle name="Обычный 62" xfId="67"/>
    <cellStyle name="Обычный 63" xfId="68"/>
    <cellStyle name="Обычный 64" xfId="69"/>
    <cellStyle name="Обычный 65" xfId="70"/>
    <cellStyle name="Обычный 66" xfId="71"/>
    <cellStyle name="Обычный 67" xfId="72"/>
    <cellStyle name="Обычный 68" xfId="73"/>
    <cellStyle name="Обычный 69" xfId="74"/>
    <cellStyle name="Обычный 7" xfId="75"/>
    <cellStyle name="Обычный 70" xfId="76"/>
    <cellStyle name="Обычный 71" xfId="77"/>
    <cellStyle name="Обычный 72" xfId="78"/>
    <cellStyle name="Обычный 73" xfId="79"/>
    <cellStyle name="Обычный 73 2" xfId="80"/>
    <cellStyle name="Обычный 74" xfId="81"/>
    <cellStyle name="Обычный 75" xfId="82"/>
    <cellStyle name="Обычный 76" xfId="83"/>
    <cellStyle name="Обычный 77" xfId="84"/>
    <cellStyle name="Обычный 78" xfId="85"/>
    <cellStyle name="Обычный 79" xfId="86"/>
    <cellStyle name="Обычный 8" xfId="87"/>
    <cellStyle name="Обычный 80" xfId="88"/>
    <cellStyle name="Обычный 81" xfId="89"/>
    <cellStyle name="Обычный 82" xfId="90"/>
    <cellStyle name="Обычный 83" xfId="91"/>
    <cellStyle name="Обычный 84" xfId="92"/>
    <cellStyle name="Обычный 85" xfId="93"/>
    <cellStyle name="Обычный 86" xfId="94"/>
    <cellStyle name="Обычный 87" xfId="95"/>
    <cellStyle name="Обычный 88" xfId="96"/>
    <cellStyle name="Обычный 89" xfId="97"/>
    <cellStyle name="Обычный 9" xfId="9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Процентный 2" xfId="104"/>
    <cellStyle name="Процентный 2 2" xfId="105"/>
    <cellStyle name="Финансовый 2" xfId="106"/>
    <cellStyle name="Финансовый 3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 filterMode="1">
    <outlinePr applyStyles="0" summaryBelow="1" summaryRight="1" showOutlineSymbols="1"/>
    <pageSetUpPr autoPageBreaks="1" fitToPage="1"/>
  </sheetPr>
  <sheetViews>
    <sheetView zoomScale="90" workbookViewId="0">
      <pane xSplit="4" ySplit="4" topLeftCell="E5" activePane="bottomRight" state="frozen"/>
      <selection activeCell="Y12" activeCellId="0" sqref="Y12"/>
    </sheetView>
  </sheetViews>
  <sheetFormatPr defaultRowHeight="12.75"/>
  <cols>
    <col customWidth="1" hidden="1" min="1" max="1" style="1" width="8.85546875"/>
    <col customWidth="1" min="2" max="2" style="1" width="10.7109375"/>
    <col customWidth="1" hidden="1" min="3" max="3" style="2" width="16.8515625"/>
    <col customWidth="1" min="4" max="4" style="3" width="77.140625"/>
    <col customWidth="1" min="5" max="5" style="4" width="15.7109375"/>
    <col customWidth="1" min="6" max="6" style="1" width="14.42578125"/>
    <col customWidth="1" min="7" max="7" style="4" width="15.28515625"/>
    <col customWidth="1" min="8" max="8" style="5" width="17.140625"/>
    <col customWidth="1" min="9" max="9" style="5" width="14.140625"/>
    <col customWidth="1" min="10" max="10" style="5" width="16"/>
    <col customWidth="1" min="11" max="11" style="1" width="15.85546875"/>
    <col customWidth="1" min="12" max="12" style="1" width="15.28515625"/>
    <col customWidth="1" min="13" max="13" style="1" width="11.00390625"/>
    <col customWidth="1" min="14" max="14" style="1" width="10.28125"/>
    <col customWidth="1" hidden="1" min="15" max="15" style="1" width="12.7109375"/>
    <col min="16" max="16384" style="1" width="9.140625"/>
  </cols>
  <sheetData>
    <row r="1" ht="20.25" customHeight="1">
      <c r="A1" s="6" t="s">
        <v>0</v>
      </c>
      <c r="B1" s="6"/>
      <c r="C1" s="7"/>
      <c r="D1" s="8"/>
      <c r="E1" s="9"/>
      <c r="F1" s="6"/>
      <c r="G1" s="9"/>
      <c r="H1" s="6"/>
      <c r="I1" s="6"/>
      <c r="J1" s="6"/>
      <c r="K1" s="6"/>
      <c r="L1" s="6"/>
      <c r="M1" s="6"/>
      <c r="N1" s="6"/>
      <c r="O1" s="6"/>
      <c r="P1" s="1"/>
      <c r="Q1" s="1"/>
      <c r="R1" s="1"/>
      <c r="S1" s="1"/>
      <c r="T1" s="1"/>
      <c r="U1" s="1"/>
      <c r="V1" s="1"/>
    </row>
    <row r="2" ht="19.5">
      <c r="A2" s="10"/>
      <c r="B2" s="11"/>
      <c r="C2" s="12"/>
      <c r="D2" s="13"/>
      <c r="E2" s="14"/>
      <c r="F2" s="15"/>
      <c r="G2" s="14"/>
      <c r="H2" s="16"/>
      <c r="I2" s="16"/>
      <c r="J2" s="17"/>
      <c r="K2" s="11"/>
      <c r="L2" s="11"/>
      <c r="M2" s="15"/>
      <c r="N2" s="18" t="s">
        <v>1</v>
      </c>
      <c r="O2" s="19" t="s">
        <v>1</v>
      </c>
      <c r="P2" s="1"/>
      <c r="Q2" s="1"/>
      <c r="R2" s="1"/>
      <c r="S2" s="1"/>
      <c r="T2" s="1"/>
      <c r="U2" s="1"/>
      <c r="V2" s="1"/>
      <c r="W2" s="1"/>
    </row>
    <row r="3" ht="20.25" customHeight="1">
      <c r="A3" s="20" t="s">
        <v>2</v>
      </c>
      <c r="B3" s="21" t="s">
        <v>3</v>
      </c>
      <c r="C3" s="22" t="s">
        <v>4</v>
      </c>
      <c r="D3" s="23" t="s">
        <v>5</v>
      </c>
      <c r="E3" s="24" t="s">
        <v>6</v>
      </c>
      <c r="F3" s="24" t="s">
        <v>7</v>
      </c>
      <c r="G3" s="24"/>
      <c r="H3" s="25" t="s">
        <v>8</v>
      </c>
      <c r="I3" s="25"/>
      <c r="J3" s="26"/>
      <c r="K3" s="27" t="s">
        <v>9</v>
      </c>
      <c r="L3" s="28"/>
      <c r="M3" s="21" t="s">
        <v>10</v>
      </c>
      <c r="N3" s="29" t="s">
        <v>11</v>
      </c>
      <c r="O3" s="30" t="s">
        <v>12</v>
      </c>
      <c r="P3" s="1"/>
      <c r="Q3" s="1"/>
      <c r="R3" s="1"/>
      <c r="S3" s="1"/>
      <c r="T3" s="1"/>
      <c r="U3" s="1"/>
      <c r="V3" s="1"/>
    </row>
    <row r="4" ht="48" customHeight="1">
      <c r="A4" s="20"/>
      <c r="B4" s="21"/>
      <c r="C4" s="31"/>
      <c r="D4" s="32"/>
      <c r="E4" s="24"/>
      <c r="F4" s="25" t="s">
        <v>13</v>
      </c>
      <c r="G4" s="24" t="s">
        <v>14</v>
      </c>
      <c r="H4" s="25" t="s">
        <v>15</v>
      </c>
      <c r="I4" s="24" t="s">
        <v>14</v>
      </c>
      <c r="J4" s="33" t="s">
        <v>16</v>
      </c>
      <c r="K4" s="34" t="s">
        <v>17</v>
      </c>
      <c r="L4" s="34" t="s">
        <v>18</v>
      </c>
      <c r="M4" s="21"/>
      <c r="N4" s="29"/>
      <c r="O4" s="30"/>
      <c r="P4" s="1"/>
      <c r="Q4" s="1"/>
      <c r="R4" s="1"/>
      <c r="S4" s="1"/>
      <c r="T4" s="1"/>
      <c r="U4" s="1"/>
      <c r="V4" s="1"/>
    </row>
    <row r="5" s="35" customFormat="1" ht="22.5" customHeight="1">
      <c r="A5" s="36"/>
      <c r="B5" s="37"/>
      <c r="C5" s="38"/>
      <c r="D5" s="39" t="s">
        <v>19</v>
      </c>
      <c r="E5" s="40">
        <f>E17+E19+E21+E18+E20</f>
        <v>193230.17000000001</v>
      </c>
      <c r="F5" s="40">
        <f>F17+F19+F21+F18+F20</f>
        <v>26435538.100000001</v>
      </c>
      <c r="G5" s="40">
        <f>G17+G19+G21+G18+G20</f>
        <v>968341.49999999988</v>
      </c>
      <c r="H5" s="40">
        <f>H17+H19+H21+H18+H20</f>
        <v>265565.76000000001</v>
      </c>
      <c r="I5" s="40">
        <f>I17+I19+I21+I18+I20</f>
        <v>265565.76000000001</v>
      </c>
      <c r="J5" s="41">
        <f t="shared" ref="J5:J65" si="0">H5-E5</f>
        <v>72335.589999999997</v>
      </c>
      <c r="K5" s="42">
        <f t="shared" ref="K5:K37" si="1">H5-F5</f>
        <v>-26169972.34</v>
      </c>
      <c r="L5" s="42">
        <f t="shared" ref="L5:L37" si="2">I5-G5</f>
        <v>-702775.73999999987</v>
      </c>
      <c r="M5" s="43">
        <f t="shared" ref="M5:M65" si="3">IFERROR(H5/E5,"")</f>
        <v>1.3743493575563277</v>
      </c>
      <c r="N5" s="43">
        <f t="shared" ref="N5:N37" si="4">IFERROR(I5/G5,"")</f>
        <v>0.27424804162581079</v>
      </c>
      <c r="O5" s="43">
        <f t="shared" ref="O5:O45" si="5">IFERROR(H5/F5,"")</f>
        <v>0.010045786054946996</v>
      </c>
      <c r="P5" s="35"/>
      <c r="Q5" s="35"/>
      <c r="R5" s="35"/>
      <c r="S5" s="35"/>
      <c r="T5" s="35"/>
      <c r="U5" s="35"/>
      <c r="V5" s="35"/>
    </row>
    <row r="6" ht="18" customHeight="1">
      <c r="A6" s="44" t="s">
        <v>20</v>
      </c>
      <c r="B6" s="45" t="s">
        <v>21</v>
      </c>
      <c r="C6" s="46" t="s">
        <v>22</v>
      </c>
      <c r="D6" s="47" t="s">
        <v>23</v>
      </c>
      <c r="E6" s="48">
        <v>18862</v>
      </c>
      <c r="F6" s="48">
        <v>20125543.399999999</v>
      </c>
      <c r="G6" s="48">
        <v>707265.09999999998</v>
      </c>
      <c r="H6" s="48">
        <v>58913.740000000005</v>
      </c>
      <c r="I6" s="48">
        <v>58913.740000000005</v>
      </c>
      <c r="J6" s="49">
        <f t="shared" si="0"/>
        <v>40051.740000000005</v>
      </c>
      <c r="K6" s="50">
        <f t="shared" si="1"/>
        <v>-20066629.66</v>
      </c>
      <c r="L6" s="50">
        <f t="shared" si="2"/>
        <v>-648351.35999999999</v>
      </c>
      <c r="M6" s="51">
        <f t="shared" si="3"/>
        <v>3.123408970416711</v>
      </c>
      <c r="N6" s="51">
        <f t="shared" si="4"/>
        <v>0.083297959986997808</v>
      </c>
      <c r="O6" s="51">
        <f t="shared" si="5"/>
        <v>0.0029273117663993118</v>
      </c>
      <c r="P6" s="52"/>
      <c r="Q6" s="1"/>
      <c r="R6" s="1"/>
      <c r="S6" s="1"/>
      <c r="T6" s="1"/>
      <c r="U6" s="1"/>
      <c r="V6" s="1"/>
    </row>
    <row r="7" ht="18" customHeight="1">
      <c r="A7" s="53"/>
      <c r="B7" s="54" t="s">
        <v>24</v>
      </c>
      <c r="C7" s="55" t="s">
        <v>25</v>
      </c>
      <c r="D7" s="56" t="s">
        <v>26</v>
      </c>
      <c r="E7" s="57">
        <v>35.07</v>
      </c>
      <c r="F7" s="48">
        <v>82008.100000000006</v>
      </c>
      <c r="G7" s="48">
        <v>5511.5</v>
      </c>
      <c r="H7" s="48">
        <v>25.150000000000002</v>
      </c>
      <c r="I7" s="48">
        <v>25.150000000000002</v>
      </c>
      <c r="J7" s="58">
        <f t="shared" si="0"/>
        <v>-9.9199999999999982</v>
      </c>
      <c r="K7" s="59">
        <f t="shared" si="1"/>
        <v>-81982.950000000012</v>
      </c>
      <c r="L7" s="59">
        <f t="shared" si="2"/>
        <v>-5486.3500000000004</v>
      </c>
      <c r="M7" s="51">
        <f t="shared" si="3"/>
        <v>0.71713715426290281</v>
      </c>
      <c r="N7" s="51">
        <f t="shared" si="4"/>
        <v>0.0045631860654994109</v>
      </c>
      <c r="O7" s="51">
        <f t="shared" si="5"/>
        <v>0.000306677023367204</v>
      </c>
      <c r="P7" s="52"/>
      <c r="Q7" s="1"/>
      <c r="R7" s="1"/>
      <c r="S7" s="1"/>
      <c r="T7" s="1"/>
      <c r="U7" s="1"/>
      <c r="V7" s="1"/>
    </row>
    <row r="8" ht="18" customHeight="1">
      <c r="A8" s="60"/>
      <c r="B8" s="45" t="s">
        <v>21</v>
      </c>
      <c r="C8" s="61" t="s">
        <v>27</v>
      </c>
      <c r="D8" s="62" t="s">
        <v>28</v>
      </c>
      <c r="E8" s="57"/>
      <c r="F8" s="48">
        <v>52994.300000000003</v>
      </c>
      <c r="G8" s="48">
        <v>0</v>
      </c>
      <c r="H8" s="48">
        <v>0</v>
      </c>
      <c r="I8" s="48">
        <v>0</v>
      </c>
      <c r="J8" s="58">
        <f t="shared" si="0"/>
        <v>0</v>
      </c>
      <c r="K8" s="59">
        <f t="shared" si="1"/>
        <v>-52994.300000000003</v>
      </c>
      <c r="L8" s="59">
        <f t="shared" si="2"/>
        <v>0</v>
      </c>
      <c r="M8" s="51" t="str">
        <f t="shared" si="3"/>
        <v/>
      </c>
      <c r="N8" s="51" t="str">
        <f t="shared" si="4"/>
        <v/>
      </c>
      <c r="O8" s="51">
        <f t="shared" si="5"/>
        <v>0</v>
      </c>
      <c r="P8" s="52"/>
      <c r="Q8" s="1"/>
      <c r="R8" s="1"/>
      <c r="S8" s="1"/>
      <c r="T8" s="1"/>
      <c r="U8" s="1"/>
      <c r="V8" s="1"/>
    </row>
    <row r="9" ht="18" customHeight="1">
      <c r="A9" s="60"/>
      <c r="B9" s="45" t="s">
        <v>21</v>
      </c>
      <c r="C9" s="61" t="s">
        <v>29</v>
      </c>
      <c r="D9" s="62" t="s">
        <v>30</v>
      </c>
      <c r="E9" s="48">
        <v>815.21000000000004</v>
      </c>
      <c r="F9" s="48">
        <v>1259409.1000000001</v>
      </c>
      <c r="G9" s="48">
        <v>12022.6</v>
      </c>
      <c r="H9" s="48">
        <v>453.80000000000001</v>
      </c>
      <c r="I9" s="48">
        <v>453.80000000000001</v>
      </c>
      <c r="J9" s="58">
        <f t="shared" si="0"/>
        <v>-361.41000000000003</v>
      </c>
      <c r="K9" s="59">
        <f t="shared" si="1"/>
        <v>-1258955.3</v>
      </c>
      <c r="L9" s="59">
        <f t="shared" si="2"/>
        <v>-11568.800000000001</v>
      </c>
      <c r="M9" s="51">
        <f t="shared" si="3"/>
        <v>0.55666638044184935</v>
      </c>
      <c r="N9" s="51">
        <f t="shared" si="4"/>
        <v>0.03774557915925008</v>
      </c>
      <c r="O9" s="51">
        <f t="shared" si="5"/>
        <v>0.00036032771241687866</v>
      </c>
      <c r="P9" s="52"/>
      <c r="Q9" s="1"/>
      <c r="R9" s="1"/>
      <c r="S9" s="1"/>
      <c r="T9" s="1"/>
      <c r="U9" s="1"/>
      <c r="V9" s="1"/>
    </row>
    <row r="10" ht="18" customHeight="1">
      <c r="A10" s="60"/>
      <c r="B10" s="45" t="s">
        <v>21</v>
      </c>
      <c r="C10" s="61" t="s">
        <v>31</v>
      </c>
      <c r="D10" s="62" t="s">
        <v>32</v>
      </c>
      <c r="E10" s="48">
        <v>5.2199999999999998</v>
      </c>
      <c r="F10" s="48"/>
      <c r="G10" s="48"/>
      <c r="H10" s="48">
        <v>-16.610000000000003</v>
      </c>
      <c r="I10" s="48">
        <v>-16.610000000000003</v>
      </c>
      <c r="J10" s="58">
        <f t="shared" si="0"/>
        <v>-21.830000000000002</v>
      </c>
      <c r="K10" s="59">
        <f t="shared" si="1"/>
        <v>-16.610000000000003</v>
      </c>
      <c r="L10" s="59">
        <f t="shared" si="2"/>
        <v>-16.610000000000003</v>
      </c>
      <c r="M10" s="51">
        <f t="shared" si="3"/>
        <v>-3.1819923371647518</v>
      </c>
      <c r="N10" s="51" t="str">
        <f t="shared" si="4"/>
        <v/>
      </c>
      <c r="O10" s="51" t="str">
        <f t="shared" si="5"/>
        <v/>
      </c>
      <c r="P10" s="52"/>
      <c r="Q10" s="1"/>
      <c r="R10" s="1"/>
      <c r="S10" s="1"/>
      <c r="T10" s="1"/>
      <c r="U10" s="1"/>
      <c r="V10" s="1"/>
    </row>
    <row r="11" ht="18" customHeight="1">
      <c r="A11" s="60"/>
      <c r="B11" s="45" t="s">
        <v>21</v>
      </c>
      <c r="C11" s="63" t="s">
        <v>33</v>
      </c>
      <c r="D11" s="64" t="s">
        <v>34</v>
      </c>
      <c r="E11" s="48">
        <v>15.970000000000001</v>
      </c>
      <c r="F11" s="48">
        <v>1208.9000000000001</v>
      </c>
      <c r="G11" s="48">
        <v>36</v>
      </c>
      <c r="H11" s="48">
        <v>9.0299999999999994</v>
      </c>
      <c r="I11" s="48">
        <v>9.0299999999999994</v>
      </c>
      <c r="J11" s="58">
        <f t="shared" si="0"/>
        <v>-6.9400000000000013</v>
      </c>
      <c r="K11" s="59">
        <f t="shared" si="1"/>
        <v>-1199.8700000000001</v>
      </c>
      <c r="L11" s="59">
        <f t="shared" si="2"/>
        <v>-26.969999999999999</v>
      </c>
      <c r="M11" s="51">
        <f t="shared" si="3"/>
        <v>0.56543519098309325</v>
      </c>
      <c r="N11" s="51">
        <f t="shared" si="4"/>
        <v>0.2508333333333333</v>
      </c>
      <c r="O11" s="51">
        <f t="shared" si="5"/>
        <v>0.007469600463231035</v>
      </c>
      <c r="P11" s="52"/>
      <c r="Q11" s="1"/>
      <c r="R11" s="1"/>
      <c r="S11" s="1"/>
      <c r="T11" s="1"/>
      <c r="U11" s="1"/>
      <c r="V11" s="1"/>
    </row>
    <row r="12" ht="18" customHeight="1">
      <c r="A12" s="60"/>
      <c r="B12" s="45" t="s">
        <v>21</v>
      </c>
      <c r="C12" s="46" t="s">
        <v>35</v>
      </c>
      <c r="D12" s="47" t="s">
        <v>36</v>
      </c>
      <c r="E12" s="48">
        <v>175255.57000000001</v>
      </c>
      <c r="F12" s="48">
        <v>615839.40000000002</v>
      </c>
      <c r="G12" s="48">
        <v>175874.20000000001</v>
      </c>
      <c r="H12" s="48">
        <v>174825.14000000001</v>
      </c>
      <c r="I12" s="48">
        <v>174825.14000000001</v>
      </c>
      <c r="J12" s="58">
        <f t="shared" si="0"/>
        <v>-430.42999999999302</v>
      </c>
      <c r="K12" s="59">
        <f t="shared" si="1"/>
        <v>-441014.26000000001</v>
      </c>
      <c r="L12" s="59">
        <f t="shared" si="2"/>
        <v>-1049.0599999999977</v>
      </c>
      <c r="M12" s="51">
        <f t="shared" si="3"/>
        <v>0.99754398676173317</v>
      </c>
      <c r="N12" s="51">
        <f t="shared" si="4"/>
        <v>0.9940351683191736</v>
      </c>
      <c r="O12" s="51">
        <f t="shared" si="5"/>
        <v>0.28388105730162766</v>
      </c>
      <c r="P12" s="52"/>
      <c r="Q12" s="1"/>
      <c r="R12" s="1"/>
      <c r="S12" s="1"/>
      <c r="T12" s="1"/>
      <c r="U12" s="1"/>
      <c r="V12" s="1"/>
    </row>
    <row r="13" ht="18" customHeight="1">
      <c r="A13" s="53"/>
      <c r="B13" s="65" t="s">
        <v>37</v>
      </c>
      <c r="C13" s="66" t="s">
        <v>38</v>
      </c>
      <c r="D13" s="47" t="s">
        <v>39</v>
      </c>
      <c r="E13" s="48">
        <v>9994.8799999999992</v>
      </c>
      <c r="F13" s="48">
        <v>1486170.1000000001</v>
      </c>
      <c r="G13" s="48">
        <v>30000</v>
      </c>
      <c r="H13" s="48">
        <v>12850.42</v>
      </c>
      <c r="I13" s="48">
        <v>12850.42</v>
      </c>
      <c r="J13" s="58">
        <f t="shared" si="0"/>
        <v>2855.5400000000009</v>
      </c>
      <c r="K13" s="59">
        <f t="shared" si="1"/>
        <v>-1473319.6800000002</v>
      </c>
      <c r="L13" s="59">
        <f t="shared" si="2"/>
        <v>-17149.580000000002</v>
      </c>
      <c r="M13" s="51">
        <f t="shared" si="3"/>
        <v>1.2857002785426139</v>
      </c>
      <c r="N13" s="51">
        <f t="shared" si="4"/>
        <v>0.42834733333333336</v>
      </c>
      <c r="O13" s="51">
        <f t="shared" si="5"/>
        <v>0.0086466683726176431</v>
      </c>
      <c r="P13" s="52"/>
      <c r="Q13" s="1"/>
      <c r="R13" s="1"/>
      <c r="S13" s="1"/>
      <c r="T13" s="1"/>
      <c r="U13" s="1"/>
      <c r="V13" s="1"/>
    </row>
    <row r="14" ht="18" customHeight="1">
      <c r="A14" s="53"/>
      <c r="B14" s="30" t="s">
        <v>37</v>
      </c>
      <c r="C14" s="66" t="s">
        <v>40</v>
      </c>
      <c r="D14" s="47" t="s">
        <v>41</v>
      </c>
      <c r="E14" s="48">
        <v>-15836.360000000001</v>
      </c>
      <c r="F14" s="48">
        <v>2298104.8999999999</v>
      </c>
      <c r="G14" s="48">
        <v>7600</v>
      </c>
      <c r="H14" s="48">
        <v>3024.8699999999999</v>
      </c>
      <c r="I14" s="48">
        <v>3024.8699999999999</v>
      </c>
      <c r="J14" s="58">
        <f t="shared" si="0"/>
        <v>18861.23</v>
      </c>
      <c r="K14" s="59">
        <f t="shared" si="1"/>
        <v>-2295080.0299999998</v>
      </c>
      <c r="L14" s="59">
        <f t="shared" si="2"/>
        <v>-4575.1300000000001</v>
      </c>
      <c r="M14" s="51">
        <f t="shared" si="3"/>
        <v>-0.19100790838298698</v>
      </c>
      <c r="N14" s="51">
        <f t="shared" si="4"/>
        <v>0.39800921052631577</v>
      </c>
      <c r="O14" s="51">
        <f t="shared" si="5"/>
        <v>0.0013162453985455581</v>
      </c>
      <c r="P14" s="52"/>
      <c r="Q14" s="1"/>
      <c r="R14" s="1"/>
      <c r="S14" s="1"/>
      <c r="T14" s="1"/>
      <c r="U14" s="1"/>
      <c r="V14" s="1"/>
    </row>
    <row r="15" ht="18" customHeight="1">
      <c r="A15" s="53"/>
      <c r="B15" s="30" t="s">
        <v>42</v>
      </c>
      <c r="C15" s="66" t="s">
        <v>43</v>
      </c>
      <c r="D15" s="47" t="s">
        <v>44</v>
      </c>
      <c r="E15" s="48">
        <v>4085.0100000000002</v>
      </c>
      <c r="F15" s="48">
        <v>513795.59999999998</v>
      </c>
      <c r="G15" s="48">
        <v>30000</v>
      </c>
      <c r="H15" s="48">
        <v>15474.42</v>
      </c>
      <c r="I15" s="48">
        <v>15474.42</v>
      </c>
      <c r="J15" s="58">
        <f t="shared" si="0"/>
        <v>11389.41</v>
      </c>
      <c r="K15" s="59">
        <f t="shared" si="1"/>
        <v>-498321.17999999999</v>
      </c>
      <c r="L15" s="59">
        <f t="shared" si="2"/>
        <v>-14525.58</v>
      </c>
      <c r="M15" s="51">
        <f t="shared" si="3"/>
        <v>3.7880984379475202</v>
      </c>
      <c r="N15" s="51">
        <f t="shared" si="4"/>
        <v>0.51581399999999999</v>
      </c>
      <c r="O15" s="51">
        <f t="shared" si="5"/>
        <v>0.030117852313254534</v>
      </c>
      <c r="P15" s="52"/>
      <c r="Q15" s="1"/>
      <c r="R15" s="1"/>
      <c r="S15" s="1"/>
      <c r="T15" s="1"/>
      <c r="U15" s="1"/>
      <c r="V15" s="1"/>
    </row>
    <row r="16" ht="18" hidden="1" customHeight="1">
      <c r="A16" s="53"/>
      <c r="B16" s="30" t="s">
        <v>37</v>
      </c>
      <c r="C16" s="66" t="s">
        <v>45</v>
      </c>
      <c r="D16" s="47" t="s">
        <v>46</v>
      </c>
      <c r="E16" s="48"/>
      <c r="F16" s="48"/>
      <c r="G16" s="48"/>
      <c r="H16" s="48">
        <v>0</v>
      </c>
      <c r="I16" s="48">
        <v>0</v>
      </c>
      <c r="J16" s="58">
        <f t="shared" si="0"/>
        <v>0</v>
      </c>
      <c r="K16" s="59">
        <f t="shared" si="1"/>
        <v>0</v>
      </c>
      <c r="L16" s="59">
        <f t="shared" si="2"/>
        <v>0</v>
      </c>
      <c r="M16" s="51" t="str">
        <f t="shared" si="3"/>
        <v/>
      </c>
      <c r="N16" s="51" t="str">
        <f t="shared" si="4"/>
        <v/>
      </c>
      <c r="O16" s="51" t="str">
        <f t="shared" si="5"/>
        <v/>
      </c>
      <c r="P16" s="52"/>
      <c r="Q16" s="1"/>
      <c r="R16" s="1"/>
      <c r="S16" s="1"/>
      <c r="T16" s="1"/>
      <c r="U16" s="1"/>
      <c r="V16" s="1"/>
    </row>
    <row r="17" s="1" customFormat="1" ht="18" customHeight="1">
      <c r="A17" s="67"/>
      <c r="B17" s="68"/>
      <c r="C17" s="69"/>
      <c r="D17" s="70" t="s">
        <v>47</v>
      </c>
      <c r="E17" s="71">
        <f>SUM(E6:E16)</f>
        <v>193232.57000000001</v>
      </c>
      <c r="F17" s="71">
        <f>SUM(F6:F16)</f>
        <v>26435073.800000001</v>
      </c>
      <c r="G17" s="71">
        <f>SUM(G6:G16)</f>
        <v>968309.39999999991</v>
      </c>
      <c r="H17" s="71">
        <f>SUM(H6:H16)</f>
        <v>265559.96000000002</v>
      </c>
      <c r="I17" s="71">
        <f>SUM(I6:I16)</f>
        <v>265559.96000000002</v>
      </c>
      <c r="J17" s="72">
        <f t="shared" si="0"/>
        <v>72327.390000000014</v>
      </c>
      <c r="K17" s="73">
        <f t="shared" si="1"/>
        <v>-26169513.84</v>
      </c>
      <c r="L17" s="73">
        <f t="shared" si="2"/>
        <v>-702749.43999999994</v>
      </c>
      <c r="M17" s="74">
        <f t="shared" si="3"/>
        <v>1.3743022721273128</v>
      </c>
      <c r="N17" s="74">
        <f t="shared" si="4"/>
        <v>0.27425114328126943</v>
      </c>
      <c r="O17" s="74">
        <f t="shared" si="5"/>
        <v>0.010045743091513518</v>
      </c>
      <c r="P17" s="1"/>
      <c r="Q17" s="1"/>
      <c r="R17" s="1"/>
      <c r="S17" s="1"/>
      <c r="T17" s="1"/>
      <c r="U17" s="1"/>
      <c r="V17" s="1"/>
    </row>
    <row r="18" ht="18" customHeight="1">
      <c r="A18" s="20" t="s">
        <v>48</v>
      </c>
      <c r="B18" s="30" t="s">
        <v>49</v>
      </c>
      <c r="C18" s="66" t="s">
        <v>50</v>
      </c>
      <c r="D18" s="47" t="s">
        <v>51</v>
      </c>
      <c r="E18" s="48">
        <v>-4</v>
      </c>
      <c r="F18" s="48">
        <v>56</v>
      </c>
      <c r="G18" s="48">
        <v>4.7000000000000002</v>
      </c>
      <c r="H18" s="48">
        <v>0</v>
      </c>
      <c r="I18" s="48">
        <v>0</v>
      </c>
      <c r="J18" s="49">
        <f t="shared" si="0"/>
        <v>4</v>
      </c>
      <c r="K18" s="50">
        <f t="shared" si="1"/>
        <v>-56</v>
      </c>
      <c r="L18" s="50">
        <f t="shared" si="2"/>
        <v>-4.7000000000000002</v>
      </c>
      <c r="M18" s="51">
        <f t="shared" si="3"/>
        <v>0</v>
      </c>
      <c r="N18" s="51">
        <f t="shared" si="4"/>
        <v>0</v>
      </c>
      <c r="O18" s="51">
        <f t="shared" si="5"/>
        <v>0</v>
      </c>
      <c r="P18" s="52"/>
      <c r="Q18" s="1"/>
      <c r="R18" s="1"/>
      <c r="S18" s="1"/>
      <c r="T18" s="1"/>
      <c r="U18" s="1"/>
      <c r="V18" s="1"/>
    </row>
    <row r="19" ht="18.75" customHeight="1">
      <c r="A19" s="20" t="s">
        <v>52</v>
      </c>
      <c r="B19" s="30" t="s">
        <v>49</v>
      </c>
      <c r="C19" s="66" t="s">
        <v>53</v>
      </c>
      <c r="D19" s="47" t="s">
        <v>54</v>
      </c>
      <c r="E19" s="48"/>
      <c r="F19" s="48">
        <v>328.30000000000001</v>
      </c>
      <c r="G19" s="48">
        <v>27.399999999999999</v>
      </c>
      <c r="H19" s="48">
        <v>0.80000000000000004</v>
      </c>
      <c r="I19" s="48">
        <v>0.80000000000000004</v>
      </c>
      <c r="J19" s="49">
        <f t="shared" si="0"/>
        <v>0.80000000000000004</v>
      </c>
      <c r="K19" s="50">
        <f t="shared" si="1"/>
        <v>-327.5</v>
      </c>
      <c r="L19" s="50">
        <f t="shared" si="2"/>
        <v>-26.599999999999998</v>
      </c>
      <c r="M19" s="51" t="str">
        <f t="shared" si="3"/>
        <v/>
      </c>
      <c r="N19" s="51">
        <f t="shared" si="4"/>
        <v>0.029197080291970805</v>
      </c>
      <c r="O19" s="51">
        <f t="shared" si="5"/>
        <v>0.0024367956137678953</v>
      </c>
      <c r="P19" s="52"/>
      <c r="Q19" s="1"/>
      <c r="R19" s="1"/>
      <c r="S19" s="1"/>
      <c r="T19" s="1"/>
      <c r="U19" s="1"/>
      <c r="V19" s="1"/>
    </row>
    <row r="20" ht="15.75" customHeight="1">
      <c r="A20" s="75" t="s">
        <v>55</v>
      </c>
      <c r="B20" s="76" t="s">
        <v>24</v>
      </c>
      <c r="C20" s="66" t="s">
        <v>56</v>
      </c>
      <c r="D20" s="77" t="s">
        <v>57</v>
      </c>
      <c r="E20" s="48">
        <v>1.6000000000000001</v>
      </c>
      <c r="F20" s="48">
        <v>0</v>
      </c>
      <c r="G20" s="48">
        <v>0</v>
      </c>
      <c r="H20" s="48">
        <v>0</v>
      </c>
      <c r="I20" s="48">
        <v>0</v>
      </c>
      <c r="J20" s="49">
        <f t="shared" si="0"/>
        <v>-1.6000000000000001</v>
      </c>
      <c r="K20" s="50">
        <f t="shared" si="1"/>
        <v>0</v>
      </c>
      <c r="L20" s="50">
        <f t="shared" si="2"/>
        <v>0</v>
      </c>
      <c r="M20" s="51">
        <f t="shared" si="3"/>
        <v>0</v>
      </c>
      <c r="N20" s="51" t="str">
        <f t="shared" si="4"/>
        <v/>
      </c>
      <c r="O20" s="51" t="str">
        <f t="shared" si="5"/>
        <v/>
      </c>
      <c r="P20" s="52"/>
      <c r="Q20" s="1"/>
      <c r="R20" s="1"/>
      <c r="S20" s="1"/>
      <c r="T20" s="1"/>
      <c r="U20" s="1"/>
      <c r="V20" s="1"/>
    </row>
    <row r="21" ht="18" customHeight="1">
      <c r="A21" s="78" t="s">
        <v>58</v>
      </c>
      <c r="B21" s="45" t="s">
        <v>21</v>
      </c>
      <c r="C21" s="46" t="s">
        <v>59</v>
      </c>
      <c r="D21" s="47" t="s">
        <v>60</v>
      </c>
      <c r="E21" s="48"/>
      <c r="F21" s="48">
        <v>80</v>
      </c>
      <c r="G21" s="48">
        <v>0</v>
      </c>
      <c r="H21" s="48">
        <v>5</v>
      </c>
      <c r="I21" s="48">
        <v>5</v>
      </c>
      <c r="J21" s="49">
        <f t="shared" si="0"/>
        <v>5</v>
      </c>
      <c r="K21" s="50">
        <f t="shared" si="1"/>
        <v>-75</v>
      </c>
      <c r="L21" s="50">
        <f t="shared" si="2"/>
        <v>5</v>
      </c>
      <c r="M21" s="51" t="str">
        <f t="shared" si="3"/>
        <v/>
      </c>
      <c r="N21" s="51" t="str">
        <f t="shared" si="4"/>
        <v/>
      </c>
      <c r="O21" s="51">
        <f t="shared" si="5"/>
        <v>0.0625</v>
      </c>
      <c r="P21" s="52"/>
      <c r="Q21" s="1"/>
      <c r="R21" s="1"/>
      <c r="S21" s="1"/>
      <c r="T21" s="1"/>
      <c r="U21" s="1"/>
      <c r="V21" s="1"/>
    </row>
    <row r="22" s="35" customFormat="1" ht="21.75" customHeight="1">
      <c r="A22" s="36"/>
      <c r="B22" s="79"/>
      <c r="C22" s="38"/>
      <c r="D22" s="80" t="s">
        <v>61</v>
      </c>
      <c r="E22" s="40">
        <f>E26+E29+E38+E48+E50+E55+E57+E60+E68</f>
        <v>189782.72</v>
      </c>
      <c r="F22" s="40">
        <f>F26+F29+F38+F48+F50+F55+F57+F60+F68</f>
        <v>7455844.8999999994</v>
      </c>
      <c r="G22" s="40">
        <f>G26+G29+G38+G48+G50+G55+G57+G60+G68</f>
        <v>469815.70000000001</v>
      </c>
      <c r="H22" s="40">
        <f>H26+H29+H38+H48+H50+H55+H57+H60+H68</f>
        <v>97371.559999999998</v>
      </c>
      <c r="I22" s="40">
        <f>I26+I29+I38+I48+I50+I55+I57+I60+I68</f>
        <v>97371.559999999998</v>
      </c>
      <c r="J22" s="41">
        <f t="shared" si="0"/>
        <v>-92411.160000000003</v>
      </c>
      <c r="K22" s="42">
        <f t="shared" si="1"/>
        <v>-7358473.3399999999</v>
      </c>
      <c r="L22" s="42">
        <f t="shared" si="2"/>
        <v>-372444.14000000001</v>
      </c>
      <c r="M22" s="43">
        <f t="shared" si="3"/>
        <v>0.51306862921977303</v>
      </c>
      <c r="N22" s="43">
        <f t="shared" si="4"/>
        <v>0.2072548022554376</v>
      </c>
      <c r="O22" s="43">
        <f t="shared" si="5"/>
        <v>0.013059762013021489</v>
      </c>
      <c r="P22" s="35"/>
      <c r="Q22" s="35"/>
      <c r="R22" s="35"/>
      <c r="S22" s="35"/>
      <c r="T22" s="35"/>
      <c r="U22" s="35"/>
      <c r="V22" s="35"/>
    </row>
    <row r="23" ht="18" customHeight="1">
      <c r="A23" s="75" t="s">
        <v>55</v>
      </c>
      <c r="B23" s="76" t="s">
        <v>24</v>
      </c>
      <c r="C23" s="81" t="s">
        <v>62</v>
      </c>
      <c r="D23" s="82" t="s">
        <v>63</v>
      </c>
      <c r="E23" s="48">
        <v>5271.0299999999997</v>
      </c>
      <c r="F23" s="48">
        <v>245907.70000000001</v>
      </c>
      <c r="G23" s="48">
        <v>15000</v>
      </c>
      <c r="H23" s="48">
        <v>7155.3999999999996</v>
      </c>
      <c r="I23" s="48">
        <v>7155.3999999999996</v>
      </c>
      <c r="J23" s="49">
        <f t="shared" si="0"/>
        <v>1884.3699999999999</v>
      </c>
      <c r="K23" s="50">
        <f t="shared" si="1"/>
        <v>-238752.30000000002</v>
      </c>
      <c r="L23" s="50">
        <f t="shared" si="2"/>
        <v>-7844.6000000000004</v>
      </c>
      <c r="M23" s="51">
        <f t="shared" si="3"/>
        <v>1.3574955938402931</v>
      </c>
      <c r="N23" s="51">
        <f t="shared" si="4"/>
        <v>0.47702666666666665</v>
      </c>
      <c r="O23" s="51">
        <f t="shared" si="5"/>
        <v>0.029097909500190516</v>
      </c>
      <c r="P23" s="1"/>
      <c r="Q23" s="1"/>
      <c r="R23" s="1"/>
      <c r="S23" s="1"/>
      <c r="T23" s="1"/>
      <c r="U23" s="1"/>
      <c r="V23" s="1"/>
    </row>
    <row r="24" ht="18" customHeight="1">
      <c r="A24" s="53"/>
      <c r="B24" s="54"/>
      <c r="C24" s="66" t="s">
        <v>64</v>
      </c>
      <c r="D24" s="82" t="s">
        <v>65</v>
      </c>
      <c r="E24" s="48">
        <v>1715</v>
      </c>
      <c r="F24" s="48">
        <v>3515.5999999999999</v>
      </c>
      <c r="G24" s="48">
        <v>0</v>
      </c>
      <c r="H24" s="48">
        <v>0</v>
      </c>
      <c r="I24" s="48">
        <v>0</v>
      </c>
      <c r="J24" s="49">
        <f t="shared" si="0"/>
        <v>-1715</v>
      </c>
      <c r="K24" s="50">
        <f t="shared" si="1"/>
        <v>-3515.5999999999999</v>
      </c>
      <c r="L24" s="50">
        <f t="shared" si="2"/>
        <v>0</v>
      </c>
      <c r="M24" s="51">
        <f t="shared" si="3"/>
        <v>0</v>
      </c>
      <c r="N24" s="51" t="str">
        <f t="shared" si="4"/>
        <v/>
      </c>
      <c r="O24" s="51">
        <f t="shared" si="5"/>
        <v>0</v>
      </c>
      <c r="P24" s="1"/>
      <c r="Q24" s="1"/>
      <c r="R24" s="1"/>
      <c r="S24" s="1"/>
      <c r="T24" s="1"/>
      <c r="U24" s="1"/>
      <c r="V24" s="1"/>
    </row>
    <row r="25" ht="18" customHeight="1">
      <c r="A25" s="53"/>
      <c r="B25" s="54"/>
      <c r="C25" s="66" t="s">
        <v>66</v>
      </c>
      <c r="D25" s="82" t="s">
        <v>67</v>
      </c>
      <c r="E25" s="48">
        <v>2680.54</v>
      </c>
      <c r="F25" s="48">
        <v>143125.89999999999</v>
      </c>
      <c r="G25" s="48">
        <v>6900</v>
      </c>
      <c r="H25" s="48">
        <v>6215.6000000000004</v>
      </c>
      <c r="I25" s="48">
        <v>6215.6000000000004</v>
      </c>
      <c r="J25" s="49">
        <f t="shared" si="0"/>
        <v>3535.0600000000004</v>
      </c>
      <c r="K25" s="50">
        <f t="shared" si="1"/>
        <v>-136910.29999999999</v>
      </c>
      <c r="L25" s="50">
        <f t="shared" si="2"/>
        <v>-684.39999999999964</v>
      </c>
      <c r="M25" s="51">
        <f t="shared" si="3"/>
        <v>2.3187865131652581</v>
      </c>
      <c r="N25" s="51">
        <f t="shared" si="4"/>
        <v>0.90081159420289858</v>
      </c>
      <c r="O25" s="51">
        <f t="shared" si="5"/>
        <v>0.043427499844542465</v>
      </c>
      <c r="P25" s="1"/>
      <c r="Q25" s="1"/>
      <c r="R25" s="1"/>
      <c r="S25" s="1"/>
      <c r="T25" s="1"/>
      <c r="U25" s="1"/>
      <c r="V25" s="1"/>
    </row>
    <row r="26" s="1" customFormat="1" ht="18" customHeight="1">
      <c r="A26" s="67"/>
      <c r="B26" s="65"/>
      <c r="C26" s="69"/>
      <c r="D26" s="70" t="s">
        <v>47</v>
      </c>
      <c r="E26" s="83">
        <f>SUM(E23:E25)</f>
        <v>9666.5699999999997</v>
      </c>
      <c r="F26" s="83">
        <f>SUM(F23:F25)</f>
        <v>392549.20000000001</v>
      </c>
      <c r="G26" s="83">
        <f>SUM(G23:G25)</f>
        <v>21900</v>
      </c>
      <c r="H26" s="83">
        <f>SUM(H23:H25)</f>
        <v>13371</v>
      </c>
      <c r="I26" s="83">
        <f>SUM(I23:I25)</f>
        <v>13371</v>
      </c>
      <c r="J26" s="84">
        <f t="shared" si="0"/>
        <v>3704.4300000000003</v>
      </c>
      <c r="K26" s="85">
        <f t="shared" si="1"/>
        <v>-379178.20000000001</v>
      </c>
      <c r="L26" s="85">
        <f t="shared" si="2"/>
        <v>-8529</v>
      </c>
      <c r="M26" s="74">
        <f t="shared" si="3"/>
        <v>1.3832207287590117</v>
      </c>
      <c r="N26" s="74">
        <f t="shared" si="4"/>
        <v>0.6105479452054795</v>
      </c>
      <c r="O26" s="74">
        <f t="shared" si="5"/>
        <v>0.03406197235913358</v>
      </c>
      <c r="P26" s="1"/>
      <c r="Q26" s="1"/>
      <c r="R26" s="1"/>
      <c r="S26" s="1"/>
      <c r="T26" s="1"/>
      <c r="U26" s="1"/>
      <c r="V26" s="1"/>
    </row>
    <row r="27" ht="17.25" customHeight="1">
      <c r="A27" s="30">
        <v>951</v>
      </c>
      <c r="B27" s="76" t="s">
        <v>21</v>
      </c>
      <c r="C27" s="86" t="s">
        <v>68</v>
      </c>
      <c r="D27" s="87" t="s">
        <v>69</v>
      </c>
      <c r="E27" s="48">
        <v>4037.8200000000002</v>
      </c>
      <c r="F27" s="48">
        <v>104746.7</v>
      </c>
      <c r="G27" s="48">
        <v>5200</v>
      </c>
      <c r="H27" s="48">
        <v>4352.4700000000003</v>
      </c>
      <c r="I27" s="48">
        <v>4352.4700000000003</v>
      </c>
      <c r="J27" s="49">
        <f t="shared" si="0"/>
        <v>314.65000000000009</v>
      </c>
      <c r="K27" s="50">
        <f t="shared" si="1"/>
        <v>-100394.23</v>
      </c>
      <c r="L27" s="50">
        <f t="shared" si="2"/>
        <v>-847.52999999999975</v>
      </c>
      <c r="M27" s="51">
        <f t="shared" si="3"/>
        <v>1.0779257123893586</v>
      </c>
      <c r="N27" s="51">
        <f t="shared" si="4"/>
        <v>0.83701346153846157</v>
      </c>
      <c r="O27" s="51">
        <f t="shared" si="5"/>
        <v>0.041552335300300634</v>
      </c>
      <c r="P27" s="1"/>
      <c r="Q27" s="1"/>
      <c r="R27" s="1"/>
      <c r="S27" s="1"/>
      <c r="T27" s="1"/>
      <c r="U27" s="1"/>
      <c r="V27" s="1"/>
    </row>
    <row r="28" ht="16.5" customHeight="1">
      <c r="A28" s="30"/>
      <c r="B28" s="54"/>
      <c r="C28" s="86" t="s">
        <v>70</v>
      </c>
      <c r="D28" s="82" t="s">
        <v>71</v>
      </c>
      <c r="E28" s="48">
        <v>112.64</v>
      </c>
      <c r="F28" s="48">
        <v>11046.9</v>
      </c>
      <c r="G28" s="48">
        <v>85.099999999999994</v>
      </c>
      <c r="H28" s="48">
        <v>540.20000000000005</v>
      </c>
      <c r="I28" s="48">
        <v>540.20000000000005</v>
      </c>
      <c r="J28" s="49">
        <f t="shared" si="0"/>
        <v>427.56000000000006</v>
      </c>
      <c r="K28" s="50">
        <f t="shared" si="1"/>
        <v>-10506.699999999999</v>
      </c>
      <c r="L28" s="50">
        <f t="shared" si="2"/>
        <v>455.10000000000002</v>
      </c>
      <c r="M28" s="51">
        <f t="shared" si="3"/>
        <v>4.7958096590909092</v>
      </c>
      <c r="N28" s="51">
        <f t="shared" si="4"/>
        <v>6.3478260869565224</v>
      </c>
      <c r="O28" s="51">
        <f t="shared" si="5"/>
        <v>0.048900596547447703</v>
      </c>
      <c r="P28" s="1"/>
      <c r="Q28" s="1"/>
      <c r="R28" s="1"/>
      <c r="S28" s="1"/>
      <c r="T28" s="1"/>
      <c r="U28" s="1"/>
      <c r="V28" s="1"/>
    </row>
    <row r="29" s="1" customFormat="1" ht="15">
      <c r="A29" s="30"/>
      <c r="B29" s="65"/>
      <c r="C29" s="69"/>
      <c r="D29" s="88" t="s">
        <v>47</v>
      </c>
      <c r="E29" s="83">
        <f>E27+E28</f>
        <v>4150.46</v>
      </c>
      <c r="F29" s="83">
        <f>F27+F28</f>
        <v>115793.59999999999</v>
      </c>
      <c r="G29" s="83">
        <f>G27+G28</f>
        <v>5285.1000000000004</v>
      </c>
      <c r="H29" s="83">
        <f>H27+H28</f>
        <v>4892.6700000000001</v>
      </c>
      <c r="I29" s="83">
        <f>I27+I28</f>
        <v>4892.6700000000001</v>
      </c>
      <c r="J29" s="84">
        <f t="shared" si="0"/>
        <v>742.21000000000004</v>
      </c>
      <c r="K29" s="85">
        <f t="shared" si="1"/>
        <v>-110900.92999999999</v>
      </c>
      <c r="L29" s="85">
        <f t="shared" si="2"/>
        <v>-392.43000000000029</v>
      </c>
      <c r="M29" s="74">
        <f t="shared" si="3"/>
        <v>1.1788259614596936</v>
      </c>
      <c r="N29" s="74">
        <f t="shared" si="4"/>
        <v>0.92574785718340236</v>
      </c>
      <c r="O29" s="74">
        <f t="shared" si="5"/>
        <v>0.042253371516215062</v>
      </c>
      <c r="P29" s="1"/>
      <c r="Q29" s="1"/>
      <c r="R29" s="1"/>
      <c r="S29" s="1"/>
      <c r="T29" s="1"/>
      <c r="U29" s="1"/>
      <c r="V29" s="1"/>
    </row>
    <row r="30" ht="15.75" customHeight="1">
      <c r="A30" s="20" t="s">
        <v>72</v>
      </c>
      <c r="B30" s="30" t="s">
        <v>73</v>
      </c>
      <c r="C30" s="66" t="s">
        <v>74</v>
      </c>
      <c r="D30" s="82" t="s">
        <v>75</v>
      </c>
      <c r="E30" s="48"/>
      <c r="F30" s="48">
        <v>7680</v>
      </c>
      <c r="G30" s="48">
        <v>0</v>
      </c>
      <c r="H30" s="48">
        <v>0</v>
      </c>
      <c r="I30" s="48">
        <v>0</v>
      </c>
      <c r="J30" s="49">
        <f t="shared" si="0"/>
        <v>0</v>
      </c>
      <c r="K30" s="50">
        <f t="shared" si="1"/>
        <v>-7680</v>
      </c>
      <c r="L30" s="50">
        <f t="shared" si="2"/>
        <v>0</v>
      </c>
      <c r="M30" s="51" t="str">
        <f t="shared" si="3"/>
        <v/>
      </c>
      <c r="N30" s="51" t="str">
        <f t="shared" si="4"/>
        <v/>
      </c>
      <c r="O30" s="51">
        <f t="shared" si="5"/>
        <v>0</v>
      </c>
      <c r="P30" s="1"/>
      <c r="Q30" s="1"/>
      <c r="R30" s="1"/>
      <c r="S30" s="1"/>
      <c r="T30" s="1"/>
      <c r="U30" s="1"/>
      <c r="V30" s="1"/>
    </row>
    <row r="31" ht="17.25" customHeight="1">
      <c r="A31" s="20"/>
      <c r="B31" s="30"/>
      <c r="C31" s="66" t="s">
        <v>76</v>
      </c>
      <c r="D31" s="89" t="s">
        <v>77</v>
      </c>
      <c r="E31" s="48">
        <v>579.58000000000004</v>
      </c>
      <c r="F31" s="48">
        <v>80987</v>
      </c>
      <c r="G31" s="48">
        <v>5300</v>
      </c>
      <c r="H31" s="48">
        <v>975.00999999999999</v>
      </c>
      <c r="I31" s="48">
        <v>975.00999999999999</v>
      </c>
      <c r="J31" s="49">
        <f t="shared" si="0"/>
        <v>395.42999999999995</v>
      </c>
      <c r="K31" s="50">
        <f t="shared" si="1"/>
        <v>-80011.990000000005</v>
      </c>
      <c r="L31" s="50">
        <f t="shared" si="2"/>
        <v>-4324.9899999999998</v>
      </c>
      <c r="M31" s="51">
        <f t="shared" si="3"/>
        <v>1.6822699195969493</v>
      </c>
      <c r="N31" s="51">
        <f t="shared" si="4"/>
        <v>0.18396415094339622</v>
      </c>
      <c r="O31" s="51">
        <f t="shared" si="5"/>
        <v>0.012039092693889142</v>
      </c>
      <c r="P31" s="1"/>
      <c r="Q31" s="1"/>
      <c r="R31" s="1"/>
      <c r="S31" s="1"/>
      <c r="T31" s="1"/>
      <c r="U31" s="1"/>
      <c r="V31" s="1"/>
    </row>
    <row r="32" ht="15">
      <c r="A32" s="20"/>
      <c r="B32" s="30"/>
      <c r="C32" s="81" t="s">
        <v>78</v>
      </c>
      <c r="D32" s="87" t="s">
        <v>79</v>
      </c>
      <c r="E32" s="48">
        <v>32.950000000000003</v>
      </c>
      <c r="F32" s="48">
        <v>557</v>
      </c>
      <c r="G32" s="48">
        <v>46.399999999999999</v>
      </c>
      <c r="H32" s="48">
        <v>236.16999999999999</v>
      </c>
      <c r="I32" s="48">
        <v>236.16999999999999</v>
      </c>
      <c r="J32" s="49">
        <f t="shared" si="0"/>
        <v>203.21999999999997</v>
      </c>
      <c r="K32" s="50">
        <f t="shared" si="1"/>
        <v>-320.83000000000004</v>
      </c>
      <c r="L32" s="50">
        <f t="shared" si="2"/>
        <v>189.76999999999998</v>
      </c>
      <c r="M32" s="51">
        <f t="shared" si="3"/>
        <v>7.1675265553869485</v>
      </c>
      <c r="N32" s="51">
        <f t="shared" si="4"/>
        <v>5.0898706896551724</v>
      </c>
      <c r="O32" s="51">
        <f t="shared" si="5"/>
        <v>0.42400359066427284</v>
      </c>
      <c r="P32" s="1"/>
      <c r="Q32" s="1"/>
      <c r="R32" s="1"/>
      <c r="S32" s="1"/>
      <c r="T32" s="1"/>
      <c r="U32" s="1"/>
      <c r="V32" s="1"/>
    </row>
    <row r="33" ht="15">
      <c r="A33" s="20"/>
      <c r="B33" s="30"/>
      <c r="C33" s="81" t="s">
        <v>80</v>
      </c>
      <c r="D33" s="87" t="s">
        <v>81</v>
      </c>
      <c r="E33" s="48"/>
      <c r="F33" s="48">
        <v>8021.3000000000002</v>
      </c>
      <c r="G33" s="48">
        <v>0</v>
      </c>
      <c r="H33" s="48">
        <v>0</v>
      </c>
      <c r="I33" s="48">
        <v>0</v>
      </c>
      <c r="J33" s="49">
        <f>H33-E33</f>
        <v>0</v>
      </c>
      <c r="K33" s="50">
        <f>H33-F33</f>
        <v>-8021.3000000000002</v>
      </c>
      <c r="L33" s="50">
        <f>I33-G33</f>
        <v>0</v>
      </c>
      <c r="M33" s="51" t="str">
        <f>IFERROR(H33/E33,"")</f>
        <v/>
      </c>
      <c r="N33" s="51" t="str">
        <f>IFERROR(I33/G33,"")</f>
        <v/>
      </c>
      <c r="O33" s="51">
        <f>IFERROR(H33/F33,"")</f>
        <v>0</v>
      </c>
      <c r="P33" s="1"/>
      <c r="Q33" s="1"/>
      <c r="R33" s="1"/>
      <c r="S33" s="1"/>
      <c r="T33" s="1"/>
      <c r="U33" s="1"/>
      <c r="V33" s="1"/>
    </row>
    <row r="34" s="1" customFormat="1" ht="15">
      <c r="A34" s="20"/>
      <c r="B34" s="30"/>
      <c r="C34" s="81" t="s">
        <v>82</v>
      </c>
      <c r="D34" s="87" t="s">
        <v>83</v>
      </c>
      <c r="E34" s="48">
        <f>E35+E37+E36</f>
        <v>24536.619999999999</v>
      </c>
      <c r="F34" s="48">
        <f>F35+F37+F36</f>
        <v>60647.099999999999</v>
      </c>
      <c r="G34" s="48">
        <f>G35+G37+G36</f>
        <v>4610.1999999999998</v>
      </c>
      <c r="H34" s="48">
        <f>H35+H37+H36</f>
        <v>1726.21</v>
      </c>
      <c r="I34" s="48">
        <f>I35+I37+I36</f>
        <v>1726.21</v>
      </c>
      <c r="J34" s="49">
        <f t="shared" si="0"/>
        <v>-22810.41</v>
      </c>
      <c r="K34" s="50">
        <f t="shared" si="1"/>
        <v>-58920.889999999999</v>
      </c>
      <c r="L34" s="50">
        <f t="shared" si="2"/>
        <v>-2883.9899999999998</v>
      </c>
      <c r="M34" s="51">
        <f t="shared" si="3"/>
        <v>0.070352395725246597</v>
      </c>
      <c r="N34" s="51">
        <f t="shared" si="4"/>
        <v>0.37443277948895931</v>
      </c>
      <c r="O34" s="51">
        <f t="shared" si="5"/>
        <v>0.028463191150112702</v>
      </c>
      <c r="P34" s="1"/>
      <c r="Q34" s="1"/>
      <c r="R34" s="1"/>
      <c r="S34" s="1"/>
      <c r="T34" s="1"/>
      <c r="U34" s="1"/>
      <c r="V34" s="1"/>
    </row>
    <row r="35" ht="15">
      <c r="A35" s="20"/>
      <c r="B35" s="30"/>
      <c r="C35" s="90" t="s">
        <v>84</v>
      </c>
      <c r="D35" s="91" t="s">
        <v>85</v>
      </c>
      <c r="E35" s="83">
        <v>23420</v>
      </c>
      <c r="F35" s="48">
        <v>21537.900000000001</v>
      </c>
      <c r="G35" s="48">
        <v>2250</v>
      </c>
      <c r="H35" s="48">
        <v>270</v>
      </c>
      <c r="I35" s="48">
        <v>270</v>
      </c>
      <c r="J35" s="84">
        <f t="shared" si="0"/>
        <v>-23150</v>
      </c>
      <c r="K35" s="85">
        <f t="shared" si="1"/>
        <v>-21267.900000000001</v>
      </c>
      <c r="L35" s="85">
        <f t="shared" si="2"/>
        <v>-1980</v>
      </c>
      <c r="M35" s="51">
        <f t="shared" si="3"/>
        <v>0.01152860802732707</v>
      </c>
      <c r="N35" s="51">
        <f t="shared" si="4"/>
        <v>0.12</v>
      </c>
      <c r="O35" s="51">
        <f t="shared" si="5"/>
        <v>0.012536041118214866</v>
      </c>
      <c r="P35" s="1"/>
      <c r="Q35" s="1"/>
      <c r="R35" s="1"/>
      <c r="S35" s="1"/>
      <c r="T35" s="1"/>
      <c r="U35" s="1"/>
      <c r="V35" s="1"/>
    </row>
    <row r="36" ht="15">
      <c r="A36" s="20"/>
      <c r="B36" s="30"/>
      <c r="C36" s="90" t="s">
        <v>86</v>
      </c>
      <c r="D36" s="91" t="s">
        <v>87</v>
      </c>
      <c r="E36" s="83"/>
      <c r="F36" s="48">
        <v>511.5</v>
      </c>
      <c r="G36" s="48">
        <v>0</v>
      </c>
      <c r="H36" s="48">
        <v>0</v>
      </c>
      <c r="I36" s="48">
        <v>0</v>
      </c>
      <c r="J36" s="84">
        <f t="shared" si="0"/>
        <v>0</v>
      </c>
      <c r="K36" s="85">
        <f t="shared" si="1"/>
        <v>-511.5</v>
      </c>
      <c r="L36" s="85">
        <f t="shared" si="2"/>
        <v>0</v>
      </c>
      <c r="M36" s="51" t="str">
        <f t="shared" si="3"/>
        <v/>
      </c>
      <c r="N36" s="51" t="str">
        <f t="shared" si="4"/>
        <v/>
      </c>
      <c r="O36" s="51">
        <f t="shared" si="5"/>
        <v>0</v>
      </c>
      <c r="P36" s="1"/>
      <c r="Q36" s="1"/>
      <c r="R36" s="1"/>
      <c r="S36" s="1"/>
      <c r="T36" s="1"/>
      <c r="U36" s="1"/>
      <c r="V36" s="1"/>
    </row>
    <row r="37" ht="15">
      <c r="A37" s="20"/>
      <c r="B37" s="30"/>
      <c r="C37" s="90" t="s">
        <v>88</v>
      </c>
      <c r="D37" s="91" t="s">
        <v>89</v>
      </c>
      <c r="E37" s="83">
        <v>1116.6199999999999</v>
      </c>
      <c r="F37" s="48">
        <v>38597.699999999997</v>
      </c>
      <c r="G37" s="48">
        <v>2360.1999999999998</v>
      </c>
      <c r="H37" s="48">
        <v>1456.21</v>
      </c>
      <c r="I37" s="48">
        <v>1456.21</v>
      </c>
      <c r="J37" s="84">
        <f t="shared" si="0"/>
        <v>339.59000000000015</v>
      </c>
      <c r="K37" s="85">
        <f t="shared" si="1"/>
        <v>-37141.489999999998</v>
      </c>
      <c r="L37" s="85">
        <f t="shared" si="2"/>
        <v>-903.98999999999978</v>
      </c>
      <c r="M37" s="51">
        <f t="shared" si="3"/>
        <v>1.304123157385682</v>
      </c>
      <c r="N37" s="51">
        <f t="shared" si="4"/>
        <v>0.61698584865689354</v>
      </c>
      <c r="O37" s="51">
        <f t="shared" si="5"/>
        <v>0.037727895703630013</v>
      </c>
      <c r="P37" s="1"/>
      <c r="Q37" s="1"/>
      <c r="R37" s="1"/>
      <c r="S37" s="1"/>
      <c r="T37" s="1"/>
      <c r="U37" s="1"/>
      <c r="V37" s="1"/>
    </row>
    <row r="38" s="1" customFormat="1" ht="15">
      <c r="A38" s="20"/>
      <c r="B38" s="20"/>
      <c r="C38" s="69"/>
      <c r="D38" s="88" t="s">
        <v>47</v>
      </c>
      <c r="E38" s="83">
        <f>SUM(E30:E34)</f>
        <v>25149.149999999998</v>
      </c>
      <c r="F38" s="83">
        <f>SUM(F30:F34)</f>
        <v>157892.39999999999</v>
      </c>
      <c r="G38" s="83">
        <f>SUM(G30:G34)</f>
        <v>9956.5999999999985</v>
      </c>
      <c r="H38" s="83">
        <f>SUM(H30:H34)</f>
        <v>2937.3900000000003</v>
      </c>
      <c r="I38" s="83">
        <f>SUM(I30:I34)</f>
        <v>2937.3900000000003</v>
      </c>
      <c r="J38" s="84">
        <f t="shared" si="0"/>
        <v>-22211.759999999998</v>
      </c>
      <c r="K38" s="85">
        <f t="shared" ref="K38:K79" si="6">H38-F38</f>
        <v>-154955.00999999998</v>
      </c>
      <c r="L38" s="85">
        <f t="shared" ref="L38:L79" si="7">I38-G38</f>
        <v>-7019.2099999999982</v>
      </c>
      <c r="M38" s="74">
        <f t="shared" si="3"/>
        <v>0.11679877848754334</v>
      </c>
      <c r="N38" s="74">
        <f t="shared" ref="N38:N79" si="8">IFERROR(I38/G38,"")</f>
        <v>0.29501938412711176</v>
      </c>
      <c r="O38" s="74">
        <f t="shared" si="5"/>
        <v>0.018603745335430966</v>
      </c>
      <c r="P38" s="1"/>
      <c r="Q38" s="1"/>
      <c r="R38" s="1"/>
      <c r="S38" s="1"/>
      <c r="T38" s="1"/>
      <c r="U38" s="1"/>
      <c r="V38" s="1"/>
    </row>
    <row r="39" ht="30">
      <c r="A39" s="20" t="s">
        <v>90</v>
      </c>
      <c r="B39" s="30" t="s">
        <v>37</v>
      </c>
      <c r="C39" s="81" t="s">
        <v>91</v>
      </c>
      <c r="D39" s="87" t="s">
        <v>92</v>
      </c>
      <c r="E39" s="48">
        <v>7005.1700000000001</v>
      </c>
      <c r="F39" s="48">
        <v>293156.20000000001</v>
      </c>
      <c r="G39" s="48">
        <v>7500</v>
      </c>
      <c r="H39" s="48">
        <v>1988.3599999999999</v>
      </c>
      <c r="I39" s="48">
        <v>1988.3599999999999</v>
      </c>
      <c r="J39" s="49">
        <f t="shared" si="0"/>
        <v>-5016.8100000000004</v>
      </c>
      <c r="K39" s="50">
        <f t="shared" si="6"/>
        <v>-291167.84000000003</v>
      </c>
      <c r="L39" s="50">
        <f t="shared" si="7"/>
        <v>-5511.6400000000003</v>
      </c>
      <c r="M39" s="51">
        <f t="shared" si="3"/>
        <v>0.28384179113426222</v>
      </c>
      <c r="N39" s="51">
        <f t="shared" si="8"/>
        <v>0.26511466666666667</v>
      </c>
      <c r="O39" s="51">
        <f t="shared" si="5"/>
        <v>0.0067825957629413939</v>
      </c>
      <c r="P39" s="1"/>
      <c r="Q39" s="1"/>
      <c r="R39" s="1"/>
      <c r="S39" s="1"/>
      <c r="T39" s="1"/>
      <c r="U39" s="1"/>
      <c r="V39" s="1"/>
    </row>
    <row r="40" ht="18.75" customHeight="1">
      <c r="A40" s="20"/>
      <c r="B40" s="30"/>
      <c r="C40" s="86" t="s">
        <v>93</v>
      </c>
      <c r="D40" s="87" t="s">
        <v>94</v>
      </c>
      <c r="E40" s="48">
        <v>-1420.8499999999999</v>
      </c>
      <c r="F40" s="48">
        <v>216003.29999999999</v>
      </c>
      <c r="G40" s="48">
        <v>8475</v>
      </c>
      <c r="H40" s="48">
        <v>27766.060000000001</v>
      </c>
      <c r="I40" s="48">
        <v>27766.060000000001</v>
      </c>
      <c r="J40" s="49">
        <f t="shared" si="0"/>
        <v>29186.91</v>
      </c>
      <c r="K40" s="50">
        <f t="shared" si="6"/>
        <v>-188237.23999999999</v>
      </c>
      <c r="L40" s="50">
        <f t="shared" si="7"/>
        <v>19291.060000000001</v>
      </c>
      <c r="M40" s="51">
        <f t="shared" si="3"/>
        <v>-19.54186578456558</v>
      </c>
      <c r="N40" s="51">
        <f t="shared" si="8"/>
        <v>3.2762312684365784</v>
      </c>
      <c r="O40" s="51">
        <f t="shared" si="5"/>
        <v>0.12854461019808494</v>
      </c>
      <c r="P40" s="1"/>
      <c r="Q40" s="1"/>
      <c r="R40" s="1"/>
      <c r="S40" s="1"/>
      <c r="T40" s="1"/>
      <c r="U40" s="1"/>
      <c r="V40" s="1"/>
    </row>
    <row r="41" ht="15">
      <c r="A41" s="20"/>
      <c r="B41" s="30"/>
      <c r="C41" s="66" t="s">
        <v>95</v>
      </c>
      <c r="D41" s="82" t="s">
        <v>96</v>
      </c>
      <c r="E41" s="48">
        <v>23.09</v>
      </c>
      <c r="F41" s="48">
        <v>53573.900000000001</v>
      </c>
      <c r="G41" s="48">
        <v>361</v>
      </c>
      <c r="H41" s="48">
        <v>38.25</v>
      </c>
      <c r="I41" s="48">
        <v>38.25</v>
      </c>
      <c r="J41" s="49">
        <f t="shared" si="0"/>
        <v>15.16</v>
      </c>
      <c r="K41" s="50">
        <f t="shared" si="6"/>
        <v>-53535.650000000001</v>
      </c>
      <c r="L41" s="50">
        <f t="shared" si="7"/>
        <v>-322.75</v>
      </c>
      <c r="M41" s="51">
        <f t="shared" si="3"/>
        <v>1.6565612819402338</v>
      </c>
      <c r="N41" s="51">
        <f t="shared" si="8"/>
        <v>0.10595567867036011</v>
      </c>
      <c r="O41" s="51">
        <f t="shared" si="5"/>
        <v>0.000713967062319525</v>
      </c>
      <c r="P41" s="1"/>
      <c r="Q41" s="1"/>
      <c r="R41" s="1"/>
      <c r="S41" s="1"/>
      <c r="T41" s="1"/>
      <c r="U41" s="1"/>
      <c r="V41" s="1"/>
    </row>
    <row r="42" ht="18.75" customHeight="1">
      <c r="A42" s="20"/>
      <c r="B42" s="30"/>
      <c r="C42" s="66" t="s">
        <v>97</v>
      </c>
      <c r="D42" s="82" t="s">
        <v>98</v>
      </c>
      <c r="E42" s="48">
        <v>176.42000000000002</v>
      </c>
      <c r="F42" s="48">
        <v>3436.3000000000002</v>
      </c>
      <c r="G42" s="48">
        <v>0</v>
      </c>
      <c r="H42" s="48">
        <v>20.219999999999999</v>
      </c>
      <c r="I42" s="48">
        <v>20.219999999999999</v>
      </c>
      <c r="J42" s="49">
        <f t="shared" si="0"/>
        <v>-156.20000000000002</v>
      </c>
      <c r="K42" s="50">
        <f t="shared" si="6"/>
        <v>-3416.0800000000004</v>
      </c>
      <c r="L42" s="50">
        <f t="shared" si="7"/>
        <v>20.219999999999999</v>
      </c>
      <c r="M42" s="51">
        <f t="shared" si="3"/>
        <v>0.11461285568529643</v>
      </c>
      <c r="N42" s="51" t="str">
        <f t="shared" si="8"/>
        <v/>
      </c>
      <c r="O42" s="51">
        <f t="shared" si="5"/>
        <v>0.005884235951459418</v>
      </c>
      <c r="P42" s="1"/>
      <c r="Q42" s="1"/>
      <c r="R42" s="1"/>
      <c r="S42" s="1"/>
      <c r="T42" s="1"/>
      <c r="U42" s="1"/>
      <c r="V42" s="1"/>
    </row>
    <row r="43" ht="18" customHeight="1">
      <c r="A43" s="20"/>
      <c r="B43" s="30"/>
      <c r="C43" s="66" t="s">
        <v>99</v>
      </c>
      <c r="D43" s="82" t="s">
        <v>100</v>
      </c>
      <c r="E43" s="48">
        <v>3.71</v>
      </c>
      <c r="F43" s="48">
        <v>0</v>
      </c>
      <c r="G43" s="48">
        <v>0</v>
      </c>
      <c r="H43" s="48">
        <v>153</v>
      </c>
      <c r="I43" s="48">
        <v>153</v>
      </c>
      <c r="J43" s="49">
        <f t="shared" si="0"/>
        <v>149.28999999999999</v>
      </c>
      <c r="K43" s="50">
        <f t="shared" si="6"/>
        <v>153</v>
      </c>
      <c r="L43" s="50">
        <f t="shared" si="7"/>
        <v>153</v>
      </c>
      <c r="M43" s="51">
        <f t="shared" si="3"/>
        <v>41.239892183288411</v>
      </c>
      <c r="N43" s="51" t="str">
        <f t="shared" si="8"/>
        <v/>
      </c>
      <c r="O43" s="51" t="str">
        <f t="shared" si="5"/>
        <v/>
      </c>
      <c r="P43" s="1"/>
      <c r="Q43" s="1"/>
      <c r="R43" s="1"/>
      <c r="S43" s="1"/>
      <c r="T43" s="1"/>
      <c r="U43" s="1"/>
      <c r="V43" s="1"/>
    </row>
    <row r="44" ht="30">
      <c r="A44" s="20"/>
      <c r="B44" s="30"/>
      <c r="C44" s="81" t="s">
        <v>101</v>
      </c>
      <c r="D44" s="87" t="s">
        <v>102</v>
      </c>
      <c r="E44" s="48">
        <v>1931.3399999999999</v>
      </c>
      <c r="F44" s="48">
        <v>202788.70000000001</v>
      </c>
      <c r="G44" s="48">
        <v>2230</v>
      </c>
      <c r="H44" s="48">
        <v>1665.6600000000001</v>
      </c>
      <c r="I44" s="48">
        <v>1665.6600000000001</v>
      </c>
      <c r="J44" s="49">
        <f t="shared" si="0"/>
        <v>-265.67999999999984</v>
      </c>
      <c r="K44" s="50">
        <f t="shared" si="6"/>
        <v>-201123.04000000001</v>
      </c>
      <c r="L44" s="50">
        <f t="shared" si="7"/>
        <v>-564.33999999999992</v>
      </c>
      <c r="M44" s="51">
        <f t="shared" si="3"/>
        <v>0.86243747864177212</v>
      </c>
      <c r="N44" s="51">
        <f t="shared" si="8"/>
        <v>0.74693273542600902</v>
      </c>
      <c r="O44" s="51">
        <f t="shared" si="5"/>
        <v>0.0082137712801551559</v>
      </c>
      <c r="P44" s="1"/>
      <c r="Q44" s="1"/>
      <c r="R44" s="1"/>
      <c r="S44" s="1"/>
      <c r="T44" s="1"/>
      <c r="U44" s="1"/>
      <c r="V44" s="1"/>
    </row>
    <row r="45" ht="29.25" customHeight="1">
      <c r="A45" s="20"/>
      <c r="B45" s="30"/>
      <c r="C45" s="81" t="s">
        <v>103</v>
      </c>
      <c r="D45" s="87" t="s">
        <v>104</v>
      </c>
      <c r="E45" s="48">
        <v>8781.8899999999994</v>
      </c>
      <c r="F45" s="48">
        <v>96901.899999999994</v>
      </c>
      <c r="G45" s="48">
        <v>2900</v>
      </c>
      <c r="H45" s="48">
        <v>77.370000000000005</v>
      </c>
      <c r="I45" s="48">
        <v>77.370000000000005</v>
      </c>
      <c r="J45" s="49">
        <f t="shared" si="0"/>
        <v>-8704.5199999999986</v>
      </c>
      <c r="K45" s="50">
        <f t="shared" si="6"/>
        <v>-96824.529999999999</v>
      </c>
      <c r="L45" s="50">
        <f t="shared" si="7"/>
        <v>-2822.6300000000001</v>
      </c>
      <c r="M45" s="51">
        <f t="shared" si="3"/>
        <v>0.0088101763971081409</v>
      </c>
      <c r="N45" s="51">
        <f t="shared" si="8"/>
        <v>0.026679310344827588</v>
      </c>
      <c r="O45" s="51">
        <f t="shared" si="5"/>
        <v>0.00079843635676906245</v>
      </c>
      <c r="P45" s="1"/>
      <c r="Q45" s="1"/>
      <c r="R45" s="1"/>
      <c r="S45" s="1"/>
      <c r="T45" s="1"/>
      <c r="U45" s="1"/>
      <c r="V45" s="1"/>
    </row>
    <row r="46" ht="18" customHeight="1">
      <c r="A46" s="20"/>
      <c r="B46" s="30"/>
      <c r="C46" s="66" t="s">
        <v>66</v>
      </c>
      <c r="D46" s="82" t="s">
        <v>67</v>
      </c>
      <c r="E46" s="48">
        <v>349.66000000000003</v>
      </c>
      <c r="F46" s="48">
        <v>12978</v>
      </c>
      <c r="G46" s="48">
        <v>0</v>
      </c>
      <c r="H46" s="48">
        <v>314.53999999999996</v>
      </c>
      <c r="I46" s="48">
        <v>314.53999999999996</v>
      </c>
      <c r="J46" s="49">
        <f t="shared" si="0"/>
        <v>-35.120000000000061</v>
      </c>
      <c r="K46" s="50">
        <f t="shared" si="6"/>
        <v>-12663.459999999999</v>
      </c>
      <c r="L46" s="50">
        <f t="shared" si="7"/>
        <v>314.53999999999996</v>
      </c>
      <c r="M46" s="51">
        <f t="shared" si="3"/>
        <v>0.89955957215580828</v>
      </c>
      <c r="N46" s="51" t="str">
        <f t="shared" si="8"/>
        <v/>
      </c>
      <c r="O46" s="51">
        <f t="shared" ref="O46:O79" si="9">IFERROR(H46/F46,"")</f>
        <v>0.024236400061642776</v>
      </c>
      <c r="P46" s="1"/>
      <c r="Q46" s="1"/>
      <c r="R46" s="1"/>
      <c r="S46" s="1"/>
      <c r="T46" s="1"/>
      <c r="U46" s="1"/>
      <c r="V46" s="1"/>
    </row>
    <row r="47" ht="18.75" customHeight="1">
      <c r="A47" s="20"/>
      <c r="B47" s="30"/>
      <c r="C47" s="66" t="s">
        <v>105</v>
      </c>
      <c r="D47" s="82" t="s">
        <v>106</v>
      </c>
      <c r="E47" s="48">
        <v>1435.9400000000001</v>
      </c>
      <c r="F47" s="48">
        <v>68465.100000000006</v>
      </c>
      <c r="G47" s="48">
        <v>3425</v>
      </c>
      <c r="H47" s="48">
        <v>2973.5500000000002</v>
      </c>
      <c r="I47" s="48">
        <v>2973.5500000000002</v>
      </c>
      <c r="J47" s="49">
        <f t="shared" si="0"/>
        <v>1537.6100000000001</v>
      </c>
      <c r="K47" s="50">
        <f t="shared" si="6"/>
        <v>-65491.550000000003</v>
      </c>
      <c r="L47" s="50">
        <f t="shared" si="7"/>
        <v>-451.44999999999982</v>
      </c>
      <c r="M47" s="51">
        <f t="shared" si="3"/>
        <v>2.0708037940303914</v>
      </c>
      <c r="N47" s="51">
        <f t="shared" si="8"/>
        <v>0.86818978102189781</v>
      </c>
      <c r="O47" s="51">
        <f t="shared" si="9"/>
        <v>0.043431616984419795</v>
      </c>
      <c r="P47" s="1"/>
      <c r="Q47" s="1"/>
      <c r="R47" s="1"/>
      <c r="S47" s="1"/>
      <c r="T47" s="1"/>
      <c r="U47" s="1"/>
      <c r="V47" s="1"/>
    </row>
    <row r="48" s="1" customFormat="1" ht="18" customHeight="1">
      <c r="A48" s="20"/>
      <c r="B48" s="20"/>
      <c r="C48" s="69"/>
      <c r="D48" s="88" t="s">
        <v>47</v>
      </c>
      <c r="E48" s="83">
        <f>SUM(E39:E47)</f>
        <v>18286.369999999999</v>
      </c>
      <c r="F48" s="83">
        <f>SUM(F39:F47)</f>
        <v>947303.40000000014</v>
      </c>
      <c r="G48" s="83">
        <f>SUM(G39:G47)</f>
        <v>24891</v>
      </c>
      <c r="H48" s="83">
        <f>SUM(H39:H47)</f>
        <v>34997.010000000002</v>
      </c>
      <c r="I48" s="83">
        <f>SUM(I39:I47)</f>
        <v>34997.010000000002</v>
      </c>
      <c r="J48" s="84">
        <f t="shared" si="0"/>
        <v>16710.640000000003</v>
      </c>
      <c r="K48" s="85">
        <f t="shared" si="6"/>
        <v>-912306.39000000013</v>
      </c>
      <c r="L48" s="85">
        <f t="shared" si="7"/>
        <v>10106.010000000002</v>
      </c>
      <c r="M48" s="51">
        <f t="shared" si="3"/>
        <v>1.9138303556145919</v>
      </c>
      <c r="N48" s="51">
        <f t="shared" si="8"/>
        <v>1.4060106062432205</v>
      </c>
      <c r="O48" s="51">
        <f t="shared" si="9"/>
        <v>0.036943823911114428</v>
      </c>
      <c r="P48" s="1"/>
      <c r="Q48" s="1"/>
      <c r="R48" s="1"/>
      <c r="S48" s="1"/>
      <c r="T48" s="1"/>
      <c r="U48" s="1"/>
      <c r="V48" s="1"/>
    </row>
    <row r="49" ht="18" customHeight="1">
      <c r="A49" s="20" t="s">
        <v>107</v>
      </c>
      <c r="B49" s="30" t="s">
        <v>108</v>
      </c>
      <c r="C49" s="66" t="s">
        <v>64</v>
      </c>
      <c r="D49" s="82" t="s">
        <v>65</v>
      </c>
      <c r="E49" s="48"/>
      <c r="F49" s="48">
        <v>371</v>
      </c>
      <c r="G49" s="48">
        <v>0</v>
      </c>
      <c r="H49" s="48">
        <v>0</v>
      </c>
      <c r="I49" s="48">
        <v>0</v>
      </c>
      <c r="J49" s="49">
        <f t="shared" si="0"/>
        <v>0</v>
      </c>
      <c r="K49" s="50">
        <f t="shared" si="6"/>
        <v>-371</v>
      </c>
      <c r="L49" s="50">
        <f t="shared" si="7"/>
        <v>0</v>
      </c>
      <c r="M49" s="51" t="str">
        <f t="shared" si="3"/>
        <v/>
      </c>
      <c r="N49" s="51" t="str">
        <f t="shared" si="8"/>
        <v/>
      </c>
      <c r="O49" s="51">
        <f t="shared" si="9"/>
        <v>0</v>
      </c>
      <c r="P49" s="1"/>
      <c r="Q49" s="1"/>
      <c r="R49" s="1"/>
      <c r="S49" s="1"/>
      <c r="T49" s="1"/>
      <c r="U49" s="1"/>
      <c r="V49" s="1"/>
    </row>
    <row r="50" s="1" customFormat="1" ht="12.75" customHeight="1">
      <c r="A50" s="20"/>
      <c r="B50" s="30"/>
      <c r="C50" s="69"/>
      <c r="D50" s="88" t="s">
        <v>47</v>
      </c>
      <c r="E50" s="83">
        <f>SUM(E49:E49)</f>
        <v>0</v>
      </c>
      <c r="F50" s="83">
        <f>SUM(F49:F49)</f>
        <v>371</v>
      </c>
      <c r="G50" s="83">
        <f>SUM(G49:G49)</f>
        <v>0</v>
      </c>
      <c r="H50" s="83">
        <f>SUM(H49:H49)</f>
        <v>0</v>
      </c>
      <c r="I50" s="83">
        <f>SUM(I49:I49)</f>
        <v>0</v>
      </c>
      <c r="J50" s="84">
        <f t="shared" si="0"/>
        <v>0</v>
      </c>
      <c r="K50" s="85">
        <f t="shared" si="6"/>
        <v>-371</v>
      </c>
      <c r="L50" s="85">
        <f t="shared" si="7"/>
        <v>0</v>
      </c>
      <c r="M50" s="51" t="str">
        <f t="shared" si="3"/>
        <v/>
      </c>
      <c r="N50" s="51" t="str">
        <f t="shared" si="8"/>
        <v/>
      </c>
      <c r="O50" s="51">
        <f t="shared" si="9"/>
        <v>0</v>
      </c>
      <c r="P50" s="1"/>
      <c r="Q50" s="1"/>
      <c r="R50" s="1"/>
      <c r="S50" s="1"/>
      <c r="T50" s="1"/>
      <c r="U50" s="1"/>
      <c r="V50" s="1"/>
    </row>
    <row r="51" ht="18" customHeight="1">
      <c r="A51" s="75" t="s">
        <v>109</v>
      </c>
      <c r="B51" s="76" t="s">
        <v>110</v>
      </c>
      <c r="C51" s="66" t="s">
        <v>111</v>
      </c>
      <c r="D51" s="82" t="s">
        <v>112</v>
      </c>
      <c r="E51" s="48">
        <v>8498.6000000000004</v>
      </c>
      <c r="F51" s="48">
        <v>653882.09999999998</v>
      </c>
      <c r="G51" s="48">
        <v>60712</v>
      </c>
      <c r="H51" s="48">
        <v>1582.48</v>
      </c>
      <c r="I51" s="48">
        <v>1582.48</v>
      </c>
      <c r="J51" s="49">
        <f t="shared" si="0"/>
        <v>-6916.1200000000008</v>
      </c>
      <c r="K51" s="50">
        <f t="shared" si="6"/>
        <v>-652299.62</v>
      </c>
      <c r="L51" s="50">
        <f t="shared" si="7"/>
        <v>-59129.519999999997</v>
      </c>
      <c r="M51" s="51">
        <f t="shared" si="3"/>
        <v>0.18620478667074578</v>
      </c>
      <c r="N51" s="51">
        <f t="shared" si="8"/>
        <v>0.026065357754644882</v>
      </c>
      <c r="O51" s="51">
        <f t="shared" si="9"/>
        <v>0.0024201304791796564</v>
      </c>
      <c r="P51" s="1"/>
      <c r="Q51" s="1"/>
      <c r="R51" s="1"/>
      <c r="S51" s="1"/>
      <c r="T51" s="1"/>
      <c r="U51" s="1"/>
      <c r="V51" s="1"/>
    </row>
    <row r="52" ht="18" customHeight="1">
      <c r="A52" s="53"/>
      <c r="B52" s="54"/>
      <c r="C52" s="66" t="s">
        <v>113</v>
      </c>
      <c r="D52" s="82" t="s">
        <v>114</v>
      </c>
      <c r="E52" s="48">
        <v>4932.3900000000003</v>
      </c>
      <c r="F52" s="48">
        <v>423200.79999999999</v>
      </c>
      <c r="G52" s="48">
        <v>42724.900000000001</v>
      </c>
      <c r="H52" s="48">
        <v>1483.3199999999999</v>
      </c>
      <c r="I52" s="48">
        <v>1483.3199999999999</v>
      </c>
      <c r="J52" s="49">
        <f t="shared" si="0"/>
        <v>-3449.0700000000006</v>
      </c>
      <c r="K52" s="50">
        <f t="shared" si="6"/>
        <v>-421717.47999999998</v>
      </c>
      <c r="L52" s="50">
        <f t="shared" si="7"/>
        <v>-41241.580000000002</v>
      </c>
      <c r="M52" s="51">
        <f t="shared" si="3"/>
        <v>0.30073047751698462</v>
      </c>
      <c r="N52" s="51">
        <f t="shared" si="8"/>
        <v>0.034717927953020367</v>
      </c>
      <c r="O52" s="51">
        <f t="shared" si="9"/>
        <v>0.0035050028260816143</v>
      </c>
      <c r="P52" s="1"/>
      <c r="Q52" s="1"/>
      <c r="R52" s="1"/>
      <c r="S52" s="1"/>
      <c r="T52" s="1"/>
      <c r="U52" s="1"/>
      <c r="V52" s="1"/>
    </row>
    <row r="53" ht="18" customHeight="1">
      <c r="A53" s="53"/>
      <c r="B53" s="54"/>
      <c r="C53" s="66" t="s">
        <v>115</v>
      </c>
      <c r="D53" s="82" t="s">
        <v>116</v>
      </c>
      <c r="E53" s="48">
        <v>114790.45</v>
      </c>
      <c r="F53" s="48">
        <v>4515290.5999999996</v>
      </c>
      <c r="G53" s="48">
        <v>293365.09999999998</v>
      </c>
      <c r="H53" s="48">
        <v>29802.34</v>
      </c>
      <c r="I53" s="48">
        <v>29802.34</v>
      </c>
      <c r="J53" s="49">
        <f t="shared" si="0"/>
        <v>-84988.110000000001</v>
      </c>
      <c r="K53" s="50">
        <f t="shared" si="6"/>
        <v>-4485488.2599999998</v>
      </c>
      <c r="L53" s="50">
        <f t="shared" si="7"/>
        <v>-263562.75999999995</v>
      </c>
      <c r="M53" s="51">
        <f t="shared" si="3"/>
        <v>0.25962386243803381</v>
      </c>
      <c r="N53" s="51">
        <f t="shared" si="8"/>
        <v>0.10158788485746942</v>
      </c>
      <c r="O53" s="51">
        <f t="shared" si="9"/>
        <v>0.0066003149387549942</v>
      </c>
      <c r="P53" s="1"/>
      <c r="Q53" s="1"/>
      <c r="R53" s="1"/>
      <c r="S53" s="1"/>
      <c r="T53" s="1"/>
      <c r="U53" s="1"/>
      <c r="V53" s="1"/>
    </row>
    <row r="54" ht="18" customHeight="1">
      <c r="A54" s="53"/>
      <c r="B54" s="54"/>
      <c r="C54" s="66" t="s">
        <v>117</v>
      </c>
      <c r="D54" s="82" t="s">
        <v>118</v>
      </c>
      <c r="E54" s="48">
        <v>62.100000000000001</v>
      </c>
      <c r="F54" s="48">
        <v>795</v>
      </c>
      <c r="G54" s="48">
        <v>60</v>
      </c>
      <c r="H54" s="48">
        <v>50.350000000000001</v>
      </c>
      <c r="I54" s="48">
        <v>50.350000000000001</v>
      </c>
      <c r="J54" s="49">
        <f t="shared" si="0"/>
        <v>-11.75</v>
      </c>
      <c r="K54" s="50">
        <f t="shared" si="6"/>
        <v>-744.64999999999998</v>
      </c>
      <c r="L54" s="50">
        <f t="shared" si="7"/>
        <v>-9.6499999999999986</v>
      </c>
      <c r="M54" s="51">
        <f t="shared" si="3"/>
        <v>0.81078904991948475</v>
      </c>
      <c r="N54" s="51">
        <f t="shared" si="8"/>
        <v>0.83916666666666673</v>
      </c>
      <c r="O54" s="51">
        <f t="shared" si="9"/>
        <v>0.063333333333333339</v>
      </c>
      <c r="P54" s="1"/>
      <c r="Q54" s="1"/>
      <c r="R54" s="1"/>
      <c r="S54" s="1"/>
      <c r="T54" s="1"/>
      <c r="U54" s="1"/>
      <c r="V54" s="1"/>
    </row>
    <row r="55" s="1" customFormat="1" ht="18" customHeight="1">
      <c r="A55" s="67"/>
      <c r="B55" s="65"/>
      <c r="C55" s="92"/>
      <c r="D55" s="93" t="s">
        <v>47</v>
      </c>
      <c r="E55" s="83">
        <f>SUM(E51:E54)</f>
        <v>128283.54000000001</v>
      </c>
      <c r="F55" s="83">
        <f>SUM(F51:F54)</f>
        <v>5593168.5</v>
      </c>
      <c r="G55" s="83">
        <f>SUM(G51:G54)</f>
        <v>396862</v>
      </c>
      <c r="H55" s="83">
        <f>SUM(H51:H54)</f>
        <v>32918.489999999998</v>
      </c>
      <c r="I55" s="83">
        <f>SUM(I51:I54)</f>
        <v>32918.489999999998</v>
      </c>
      <c r="J55" s="84">
        <f t="shared" si="0"/>
        <v>-95365.050000000017</v>
      </c>
      <c r="K55" s="85">
        <f t="shared" si="6"/>
        <v>-5560250.0099999998</v>
      </c>
      <c r="L55" s="85">
        <f t="shared" si="7"/>
        <v>-363943.51000000001</v>
      </c>
      <c r="M55" s="51">
        <f t="shared" si="3"/>
        <v>0.25660727790954313</v>
      </c>
      <c r="N55" s="51">
        <f t="shared" si="8"/>
        <v>0.082946943773906295</v>
      </c>
      <c r="O55" s="51">
        <f t="shared" si="9"/>
        <v>0.0058854815477130716</v>
      </c>
      <c r="P55" s="1"/>
      <c r="Q55" s="1"/>
      <c r="R55" s="1"/>
      <c r="S55" s="1"/>
      <c r="T55" s="1"/>
      <c r="U55" s="1"/>
      <c r="V55" s="1"/>
    </row>
    <row r="56" ht="18" customHeight="1">
      <c r="A56" s="30">
        <v>991</v>
      </c>
      <c r="B56" s="30" t="s">
        <v>119</v>
      </c>
      <c r="C56" s="81" t="s">
        <v>78</v>
      </c>
      <c r="D56" s="87" t="s">
        <v>120</v>
      </c>
      <c r="E56" s="48">
        <v>1803.3900000000001</v>
      </c>
      <c r="F56" s="48">
        <v>66470.800000000003</v>
      </c>
      <c r="G56" s="48">
        <v>4300</v>
      </c>
      <c r="H56" s="48">
        <v>2468.52</v>
      </c>
      <c r="I56" s="48">
        <v>2468.52</v>
      </c>
      <c r="J56" s="49">
        <f t="shared" si="0"/>
        <v>665.12999999999988</v>
      </c>
      <c r="K56" s="50">
        <f t="shared" si="6"/>
        <v>-64002.280000000006</v>
      </c>
      <c r="L56" s="50">
        <f t="shared" si="7"/>
        <v>-1831.48</v>
      </c>
      <c r="M56" s="51">
        <f t="shared" si="3"/>
        <v>1.3688220518024385</v>
      </c>
      <c r="N56" s="51">
        <f t="shared" si="8"/>
        <v>0.57407441860465114</v>
      </c>
      <c r="O56" s="51">
        <f t="shared" si="9"/>
        <v>0.037136908236398536</v>
      </c>
      <c r="P56" s="1"/>
      <c r="Q56" s="1"/>
      <c r="R56" s="1"/>
      <c r="S56" s="1"/>
      <c r="T56" s="1"/>
      <c r="U56" s="1"/>
      <c r="V56" s="1"/>
    </row>
    <row r="57" s="1" customFormat="1" ht="15.75" customHeight="1">
      <c r="A57" s="30"/>
      <c r="B57" s="30"/>
      <c r="C57" s="69"/>
      <c r="D57" s="88" t="s">
        <v>47</v>
      </c>
      <c r="E57" s="83">
        <f>SUM(E56:E56)</f>
        <v>1803.3900000000001</v>
      </c>
      <c r="F57" s="83">
        <f>SUM(F56:F56)</f>
        <v>66470.800000000003</v>
      </c>
      <c r="G57" s="83">
        <f>SUM(G56:G56)</f>
        <v>4300</v>
      </c>
      <c r="H57" s="83">
        <f>SUM(H56:H56)</f>
        <v>2468.52</v>
      </c>
      <c r="I57" s="83">
        <f>SUM(I56:I56)</f>
        <v>2468.52</v>
      </c>
      <c r="J57" s="84">
        <f t="shared" si="0"/>
        <v>665.12999999999988</v>
      </c>
      <c r="K57" s="85">
        <f t="shared" si="6"/>
        <v>-64002.280000000006</v>
      </c>
      <c r="L57" s="85">
        <f t="shared" si="7"/>
        <v>-1831.48</v>
      </c>
      <c r="M57" s="51">
        <f t="shared" si="3"/>
        <v>1.3688220518024385</v>
      </c>
      <c r="N57" s="51">
        <f t="shared" si="8"/>
        <v>0.57407441860465114</v>
      </c>
      <c r="O57" s="74">
        <f t="shared" si="9"/>
        <v>0.037136908236398536</v>
      </c>
      <c r="P57" s="1"/>
      <c r="Q57" s="1"/>
      <c r="R57" s="1"/>
      <c r="S57" s="1"/>
      <c r="T57" s="1"/>
      <c r="U57" s="1"/>
      <c r="V57" s="1"/>
    </row>
    <row r="58" ht="18" customHeight="1">
      <c r="A58" s="20" t="s">
        <v>121</v>
      </c>
      <c r="B58" s="30" t="s">
        <v>122</v>
      </c>
      <c r="C58" s="66" t="s">
        <v>123</v>
      </c>
      <c r="D58" s="82" t="s">
        <v>124</v>
      </c>
      <c r="E58" s="48">
        <v>122.11</v>
      </c>
      <c r="F58" s="48">
        <v>24461.700000000001</v>
      </c>
      <c r="G58" s="48">
        <v>157.80000000000001</v>
      </c>
      <c r="H58" s="48">
        <v>109.33</v>
      </c>
      <c r="I58" s="48">
        <v>109.33</v>
      </c>
      <c r="J58" s="49">
        <f t="shared" si="0"/>
        <v>-12.780000000000001</v>
      </c>
      <c r="K58" s="50">
        <f t="shared" si="6"/>
        <v>-24352.369999999999</v>
      </c>
      <c r="L58" s="50">
        <f t="shared" si="7"/>
        <v>-48.470000000000013</v>
      </c>
      <c r="M58" s="74">
        <f t="shared" si="3"/>
        <v>0.89534026697240188</v>
      </c>
      <c r="N58" s="74">
        <f t="shared" si="8"/>
        <v>0.69283903675538649</v>
      </c>
      <c r="O58" s="51">
        <f t="shared" si="9"/>
        <v>0.0044694358936623376</v>
      </c>
      <c r="P58" s="1"/>
      <c r="Q58" s="1"/>
      <c r="R58" s="1"/>
      <c r="S58" s="1"/>
      <c r="T58" s="1"/>
      <c r="U58" s="1"/>
      <c r="V58" s="1"/>
    </row>
    <row r="59" ht="18" customHeight="1">
      <c r="A59" s="20"/>
      <c r="B59" s="30"/>
      <c r="C59" s="66" t="s">
        <v>125</v>
      </c>
      <c r="D59" s="82" t="s">
        <v>126</v>
      </c>
      <c r="E59" s="48">
        <v>80.329999999999998</v>
      </c>
      <c r="F59" s="48">
        <v>50550.300000000003</v>
      </c>
      <c r="G59" s="48">
        <v>100</v>
      </c>
      <c r="H59" s="48">
        <v>0</v>
      </c>
      <c r="I59" s="48">
        <v>0</v>
      </c>
      <c r="J59" s="49">
        <f t="shared" si="0"/>
        <v>-80.329999999999998</v>
      </c>
      <c r="K59" s="50">
        <f t="shared" si="6"/>
        <v>-50550.300000000003</v>
      </c>
      <c r="L59" s="50">
        <f t="shared" si="7"/>
        <v>-100</v>
      </c>
      <c r="M59" s="74">
        <f t="shared" si="3"/>
        <v>0</v>
      </c>
      <c r="N59" s="74">
        <f t="shared" si="8"/>
        <v>0</v>
      </c>
      <c r="O59" s="51">
        <f t="shared" si="9"/>
        <v>0</v>
      </c>
      <c r="P59" s="1"/>
      <c r="Q59" s="1"/>
      <c r="R59" s="1"/>
      <c r="S59" s="1"/>
      <c r="T59" s="1"/>
      <c r="U59" s="1"/>
      <c r="V59" s="1"/>
    </row>
    <row r="60" s="1" customFormat="1" ht="18" customHeight="1">
      <c r="A60" s="20"/>
      <c r="B60" s="30"/>
      <c r="C60" s="69"/>
      <c r="D60" s="93" t="s">
        <v>47</v>
      </c>
      <c r="E60" s="83">
        <f>SUBTOTAL(9,E58:E59)</f>
        <v>202.44</v>
      </c>
      <c r="F60" s="83">
        <f>SUBTOTAL(9,F58:F59)</f>
        <v>75012</v>
      </c>
      <c r="G60" s="83">
        <f>SUBTOTAL(9,G58:G59)</f>
        <v>257.80000000000001</v>
      </c>
      <c r="H60" s="83">
        <f>SUBTOTAL(9,H58:H59)</f>
        <v>109.33</v>
      </c>
      <c r="I60" s="83">
        <f>SUBTOTAL(9,I58:I59)</f>
        <v>109.33</v>
      </c>
      <c r="J60" s="84">
        <f t="shared" si="0"/>
        <v>-93.109999999999999</v>
      </c>
      <c r="K60" s="85">
        <f t="shared" si="6"/>
        <v>-74902.669999999998</v>
      </c>
      <c r="L60" s="85">
        <f t="shared" si="7"/>
        <v>-148.47000000000003</v>
      </c>
      <c r="M60" s="51">
        <f t="shared" si="3"/>
        <v>0.54006125271685435</v>
      </c>
      <c r="N60" s="51">
        <f t="shared" si="8"/>
        <v>0.42408844065166795</v>
      </c>
      <c r="O60" s="51">
        <f t="shared" si="9"/>
        <v>0.0014575001333120034</v>
      </c>
      <c r="P60" s="1"/>
      <c r="Q60" s="1"/>
      <c r="R60" s="1"/>
      <c r="S60" s="1"/>
      <c r="T60" s="1"/>
      <c r="U60" s="1"/>
      <c r="V60" s="1"/>
    </row>
    <row r="61" ht="18" customHeight="1">
      <c r="A61" s="30"/>
      <c r="B61" s="30" t="s">
        <v>127</v>
      </c>
      <c r="C61" s="66" t="s">
        <v>128</v>
      </c>
      <c r="D61" s="89" t="s">
        <v>129</v>
      </c>
      <c r="E61" s="48"/>
      <c r="F61" s="48">
        <v>30.699999999999999</v>
      </c>
      <c r="G61" s="48">
        <v>10.199999999999999</v>
      </c>
      <c r="H61" s="48">
        <v>0</v>
      </c>
      <c r="I61" s="48">
        <v>0</v>
      </c>
      <c r="J61" s="49">
        <f t="shared" si="0"/>
        <v>0</v>
      </c>
      <c r="K61" s="50">
        <f t="shared" si="6"/>
        <v>-30.699999999999999</v>
      </c>
      <c r="L61" s="50">
        <f t="shared" si="7"/>
        <v>-10.199999999999999</v>
      </c>
      <c r="M61" s="51" t="str">
        <f t="shared" si="3"/>
        <v/>
      </c>
      <c r="N61" s="51">
        <f t="shared" si="8"/>
        <v>0</v>
      </c>
      <c r="O61" s="51">
        <f t="shared" si="9"/>
        <v>0</v>
      </c>
      <c r="P61" s="1"/>
      <c r="Q61" s="1"/>
      <c r="R61" s="1"/>
      <c r="S61" s="1"/>
      <c r="T61" s="1"/>
      <c r="U61" s="1"/>
      <c r="V61" s="1"/>
    </row>
    <row r="62" ht="18" customHeight="1">
      <c r="A62" s="30"/>
      <c r="B62" s="30"/>
      <c r="C62" s="66" t="s">
        <v>97</v>
      </c>
      <c r="D62" s="82" t="s">
        <v>130</v>
      </c>
      <c r="E62" s="48">
        <v>34.520000000000003</v>
      </c>
      <c r="F62" s="48">
        <v>26</v>
      </c>
      <c r="G62" s="48">
        <v>0</v>
      </c>
      <c r="H62" s="48">
        <v>0</v>
      </c>
      <c r="I62" s="48">
        <v>0</v>
      </c>
      <c r="J62" s="49">
        <f t="shared" si="0"/>
        <v>-34.520000000000003</v>
      </c>
      <c r="K62" s="50">
        <f t="shared" si="6"/>
        <v>-26</v>
      </c>
      <c r="L62" s="50">
        <f t="shared" si="7"/>
        <v>0</v>
      </c>
      <c r="M62" s="51">
        <f t="shared" si="3"/>
        <v>0</v>
      </c>
      <c r="N62" s="51" t="str">
        <f t="shared" si="8"/>
        <v/>
      </c>
      <c r="O62" s="51">
        <f t="shared" si="9"/>
        <v>0</v>
      </c>
      <c r="P62" s="1"/>
      <c r="Q62" s="1"/>
      <c r="R62" s="1"/>
      <c r="S62" s="1"/>
      <c r="T62" s="1"/>
      <c r="U62" s="1"/>
      <c r="V62" s="1"/>
    </row>
    <row r="63" ht="18" customHeight="1">
      <c r="A63" s="30"/>
      <c r="B63" s="30"/>
      <c r="C63" s="66" t="s">
        <v>64</v>
      </c>
      <c r="D63" s="82" t="s">
        <v>65</v>
      </c>
      <c r="E63" s="48"/>
      <c r="F63" s="48">
        <v>0</v>
      </c>
      <c r="G63" s="48">
        <v>0</v>
      </c>
      <c r="H63" s="48">
        <v>0</v>
      </c>
      <c r="I63" s="48">
        <v>0</v>
      </c>
      <c r="J63" s="49">
        <f t="shared" si="0"/>
        <v>0</v>
      </c>
      <c r="K63" s="50">
        <f t="shared" si="6"/>
        <v>0</v>
      </c>
      <c r="L63" s="50">
        <f t="shared" si="7"/>
        <v>0</v>
      </c>
      <c r="M63" s="51" t="str">
        <f t="shared" si="3"/>
        <v/>
      </c>
      <c r="N63" s="51" t="str">
        <f t="shared" si="8"/>
        <v/>
      </c>
      <c r="O63" s="51" t="str">
        <f t="shared" si="9"/>
        <v/>
      </c>
      <c r="P63" s="1"/>
      <c r="Q63" s="1"/>
      <c r="R63" s="1"/>
      <c r="S63" s="1"/>
      <c r="T63" s="1"/>
      <c r="U63" s="1"/>
      <c r="V63" s="1"/>
    </row>
    <row r="64" ht="17.25" customHeight="1">
      <c r="A64" s="30"/>
      <c r="B64" s="30"/>
      <c r="C64" s="66" t="s">
        <v>131</v>
      </c>
      <c r="D64" s="82" t="s">
        <v>132</v>
      </c>
      <c r="E64" s="48">
        <v>632.94000000000005</v>
      </c>
      <c r="F64" s="48">
        <v>3241.9000000000001</v>
      </c>
      <c r="G64" s="48">
        <v>120</v>
      </c>
      <c r="H64" s="48">
        <v>178.56</v>
      </c>
      <c r="I64" s="48">
        <v>178.56</v>
      </c>
      <c r="J64" s="49">
        <f t="shared" si="0"/>
        <v>-454.38000000000005</v>
      </c>
      <c r="K64" s="50">
        <f t="shared" si="6"/>
        <v>-3063.3400000000001</v>
      </c>
      <c r="L64" s="50">
        <f t="shared" si="7"/>
        <v>58.560000000000002</v>
      </c>
      <c r="M64" s="94">
        <f t="shared" si="3"/>
        <v>0.28211204853540617</v>
      </c>
      <c r="N64" s="94">
        <f t="shared" si="8"/>
        <v>1.488</v>
      </c>
      <c r="O64" s="94">
        <f t="shared" si="9"/>
        <v>0.055078811807890433</v>
      </c>
      <c r="P64" s="1"/>
      <c r="Q64" s="1"/>
      <c r="R64" s="1"/>
      <c r="S64" s="1"/>
      <c r="T64" s="1"/>
      <c r="U64" s="1"/>
      <c r="V64" s="1"/>
    </row>
    <row r="65" ht="18" customHeight="1">
      <c r="A65" s="30"/>
      <c r="B65" s="30"/>
      <c r="C65" s="66" t="s">
        <v>66</v>
      </c>
      <c r="D65" s="82" t="s">
        <v>67</v>
      </c>
      <c r="E65" s="48">
        <v>1396.8800000000001</v>
      </c>
      <c r="F65" s="48">
        <v>103985.39999999999</v>
      </c>
      <c r="G65" s="48">
        <v>6233</v>
      </c>
      <c r="H65" s="48">
        <v>4843.7399999999998</v>
      </c>
      <c r="I65" s="48">
        <v>4843.7399999999998</v>
      </c>
      <c r="J65" s="49">
        <f t="shared" si="0"/>
        <v>3446.8599999999997</v>
      </c>
      <c r="K65" s="50">
        <f t="shared" si="6"/>
        <v>-99141.659999999989</v>
      </c>
      <c r="L65" s="50">
        <f t="shared" si="7"/>
        <v>-1389.2600000000002</v>
      </c>
      <c r="M65" s="51">
        <f t="shared" si="3"/>
        <v>3.4675419506328384</v>
      </c>
      <c r="N65" s="51">
        <f t="shared" si="8"/>
        <v>0.77711214503449377</v>
      </c>
      <c r="O65" s="51">
        <f t="shared" si="9"/>
        <v>0.046580962327403656</v>
      </c>
      <c r="P65" s="1"/>
      <c r="Q65" s="1"/>
      <c r="R65" s="1"/>
      <c r="S65" s="1"/>
      <c r="T65" s="1"/>
      <c r="U65" s="1"/>
      <c r="V65" s="1"/>
    </row>
    <row r="66" ht="18" customHeight="1">
      <c r="A66" s="30"/>
      <c r="B66" s="30"/>
      <c r="C66" s="66" t="s">
        <v>133</v>
      </c>
      <c r="D66" s="82" t="s">
        <v>134</v>
      </c>
      <c r="E66" s="48">
        <v>176.46000000000001</v>
      </c>
      <c r="F66" s="48">
        <v>0</v>
      </c>
      <c r="G66" s="48">
        <v>0</v>
      </c>
      <c r="H66" s="48">
        <v>634.85000000000002</v>
      </c>
      <c r="I66" s="48">
        <v>634.85000000000002</v>
      </c>
      <c r="J66" s="49">
        <f t="shared" ref="J66:J79" si="10">H66-E66</f>
        <v>458.38999999999999</v>
      </c>
      <c r="K66" s="50">
        <f t="shared" si="6"/>
        <v>634.85000000000002</v>
      </c>
      <c r="L66" s="50">
        <f t="shared" si="7"/>
        <v>634.85000000000002</v>
      </c>
      <c r="M66" s="51">
        <f t="shared" ref="M66:M79" si="11">IFERROR(H66/E66,"")</f>
        <v>3.5976991952850503</v>
      </c>
      <c r="N66" s="51" t="str">
        <f t="shared" si="8"/>
        <v/>
      </c>
      <c r="O66" s="51" t="str">
        <f t="shared" si="9"/>
        <v/>
      </c>
      <c r="P66" s="1"/>
      <c r="Q66" s="1"/>
      <c r="R66" s="1"/>
      <c r="S66" s="1"/>
      <c r="T66" s="1"/>
      <c r="U66" s="1"/>
      <c r="V66" s="1"/>
    </row>
    <row r="67" ht="18" customHeight="1">
      <c r="A67" s="30"/>
      <c r="B67" s="30"/>
      <c r="C67" s="66" t="s">
        <v>135</v>
      </c>
      <c r="D67" s="82" t="s">
        <v>136</v>
      </c>
      <c r="E67" s="48"/>
      <c r="F67" s="48">
        <v>0</v>
      </c>
      <c r="G67" s="48">
        <v>0</v>
      </c>
      <c r="H67" s="48">
        <v>20</v>
      </c>
      <c r="I67" s="48">
        <v>20</v>
      </c>
      <c r="J67" s="49">
        <f t="shared" si="10"/>
        <v>20</v>
      </c>
      <c r="K67" s="50">
        <f t="shared" si="6"/>
        <v>20</v>
      </c>
      <c r="L67" s="50">
        <f t="shared" si="7"/>
        <v>20</v>
      </c>
      <c r="M67" s="51" t="str">
        <f t="shared" si="11"/>
        <v/>
      </c>
      <c r="N67" s="51" t="str">
        <f t="shared" si="8"/>
        <v/>
      </c>
      <c r="O67" s="51" t="str">
        <f t="shared" si="9"/>
        <v/>
      </c>
      <c r="P67" s="1"/>
      <c r="Q67" s="1"/>
      <c r="R67" s="1"/>
      <c r="S67" s="1"/>
      <c r="T67" s="1"/>
      <c r="U67" s="1"/>
      <c r="V67" s="1"/>
    </row>
    <row r="68" s="1" customFormat="1" ht="15.75">
      <c r="A68" s="30"/>
      <c r="B68" s="30"/>
      <c r="C68" s="69"/>
      <c r="D68" s="88" t="s">
        <v>137</v>
      </c>
      <c r="E68" s="83">
        <f>SUM(E61:E67)</f>
        <v>2240.8000000000002</v>
      </c>
      <c r="F68" s="83">
        <f>SUM(F61:F67)</f>
        <v>107284</v>
      </c>
      <c r="G68" s="83">
        <f>SUM(G61:G67)</f>
        <v>6363.1999999999998</v>
      </c>
      <c r="H68" s="83">
        <f>SUM(H61:H67)</f>
        <v>5677.1500000000005</v>
      </c>
      <c r="I68" s="83">
        <f>SUM(I61:I67)</f>
        <v>5677.1500000000005</v>
      </c>
      <c r="J68" s="84">
        <f t="shared" si="10"/>
        <v>3436.3500000000004</v>
      </c>
      <c r="K68" s="85">
        <f t="shared" si="6"/>
        <v>-101606.85000000001</v>
      </c>
      <c r="L68" s="85">
        <f t="shared" si="7"/>
        <v>-686.04999999999927</v>
      </c>
      <c r="M68" s="51">
        <f t="shared" si="11"/>
        <v>2.5335371295965725</v>
      </c>
      <c r="N68" s="51">
        <f t="shared" si="8"/>
        <v>0.89218474981141571</v>
      </c>
      <c r="O68" s="74">
        <f t="shared" si="9"/>
        <v>0.052917023973751913</v>
      </c>
      <c r="P68" s="1"/>
      <c r="Q68" s="1"/>
      <c r="R68" s="1"/>
      <c r="S68" s="1"/>
      <c r="T68" s="1"/>
      <c r="U68" s="1"/>
      <c r="V68" s="1"/>
    </row>
    <row r="69" s="35" customFormat="1" ht="18.75" customHeight="1">
      <c r="A69" s="95" t="s">
        <v>138</v>
      </c>
      <c r="B69" s="95"/>
      <c r="C69" s="96"/>
      <c r="D69" s="97"/>
      <c r="E69" s="40">
        <f>E5+E22</f>
        <v>383012.89000000001</v>
      </c>
      <c r="F69" s="40">
        <f>F5+F22</f>
        <v>33891383</v>
      </c>
      <c r="G69" s="40">
        <f>G5+G22</f>
        <v>1438157.2</v>
      </c>
      <c r="H69" s="40">
        <f>H5+H22</f>
        <v>362937.32000000001</v>
      </c>
      <c r="I69" s="40">
        <f>I5+I22</f>
        <v>362937.32000000001</v>
      </c>
      <c r="J69" s="41">
        <f t="shared" si="10"/>
        <v>-20075.570000000007</v>
      </c>
      <c r="K69" s="42">
        <f t="shared" si="6"/>
        <v>-33528445.68</v>
      </c>
      <c r="L69" s="42">
        <f t="shared" si="7"/>
        <v>-1075219.8799999999</v>
      </c>
      <c r="M69" s="43">
        <f t="shared" si="11"/>
        <v>0.94758513218706553</v>
      </c>
      <c r="N69" s="43">
        <f t="shared" si="8"/>
        <v>0.2523627597873167</v>
      </c>
      <c r="O69" s="43">
        <f t="shared" si="9"/>
        <v>0.010708837700721743</v>
      </c>
      <c r="P69" s="35"/>
      <c r="Q69" s="35"/>
      <c r="R69" s="35"/>
      <c r="S69" s="35"/>
      <c r="T69" s="35"/>
      <c r="U69" s="35"/>
      <c r="V69" s="35"/>
    </row>
    <row r="70" s="35" customFormat="1" ht="21.75" customHeight="1">
      <c r="A70" s="98"/>
      <c r="B70" s="99"/>
      <c r="C70" s="38"/>
      <c r="D70" s="80" t="s">
        <v>139</v>
      </c>
      <c r="E70" s="40">
        <f>SUM(E71:E78)</f>
        <v>924285.29999999993</v>
      </c>
      <c r="F70" s="40">
        <f>SUM(F71:F78)</f>
        <v>23935729</v>
      </c>
      <c r="G70" s="40">
        <f>SUM(G71:G78)</f>
        <v>733456.76000000001</v>
      </c>
      <c r="H70" s="40">
        <f>SUM(H71:H78)</f>
        <v>1082770.1299999999</v>
      </c>
      <c r="I70" s="40">
        <f>SUM(I71:I78)</f>
        <v>1082770.1299999999</v>
      </c>
      <c r="J70" s="41">
        <f t="shared" si="10"/>
        <v>158484.82999999996</v>
      </c>
      <c r="K70" s="42">
        <f t="shared" si="6"/>
        <v>-22852958.870000001</v>
      </c>
      <c r="L70" s="42">
        <f t="shared" si="7"/>
        <v>349313.36999999988</v>
      </c>
      <c r="M70" s="43">
        <f t="shared" si="11"/>
        <v>1.1714674354336263</v>
      </c>
      <c r="N70" s="43">
        <f t="shared" si="8"/>
        <v>1.4762562553789809</v>
      </c>
      <c r="O70" s="43">
        <f t="shared" si="9"/>
        <v>0.045236563716108243</v>
      </c>
      <c r="P70" s="35"/>
      <c r="Q70" s="35"/>
      <c r="R70" s="35"/>
      <c r="S70" s="35"/>
      <c r="T70" s="35"/>
      <c r="U70" s="35"/>
      <c r="V70" s="35"/>
    </row>
    <row r="71" ht="19.5" customHeight="1">
      <c r="A71" s="75"/>
      <c r="B71" s="76"/>
      <c r="C71" s="66" t="s">
        <v>140</v>
      </c>
      <c r="D71" s="100" t="s">
        <v>141</v>
      </c>
      <c r="E71" s="48"/>
      <c r="F71" s="48">
        <v>415518.29999999999</v>
      </c>
      <c r="G71" s="48">
        <v>0</v>
      </c>
      <c r="H71" s="48">
        <v>0</v>
      </c>
      <c r="I71" s="48">
        <v>0</v>
      </c>
      <c r="J71" s="49">
        <f t="shared" si="10"/>
        <v>0</v>
      </c>
      <c r="K71" s="50">
        <f t="shared" si="6"/>
        <v>-415518.29999999999</v>
      </c>
      <c r="L71" s="50">
        <f t="shared" si="7"/>
        <v>0</v>
      </c>
      <c r="M71" s="51" t="str">
        <f t="shared" si="11"/>
        <v/>
      </c>
      <c r="N71" s="51" t="str">
        <f t="shared" si="8"/>
        <v/>
      </c>
      <c r="O71" s="51">
        <f t="shared" si="9"/>
        <v>0</v>
      </c>
      <c r="P71" s="1"/>
      <c r="Q71" s="1"/>
      <c r="R71" s="1"/>
      <c r="S71" s="1"/>
      <c r="T71" s="1"/>
      <c r="U71" s="1"/>
      <c r="V71" s="1"/>
    </row>
    <row r="72" ht="18" customHeight="1">
      <c r="A72" s="53"/>
      <c r="B72" s="54"/>
      <c r="C72" s="66" t="s">
        <v>142</v>
      </c>
      <c r="D72" s="100" t="s">
        <v>143</v>
      </c>
      <c r="E72" s="48"/>
      <c r="F72" s="48">
        <v>4830642.7000000002</v>
      </c>
      <c r="G72" s="48">
        <v>0</v>
      </c>
      <c r="H72" s="48">
        <v>0</v>
      </c>
      <c r="I72" s="48">
        <v>0</v>
      </c>
      <c r="J72" s="49">
        <f t="shared" si="10"/>
        <v>0</v>
      </c>
      <c r="K72" s="50">
        <f t="shared" si="6"/>
        <v>-4830642.7000000002</v>
      </c>
      <c r="L72" s="50">
        <f t="shared" si="7"/>
        <v>0</v>
      </c>
      <c r="M72" s="51" t="str">
        <f t="shared" si="11"/>
        <v/>
      </c>
      <c r="N72" s="51" t="str">
        <f t="shared" si="8"/>
        <v/>
      </c>
      <c r="O72" s="51">
        <f t="shared" si="9"/>
        <v>0</v>
      </c>
      <c r="P72" s="1"/>
      <c r="Q72" s="1"/>
      <c r="R72" s="1"/>
      <c r="S72" s="1"/>
      <c r="T72" s="1"/>
      <c r="U72" s="1"/>
      <c r="V72" s="1"/>
    </row>
    <row r="73" ht="18" customHeight="1">
      <c r="A73" s="53"/>
      <c r="B73" s="54"/>
      <c r="C73" s="66" t="s">
        <v>144</v>
      </c>
      <c r="D73" s="100" t="s">
        <v>145</v>
      </c>
      <c r="E73" s="48">
        <v>622498.19999999995</v>
      </c>
      <c r="F73" s="48">
        <v>15795155.800000001</v>
      </c>
      <c r="G73" s="101">
        <v>733456.76000000001</v>
      </c>
      <c r="H73" s="48">
        <v>733456.76000000001</v>
      </c>
      <c r="I73" s="48">
        <v>733456.76000000001</v>
      </c>
      <c r="J73" s="49">
        <f t="shared" si="10"/>
        <v>110958.56000000006</v>
      </c>
      <c r="K73" s="50">
        <f t="shared" si="6"/>
        <v>-15061699.040000001</v>
      </c>
      <c r="L73" s="50">
        <f t="shared" si="7"/>
        <v>0</v>
      </c>
      <c r="M73" s="51">
        <f t="shared" si="11"/>
        <v>1.1782471981445088</v>
      </c>
      <c r="N73" s="51">
        <f t="shared" si="8"/>
        <v>1</v>
      </c>
      <c r="O73" s="51">
        <f t="shared" si="9"/>
        <v>0.046435550828818034</v>
      </c>
      <c r="P73" s="1"/>
      <c r="Q73" s="1"/>
      <c r="R73" s="1"/>
      <c r="S73" s="1"/>
      <c r="T73" s="1"/>
      <c r="U73" s="1"/>
      <c r="V73" s="1"/>
    </row>
    <row r="74" ht="18" customHeight="1">
      <c r="A74" s="53"/>
      <c r="B74" s="54"/>
      <c r="C74" s="66" t="s">
        <v>146</v>
      </c>
      <c r="D74" s="87" t="s">
        <v>147</v>
      </c>
      <c r="E74" s="48"/>
      <c r="F74" s="48">
        <v>2894412.2000000002</v>
      </c>
      <c r="G74" s="48">
        <v>0</v>
      </c>
      <c r="H74" s="48">
        <v>0</v>
      </c>
      <c r="I74" s="48">
        <v>0</v>
      </c>
      <c r="J74" s="49">
        <f t="shared" si="10"/>
        <v>0</v>
      </c>
      <c r="K74" s="50">
        <f t="shared" si="6"/>
        <v>-2894412.2000000002</v>
      </c>
      <c r="L74" s="50">
        <f t="shared" si="7"/>
        <v>0</v>
      </c>
      <c r="M74" s="51" t="str">
        <f t="shared" si="11"/>
        <v/>
      </c>
      <c r="N74" s="51" t="str">
        <f t="shared" si="8"/>
        <v/>
      </c>
      <c r="O74" s="51">
        <f t="shared" si="9"/>
        <v>0</v>
      </c>
      <c r="P74" s="1"/>
      <c r="Q74" s="1"/>
      <c r="R74" s="1"/>
      <c r="S74" s="1"/>
      <c r="T74" s="1"/>
      <c r="U74" s="1"/>
      <c r="V74" s="1"/>
    </row>
    <row r="75" ht="31.5">
      <c r="A75" s="53"/>
      <c r="B75" s="54"/>
      <c r="C75" s="66" t="s">
        <v>148</v>
      </c>
      <c r="D75" s="87" t="s">
        <v>149</v>
      </c>
      <c r="E75" s="48"/>
      <c r="F75" s="48"/>
      <c r="G75" s="48"/>
      <c r="H75" s="48">
        <v>6466.3699999999999</v>
      </c>
      <c r="I75" s="48">
        <v>6466.3699999999999</v>
      </c>
      <c r="J75" s="49">
        <f t="shared" si="10"/>
        <v>6466.3699999999999</v>
      </c>
      <c r="K75" s="50">
        <f t="shared" si="6"/>
        <v>6466.3699999999999</v>
      </c>
      <c r="L75" s="50">
        <f t="shared" si="7"/>
        <v>6466.3699999999999</v>
      </c>
      <c r="M75" s="51" t="str">
        <f t="shared" si="11"/>
        <v/>
      </c>
      <c r="N75" s="51" t="str">
        <f t="shared" si="8"/>
        <v/>
      </c>
      <c r="O75" s="51" t="str">
        <f t="shared" si="9"/>
        <v/>
      </c>
      <c r="P75" s="1"/>
      <c r="Q75" s="1"/>
      <c r="R75" s="1"/>
      <c r="S75" s="1"/>
      <c r="T75" s="1"/>
      <c r="U75" s="1"/>
      <c r="V75" s="1"/>
    </row>
    <row r="76" ht="15" customHeight="1">
      <c r="A76" s="53"/>
      <c r="B76" s="54"/>
      <c r="C76" s="66" t="s">
        <v>150</v>
      </c>
      <c r="D76" s="87" t="s">
        <v>151</v>
      </c>
      <c r="E76" s="48">
        <v>58676.620000000003</v>
      </c>
      <c r="F76" s="48"/>
      <c r="G76" s="48">
        <v>0</v>
      </c>
      <c r="H76" s="48">
        <v>0</v>
      </c>
      <c r="I76" s="48">
        <v>0</v>
      </c>
      <c r="J76" s="49">
        <f t="shared" si="10"/>
        <v>-58676.620000000003</v>
      </c>
      <c r="K76" s="50">
        <f t="shared" si="6"/>
        <v>0</v>
      </c>
      <c r="L76" s="50">
        <f t="shared" si="7"/>
        <v>0</v>
      </c>
      <c r="M76" s="51">
        <f t="shared" si="11"/>
        <v>0</v>
      </c>
      <c r="N76" s="51" t="str">
        <f t="shared" si="8"/>
        <v/>
      </c>
      <c r="O76" s="51" t="str">
        <f t="shared" si="9"/>
        <v/>
      </c>
      <c r="P76" s="1"/>
      <c r="Q76" s="1"/>
      <c r="R76" s="1"/>
      <c r="S76" s="1"/>
      <c r="T76" s="1"/>
      <c r="U76" s="1"/>
      <c r="V76" s="1"/>
    </row>
    <row r="77" ht="34.5" customHeight="1">
      <c r="A77" s="53"/>
      <c r="B77" s="54"/>
      <c r="C77" s="66" t="s">
        <v>152</v>
      </c>
      <c r="D77" s="82" t="s">
        <v>153</v>
      </c>
      <c r="E77" s="48">
        <v>243113.73999999999</v>
      </c>
      <c r="F77" s="48"/>
      <c r="G77" s="48">
        <v>0</v>
      </c>
      <c r="H77" s="48">
        <v>343021.58999999997</v>
      </c>
      <c r="I77" s="48">
        <v>343021.58999999997</v>
      </c>
      <c r="J77" s="49">
        <f t="shared" si="10"/>
        <v>99907.849999999977</v>
      </c>
      <c r="K77" s="50">
        <f t="shared" si="6"/>
        <v>343021.58999999997</v>
      </c>
      <c r="L77" s="50">
        <f t="shared" si="7"/>
        <v>343021.58999999997</v>
      </c>
      <c r="M77" s="51">
        <f t="shared" si="11"/>
        <v>1.4109510634816445</v>
      </c>
      <c r="N77" s="51" t="str">
        <f t="shared" si="8"/>
        <v/>
      </c>
      <c r="O77" s="51" t="str">
        <f t="shared" si="9"/>
        <v/>
      </c>
      <c r="P77" s="1"/>
      <c r="Q77" s="1"/>
      <c r="R77" s="1"/>
      <c r="S77" s="1"/>
      <c r="T77" s="1"/>
      <c r="U77" s="1"/>
      <c r="V77" s="1"/>
    </row>
    <row r="78" ht="18" customHeight="1">
      <c r="A78" s="67"/>
      <c r="B78" s="65"/>
      <c r="C78" s="66" t="s">
        <v>154</v>
      </c>
      <c r="D78" s="82" t="s">
        <v>155</v>
      </c>
      <c r="E78" s="48">
        <v>-3.2599999999999998</v>
      </c>
      <c r="F78" s="48">
        <v>0</v>
      </c>
      <c r="G78" s="48">
        <v>0</v>
      </c>
      <c r="H78" s="48">
        <v>-174.59</v>
      </c>
      <c r="I78" s="48">
        <v>-174.59</v>
      </c>
      <c r="J78" s="49">
        <f t="shared" si="10"/>
        <v>-171.33000000000001</v>
      </c>
      <c r="K78" s="50">
        <f t="shared" si="6"/>
        <v>-174.59</v>
      </c>
      <c r="L78" s="50">
        <f t="shared" si="7"/>
        <v>-174.59</v>
      </c>
      <c r="M78" s="51">
        <f t="shared" si="11"/>
        <v>53.555214723926383</v>
      </c>
      <c r="N78" s="51" t="str">
        <f t="shared" si="8"/>
        <v/>
      </c>
      <c r="O78" s="51" t="str">
        <f t="shared" si="9"/>
        <v/>
      </c>
      <c r="P78" s="1"/>
      <c r="Q78" s="1"/>
      <c r="R78" s="1"/>
      <c r="S78" s="1"/>
      <c r="T78" s="1"/>
      <c r="U78" s="1"/>
      <c r="V78" s="1"/>
    </row>
    <row r="79" s="35" customFormat="1" ht="30" customHeight="1">
      <c r="A79" s="102" t="s">
        <v>156</v>
      </c>
      <c r="B79" s="102"/>
      <c r="C79" s="103"/>
      <c r="D79" s="104"/>
      <c r="E79" s="40">
        <f>E69+E70</f>
        <v>1307298.1899999999</v>
      </c>
      <c r="F79" s="40">
        <f>F69+F70</f>
        <v>57827112</v>
      </c>
      <c r="G79" s="40">
        <f>G69+G70</f>
        <v>2171613.96</v>
      </c>
      <c r="H79" s="40">
        <f>H69+H70</f>
        <v>1445707.45</v>
      </c>
      <c r="I79" s="40">
        <f>I69+I70</f>
        <v>1445707.45</v>
      </c>
      <c r="J79" s="41">
        <f t="shared" si="10"/>
        <v>138409.26000000001</v>
      </c>
      <c r="K79" s="42">
        <f t="shared" si="6"/>
        <v>-56381404.549999997</v>
      </c>
      <c r="L79" s="42">
        <f t="shared" si="7"/>
        <v>-725906.51000000001</v>
      </c>
      <c r="M79" s="43">
        <f t="shared" si="11"/>
        <v>1.1058742841218192</v>
      </c>
      <c r="N79" s="43">
        <f t="shared" si="8"/>
        <v>0.66572948812688604</v>
      </c>
      <c r="O79" s="43">
        <f t="shared" si="9"/>
        <v>0.025000512735271995</v>
      </c>
      <c r="P79" s="35"/>
      <c r="Q79" s="35"/>
      <c r="R79" s="35"/>
      <c r="S79" s="35"/>
      <c r="T79" s="35"/>
      <c r="U79" s="35"/>
      <c r="V79" s="35"/>
    </row>
    <row r="80" ht="15.75">
      <c r="A80" s="105" t="s">
        <v>157</v>
      </c>
      <c r="B80" s="106"/>
      <c r="C80" s="107"/>
      <c r="D80" s="108"/>
      <c r="E80" s="109"/>
      <c r="F80" s="109"/>
      <c r="G80" s="109"/>
      <c r="H80" s="110"/>
      <c r="I80" s="110"/>
      <c r="J80" s="110"/>
      <c r="K80" s="109"/>
      <c r="L80" s="109"/>
      <c r="M80" s="109"/>
      <c r="N80" s="1"/>
      <c r="O80" s="1"/>
      <c r="P80" s="1"/>
      <c r="Q80" s="1"/>
      <c r="R80" s="1"/>
      <c r="S80" s="1"/>
      <c r="T80" s="1"/>
      <c r="U80" s="1"/>
      <c r="V80" s="1"/>
    </row>
    <row r="81">
      <c r="D81" s="3"/>
      <c r="E81" s="4"/>
      <c r="F81" s="1"/>
      <c r="G81" s="4"/>
      <c r="H81" s="4"/>
      <c r="I81" s="4"/>
      <c r="J81" s="4"/>
      <c r="P81" s="1"/>
      <c r="Q81" s="1"/>
      <c r="R81" s="1"/>
      <c r="S81" s="1"/>
      <c r="T81" s="1"/>
      <c r="U81" s="1"/>
      <c r="V81" s="1"/>
    </row>
    <row r="82">
      <c r="D82" s="3"/>
      <c r="E82" s="4"/>
      <c r="F82" s="1"/>
      <c r="G82" s="4"/>
      <c r="H82" s="4"/>
      <c r="I82" s="4"/>
      <c r="J82" s="4"/>
      <c r="P82" s="1"/>
      <c r="Q82" s="1"/>
      <c r="R82" s="1"/>
      <c r="S82" s="1"/>
      <c r="T82" s="1"/>
      <c r="U82" s="1"/>
      <c r="V82" s="1"/>
    </row>
    <row r="83">
      <c r="A83" s="1"/>
      <c r="B83" s="1"/>
      <c r="C83" s="2"/>
      <c r="D83" s="3"/>
      <c r="E83" s="4"/>
      <c r="F83" s="1"/>
      <c r="G83" s="4"/>
      <c r="H83" s="4"/>
      <c r="I83" s="4"/>
      <c r="J83" s="4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ht="12.75">
      <c r="E84" s="4"/>
      <c r="F84" s="1"/>
      <c r="G84" s="4"/>
      <c r="H84" s="5"/>
      <c r="I84" s="5"/>
      <c r="P84" s="1"/>
      <c r="Q84" s="1"/>
      <c r="R84" s="1"/>
      <c r="S84" s="1"/>
      <c r="T84" s="1"/>
      <c r="U84" s="1"/>
      <c r="V84" s="1"/>
    </row>
    <row r="85" ht="12.75">
      <c r="E85" s="4"/>
      <c r="F85" s="1"/>
      <c r="G85" s="4"/>
      <c r="H85" s="5"/>
      <c r="I85" s="5"/>
      <c r="P85" s="1"/>
      <c r="Q85" s="1"/>
      <c r="R85" s="1"/>
      <c r="S85" s="1"/>
      <c r="T85" s="1"/>
      <c r="U85" s="1"/>
      <c r="V85" s="1"/>
    </row>
    <row r="86" ht="12.75">
      <c r="E86" s="4"/>
      <c r="F86" s="1"/>
      <c r="G86" s="4"/>
      <c r="T86" s="1"/>
      <c r="U86" s="1"/>
      <c r="V86" s="1"/>
    </row>
    <row r="87" ht="12.75">
      <c r="E87" s="4"/>
      <c r="F87" s="1"/>
      <c r="G87" s="4"/>
      <c r="R87" s="1"/>
      <c r="S87" s="1"/>
      <c r="T87" s="1"/>
    </row>
    <row r="88" ht="12.75">
      <c r="E88" s="4"/>
      <c r="F88" s="1"/>
      <c r="G88" s="4"/>
      <c r="P88" s="1"/>
      <c r="Q88" s="1"/>
      <c r="R88" s="1"/>
      <c r="S88" s="1"/>
      <c r="T88" s="1"/>
      <c r="U88" s="1"/>
      <c r="V88" s="1"/>
    </row>
    <row r="89" ht="12.75">
      <c r="E89" s="4"/>
      <c r="F89" s="1"/>
      <c r="G89" s="4"/>
      <c r="R89" s="1"/>
      <c r="S89" s="1"/>
      <c r="T89" s="1"/>
    </row>
    <row r="91" ht="12.75">
      <c r="R91" s="1"/>
      <c r="S91" s="1"/>
    </row>
  </sheetData>
  <autoFilter ref="A4:O80">
    <filterColumn colId="2"/>
  </autoFilter>
  <mergeCells count="36">
    <mergeCell ref="A1:O1"/>
    <mergeCell ref="A3:A4"/>
    <mergeCell ref="B3:B4"/>
    <mergeCell ref="C3:C4"/>
    <mergeCell ref="D3:D4"/>
    <mergeCell ref="E3:E4"/>
    <mergeCell ref="F3:G3"/>
    <mergeCell ref="H3:I3"/>
    <mergeCell ref="K3:L3"/>
    <mergeCell ref="M3:M4"/>
    <mergeCell ref="N3:N4"/>
    <mergeCell ref="O3:O4"/>
    <mergeCell ref="A6:A17"/>
    <mergeCell ref="A22:C22"/>
    <mergeCell ref="A23:A26"/>
    <mergeCell ref="B23:B26"/>
    <mergeCell ref="A27:A29"/>
    <mergeCell ref="B27:B29"/>
    <mergeCell ref="A30:A38"/>
    <mergeCell ref="B30:B38"/>
    <mergeCell ref="A39:A48"/>
    <mergeCell ref="B39:B48"/>
    <mergeCell ref="A49:A50"/>
    <mergeCell ref="B49:B50"/>
    <mergeCell ref="A51:A55"/>
    <mergeCell ref="B51:B55"/>
    <mergeCell ref="A56:A57"/>
    <mergeCell ref="B56:B57"/>
    <mergeCell ref="A58:A60"/>
    <mergeCell ref="B58:B60"/>
    <mergeCell ref="A61:A68"/>
    <mergeCell ref="B61:B68"/>
    <mergeCell ref="A69:D69"/>
    <mergeCell ref="A71:A78"/>
    <mergeCell ref="B71:B78"/>
    <mergeCell ref="A79:D79"/>
  </mergeCells>
  <printOptions headings="0" gridLines="0"/>
  <pageMargins left="0.27559055118110237" right="0" top="0.57086614173228356" bottom="0.19685039370078738" header="0.19685039370078738" footer="0.15748031496062992"/>
  <pageSetup paperSize="9" scale="66" firstPageNumber="1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42</cp:revision>
  <dcterms:created xsi:type="dcterms:W3CDTF">2015-02-26T11:08:47Z</dcterms:created>
  <dcterms:modified xsi:type="dcterms:W3CDTF">2025-01-21T04:26:29Z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