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4.01.25" sheetId="1" state="visible" r:id="rId1"/>
  </sheets>
  <definedNames>
    <definedName name="_xlnm._FilterDatabase" localSheetId="0" hidden="1">'24.01.25'!$A$4:$P$86</definedName>
    <definedName name="Print_Titles" localSheetId="0" hidden="0">'24.01.25'!$3:$4</definedName>
    <definedName name="_xlnm.Print_Area" localSheetId="0" hidden="0">'24.01.25'!$A$1:$O$86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'24.01.25'!$A$4:$P$86</definedName>
  </definedNames>
  <calcPr/>
</workbook>
</file>

<file path=xl/sharedStrings.xml><?xml version="1.0" encoding="utf-8"?>
<sst xmlns="http://schemas.openxmlformats.org/spreadsheetml/2006/main" count="170" uniqueCount="170">
  <si>
    <t xml:space="preserve">Оперативный анализ  поступления доходов бюджета города Перми в 2025 году </t>
  </si>
  <si>
    <t>тыс.руб.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</si>
  <si>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</si>
  <si>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</si>
  <si>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</si>
  <si>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</si>
  <si>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</si>
  <si>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      по 24.01.2024 вкл.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</si>
  <si>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</si>
  <si>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</si>
  <si>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</si>
  <si>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</si>
  <si>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</si>
  <si>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года</t>
  </si>
  <si>
    <t xml:space="preserve">2025 год </t>
  </si>
  <si>
    <t>январь</t>
  </si>
  <si>
    <t xml:space="preserve">с нач. года на 27.01.2025 (по 24.01.2025 вкл.) </t>
  </si>
  <si>
    <t xml:space="preserve">факта 2025 года от факта 2024 года</t>
  </si>
  <si>
    <t xml:space="preserve">факта 2025г.                от плана 2025г.</t>
  </si>
  <si>
    <t xml:space="preserve">факта за январь от плана января</t>
  </si>
  <si>
    <t>скрыть</t>
  </si>
  <si>
    <t xml:space="preserve">НАЛОГОВЫЕ ДОХОДЫ</t>
  </si>
  <si>
    <t>182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</si>
  <si>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</si>
  <si>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</si>
  <si>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</si>
  <si>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</si>
  <si>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</si>
  <si>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</si>
  <si>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</si>
  <si>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</si>
  <si>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</si>
  <si>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</si>
  <si>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</si>
  <si>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</si>
  <si>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</si>
  <si>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</si>
  <si>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</si>
  <si>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 xml:space="preserve">Налог, взимаемый в связи с применением патентной системы н/о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</si>
  <si>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</si>
  <si>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</si>
  <si>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</si>
  <si>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</si>
  <si>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</si>
  <si>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>ДОБ</t>
  </si>
  <si>
    <t xml:space="preserve">108 03010 01 0000 110</t>
  </si>
  <si>
    <t xml:space="preserve">Государственная пошлина (мировые судьи)</t>
  </si>
  <si>
    <t xml:space="preserve">109 00000 00 0000 000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</si>
  <si>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</si>
  <si>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</si>
  <si>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</si>
  <si>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</si>
  <si>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</si>
  <si>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</si>
  <si>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</si>
  <si>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</si>
  <si>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</si>
  <si>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</si>
  <si>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 xml:space="preserve">108 07173 01 0000 110</t>
  </si>
  <si>
    <t xml:space="preserve">Госпошлина за выдачу спец. разрешения (рупногабар. груз)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</si>
  <si>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</si>
  <si>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</si>
  <si>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</si>
  <si>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</si>
  <si>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</si>
  <si>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</si>
  <si>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</si>
  <si>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</si>
  <si>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</si>
  <si>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</si>
  <si>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</si>
  <si>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</si>
  <si>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</si>
  <si>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</si>
  <si>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</si>
  <si>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</si>
  <si>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</si>
  <si>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</si>
  <si>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</si>
  <si>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</si>
  <si>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</si>
  <si>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</si>
  <si>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</si>
  <si>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</si>
  <si>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</si>
  <si>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</si>
  <si>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</si>
  <si>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</si>
  <si>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</si>
  <si>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</si>
  <si>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</si>
  <si>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</si>
  <si>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</si>
  <si>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</si>
  <si>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</si>
  <si>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05012(24) 04 1020 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</si>
  <si>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</si>
  <si>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</si>
  <si>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</si>
  <si>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</si>
  <si>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</si>
  <si>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</si>
  <si>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</si>
  <si>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</si>
  <si>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</si>
  <si>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</si>
  <si>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</si>
  <si>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</si>
  <si>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</si>
  <si>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</si>
  <si>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</t>
  </si>
  <si>
    <t xml:space="preserve">117 05040 ,  111 09044 </t>
  </si>
  <si>
    <t xml:space="preserve">Плата за фактическое пользование</t>
  </si>
  <si>
    <t>940</t>
  </si>
  <si>
    <t>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</si>
  <si>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</si>
  <si>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</si>
  <si>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</si>
  <si>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</si>
  <si>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</si>
  <si>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</si>
  <si>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</si>
  <si>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</si>
  <si>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</si>
  <si>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</si>
  <si>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</si>
  <si>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</si>
  <si>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</si>
  <si>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</si>
  <si>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</si>
  <si>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</si>
  <si>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</si>
  <si>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</si>
  <si>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</si>
  <si>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</si>
  <si>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</si>
  <si>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</si>
  <si>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</si>
  <si>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</si>
  <si>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</si>
  <si>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</si>
  <si>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</si>
  <si>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</si>
  <si>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</si>
  <si>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</si>
  <si>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</si>
  <si>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</si>
  <si>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</si>
  <si>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</si>
  <si>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</si>
  <si>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</si>
  <si>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Российской Федерации 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</si>
  <si>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</si>
  <si>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</si>
  <si>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</si>
  <si>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</si>
  <si>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</si>
  <si>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</si>
  <si>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</si>
  <si>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</si>
  <si>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</si>
  <si>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городских округов</t>
  </si>
  <si>
    <t xml:space="preserve">208 04000 04 0000 150</t>
  </si>
  <si>
    <t xml:space="preserve"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</si>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</sst>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</numFmts>
  <fonts count="17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8.000000"/>
      <name val="Arial Cyr"/>
    </font>
    <font>
      <sz val="16.000000"/>
      <name val="Times New Roman"/>
    </font>
    <font>
      <sz val="12.000000"/>
      <name val="Times New Roman"/>
    </font>
    <font>
      <sz val="8.000000"/>
      <name val="Times New Roman"/>
    </font>
    <font>
      <b/>
      <sz val="10.000000"/>
      <name val="Arial Cyr"/>
    </font>
    <font>
      <b/>
      <sz val="12.000000"/>
      <name val="Times New Roman"/>
    </font>
    <font>
      <b/>
      <sz val="8.000000"/>
      <name val="Times New Roman"/>
    </font>
    <font>
      <i/>
      <sz val="12.000000"/>
      <name val="Times New Roman"/>
    </font>
    <font>
      <i/>
      <sz val="8.000000"/>
      <name val="Times New Roman"/>
    </font>
    <font>
      <i/>
      <sz val="10.000000"/>
      <name val="Arial Cy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08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03">
    <xf fontId="0" fillId="0" borderId="0" numFmtId="0" xfId="0"/>
    <xf fontId="1" fillId="0" borderId="0" numFmtId="0" xfId="0" applyFont="1"/>
    <xf fontId="1" fillId="0" borderId="0" numFmtId="0" xfId="0" applyFont="1" applyAlignment="1">
      <alignment vertical="top"/>
    </xf>
    <xf fontId="5" fillId="0" borderId="0" numFmtId="0" xfId="0" applyFont="1"/>
    <xf fontId="1" fillId="0" borderId="0" numFmtId="162" xfId="0" applyNumberFormat="1" applyFont="1"/>
    <xf fontId="1" fillId="0" borderId="0" numFmtId="163" xfId="0" applyNumberFormat="1" applyFont="1"/>
    <xf fontId="1" fillId="0" borderId="0" numFmtId="0" xfId="0" applyFont="1" applyAlignment="1">
      <alignment horizontal="center"/>
    </xf>
    <xf fontId="6" fillId="0" borderId="0" numFmtId="0" xfId="0" applyFont="1" applyAlignment="1">
      <alignment horizontal="center" vertical="top" wrapText="1"/>
    </xf>
    <xf fontId="6" fillId="0" borderId="0" numFmtId="0" xfId="0" applyFont="1" applyAlignment="1">
      <alignment horizontal="center" wrapText="1"/>
    </xf>
    <xf fontId="6" fillId="0" borderId="0" numFmtId="0" xfId="0" applyFont="1" applyAlignment="1">
      <alignment wrapText="1"/>
    </xf>
    <xf fontId="6" fillId="0" borderId="0" numFmtId="162" xfId="0" applyNumberFormat="1" applyFont="1" applyAlignment="1">
      <alignment horizontal="center" wrapText="1"/>
    </xf>
    <xf fontId="7" fillId="0" borderId="0" numFmtId="49" xfId="0" applyNumberFormat="1" applyFont="1" applyAlignment="1">
      <alignment horizontal="center" vertical="top" wrapText="1"/>
    </xf>
    <xf fontId="8" fillId="0" borderId="0" numFmtId="0" xfId="0" applyFont="1" applyAlignment="1">
      <alignment horizontal="center" wrapText="1"/>
    </xf>
    <xf fontId="6" fillId="0" borderId="0" numFmtId="163" xfId="0" applyNumberFormat="1" applyFont="1" applyAlignment="1">
      <alignment horizontal="center" wrapText="1"/>
    </xf>
    <xf fontId="7" fillId="0" borderId="0" numFmtId="0" xfId="0" applyFont="1" applyAlignment="1">
      <alignment horizontal="right" wrapText="1"/>
    </xf>
    <xf fontId="7" fillId="0" borderId="0" numFmtId="0" xfId="0" applyFont="1" applyAlignment="1">
      <alignment horizontal="right"/>
    </xf>
    <xf fontId="7" fillId="0" borderId="1" numFmtId="49" xfId="0" applyNumberFormat="1" applyFont="1" applyBorder="1" applyAlignment="1">
      <alignment horizontal="center" vertical="top" wrapText="1"/>
    </xf>
    <xf fontId="7" fillId="0" borderId="1" numFmtId="0" xfId="0" applyFont="1" applyBorder="1" applyAlignment="1">
      <alignment horizontal="center" vertical="top" wrapText="1"/>
    </xf>
    <xf fontId="8" fillId="0" borderId="1" numFmtId="49" xfId="0" applyNumberFormat="1" applyFont="1" applyBorder="1" applyAlignment="1">
      <alignment horizontal="center" vertical="top" wrapText="1"/>
    </xf>
    <xf fontId="7" fillId="0" borderId="1" numFmtId="162" xfId="0" applyNumberFormat="1" applyFont="1" applyBorder="1" applyAlignment="1">
      <alignment horizontal="center" vertical="top" wrapText="1"/>
    </xf>
    <xf fontId="7" fillId="0" borderId="1" numFmtId="163" xfId="0" applyNumberFormat="1" applyFont="1" applyBorder="1" applyAlignment="1">
      <alignment horizontal="center" vertical="top" wrapText="1"/>
    </xf>
    <xf fontId="7" fillId="0" borderId="2" numFmtId="0" xfId="0" applyFont="1" applyBorder="1" applyAlignment="1">
      <alignment horizontal="center" vertical="top" wrapText="1"/>
    </xf>
    <xf fontId="7" fillId="0" borderId="3" numFmtId="9" xfId="104" applyNumberFormat="1" applyFont="1" applyBorder="1" applyAlignment="1" applyProtection="1">
      <alignment horizontal="center" vertical="top" wrapText="1"/>
    </xf>
    <xf fontId="7" fillId="0" borderId="3" numFmtId="0" xfId="0" applyFont="1" applyBorder="1" applyAlignment="1">
      <alignment horizontal="center" vertical="top" wrapText="1"/>
    </xf>
    <xf fontId="1" fillId="0" borderId="0" numFmtId="0" xfId="0" applyFont="1" applyAlignment="1">
      <alignment horizontal="center" vertical="top"/>
    </xf>
    <xf fontId="7" fillId="0" borderId="4" numFmtId="162" xfId="0" applyNumberFormat="1" applyFont="1" applyBorder="1" applyAlignment="1">
      <alignment horizontal="center" vertical="top" wrapText="1"/>
    </xf>
    <xf fontId="7" fillId="0" borderId="5" numFmtId="162" xfId="0" applyNumberFormat="1" applyFont="1" applyBorder="1" applyAlignment="1">
      <alignment horizontal="center" vertical="top" wrapText="1"/>
    </xf>
    <xf fontId="9" fillId="0" borderId="0" numFmtId="0" xfId="0" applyFont="1" applyAlignment="1">
      <alignment vertical="center"/>
    </xf>
    <xf fontId="10" fillId="0" borderId="1" numFmtId="49" xfId="0" applyNumberFormat="1" applyFont="1" applyBorder="1" applyAlignment="1">
      <alignment horizontal="center" vertical="center" wrapText="1"/>
    </xf>
    <xf fontId="10" fillId="0" borderId="1" numFmtId="0" xfId="0" applyFont="1" applyBorder="1" applyAlignment="1">
      <alignment horizontal="center" vertical="center" wrapText="1"/>
    </xf>
    <xf fontId="11" fillId="0" borderId="1" numFmtId="49" xfId="0" applyNumberFormat="1" applyFont="1" applyBorder="1" applyAlignment="1">
      <alignment horizontal="center" vertical="center" wrapText="1"/>
    </xf>
    <xf fontId="10" fillId="0" borderId="1" numFmtId="0" xfId="0" applyFont="1" applyBorder="1" applyAlignment="1">
      <alignment vertical="center" wrapText="1"/>
    </xf>
    <xf fontId="10" fillId="0" borderId="1" numFmtId="162" xfId="0" applyNumberFormat="1" applyFont="1" applyBorder="1" applyAlignment="1">
      <alignment horizontal="right" vertical="center" wrapText="1"/>
    </xf>
    <xf fontId="10" fillId="0" borderId="2" numFmtId="162" xfId="0" applyNumberFormat="1" applyFont="1" applyBorder="1" applyAlignment="1">
      <alignment horizontal="right" vertical="center" wrapText="1"/>
    </xf>
    <xf fontId="10" fillId="0" borderId="3" numFmtId="162" xfId="0" applyNumberFormat="1" applyFont="1" applyBorder="1" applyAlignment="1">
      <alignment horizontal="right" vertical="center" wrapText="1"/>
    </xf>
    <xf fontId="10" fillId="0" borderId="3" numFmtId="164" xfId="0" applyNumberFormat="1" applyFont="1" applyBorder="1" applyAlignment="1">
      <alignment horizontal="right" vertical="center" wrapText="1"/>
    </xf>
    <xf fontId="1" fillId="0" borderId="0" numFmtId="0" xfId="0" applyFont="1" applyAlignment="1">
      <alignment horizontal="center" vertical="center"/>
    </xf>
    <xf fontId="7" fillId="0" borderId="1" numFmtId="0" xfId="0" applyFont="1" applyBorder="1" applyAlignment="1">
      <alignment horizontal="center" wrapText="1"/>
    </xf>
    <xf fontId="8" fillId="0" borderId="1" numFmtId="49" xfId="0" applyNumberFormat="1" applyFont="1" applyBorder="1" applyAlignment="1">
      <alignment horizontal="center" wrapText="1"/>
    </xf>
    <xf fontId="7" fillId="0" borderId="1" numFmtId="0" xfId="0" applyFont="1" applyBorder="1" applyAlignment="1">
      <alignment wrapText="1"/>
    </xf>
    <xf fontId="7" fillId="0" borderId="1" numFmtId="162" xfId="0" applyNumberFormat="1" applyFont="1" applyBorder="1" applyAlignment="1">
      <alignment horizontal="right" wrapText="1"/>
    </xf>
    <xf fontId="7" fillId="0" borderId="2" numFmtId="162" xfId="0" applyNumberFormat="1" applyFont="1" applyBorder="1" applyAlignment="1">
      <alignment horizontal="right" wrapText="1"/>
    </xf>
    <xf fontId="7" fillId="0" borderId="3" numFmtId="162" xfId="0" applyNumberFormat="1" applyFont="1" applyBorder="1" applyAlignment="1">
      <alignment horizontal="right" wrapText="1"/>
    </xf>
    <xf fontId="7" fillId="0" borderId="3" numFmtId="164" xfId="0" applyNumberFormat="1" applyFont="1" applyBorder="1" applyAlignment="1">
      <alignment horizontal="right" wrapText="1"/>
    </xf>
    <xf fontId="7" fillId="0" borderId="2" numFmtId="162" xfId="0" applyNumberFormat="1" applyFont="1" applyBorder="1" applyAlignment="1">
      <alignment wrapText="1"/>
    </xf>
    <xf fontId="7" fillId="0" borderId="3" numFmtId="162" xfId="0" applyNumberFormat="1" applyFont="1" applyBorder="1" applyAlignment="1">
      <alignment wrapText="1"/>
    </xf>
    <xf fontId="12" fillId="0" borderId="1" numFmtId="0" xfId="0" applyFont="1" applyBorder="1" applyAlignment="1">
      <alignment horizontal="center" wrapText="1"/>
    </xf>
    <xf fontId="13" fillId="0" borderId="1" numFmtId="49" xfId="0" applyNumberFormat="1" applyFont="1" applyBorder="1" applyAlignment="1">
      <alignment horizontal="center" wrapText="1"/>
    </xf>
    <xf fontId="12" fillId="0" borderId="1" numFmtId="0" xfId="0" applyFont="1" applyBorder="1" applyAlignment="1">
      <alignment wrapText="1"/>
    </xf>
    <xf fontId="12" fillId="0" borderId="1" numFmtId="162" xfId="0" applyNumberFormat="1" applyFont="1" applyBorder="1" applyAlignment="1">
      <alignment wrapText="1"/>
    </xf>
    <xf fontId="12" fillId="0" borderId="2" numFmtId="162" xfId="0" applyNumberFormat="1" applyFont="1" applyBorder="1" applyAlignment="1">
      <alignment wrapText="1"/>
    </xf>
    <xf fontId="12" fillId="0" borderId="3" numFmtId="162" xfId="0" applyNumberFormat="1" applyFont="1" applyBorder="1" applyAlignment="1">
      <alignment wrapText="1"/>
    </xf>
    <xf fontId="12" fillId="0" borderId="3" numFmtId="164" xfId="0" applyNumberFormat="1" applyFont="1" applyBorder="1" applyAlignment="1">
      <alignment horizontal="right" wrapText="1"/>
    </xf>
    <xf fontId="10" fillId="0" borderId="1" numFmtId="49" xfId="0" applyNumberFormat="1" applyFont="1" applyBorder="1" applyAlignment="1">
      <alignment vertical="center" wrapText="1"/>
    </xf>
    <xf fontId="11" fillId="0" borderId="1" numFmtId="49" xfId="0" applyNumberFormat="1" applyFont="1" applyBorder="1" applyAlignment="1">
      <alignment vertical="center" wrapText="1"/>
    </xf>
    <xf fontId="10" fillId="0" borderId="1" numFmtId="165" xfId="0" applyNumberFormat="1" applyFont="1" applyBorder="1" applyAlignment="1">
      <alignment vertical="center" wrapText="1"/>
    </xf>
    <xf fontId="10" fillId="0" borderId="1" numFmtId="162" xfId="0" applyNumberFormat="1" applyFont="1" applyBorder="1" applyAlignment="1">
      <alignment vertical="center" wrapText="1"/>
    </xf>
    <xf fontId="10" fillId="0" borderId="2" numFmtId="162" xfId="0" applyNumberFormat="1" applyFont="1" applyBorder="1" applyAlignment="1">
      <alignment vertical="center" wrapText="1"/>
    </xf>
    <xf fontId="10" fillId="0" borderId="3" numFmtId="162" xfId="0" applyNumberFormat="1" applyFont="1" applyBorder="1" applyAlignment="1">
      <alignment vertical="center" wrapText="1"/>
    </xf>
    <xf fontId="10" fillId="0" borderId="3" numFmtId="164" xfId="0" applyNumberFormat="1" applyFont="1" applyBorder="1" applyAlignment="1">
      <alignment vertical="center" wrapText="1"/>
    </xf>
    <xf fontId="1" fillId="0" borderId="0" numFmtId="0" xfId="0" applyFont="1" applyAlignment="1">
      <alignment vertical="center"/>
    </xf>
    <xf fontId="8" fillId="0" borderId="1" numFmtId="0" xfId="0" applyFont="1" applyBorder="1" applyAlignment="1">
      <alignment horizontal="center"/>
    </xf>
    <xf fontId="7" fillId="0" borderId="1" numFmtId="165" xfId="0" applyNumberFormat="1" applyFont="1" applyBorder="1" applyAlignment="1">
      <alignment wrapText="1"/>
    </xf>
    <xf fontId="12" fillId="0" borderId="1" numFmtId="162" xfId="0" applyNumberFormat="1" applyFont="1" applyBorder="1" applyAlignment="1">
      <alignment horizontal="right" wrapText="1"/>
    </xf>
    <xf fontId="12" fillId="0" borderId="2" numFmtId="162" xfId="0" applyNumberFormat="1" applyFont="1" applyBorder="1" applyAlignment="1">
      <alignment horizontal="right" wrapText="1"/>
    </xf>
    <xf fontId="12" fillId="0" borderId="3" numFmtId="162" xfId="0" applyNumberFormat="1" applyFont="1" applyBorder="1" applyAlignment="1">
      <alignment horizontal="right" wrapText="1"/>
    </xf>
    <xf fontId="14" fillId="0" borderId="0" numFmtId="0" xfId="0" applyFont="1" applyAlignment="1">
      <alignment horizontal="center"/>
    </xf>
    <xf fontId="8" fillId="0" borderId="1" numFmtId="0" xfId="0" applyFont="1" applyBorder="1" applyAlignment="1">
      <alignment horizontal="center" wrapText="1"/>
    </xf>
    <xf fontId="7" fillId="0" borderId="1" numFmtId="0" xfId="0" applyFont="1" applyBorder="1" applyAlignment="1">
      <alignment horizontal="left" wrapText="1"/>
    </xf>
    <xf fontId="12" fillId="0" borderId="1" numFmtId="165" xfId="0" applyNumberFormat="1" applyFont="1" applyBorder="1" applyAlignment="1">
      <alignment wrapText="1"/>
    </xf>
    <xf fontId="7" fillId="0" borderId="1" numFmtId="165" xfId="0" applyNumberFormat="1" applyFont="1" applyBorder="1" applyAlignment="1">
      <alignment horizontal="left" wrapText="1"/>
    </xf>
    <xf fontId="13" fillId="0" borderId="1" numFmtId="0" xfId="0" applyFont="1" applyBorder="1" applyAlignment="1">
      <alignment horizontal="right"/>
    </xf>
    <xf fontId="12" fillId="0" borderId="1" numFmtId="0" xfId="0" applyFont="1" applyBorder="1" applyAlignment="1">
      <alignment horizontal="left" wrapText="1"/>
    </xf>
    <xf fontId="7" fillId="0" borderId="1" numFmtId="49" xfId="0" applyNumberFormat="1" applyFont="1" applyBorder="1" applyAlignment="1">
      <alignment horizontal="center" wrapText="1"/>
    </xf>
    <xf fontId="7" fillId="0" borderId="1" numFmtId="0" xfId="0" applyFont="1" applyBorder="1" applyAlignment="1">
      <alignment horizontal="left" vertical="top" wrapText="1"/>
    </xf>
    <xf fontId="15" fillId="0" borderId="3" numFmtId="164" xfId="0" applyNumberFormat="1" applyFont="1" applyBorder="1" applyAlignment="1">
      <alignment horizontal="right" wrapText="1"/>
    </xf>
    <xf fontId="9" fillId="0" borderId="0" numFmtId="0" xfId="0" applyFont="1"/>
    <xf fontId="10" fillId="0" borderId="1" numFmtId="165" xfId="0" applyNumberFormat="1" applyFont="1" applyBorder="1" applyAlignment="1">
      <alignment horizontal="left" vertical="top" wrapText="1"/>
    </xf>
    <xf fontId="10" fillId="0" borderId="1" numFmtId="165" xfId="0" applyNumberFormat="1" applyFont="1" applyBorder="1" applyAlignment="1">
      <alignment horizontal="left" wrapText="1"/>
    </xf>
    <xf fontId="11" fillId="0" borderId="1" numFmtId="165" xfId="0" applyNumberFormat="1" applyFont="1" applyBorder="1" applyAlignment="1">
      <alignment horizontal="left" wrapText="1"/>
    </xf>
    <xf fontId="10" fillId="0" borderId="1" numFmtId="162" xfId="0" applyNumberFormat="1" applyFont="1" applyBorder="1" applyAlignment="1">
      <alignment horizontal="right" wrapText="1"/>
    </xf>
    <xf fontId="10" fillId="0" borderId="2" numFmtId="162" xfId="0" applyNumberFormat="1" applyFont="1" applyBorder="1" applyAlignment="1">
      <alignment horizontal="right" wrapText="1"/>
    </xf>
    <xf fontId="10" fillId="0" borderId="3" numFmtId="162" xfId="0" applyNumberFormat="1" applyFont="1" applyBorder="1" applyAlignment="1">
      <alignment horizontal="right" wrapText="1"/>
    </xf>
    <xf fontId="10" fillId="0" borderId="3" numFmtId="164" xfId="0" applyNumberFormat="1" applyFont="1" applyBorder="1" applyAlignment="1">
      <alignment horizontal="right" wrapText="1"/>
    </xf>
    <xf fontId="10" fillId="0" borderId="1" numFmtId="49" xfId="0" applyNumberFormat="1" applyFont="1" applyBorder="1" applyAlignment="1">
      <alignment vertical="top" wrapText="1"/>
    </xf>
    <xf fontId="10" fillId="0" borderId="1" numFmtId="0" xfId="0" applyFont="1" applyBorder="1" applyAlignment="1">
      <alignment wrapText="1"/>
    </xf>
    <xf fontId="11" fillId="0" borderId="1" numFmtId="49" xfId="0" applyNumberFormat="1" applyFont="1" applyBorder="1" applyAlignment="1">
      <alignment horizontal="center" wrapText="1"/>
    </xf>
    <xf fontId="10" fillId="0" borderId="1" numFmtId="165" xfId="0" applyNumberFormat="1" applyFont="1" applyBorder="1" applyAlignment="1">
      <alignment wrapText="1"/>
    </xf>
    <xf fontId="16" fillId="0" borderId="1" numFmtId="4" xfId="0" applyNumberFormat="1" applyFont="1" applyBorder="1" applyAlignment="1">
      <alignment wrapText="1"/>
    </xf>
    <xf fontId="16" fillId="0" borderId="1" numFmtId="0" xfId="0" applyFont="1" applyBorder="1" applyAlignment="1">
      <alignment horizontal="left" wrapText="1"/>
    </xf>
    <xf fontId="10" fillId="0" borderId="1" numFmtId="49" xfId="0" applyNumberFormat="1" applyFont="1" applyBorder="1" applyAlignment="1">
      <alignment horizontal="center" vertical="top" wrapText="1"/>
    </xf>
    <xf fontId="10" fillId="0" borderId="1" numFmtId="0" xfId="0" applyFont="1" applyBorder="1" applyAlignment="1">
      <alignment horizontal="center" wrapText="1"/>
    </xf>
    <xf fontId="7" fillId="0" borderId="1" numFmtId="162" xfId="0" applyNumberFormat="1" applyFont="1" applyBorder="1" applyAlignment="1">
      <alignment wrapText="1"/>
    </xf>
    <xf fontId="7" fillId="2" borderId="1" numFmtId="162" xfId="0" applyNumberFormat="1" applyFont="1" applyFill="1" applyBorder="1" applyAlignment="1">
      <alignment wrapText="1"/>
    </xf>
    <xf fontId="10" fillId="0" borderId="3" numFmtId="164" xfId="0" applyNumberFormat="1" applyFont="1" applyBorder="1" applyAlignment="1">
      <alignment wrapText="1"/>
    </xf>
    <xf fontId="7" fillId="0" borderId="3" numFmtId="164" xfId="0" applyNumberFormat="1" applyFont="1" applyBorder="1" applyAlignment="1">
      <alignment wrapText="1"/>
    </xf>
    <xf fontId="16" fillId="0" borderId="1" numFmtId="165" xfId="0" applyNumberFormat="1" applyFont="1" applyBorder="1" applyAlignment="1">
      <alignment wrapText="1"/>
    </xf>
    <xf fontId="7" fillId="0" borderId="0" numFmtId="162" xfId="0" applyNumberFormat="1" applyFont="1" applyAlignment="1">
      <alignment wrapText="1"/>
    </xf>
    <xf fontId="7" fillId="0" borderId="0" numFmtId="165" xfId="0" applyNumberFormat="1" applyFont="1" applyAlignment="1">
      <alignment horizontal="left" vertical="top"/>
    </xf>
    <xf fontId="1" fillId="0" borderId="0" numFmtId="0" xfId="0" applyFont="1" applyAlignment="1">
      <alignment horizontal="left"/>
    </xf>
    <xf fontId="5" fillId="0" borderId="0" numFmtId="0" xfId="0" applyFont="1" applyAlignment="1">
      <alignment horizontal="center"/>
    </xf>
    <xf fontId="1" fillId="0" borderId="0" numFmtId="162" xfId="0" applyNumberFormat="1" applyFont="1" applyAlignment="1">
      <alignment horizontal="left"/>
    </xf>
    <xf fontId="1" fillId="0" borderId="0" numFmtId="163" xfId="0" applyNumberFormat="1" applyFont="1" applyAlignment="1">
      <alignment horizontal="left"/>
    </xf>
  </cellXfs>
  <cellStyles count="108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Процентный 2" xfId="104"/>
    <cellStyle name="Процентный 2 2" xfId="105"/>
    <cellStyle name="Финансовый 2" xfId="106"/>
    <cellStyle name="Финансовый 3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 filterMode="1">
    <outlinePr applyStyles="0" summaryBelow="1" summaryRight="1" showOutlineSymbols="1"/>
    <pageSetUpPr autoPageBreaks="1" fitToPage="1"/>
  </sheetPr>
  <sheetViews>
    <sheetView view="normal" topLeftCell="A1" zoomScale="90" workbookViewId="0">
      <pane ySplit="4" topLeftCell="A5" activePane="bottomLeft" state="frozen"/>
      <selection activeCell="Y12" activeCellId="0" sqref="Y12"/>
    </sheetView>
  </sheetViews>
  <sheetFormatPr defaultRowHeight="12.75"/>
  <cols>
    <col customWidth="1" min="1" max="1" style="2" width="8.85546875"/>
    <col customWidth="1" min="2" max="2" style="1" width="10.7109375"/>
    <col customWidth="1" hidden="1" min="3" max="3" style="3" width="16.8515625"/>
    <col customWidth="1" min="4" max="4" style="1" width="66.7109375"/>
    <col customWidth="1" min="5" max="5" style="4" width="15.7109375"/>
    <col customWidth="1" min="6" max="6" style="1" width="14.42578125"/>
    <col customWidth="1" min="7" max="7" style="4" width="15.28515625"/>
    <col customWidth="1" min="8" max="8" style="5" width="17.00390625"/>
    <col customWidth="1" min="9" max="9" style="5" width="14.140625"/>
    <col customWidth="1" min="10" max="10" style="5" width="16"/>
    <col customWidth="1" min="11" max="11" style="1" width="15.85546875"/>
    <col customWidth="1" min="12" max="12" style="1" width="15.28515625"/>
    <col customWidth="1" min="13" max="13" style="1" width="11.57421875"/>
    <col customWidth="1" min="14" max="14" style="1" width="13.42578125"/>
    <col customWidth="1" hidden="1" min="15" max="15" style="1" width="12.7109375"/>
    <col customWidth="1" hidden="1" min="16" max="16" style="6" width="11.42578125"/>
    <col min="17" max="16384" style="1" width="9.140625"/>
  </cols>
  <sheetData>
    <row r="1" ht="19.5" customHeight="1">
      <c r="A1" s="7" t="s">
        <v>0</v>
      </c>
      <c r="B1" s="8"/>
      <c r="C1" s="9"/>
      <c r="D1" s="8"/>
      <c r="E1" s="10"/>
      <c r="F1" s="8"/>
      <c r="G1" s="10"/>
      <c r="H1" s="8"/>
      <c r="I1" s="8"/>
      <c r="J1" s="8"/>
      <c r="K1" s="8"/>
      <c r="L1" s="8"/>
      <c r="M1" s="8"/>
      <c r="N1" s="8"/>
      <c r="O1" s="8"/>
      <c r="P1" s="6"/>
      <c r="Q1" s="1"/>
      <c r="R1" s="1"/>
      <c r="S1" s="1"/>
      <c r="T1" s="1"/>
      <c r="U1" s="1"/>
      <c r="V1" s="1"/>
    </row>
    <row r="2" ht="13.5" customHeight="1">
      <c r="A2" s="11"/>
      <c r="B2" s="8"/>
      <c r="C2" s="12"/>
      <c r="D2" s="8"/>
      <c r="E2" s="10"/>
      <c r="F2" s="8"/>
      <c r="G2" s="10"/>
      <c r="H2" s="13"/>
      <c r="I2" s="13"/>
      <c r="J2" s="13"/>
      <c r="K2" s="8"/>
      <c r="L2" s="8"/>
      <c r="M2" s="8"/>
      <c r="N2" s="14" t="s">
        <v>1</v>
      </c>
      <c r="O2" s="15" t="s">
        <v>2</v>
      </c>
      <c r="P2" s="6"/>
      <c r="Q2" s="1"/>
      <c r="R2" s="1"/>
      <c r="S2" s="1"/>
      <c r="T2" s="1"/>
      <c r="U2" s="1"/>
      <c r="V2" s="1"/>
      <c r="W2" s="1"/>
    </row>
    <row r="3" s="2" customFormat="1" ht="20.25" customHeight="1">
      <c r="A3" s="16" t="s">
        <v>3</v>
      </c>
      <c r="B3" s="17" t="s">
        <v>4</v>
      </c>
      <c r="C3" s="18" t="s">
        <v>5</v>
      </c>
      <c r="D3" s="17" t="s">
        <v>6</v>
      </c>
      <c r="E3" s="19" t="s">
        <v>7</v>
      </c>
      <c r="F3" s="19" t="s">
        <v>8</v>
      </c>
      <c r="G3" s="19"/>
      <c r="H3" s="20" t="s">
        <v>9</v>
      </c>
      <c r="I3" s="20"/>
      <c r="J3" s="19" t="s">
        <v>10</v>
      </c>
      <c r="K3" s="19"/>
      <c r="L3" s="19"/>
      <c r="M3" s="21" t="s">
        <v>11</v>
      </c>
      <c r="N3" s="22" t="s">
        <v>12</v>
      </c>
      <c r="O3" s="23" t="s">
        <v>13</v>
      </c>
      <c r="P3" s="24"/>
      <c r="Q3" s="2"/>
      <c r="R3" s="2"/>
      <c r="S3" s="2"/>
      <c r="T3" s="2"/>
      <c r="U3" s="2"/>
      <c r="V3" s="2"/>
    </row>
    <row r="4" s="2" customFormat="1" ht="46.5" customHeight="1">
      <c r="A4" s="16"/>
      <c r="B4" s="17"/>
      <c r="C4" s="18"/>
      <c r="D4" s="17"/>
      <c r="E4" s="19"/>
      <c r="F4" s="20" t="s">
        <v>14</v>
      </c>
      <c r="G4" s="19" t="s">
        <v>15</v>
      </c>
      <c r="H4" s="20" t="s">
        <v>16</v>
      </c>
      <c r="I4" s="19" t="s">
        <v>15</v>
      </c>
      <c r="J4" s="25" t="s">
        <v>17</v>
      </c>
      <c r="K4" s="26" t="s">
        <v>18</v>
      </c>
      <c r="L4" s="26" t="s">
        <v>19</v>
      </c>
      <c r="M4" s="23"/>
      <c r="N4" s="22"/>
      <c r="O4" s="23"/>
      <c r="P4" s="24" t="s">
        <v>20</v>
      </c>
      <c r="Q4" s="2"/>
      <c r="R4" s="2"/>
      <c r="S4" s="2"/>
      <c r="T4" s="2"/>
      <c r="U4" s="2"/>
      <c r="V4" s="2"/>
    </row>
    <row r="5" s="27" customFormat="1" ht="15" customHeight="1">
      <c r="A5" s="28"/>
      <c r="B5" s="29"/>
      <c r="C5" s="30"/>
      <c r="D5" s="31" t="s">
        <v>21</v>
      </c>
      <c r="E5" s="32">
        <f>E17+E19+E21+E18+E20</f>
        <v>255496.65999999997</v>
      </c>
      <c r="F5" s="32">
        <f>F17+F19+F21+F18+F20</f>
        <v>26435538.100000001</v>
      </c>
      <c r="G5" s="32">
        <f>G17+G19+G21+G18+G20</f>
        <v>968341.49999999988</v>
      </c>
      <c r="H5" s="32">
        <f>H17+H19+H21+H18+H20</f>
        <v>298222.46999999997</v>
      </c>
      <c r="I5" s="32">
        <f>I17+I19+I21+I18+I20</f>
        <v>298222.46999999997</v>
      </c>
      <c r="J5" s="33">
        <f t="shared" ref="J5:J68" si="0">H5-E5</f>
        <v>42725.809999999998</v>
      </c>
      <c r="K5" s="34">
        <f t="shared" ref="K5:K37" si="1">H5-F5</f>
        <v>-26137315.630000003</v>
      </c>
      <c r="L5" s="34">
        <f t="shared" ref="L5:L37" si="2">I5-G5</f>
        <v>-670119.02999999991</v>
      </c>
      <c r="M5" s="35">
        <f t="shared" ref="M5:M68" si="3">IFERROR(H5/E5,"")</f>
        <v>1.1672264913365209</v>
      </c>
      <c r="N5" s="35">
        <f t="shared" ref="N5:N37" si="4">IFERROR(I5/G5,"")</f>
        <v>0.30797241469047854</v>
      </c>
      <c r="O5" s="35">
        <f t="shared" ref="O5:O46" si="5">IFERROR(H5/F5,"")</f>
        <v>0.011281119713617631</v>
      </c>
      <c r="P5" s="36"/>
      <c r="Q5" s="27"/>
      <c r="R5" s="27"/>
      <c r="S5" s="27"/>
      <c r="T5" s="27"/>
      <c r="U5" s="27"/>
      <c r="V5" s="27"/>
    </row>
    <row r="6" ht="15" customHeight="1">
      <c r="A6" s="16" t="s">
        <v>22</v>
      </c>
      <c r="B6" s="37" t="s">
        <v>23</v>
      </c>
      <c r="C6" s="38" t="s">
        <v>24</v>
      </c>
      <c r="D6" s="39" t="s">
        <v>25</v>
      </c>
      <c r="E6" s="40">
        <v>69961.429999999993</v>
      </c>
      <c r="F6" s="40">
        <v>20125543.399999999</v>
      </c>
      <c r="G6" s="40">
        <v>707265.09999999998</v>
      </c>
      <c r="H6" s="40">
        <v>82930.630000000005</v>
      </c>
      <c r="I6" s="40">
        <v>82930.630000000005</v>
      </c>
      <c r="J6" s="41">
        <f t="shared" si="0"/>
        <v>12969.200000000012</v>
      </c>
      <c r="K6" s="42">
        <f t="shared" si="1"/>
        <v>-20042612.77</v>
      </c>
      <c r="L6" s="42">
        <f t="shared" si="2"/>
        <v>-624334.46999999997</v>
      </c>
      <c r="M6" s="43">
        <f t="shared" si="3"/>
        <v>1.1853764281261834</v>
      </c>
      <c r="N6" s="43">
        <f t="shared" si="4"/>
        <v>0.11725536860223983</v>
      </c>
      <c r="O6" s="43">
        <f t="shared" si="5"/>
        <v>0.0041206653828785569</v>
      </c>
      <c r="P6" s="6"/>
      <c r="Q6" s="1"/>
      <c r="R6" s="1"/>
      <c r="S6" s="1"/>
      <c r="T6" s="1"/>
      <c r="U6" s="1"/>
      <c r="V6" s="1"/>
    </row>
    <row r="7" ht="15" customHeight="1">
      <c r="A7" s="16"/>
      <c r="B7" s="37" t="s">
        <v>26</v>
      </c>
      <c r="C7" s="38" t="s">
        <v>27</v>
      </c>
      <c r="D7" s="39" t="s">
        <v>28</v>
      </c>
      <c r="E7" s="40">
        <v>35.380000000000003</v>
      </c>
      <c r="F7" s="40">
        <v>82008.100000000006</v>
      </c>
      <c r="G7" s="40">
        <v>5511.5</v>
      </c>
      <c r="H7" s="40">
        <v>25.100000000000001</v>
      </c>
      <c r="I7" s="40">
        <v>25.100000000000001</v>
      </c>
      <c r="J7" s="44">
        <f t="shared" si="0"/>
        <v>-10.280000000000001</v>
      </c>
      <c r="K7" s="45">
        <f t="shared" si="1"/>
        <v>-81983</v>
      </c>
      <c r="L7" s="45">
        <f t="shared" si="2"/>
        <v>-5486.3999999999996</v>
      </c>
      <c r="M7" s="43">
        <f t="shared" si="3"/>
        <v>0.70944036178631997</v>
      </c>
      <c r="N7" s="43">
        <f t="shared" si="4"/>
        <v>0.0045541141250113404</v>
      </c>
      <c r="O7" s="43">
        <f t="shared" si="5"/>
        <v>0.00030606732749569856</v>
      </c>
      <c r="P7" s="6"/>
      <c r="Q7" s="1"/>
      <c r="R7" s="1"/>
      <c r="S7" s="1"/>
      <c r="T7" s="1"/>
      <c r="U7" s="1"/>
      <c r="V7" s="1"/>
    </row>
    <row r="8" ht="15" customHeight="1">
      <c r="A8" s="16"/>
      <c r="B8" s="37" t="s">
        <v>23</v>
      </c>
      <c r="C8" s="38" t="s">
        <v>29</v>
      </c>
      <c r="D8" s="39" t="s">
        <v>30</v>
      </c>
      <c r="E8" s="40"/>
      <c r="F8" s="40">
        <v>52994.300000000003</v>
      </c>
      <c r="G8" s="40">
        <v>0</v>
      </c>
      <c r="H8" s="40">
        <v>0</v>
      </c>
      <c r="I8" s="40">
        <v>0</v>
      </c>
      <c r="J8" s="44">
        <f t="shared" si="0"/>
        <v>0</v>
      </c>
      <c r="K8" s="45">
        <f t="shared" si="1"/>
        <v>-52994.300000000003</v>
      </c>
      <c r="L8" s="45">
        <f t="shared" si="2"/>
        <v>0</v>
      </c>
      <c r="M8" s="43" t="str">
        <f t="shared" si="3"/>
        <v/>
      </c>
      <c r="N8" s="43" t="str">
        <f t="shared" si="4"/>
        <v/>
      </c>
      <c r="O8" s="43">
        <f t="shared" si="5"/>
        <v>0</v>
      </c>
      <c r="P8" s="6"/>
      <c r="Q8" s="1"/>
      <c r="R8" s="1"/>
      <c r="S8" s="1"/>
      <c r="T8" s="1"/>
      <c r="U8" s="1"/>
      <c r="V8" s="1"/>
    </row>
    <row r="9" ht="15" customHeight="1">
      <c r="A9" s="16"/>
      <c r="B9" s="37" t="s">
        <v>23</v>
      </c>
      <c r="C9" s="38" t="s">
        <v>31</v>
      </c>
      <c r="D9" s="39" t="s">
        <v>32</v>
      </c>
      <c r="E9" s="40">
        <v>2342.54</v>
      </c>
      <c r="F9" s="40">
        <v>1259409.1000000001</v>
      </c>
      <c r="G9" s="40">
        <v>12022.6</v>
      </c>
      <c r="H9" s="40">
        <v>499.87</v>
      </c>
      <c r="I9" s="40">
        <v>499.87</v>
      </c>
      <c r="J9" s="44">
        <f t="shared" si="0"/>
        <v>-1842.6700000000001</v>
      </c>
      <c r="K9" s="45">
        <f t="shared" si="1"/>
        <v>-1258909.23</v>
      </c>
      <c r="L9" s="45">
        <f t="shared" si="2"/>
        <v>-11522.73</v>
      </c>
      <c r="M9" s="43">
        <f t="shared" si="3"/>
        <v>0.21338803179454779</v>
      </c>
      <c r="N9" s="43">
        <f t="shared" si="4"/>
        <v>0.041577528987074341</v>
      </c>
      <c r="O9" s="43">
        <f t="shared" si="5"/>
        <v>0.00039690835964262922</v>
      </c>
      <c r="P9" s="6"/>
      <c r="Q9" s="1"/>
      <c r="R9" s="1"/>
      <c r="S9" s="1"/>
      <c r="T9" s="1"/>
      <c r="U9" s="1"/>
      <c r="V9" s="1"/>
    </row>
    <row r="10" ht="15" customHeight="1">
      <c r="A10" s="16"/>
      <c r="B10" s="37" t="s">
        <v>23</v>
      </c>
      <c r="C10" s="38" t="s">
        <v>33</v>
      </c>
      <c r="D10" s="39" t="s">
        <v>34</v>
      </c>
      <c r="E10" s="40">
        <v>-1.74</v>
      </c>
      <c r="F10" s="40"/>
      <c r="G10" s="40"/>
      <c r="H10" s="40">
        <v>-13.779999999999999</v>
      </c>
      <c r="I10" s="40">
        <v>-13.779999999999999</v>
      </c>
      <c r="J10" s="44">
        <f t="shared" si="0"/>
        <v>-12.039999999999999</v>
      </c>
      <c r="K10" s="45">
        <f t="shared" si="1"/>
        <v>-13.779999999999999</v>
      </c>
      <c r="L10" s="45">
        <f t="shared" si="2"/>
        <v>-13.779999999999999</v>
      </c>
      <c r="M10" s="43">
        <f t="shared" si="3"/>
        <v>7.9195402298850572</v>
      </c>
      <c r="N10" s="43" t="str">
        <f t="shared" si="4"/>
        <v/>
      </c>
      <c r="O10" s="43" t="str">
        <f t="shared" si="5"/>
        <v/>
      </c>
      <c r="P10" s="6"/>
      <c r="Q10" s="1"/>
      <c r="R10" s="1"/>
      <c r="S10" s="1"/>
      <c r="T10" s="1"/>
      <c r="U10" s="1"/>
      <c r="V10" s="1"/>
    </row>
    <row r="11" ht="15" customHeight="1">
      <c r="A11" s="16"/>
      <c r="B11" s="37" t="s">
        <v>23</v>
      </c>
      <c r="C11" s="38" t="s">
        <v>35</v>
      </c>
      <c r="D11" s="39" t="s">
        <v>36</v>
      </c>
      <c r="E11" s="40">
        <v>15.970000000000001</v>
      </c>
      <c r="F11" s="40">
        <v>1208.9000000000001</v>
      </c>
      <c r="G11" s="40">
        <v>36</v>
      </c>
      <c r="H11" s="40">
        <v>9.0299999999999994</v>
      </c>
      <c r="I11" s="40">
        <v>9.0299999999999994</v>
      </c>
      <c r="J11" s="44">
        <f t="shared" si="0"/>
        <v>-6.9400000000000013</v>
      </c>
      <c r="K11" s="45">
        <f t="shared" si="1"/>
        <v>-1199.8700000000001</v>
      </c>
      <c r="L11" s="45">
        <f t="shared" si="2"/>
        <v>-26.969999999999999</v>
      </c>
      <c r="M11" s="43">
        <f t="shared" si="3"/>
        <v>0.56543519098309325</v>
      </c>
      <c r="N11" s="43">
        <f t="shared" si="4"/>
        <v>0.2508333333333333</v>
      </c>
      <c r="O11" s="43">
        <f t="shared" si="5"/>
        <v>0.007469600463231035</v>
      </c>
      <c r="P11" s="6"/>
      <c r="Q11" s="1"/>
      <c r="R11" s="1"/>
      <c r="S11" s="1"/>
      <c r="T11" s="1"/>
      <c r="U11" s="1"/>
      <c r="V11" s="1"/>
    </row>
    <row r="12" ht="15" customHeight="1">
      <c r="A12" s="16"/>
      <c r="B12" s="37" t="s">
        <v>23</v>
      </c>
      <c r="C12" s="38" t="s">
        <v>37</v>
      </c>
      <c r="D12" s="39" t="s">
        <v>38</v>
      </c>
      <c r="E12" s="40">
        <v>166861.29000000001</v>
      </c>
      <c r="F12" s="40">
        <v>615839.40000000002</v>
      </c>
      <c r="G12" s="40">
        <v>175874.20000000001</v>
      </c>
      <c r="H12" s="40">
        <v>161753.92000000001</v>
      </c>
      <c r="I12" s="40">
        <v>161753.92000000001</v>
      </c>
      <c r="J12" s="44">
        <f t="shared" si="0"/>
        <v>-5107.3699999999953</v>
      </c>
      <c r="K12" s="45">
        <f t="shared" si="1"/>
        <v>-454085.47999999998</v>
      </c>
      <c r="L12" s="45">
        <f t="shared" si="2"/>
        <v>-14120.279999999999</v>
      </c>
      <c r="M12" s="43">
        <f t="shared" si="3"/>
        <v>0.96939152274323181</v>
      </c>
      <c r="N12" s="43">
        <f t="shared" si="4"/>
        <v>0.91971374994171973</v>
      </c>
      <c r="O12" s="43">
        <f t="shared" si="5"/>
        <v>0.26265601064173549</v>
      </c>
      <c r="P12" s="6"/>
      <c r="Q12" s="1"/>
      <c r="R12" s="1"/>
      <c r="S12" s="1"/>
      <c r="T12" s="1"/>
      <c r="U12" s="1"/>
      <c r="V12" s="1"/>
    </row>
    <row r="13" ht="15.75" customHeight="1">
      <c r="A13" s="16"/>
      <c r="B13" s="37" t="s">
        <v>39</v>
      </c>
      <c r="C13" s="38" t="s">
        <v>40</v>
      </c>
      <c r="D13" s="39" t="s">
        <v>41</v>
      </c>
      <c r="E13" s="40">
        <v>17506.549999999999</v>
      </c>
      <c r="F13" s="40">
        <v>1486170.1000000001</v>
      </c>
      <c r="G13" s="40">
        <v>30000</v>
      </c>
      <c r="H13" s="40">
        <v>19586.5</v>
      </c>
      <c r="I13" s="40">
        <v>19586.5</v>
      </c>
      <c r="J13" s="44">
        <f t="shared" si="0"/>
        <v>2079.9500000000007</v>
      </c>
      <c r="K13" s="45">
        <f t="shared" si="1"/>
        <v>-1466583.6000000001</v>
      </c>
      <c r="L13" s="45">
        <f t="shared" si="2"/>
        <v>-10413.5</v>
      </c>
      <c r="M13" s="43">
        <f t="shared" si="3"/>
        <v>1.1188098168971043</v>
      </c>
      <c r="N13" s="43">
        <f t="shared" si="4"/>
        <v>0.65288333333333337</v>
      </c>
      <c r="O13" s="43">
        <f t="shared" si="5"/>
        <v>0.013179177807439404</v>
      </c>
      <c r="P13" s="6"/>
      <c r="Q13" s="1"/>
      <c r="R13" s="1"/>
      <c r="S13" s="1"/>
      <c r="T13" s="1"/>
      <c r="U13" s="1"/>
      <c r="V13" s="1"/>
    </row>
    <row r="14" ht="15.75" customHeight="1">
      <c r="A14" s="16"/>
      <c r="B14" s="37" t="s">
        <v>39</v>
      </c>
      <c r="C14" s="38" t="s">
        <v>42</v>
      </c>
      <c r="D14" s="39" t="s">
        <v>43</v>
      </c>
      <c r="E14" s="40">
        <v>-9579.25</v>
      </c>
      <c r="F14" s="40">
        <v>2298104.8999999999</v>
      </c>
      <c r="G14" s="40">
        <v>7600</v>
      </c>
      <c r="H14" s="40">
        <v>5425.8499999999995</v>
      </c>
      <c r="I14" s="40">
        <v>5425.8499999999995</v>
      </c>
      <c r="J14" s="44">
        <f t="shared" si="0"/>
        <v>15005.099999999999</v>
      </c>
      <c r="K14" s="45">
        <f t="shared" si="1"/>
        <v>-2292679.0499999998</v>
      </c>
      <c r="L14" s="45">
        <f t="shared" si="2"/>
        <v>-2174.1500000000005</v>
      </c>
      <c r="M14" s="43">
        <f t="shared" si="3"/>
        <v>-0.56641699506746346</v>
      </c>
      <c r="N14" s="43">
        <f t="shared" si="4"/>
        <v>0.71392763157894734</v>
      </c>
      <c r="O14" s="43">
        <f t="shared" si="5"/>
        <v>0.0023610105874627392</v>
      </c>
      <c r="P14" s="6"/>
      <c r="Q14" s="1"/>
      <c r="R14" s="1"/>
      <c r="S14" s="1"/>
      <c r="T14" s="1"/>
      <c r="U14" s="1"/>
      <c r="V14" s="1"/>
    </row>
    <row r="15" ht="15.75" customHeight="1">
      <c r="A15" s="16"/>
      <c r="B15" s="37" t="s">
        <v>44</v>
      </c>
      <c r="C15" s="38" t="s">
        <v>45</v>
      </c>
      <c r="D15" s="39" t="s">
        <v>46</v>
      </c>
      <c r="E15" s="40">
        <v>8351.0900000000001</v>
      </c>
      <c r="F15" s="40">
        <v>513795.59999999998</v>
      </c>
      <c r="G15" s="40">
        <v>30000</v>
      </c>
      <c r="H15" s="40">
        <v>27999.550000000003</v>
      </c>
      <c r="I15" s="40">
        <v>27999.550000000003</v>
      </c>
      <c r="J15" s="44">
        <f t="shared" si="0"/>
        <v>19648.460000000003</v>
      </c>
      <c r="K15" s="45">
        <f t="shared" si="1"/>
        <v>-485796.04999999999</v>
      </c>
      <c r="L15" s="45">
        <f t="shared" si="2"/>
        <v>-2000.4499999999971</v>
      </c>
      <c r="M15" s="43">
        <f t="shared" si="3"/>
        <v>3.3528018498184071</v>
      </c>
      <c r="N15" s="43">
        <f t="shared" si="4"/>
        <v>0.93331833333333347</v>
      </c>
      <c r="O15" s="43">
        <f t="shared" si="5"/>
        <v>0.054495503659431892</v>
      </c>
      <c r="P15" s="6"/>
      <c r="Q15" s="1"/>
      <c r="R15" s="1"/>
      <c r="S15" s="1"/>
      <c r="T15" s="1"/>
      <c r="U15" s="1"/>
      <c r="V15" s="1"/>
    </row>
    <row r="16" ht="15.75" customHeight="1">
      <c r="A16" s="16"/>
      <c r="B16" s="37" t="s">
        <v>39</v>
      </c>
      <c r="C16" s="38" t="s">
        <v>47</v>
      </c>
      <c r="D16" s="39" t="s">
        <v>48</v>
      </c>
      <c r="E16" s="40"/>
      <c r="F16" s="40"/>
      <c r="G16" s="40"/>
      <c r="H16" s="40">
        <v>0</v>
      </c>
      <c r="I16" s="40">
        <v>0</v>
      </c>
      <c r="J16" s="44">
        <f t="shared" si="0"/>
        <v>0</v>
      </c>
      <c r="K16" s="45">
        <f t="shared" si="1"/>
        <v>0</v>
      </c>
      <c r="L16" s="45">
        <f t="shared" si="2"/>
        <v>0</v>
      </c>
      <c r="M16" s="43" t="str">
        <f t="shared" si="3"/>
        <v/>
      </c>
      <c r="N16" s="43" t="str">
        <f t="shared" si="4"/>
        <v/>
      </c>
      <c r="O16" s="43" t="str">
        <f t="shared" si="5"/>
        <v/>
      </c>
      <c r="P16" s="6">
        <v>1</v>
      </c>
      <c r="Q16" s="1"/>
      <c r="R16" s="1"/>
      <c r="S16" s="1"/>
      <c r="T16" s="1"/>
      <c r="U16" s="1"/>
      <c r="V16" s="1"/>
    </row>
    <row r="17" s="1" customFormat="1" ht="18" customHeight="1">
      <c r="A17" s="16"/>
      <c r="B17" s="46"/>
      <c r="C17" s="47"/>
      <c r="D17" s="48" t="s">
        <v>49</v>
      </c>
      <c r="E17" s="49">
        <f>SUM(E6:E16)</f>
        <v>255493.25999999998</v>
      </c>
      <c r="F17" s="49">
        <f>SUM(F6:F16)</f>
        <v>26435073.800000001</v>
      </c>
      <c r="G17" s="49">
        <f>SUM(G6:G16)</f>
        <v>968309.39999999991</v>
      </c>
      <c r="H17" s="49">
        <f>SUM(H6:H16)</f>
        <v>298216.66999999998</v>
      </c>
      <c r="I17" s="49">
        <f>SUM(I6:I16)</f>
        <v>298216.66999999998</v>
      </c>
      <c r="J17" s="50">
        <f t="shared" si="0"/>
        <v>42723.410000000003</v>
      </c>
      <c r="K17" s="51">
        <f t="shared" si="1"/>
        <v>-26136857.129999999</v>
      </c>
      <c r="L17" s="51">
        <f t="shared" si="2"/>
        <v>-670092.72999999998</v>
      </c>
      <c r="M17" s="52">
        <f t="shared" si="3"/>
        <v>1.1672193231242187</v>
      </c>
      <c r="N17" s="52">
        <f t="shared" si="4"/>
        <v>0.30797663432782951</v>
      </c>
      <c r="O17" s="52">
        <f t="shared" si="5"/>
        <v>0.011281098447321149</v>
      </c>
      <c r="P17" s="6"/>
      <c r="Q17" s="1"/>
      <c r="R17" s="1"/>
      <c r="S17" s="1"/>
      <c r="T17" s="1"/>
      <c r="U17" s="1"/>
      <c r="V17" s="1"/>
    </row>
    <row r="18" ht="14.25" customHeight="1">
      <c r="A18" s="16" t="s">
        <v>50</v>
      </c>
      <c r="B18" s="37" t="s">
        <v>51</v>
      </c>
      <c r="C18" s="38" t="s">
        <v>52</v>
      </c>
      <c r="D18" s="39" t="s">
        <v>53</v>
      </c>
      <c r="E18" s="40">
        <v>-4</v>
      </c>
      <c r="F18" s="40">
        <v>56</v>
      </c>
      <c r="G18" s="40">
        <v>4.7000000000000002</v>
      </c>
      <c r="H18" s="40">
        <v>0</v>
      </c>
      <c r="I18" s="40">
        <v>0</v>
      </c>
      <c r="J18" s="41">
        <f t="shared" si="0"/>
        <v>4</v>
      </c>
      <c r="K18" s="42">
        <f t="shared" si="1"/>
        <v>-56</v>
      </c>
      <c r="L18" s="42">
        <f t="shared" si="2"/>
        <v>-4.7000000000000002</v>
      </c>
      <c r="M18" s="43">
        <f t="shared" si="3"/>
        <v>0</v>
      </c>
      <c r="N18" s="43">
        <f t="shared" si="4"/>
        <v>0</v>
      </c>
      <c r="O18" s="43">
        <f t="shared" si="5"/>
        <v>0</v>
      </c>
      <c r="P18" s="6"/>
      <c r="Q18" s="1"/>
      <c r="R18" s="1"/>
      <c r="S18" s="1"/>
      <c r="T18" s="1"/>
      <c r="U18" s="1"/>
      <c r="V18" s="1"/>
    </row>
    <row r="19" ht="14.25" customHeight="1">
      <c r="A19" s="16" t="s">
        <v>54</v>
      </c>
      <c r="B19" s="37" t="s">
        <v>51</v>
      </c>
      <c r="C19" s="38" t="s">
        <v>55</v>
      </c>
      <c r="D19" s="39" t="s">
        <v>56</v>
      </c>
      <c r="E19" s="40">
        <v>0.80000000000000004</v>
      </c>
      <c r="F19" s="40">
        <v>328.30000000000001</v>
      </c>
      <c r="G19" s="40">
        <v>27.399999999999999</v>
      </c>
      <c r="H19" s="40">
        <v>0.80000000000000004</v>
      </c>
      <c r="I19" s="40">
        <v>0.80000000000000004</v>
      </c>
      <c r="J19" s="41">
        <f t="shared" si="0"/>
        <v>0</v>
      </c>
      <c r="K19" s="42">
        <f t="shared" si="1"/>
        <v>-327.5</v>
      </c>
      <c r="L19" s="42">
        <f t="shared" si="2"/>
        <v>-26.599999999999998</v>
      </c>
      <c r="M19" s="43">
        <f t="shared" si="3"/>
        <v>1</v>
      </c>
      <c r="N19" s="43">
        <f t="shared" si="4"/>
        <v>0.029197080291970805</v>
      </c>
      <c r="O19" s="43">
        <f t="shared" si="5"/>
        <v>0.0024367956137678953</v>
      </c>
      <c r="P19" s="6"/>
      <c r="Q19" s="1"/>
      <c r="R19" s="1"/>
      <c r="S19" s="1"/>
      <c r="T19" s="1"/>
      <c r="U19" s="1"/>
      <c r="V19" s="1"/>
    </row>
    <row r="20" ht="14.25" customHeight="1">
      <c r="A20" s="16" t="s">
        <v>57</v>
      </c>
      <c r="B20" s="37" t="s">
        <v>26</v>
      </c>
      <c r="C20" s="38" t="s">
        <v>58</v>
      </c>
      <c r="D20" s="39" t="s">
        <v>59</v>
      </c>
      <c r="E20" s="40">
        <v>1.6000000000000001</v>
      </c>
      <c r="F20" s="40">
        <v>0</v>
      </c>
      <c r="G20" s="40">
        <v>0</v>
      </c>
      <c r="H20" s="40">
        <v>0</v>
      </c>
      <c r="I20" s="40">
        <v>0</v>
      </c>
      <c r="J20" s="41">
        <f t="shared" si="0"/>
        <v>-1.6000000000000001</v>
      </c>
      <c r="K20" s="42">
        <f t="shared" si="1"/>
        <v>0</v>
      </c>
      <c r="L20" s="42">
        <f t="shared" si="2"/>
        <v>0</v>
      </c>
      <c r="M20" s="43">
        <f t="shared" si="3"/>
        <v>0</v>
      </c>
      <c r="N20" s="43" t="str">
        <f t="shared" si="4"/>
        <v/>
      </c>
      <c r="O20" s="43" t="str">
        <f t="shared" si="5"/>
        <v/>
      </c>
      <c r="P20" s="6"/>
      <c r="Q20" s="1"/>
      <c r="R20" s="1"/>
      <c r="S20" s="1"/>
      <c r="T20" s="1"/>
      <c r="U20" s="1"/>
      <c r="V20" s="1"/>
    </row>
    <row r="21" ht="14.25" customHeight="1">
      <c r="A21" s="16" t="s">
        <v>60</v>
      </c>
      <c r="B21" s="37" t="s">
        <v>23</v>
      </c>
      <c r="C21" s="38" t="s">
        <v>61</v>
      </c>
      <c r="D21" s="39" t="s">
        <v>62</v>
      </c>
      <c r="E21" s="40">
        <v>5</v>
      </c>
      <c r="F21" s="40">
        <v>80</v>
      </c>
      <c r="G21" s="40">
        <v>0</v>
      </c>
      <c r="H21" s="40">
        <v>5</v>
      </c>
      <c r="I21" s="40">
        <v>5</v>
      </c>
      <c r="J21" s="41">
        <f t="shared" si="0"/>
        <v>0</v>
      </c>
      <c r="K21" s="42">
        <f t="shared" si="1"/>
        <v>-75</v>
      </c>
      <c r="L21" s="42">
        <f t="shared" si="2"/>
        <v>5</v>
      </c>
      <c r="M21" s="43">
        <f t="shared" si="3"/>
        <v>1</v>
      </c>
      <c r="N21" s="43" t="str">
        <f t="shared" si="4"/>
        <v/>
      </c>
      <c r="O21" s="43">
        <f t="shared" si="5"/>
        <v>0.0625</v>
      </c>
      <c r="P21" s="6"/>
      <c r="Q21" s="1"/>
      <c r="R21" s="1"/>
      <c r="S21" s="1"/>
      <c r="T21" s="1"/>
      <c r="U21" s="1"/>
      <c r="V21" s="1"/>
    </row>
    <row r="22" s="27" customFormat="1" ht="16.5" customHeight="1">
      <c r="A22" s="53"/>
      <c r="B22" s="53"/>
      <c r="C22" s="54"/>
      <c r="D22" s="55" t="s">
        <v>63</v>
      </c>
      <c r="E22" s="56">
        <f>E26+E29+E38+E50+E52+E57+E60+E63+E72</f>
        <v>326677.46000000002</v>
      </c>
      <c r="F22" s="56">
        <f>F26+F29+F38+F50+F52+F57+F60+F63+F72</f>
        <v>7455844.8999999994</v>
      </c>
      <c r="G22" s="56">
        <f>G26+G29+G38+G50+G52+G57+G60+G63+G72</f>
        <v>469815.70000000001</v>
      </c>
      <c r="H22" s="56">
        <f>H26+H29+H38+H50+H52+H57+H60+H63+H72</f>
        <v>149199.76000000001</v>
      </c>
      <c r="I22" s="56">
        <f>I26+I29+I38+I50+I52+I57+I60+I63+I72</f>
        <v>149199.76000000001</v>
      </c>
      <c r="J22" s="57">
        <f t="shared" si="0"/>
        <v>-177477.70000000001</v>
      </c>
      <c r="K22" s="58">
        <f t="shared" si="1"/>
        <v>-7306645.1399999997</v>
      </c>
      <c r="L22" s="58">
        <f t="shared" si="2"/>
        <v>-320615.94</v>
      </c>
      <c r="M22" s="59">
        <f t="shared" si="3"/>
        <v>0.45671886881941592</v>
      </c>
      <c r="N22" s="59">
        <f t="shared" si="4"/>
        <v>0.31757082617715843</v>
      </c>
      <c r="O22" s="59">
        <f t="shared" si="5"/>
        <v>0.020011113696852791</v>
      </c>
      <c r="P22" s="60"/>
      <c r="Q22" s="27"/>
      <c r="R22" s="27"/>
      <c r="S22" s="27"/>
      <c r="T22" s="27"/>
      <c r="U22" s="27"/>
      <c r="V22" s="27"/>
    </row>
    <row r="23" ht="15" customHeight="1">
      <c r="A23" s="16" t="s">
        <v>57</v>
      </c>
      <c r="B23" s="37" t="s">
        <v>26</v>
      </c>
      <c r="C23" s="61" t="s">
        <v>64</v>
      </c>
      <c r="D23" s="62" t="s">
        <v>65</v>
      </c>
      <c r="E23" s="40">
        <v>9355.4599999999991</v>
      </c>
      <c r="F23" s="40">
        <v>245907.70000000001</v>
      </c>
      <c r="G23" s="40">
        <v>15000</v>
      </c>
      <c r="H23" s="40">
        <v>13058.219999999999</v>
      </c>
      <c r="I23" s="40">
        <v>13058.219999999999</v>
      </c>
      <c r="J23" s="41">
        <f t="shared" si="0"/>
        <v>3702.7600000000002</v>
      </c>
      <c r="K23" s="42">
        <f t="shared" si="1"/>
        <v>-232849.48000000001</v>
      </c>
      <c r="L23" s="42">
        <f t="shared" si="2"/>
        <v>-1941.7800000000007</v>
      </c>
      <c r="M23" s="43">
        <f t="shared" si="3"/>
        <v>1.3957859902132017</v>
      </c>
      <c r="N23" s="43">
        <f t="shared" si="4"/>
        <v>0.87054799999999999</v>
      </c>
      <c r="O23" s="43">
        <f t="shared" si="5"/>
        <v>0.053102119209768539</v>
      </c>
      <c r="P23" s="6"/>
      <c r="Q23" s="1"/>
      <c r="R23" s="1"/>
      <c r="S23" s="1"/>
      <c r="T23" s="1"/>
      <c r="U23" s="1"/>
      <c r="V23" s="1"/>
    </row>
    <row r="24" ht="15" customHeight="1">
      <c r="A24" s="16"/>
      <c r="B24" s="37"/>
      <c r="C24" s="38" t="s">
        <v>66</v>
      </c>
      <c r="D24" s="62" t="s">
        <v>67</v>
      </c>
      <c r="E24" s="40">
        <v>1715</v>
      </c>
      <c r="F24" s="40">
        <v>3515.5999999999999</v>
      </c>
      <c r="G24" s="40">
        <v>0</v>
      </c>
      <c r="H24" s="40">
        <v>0</v>
      </c>
      <c r="I24" s="40">
        <v>0</v>
      </c>
      <c r="J24" s="41">
        <f t="shared" si="0"/>
        <v>-1715</v>
      </c>
      <c r="K24" s="42">
        <f t="shared" si="1"/>
        <v>-3515.5999999999999</v>
      </c>
      <c r="L24" s="42">
        <f t="shared" si="2"/>
        <v>0</v>
      </c>
      <c r="M24" s="43">
        <f t="shared" si="3"/>
        <v>0</v>
      </c>
      <c r="N24" s="43" t="str">
        <f t="shared" si="4"/>
        <v/>
      </c>
      <c r="O24" s="43">
        <f t="shared" si="5"/>
        <v>0</v>
      </c>
      <c r="P24" s="6"/>
      <c r="Q24" s="1"/>
      <c r="R24" s="1"/>
      <c r="S24" s="1"/>
      <c r="T24" s="1"/>
      <c r="U24" s="1"/>
      <c r="V24" s="1"/>
    </row>
    <row r="25" ht="15" customHeight="1">
      <c r="A25" s="16"/>
      <c r="B25" s="37"/>
      <c r="C25" s="38" t="s">
        <v>68</v>
      </c>
      <c r="D25" s="62" t="s">
        <v>69</v>
      </c>
      <c r="E25" s="40">
        <v>3978.4699999999998</v>
      </c>
      <c r="F25" s="40">
        <v>143125.89999999999</v>
      </c>
      <c r="G25" s="40">
        <v>6900</v>
      </c>
      <c r="H25" s="40">
        <v>10951.390000000001</v>
      </c>
      <c r="I25" s="40">
        <v>10951.390000000001</v>
      </c>
      <c r="J25" s="41">
        <f t="shared" si="0"/>
        <v>6972.9200000000019</v>
      </c>
      <c r="K25" s="42">
        <f t="shared" si="1"/>
        <v>-132174.50999999998</v>
      </c>
      <c r="L25" s="42">
        <f t="shared" si="2"/>
        <v>4051.3900000000012</v>
      </c>
      <c r="M25" s="43">
        <f t="shared" si="3"/>
        <v>2.7526637124321667</v>
      </c>
      <c r="N25" s="43">
        <f t="shared" si="4"/>
        <v>1.587157971014493</v>
      </c>
      <c r="O25" s="43">
        <f t="shared" si="5"/>
        <v>0.076515780861465335</v>
      </c>
      <c r="P25" s="6"/>
      <c r="Q25" s="1"/>
      <c r="R25" s="1"/>
      <c r="S25" s="1"/>
      <c r="T25" s="1"/>
      <c r="U25" s="1"/>
      <c r="V25" s="1"/>
    </row>
    <row r="26" s="1" customFormat="1" ht="18" customHeight="1">
      <c r="A26" s="16"/>
      <c r="B26" s="37"/>
      <c r="C26" s="47"/>
      <c r="D26" s="48" t="s">
        <v>49</v>
      </c>
      <c r="E26" s="63">
        <f>SUM(E23:E25)</f>
        <v>15048.929999999998</v>
      </c>
      <c r="F26" s="63">
        <f>SUM(F23:F25)</f>
        <v>392549.20000000001</v>
      </c>
      <c r="G26" s="63">
        <f>SUM(G23:G25)</f>
        <v>21900</v>
      </c>
      <c r="H26" s="63">
        <f>SUM(H23:H25)</f>
        <v>24009.610000000001</v>
      </c>
      <c r="I26" s="63">
        <f>SUM(I23:I25)</f>
        <v>24009.610000000001</v>
      </c>
      <c r="J26" s="64">
        <f t="shared" si="0"/>
        <v>8960.6800000000021</v>
      </c>
      <c r="K26" s="65">
        <f t="shared" si="1"/>
        <v>-368539.59000000003</v>
      </c>
      <c r="L26" s="65">
        <f t="shared" si="2"/>
        <v>2109.6100000000006</v>
      </c>
      <c r="M26" s="52">
        <f t="shared" si="3"/>
        <v>1.5954363532822602</v>
      </c>
      <c r="N26" s="52">
        <f t="shared" si="4"/>
        <v>1.0963292237442923</v>
      </c>
      <c r="O26" s="52">
        <f t="shared" si="5"/>
        <v>0.061163314050824709</v>
      </c>
      <c r="P26" s="66"/>
      <c r="Q26" s="1"/>
      <c r="R26" s="1"/>
      <c r="S26" s="1"/>
      <c r="T26" s="1"/>
      <c r="U26" s="1"/>
      <c r="V26" s="1"/>
    </row>
    <row r="27" ht="15.75" customHeight="1">
      <c r="A27" s="17">
        <v>951</v>
      </c>
      <c r="B27" s="37" t="s">
        <v>23</v>
      </c>
      <c r="C27" s="67" t="s">
        <v>70</v>
      </c>
      <c r="D27" s="68" t="s">
        <v>71</v>
      </c>
      <c r="E27" s="40">
        <v>7007.46</v>
      </c>
      <c r="F27" s="40">
        <v>104746.7</v>
      </c>
      <c r="G27" s="40">
        <v>5200</v>
      </c>
      <c r="H27" s="40">
        <v>4352.4700000000003</v>
      </c>
      <c r="I27" s="40">
        <v>4352.4700000000003</v>
      </c>
      <c r="J27" s="41">
        <f t="shared" si="0"/>
        <v>-2654.9899999999998</v>
      </c>
      <c r="K27" s="42">
        <f t="shared" si="1"/>
        <v>-100394.23</v>
      </c>
      <c r="L27" s="42">
        <f t="shared" si="2"/>
        <v>-847.52999999999975</v>
      </c>
      <c r="M27" s="43">
        <f t="shared" si="3"/>
        <v>0.62111949265497057</v>
      </c>
      <c r="N27" s="43">
        <f t="shared" si="4"/>
        <v>0.83701346153846157</v>
      </c>
      <c r="O27" s="43">
        <f t="shared" si="5"/>
        <v>0.041552335300300634</v>
      </c>
      <c r="P27" s="6"/>
      <c r="Q27" s="1"/>
      <c r="R27" s="1"/>
      <c r="S27" s="1"/>
      <c r="T27" s="1"/>
      <c r="U27" s="1"/>
      <c r="V27" s="1"/>
    </row>
    <row r="28" ht="15" customHeight="1">
      <c r="A28" s="17"/>
      <c r="B28" s="37"/>
      <c r="C28" s="67" t="s">
        <v>72</v>
      </c>
      <c r="D28" s="62" t="s">
        <v>73</v>
      </c>
      <c r="E28" s="40">
        <v>808.96000000000004</v>
      </c>
      <c r="F28" s="40">
        <v>11046.9</v>
      </c>
      <c r="G28" s="40">
        <v>85.099999999999994</v>
      </c>
      <c r="H28" s="40">
        <v>493.48000000000002</v>
      </c>
      <c r="I28" s="40">
        <v>493.48000000000002</v>
      </c>
      <c r="J28" s="41">
        <f t="shared" si="0"/>
        <v>-315.48000000000002</v>
      </c>
      <c r="K28" s="42">
        <f t="shared" si="1"/>
        <v>-10553.42</v>
      </c>
      <c r="L28" s="42">
        <f t="shared" si="2"/>
        <v>408.38</v>
      </c>
      <c r="M28" s="43">
        <f t="shared" si="3"/>
        <v>0.61001780063291133</v>
      </c>
      <c r="N28" s="43">
        <f t="shared" si="4"/>
        <v>5.7988249118683903</v>
      </c>
      <c r="O28" s="43">
        <f t="shared" si="5"/>
        <v>0.044671355764965739</v>
      </c>
      <c r="P28" s="6"/>
      <c r="Q28" s="1"/>
      <c r="R28" s="1"/>
      <c r="S28" s="1"/>
      <c r="T28" s="1"/>
      <c r="U28" s="1"/>
      <c r="V28" s="1"/>
    </row>
    <row r="29" s="1" customFormat="1" ht="15">
      <c r="A29" s="17"/>
      <c r="B29" s="37"/>
      <c r="C29" s="47"/>
      <c r="D29" s="69" t="s">
        <v>49</v>
      </c>
      <c r="E29" s="63">
        <f>E27+E28</f>
        <v>7816.4200000000001</v>
      </c>
      <c r="F29" s="63">
        <f>F27+F28</f>
        <v>115793.59999999999</v>
      </c>
      <c r="G29" s="63">
        <f>G27+G28</f>
        <v>5285.1000000000004</v>
      </c>
      <c r="H29" s="63">
        <f>H27+H28</f>
        <v>4845.9500000000007</v>
      </c>
      <c r="I29" s="63">
        <f>I27+I28</f>
        <v>4845.9500000000007</v>
      </c>
      <c r="J29" s="64">
        <f t="shared" si="0"/>
        <v>-2970.4699999999993</v>
      </c>
      <c r="K29" s="65">
        <f t="shared" si="1"/>
        <v>-110947.64999999999</v>
      </c>
      <c r="L29" s="65">
        <f t="shared" si="2"/>
        <v>-439.14999999999964</v>
      </c>
      <c r="M29" s="52">
        <f t="shared" si="3"/>
        <v>0.61997052359008353</v>
      </c>
      <c r="N29" s="52">
        <f t="shared" si="4"/>
        <v>0.91690791091937718</v>
      </c>
      <c r="O29" s="52">
        <f t="shared" si="5"/>
        <v>0.041849894985560521</v>
      </c>
      <c r="P29" s="66"/>
      <c r="Q29" s="1"/>
      <c r="R29" s="1"/>
      <c r="S29" s="1"/>
      <c r="T29" s="1"/>
      <c r="U29" s="1"/>
      <c r="V29" s="1"/>
    </row>
    <row r="30" ht="15.75" customHeight="1">
      <c r="A30" s="16" t="s">
        <v>74</v>
      </c>
      <c r="B30" s="37" t="s">
        <v>75</v>
      </c>
      <c r="C30" s="38" t="s">
        <v>76</v>
      </c>
      <c r="D30" s="62" t="s">
        <v>77</v>
      </c>
      <c r="E30" s="40"/>
      <c r="F30" s="40">
        <v>7680</v>
      </c>
      <c r="G30" s="40">
        <v>0</v>
      </c>
      <c r="H30" s="40">
        <v>0</v>
      </c>
      <c r="I30" s="40">
        <v>0</v>
      </c>
      <c r="J30" s="41">
        <f t="shared" si="0"/>
        <v>0</v>
      </c>
      <c r="K30" s="42">
        <f t="shared" si="1"/>
        <v>-7680</v>
      </c>
      <c r="L30" s="42">
        <f t="shared" si="2"/>
        <v>0</v>
      </c>
      <c r="M30" s="43" t="str">
        <f t="shared" si="3"/>
        <v/>
      </c>
      <c r="N30" s="43" t="str">
        <f t="shared" si="4"/>
        <v/>
      </c>
      <c r="O30" s="43">
        <f t="shared" si="5"/>
        <v>0</v>
      </c>
      <c r="P30" s="6"/>
      <c r="Q30" s="1"/>
      <c r="R30" s="1"/>
      <c r="S30" s="1"/>
      <c r="T30" s="1"/>
      <c r="U30" s="1"/>
      <c r="V30" s="1"/>
    </row>
    <row r="31" ht="17.25" customHeight="1">
      <c r="A31" s="16"/>
      <c r="B31" s="37"/>
      <c r="C31" s="38" t="s">
        <v>78</v>
      </c>
      <c r="D31" s="70" t="s">
        <v>79</v>
      </c>
      <c r="E31" s="40">
        <v>3454.4099999999999</v>
      </c>
      <c r="F31" s="40">
        <v>80987</v>
      </c>
      <c r="G31" s="40">
        <v>5300</v>
      </c>
      <c r="H31" s="40">
        <v>4799.0100000000002</v>
      </c>
      <c r="I31" s="40">
        <v>4799.0100000000002</v>
      </c>
      <c r="J31" s="41">
        <f t="shared" si="0"/>
        <v>1344.6000000000004</v>
      </c>
      <c r="K31" s="42">
        <f t="shared" si="1"/>
        <v>-76187.990000000005</v>
      </c>
      <c r="L31" s="42">
        <f t="shared" si="2"/>
        <v>-500.98999999999978</v>
      </c>
      <c r="M31" s="43">
        <f t="shared" si="3"/>
        <v>1.3892415781566174</v>
      </c>
      <c r="N31" s="43">
        <f t="shared" si="4"/>
        <v>0.90547358490566043</v>
      </c>
      <c r="O31" s="43">
        <f t="shared" si="5"/>
        <v>0.059256547347105094</v>
      </c>
      <c r="P31" s="6"/>
      <c r="Q31" s="1"/>
      <c r="R31" s="1"/>
      <c r="S31" s="1"/>
      <c r="T31" s="1"/>
      <c r="U31" s="1"/>
      <c r="V31" s="1"/>
    </row>
    <row r="32" ht="15">
      <c r="A32" s="16"/>
      <c r="B32" s="37"/>
      <c r="C32" s="61" t="s">
        <v>80</v>
      </c>
      <c r="D32" s="68" t="s">
        <v>81</v>
      </c>
      <c r="E32" s="40">
        <v>242.12</v>
      </c>
      <c r="F32" s="40">
        <v>557</v>
      </c>
      <c r="G32" s="40">
        <v>46.399999999999999</v>
      </c>
      <c r="H32" s="40">
        <v>238.44999999999999</v>
      </c>
      <c r="I32" s="40">
        <v>238.44999999999999</v>
      </c>
      <c r="J32" s="41">
        <f t="shared" si="0"/>
        <v>-3.6700000000000159</v>
      </c>
      <c r="K32" s="42">
        <f t="shared" si="1"/>
        <v>-318.55000000000001</v>
      </c>
      <c r="L32" s="42">
        <f t="shared" si="2"/>
        <v>192.04999999999998</v>
      </c>
      <c r="M32" s="43">
        <f t="shared" si="3"/>
        <v>0.98484222699487856</v>
      </c>
      <c r="N32" s="43">
        <f t="shared" si="4"/>
        <v>5.1390086206896548</v>
      </c>
      <c r="O32" s="43">
        <f t="shared" si="5"/>
        <v>0.42809694793536801</v>
      </c>
      <c r="P32" s="6"/>
      <c r="Q32" s="1"/>
      <c r="R32" s="1"/>
      <c r="S32" s="1"/>
      <c r="T32" s="1"/>
      <c r="U32" s="1"/>
      <c r="V32" s="1"/>
    </row>
    <row r="33" ht="15">
      <c r="A33" s="16"/>
      <c r="B33" s="37"/>
      <c r="C33" s="61" t="s">
        <v>82</v>
      </c>
      <c r="D33" s="68" t="s">
        <v>83</v>
      </c>
      <c r="E33" s="40"/>
      <c r="F33" s="40">
        <v>8021.3000000000002</v>
      </c>
      <c r="G33" s="40">
        <v>0</v>
      </c>
      <c r="H33" s="40">
        <v>0</v>
      </c>
      <c r="I33" s="40">
        <v>0</v>
      </c>
      <c r="J33" s="41">
        <f>H33-E33</f>
        <v>0</v>
      </c>
      <c r="K33" s="42">
        <f>H33-F33</f>
        <v>-8021.3000000000002</v>
      </c>
      <c r="L33" s="42">
        <f>I33-G33</f>
        <v>0</v>
      </c>
      <c r="M33" s="43" t="str">
        <f>IFERROR(H33/E33,"")</f>
        <v/>
      </c>
      <c r="N33" s="43" t="str">
        <f>IFERROR(I33/G33,"")</f>
        <v/>
      </c>
      <c r="O33" s="43">
        <f>IFERROR(H33/F33,"")</f>
        <v>0</v>
      </c>
      <c r="P33" s="6"/>
      <c r="Q33" s="1"/>
      <c r="R33" s="1"/>
      <c r="S33" s="1"/>
      <c r="T33" s="1"/>
      <c r="U33" s="1"/>
      <c r="V33" s="1"/>
    </row>
    <row r="34" s="1" customFormat="1" ht="15">
      <c r="A34" s="16"/>
      <c r="B34" s="37"/>
      <c r="C34" s="61" t="s">
        <v>84</v>
      </c>
      <c r="D34" s="68" t="s">
        <v>85</v>
      </c>
      <c r="E34" s="40">
        <f>E35+E37+E36</f>
        <v>24765.580000000002</v>
      </c>
      <c r="F34" s="40">
        <f>F35+F37+F36</f>
        <v>60647.099999999999</v>
      </c>
      <c r="G34" s="40">
        <f>G35+G37+G36</f>
        <v>4610.1999999999998</v>
      </c>
      <c r="H34" s="40">
        <f>H35+H37+H36</f>
        <v>9399.8199999999997</v>
      </c>
      <c r="I34" s="40">
        <f>I35+I37+I36</f>
        <v>9399.8199999999997</v>
      </c>
      <c r="J34" s="41">
        <f t="shared" si="0"/>
        <v>-15365.760000000002</v>
      </c>
      <c r="K34" s="42">
        <f t="shared" si="1"/>
        <v>-51247.279999999999</v>
      </c>
      <c r="L34" s="42">
        <f t="shared" si="2"/>
        <v>4789.6199999999999</v>
      </c>
      <c r="M34" s="43">
        <f t="shared" si="3"/>
        <v>0.3795517811414067</v>
      </c>
      <c r="N34" s="43">
        <f t="shared" si="4"/>
        <v>2.038918051277602</v>
      </c>
      <c r="O34" s="43">
        <f t="shared" si="5"/>
        <v>0.15499207711498159</v>
      </c>
      <c r="P34" s="6"/>
      <c r="Q34" s="1"/>
      <c r="R34" s="1"/>
      <c r="S34" s="1"/>
      <c r="T34" s="1"/>
      <c r="U34" s="1"/>
      <c r="V34" s="1"/>
    </row>
    <row r="35" ht="15">
      <c r="A35" s="16"/>
      <c r="B35" s="37"/>
      <c r="C35" s="71" t="s">
        <v>86</v>
      </c>
      <c r="D35" s="72" t="s">
        <v>87</v>
      </c>
      <c r="E35" s="40">
        <v>23420</v>
      </c>
      <c r="F35" s="40">
        <v>21537.900000000001</v>
      </c>
      <c r="G35" s="40">
        <v>2250</v>
      </c>
      <c r="H35" s="40">
        <v>5430</v>
      </c>
      <c r="I35" s="40">
        <v>5430</v>
      </c>
      <c r="J35" s="64">
        <f t="shared" si="0"/>
        <v>-17990</v>
      </c>
      <c r="K35" s="65">
        <f t="shared" si="1"/>
        <v>-16107.900000000001</v>
      </c>
      <c r="L35" s="65">
        <f t="shared" si="2"/>
        <v>3180</v>
      </c>
      <c r="M35" s="43">
        <f t="shared" si="3"/>
        <v>0.2318531169940222</v>
      </c>
      <c r="N35" s="43">
        <f t="shared" si="4"/>
        <v>2.4133333333333336</v>
      </c>
      <c r="O35" s="43">
        <f t="shared" si="5"/>
        <v>0.25211371582187675</v>
      </c>
      <c r="P35" s="66"/>
      <c r="Q35" s="1"/>
      <c r="R35" s="1"/>
      <c r="S35" s="1"/>
      <c r="T35" s="1"/>
      <c r="U35" s="1"/>
      <c r="V35" s="1"/>
    </row>
    <row r="36" ht="15">
      <c r="A36" s="16"/>
      <c r="B36" s="37"/>
      <c r="C36" s="71" t="s">
        <v>88</v>
      </c>
      <c r="D36" s="72" t="s">
        <v>89</v>
      </c>
      <c r="E36" s="40"/>
      <c r="F36" s="40">
        <v>511.5</v>
      </c>
      <c r="G36" s="40">
        <v>0</v>
      </c>
      <c r="H36" s="40">
        <v>0</v>
      </c>
      <c r="I36" s="40">
        <v>0</v>
      </c>
      <c r="J36" s="64">
        <f t="shared" si="0"/>
        <v>0</v>
      </c>
      <c r="K36" s="65">
        <f t="shared" si="1"/>
        <v>-511.5</v>
      </c>
      <c r="L36" s="65">
        <f t="shared" si="2"/>
        <v>0</v>
      </c>
      <c r="M36" s="43" t="str">
        <f t="shared" si="3"/>
        <v/>
      </c>
      <c r="N36" s="43" t="str">
        <f t="shared" si="4"/>
        <v/>
      </c>
      <c r="O36" s="43">
        <f t="shared" si="5"/>
        <v>0</v>
      </c>
      <c r="P36" s="66"/>
      <c r="Q36" s="1"/>
      <c r="R36" s="1"/>
      <c r="S36" s="1"/>
      <c r="T36" s="1"/>
      <c r="U36" s="1"/>
      <c r="V36" s="1"/>
    </row>
    <row r="37" ht="15">
      <c r="A37" s="16"/>
      <c r="B37" s="37"/>
      <c r="C37" s="71" t="s">
        <v>90</v>
      </c>
      <c r="D37" s="72" t="s">
        <v>91</v>
      </c>
      <c r="E37" s="40">
        <v>1345.5799999999999</v>
      </c>
      <c r="F37" s="40">
        <v>38597.699999999997</v>
      </c>
      <c r="G37" s="40">
        <v>2360.1999999999998</v>
      </c>
      <c r="H37" s="40">
        <v>3969.8200000000002</v>
      </c>
      <c r="I37" s="40">
        <v>3969.8200000000002</v>
      </c>
      <c r="J37" s="64">
        <f t="shared" si="0"/>
        <v>2624.2400000000002</v>
      </c>
      <c r="K37" s="65">
        <f t="shared" si="1"/>
        <v>-34627.879999999997</v>
      </c>
      <c r="L37" s="65">
        <f t="shared" si="2"/>
        <v>1609.6200000000003</v>
      </c>
      <c r="M37" s="43">
        <f t="shared" si="3"/>
        <v>2.9502667994470788</v>
      </c>
      <c r="N37" s="43">
        <f t="shared" si="4"/>
        <v>1.6819845775781714</v>
      </c>
      <c r="O37" s="43">
        <f t="shared" si="5"/>
        <v>0.10285120615995255</v>
      </c>
      <c r="P37" s="66"/>
      <c r="Q37" s="1"/>
      <c r="R37" s="1"/>
      <c r="S37" s="1"/>
      <c r="T37" s="1"/>
      <c r="U37" s="1"/>
      <c r="V37" s="1"/>
    </row>
    <row r="38" s="1" customFormat="1" ht="15">
      <c r="A38" s="16"/>
      <c r="B38" s="73"/>
      <c r="C38" s="47"/>
      <c r="D38" s="69" t="s">
        <v>49</v>
      </c>
      <c r="E38" s="63">
        <f>SUM(E30:E34)</f>
        <v>28462.110000000001</v>
      </c>
      <c r="F38" s="63">
        <f>SUM(F30:F34)</f>
        <v>157892.39999999999</v>
      </c>
      <c r="G38" s="63">
        <f>SUM(G30:G34)</f>
        <v>9956.5999999999985</v>
      </c>
      <c r="H38" s="63">
        <f>SUM(H30:H34)</f>
        <v>14437.279999999999</v>
      </c>
      <c r="I38" s="63">
        <f>SUM(I30:I34)</f>
        <v>14437.279999999999</v>
      </c>
      <c r="J38" s="64">
        <f t="shared" si="0"/>
        <v>-14024.830000000002</v>
      </c>
      <c r="K38" s="65">
        <f t="shared" ref="K38:K84" si="6">H38-F38</f>
        <v>-143455.12</v>
      </c>
      <c r="L38" s="65">
        <f t="shared" ref="L38:L84" si="7">I38-G38</f>
        <v>4480.6800000000003</v>
      </c>
      <c r="M38" s="52">
        <f t="shared" si="3"/>
        <v>0.5072455977438074</v>
      </c>
      <c r="N38" s="52">
        <f t="shared" ref="N38:N84" si="8">IFERROR(I38/G38,"")</f>
        <v>1.4500210915372718</v>
      </c>
      <c r="O38" s="52">
        <f t="shared" si="5"/>
        <v>0.091437459941073787</v>
      </c>
      <c r="P38" s="66"/>
      <c r="Q38" s="1"/>
      <c r="R38" s="1"/>
      <c r="S38" s="1"/>
      <c r="T38" s="1"/>
      <c r="U38" s="1"/>
      <c r="V38" s="1"/>
    </row>
    <row r="39" ht="30">
      <c r="A39" s="16" t="s">
        <v>92</v>
      </c>
      <c r="B39" s="37" t="s">
        <v>39</v>
      </c>
      <c r="C39" s="61" t="s">
        <v>93</v>
      </c>
      <c r="D39" s="68" t="s">
        <v>94</v>
      </c>
      <c r="E39" s="40">
        <v>10009.65</v>
      </c>
      <c r="F39" s="40">
        <v>293156.20000000001</v>
      </c>
      <c r="G39" s="40">
        <v>7500</v>
      </c>
      <c r="H39" s="40">
        <v>6793.5299999999997</v>
      </c>
      <c r="I39" s="40">
        <v>6793.5299999999997</v>
      </c>
      <c r="J39" s="41">
        <f t="shared" si="0"/>
        <v>-3216.1199999999999</v>
      </c>
      <c r="K39" s="42">
        <f t="shared" si="6"/>
        <v>-286362.66999999998</v>
      </c>
      <c r="L39" s="42">
        <f t="shared" si="7"/>
        <v>-706.47000000000025</v>
      </c>
      <c r="M39" s="43">
        <f t="shared" si="3"/>
        <v>0.67869805637559755</v>
      </c>
      <c r="N39" s="43">
        <f t="shared" si="8"/>
        <v>0.90580399999999994</v>
      </c>
      <c r="O39" s="43">
        <f t="shared" si="5"/>
        <v>0.023173755151690463</v>
      </c>
      <c r="P39" s="6"/>
      <c r="Q39" s="1"/>
      <c r="R39" s="1"/>
      <c r="S39" s="1"/>
      <c r="T39" s="1"/>
      <c r="U39" s="1"/>
      <c r="V39" s="1"/>
    </row>
    <row r="40" ht="16.5" customHeight="1">
      <c r="A40" s="16"/>
      <c r="B40" s="37"/>
      <c r="C40" s="67" t="s">
        <v>95</v>
      </c>
      <c r="D40" s="68" t="s">
        <v>96</v>
      </c>
      <c r="E40" s="40">
        <v>-2165.1799999999998</v>
      </c>
      <c r="F40" s="40">
        <v>216003.29999999999</v>
      </c>
      <c r="G40" s="40">
        <v>8475</v>
      </c>
      <c r="H40" s="40">
        <v>29083.110000000001</v>
      </c>
      <c r="I40" s="40">
        <v>29083.110000000001</v>
      </c>
      <c r="J40" s="41">
        <f t="shared" si="0"/>
        <v>31248.290000000001</v>
      </c>
      <c r="K40" s="42">
        <f t="shared" si="6"/>
        <v>-186920.19</v>
      </c>
      <c r="L40" s="42">
        <f t="shared" si="7"/>
        <v>20608.110000000001</v>
      </c>
      <c r="M40" s="43">
        <f t="shared" si="3"/>
        <v>-13.432190395255823</v>
      </c>
      <c r="N40" s="43">
        <f t="shared" si="8"/>
        <v>3.4316353982300885</v>
      </c>
      <c r="O40" s="43">
        <f t="shared" si="5"/>
        <v>0.13464197074766915</v>
      </c>
      <c r="P40" s="6"/>
      <c r="Q40" s="1"/>
      <c r="R40" s="1"/>
      <c r="S40" s="1"/>
      <c r="T40" s="1"/>
      <c r="U40" s="1"/>
      <c r="V40" s="1"/>
    </row>
    <row r="41" ht="30">
      <c r="A41" s="16"/>
      <c r="B41" s="37"/>
      <c r="C41" s="38" t="s">
        <v>97</v>
      </c>
      <c r="D41" s="62" t="s">
        <v>98</v>
      </c>
      <c r="E41" s="40">
        <v>377.70999999999998</v>
      </c>
      <c r="F41" s="40">
        <v>53573.900000000001</v>
      </c>
      <c r="G41" s="40">
        <v>361</v>
      </c>
      <c r="H41" s="40">
        <v>58.25</v>
      </c>
      <c r="I41" s="40">
        <v>58.25</v>
      </c>
      <c r="J41" s="41">
        <f t="shared" si="0"/>
        <v>-319.45999999999998</v>
      </c>
      <c r="K41" s="42">
        <f t="shared" si="6"/>
        <v>-53515.650000000001</v>
      </c>
      <c r="L41" s="42">
        <f t="shared" si="7"/>
        <v>-302.75</v>
      </c>
      <c r="M41" s="43">
        <f t="shared" si="3"/>
        <v>0.15421884514574674</v>
      </c>
      <c r="N41" s="43">
        <f t="shared" si="8"/>
        <v>0.16135734072022162</v>
      </c>
      <c r="O41" s="43">
        <f t="shared" si="5"/>
        <v>0.0010872831733362701</v>
      </c>
      <c r="P41" s="6"/>
      <c r="Q41" s="1"/>
      <c r="R41" s="1"/>
      <c r="S41" s="1"/>
      <c r="T41" s="1"/>
      <c r="U41" s="1"/>
      <c r="V41" s="1"/>
    </row>
    <row r="42" ht="30.75" customHeight="1">
      <c r="A42" s="16"/>
      <c r="B42" s="37"/>
      <c r="C42" s="38" t="s">
        <v>99</v>
      </c>
      <c r="D42" s="62" t="s">
        <v>100</v>
      </c>
      <c r="E42" s="40">
        <v>151.63</v>
      </c>
      <c r="F42" s="40">
        <v>3436.3000000000002</v>
      </c>
      <c r="G42" s="40">
        <v>0</v>
      </c>
      <c r="H42" s="40">
        <v>22.68</v>
      </c>
      <c r="I42" s="40">
        <v>22.68</v>
      </c>
      <c r="J42" s="41">
        <f t="shared" si="0"/>
        <v>-128.94999999999999</v>
      </c>
      <c r="K42" s="42">
        <f t="shared" si="6"/>
        <v>-3413.6200000000003</v>
      </c>
      <c r="L42" s="42">
        <f t="shared" si="7"/>
        <v>22.68</v>
      </c>
      <c r="M42" s="43">
        <f t="shared" si="3"/>
        <v>0.14957462243619338</v>
      </c>
      <c r="N42" s="43" t="str">
        <f t="shared" si="8"/>
        <v/>
      </c>
      <c r="O42" s="43">
        <f t="shared" si="5"/>
        <v>0.0066001222244856383</v>
      </c>
      <c r="P42" s="6"/>
      <c r="Q42" s="1"/>
      <c r="R42" s="1"/>
      <c r="S42" s="1"/>
      <c r="T42" s="1"/>
      <c r="U42" s="1"/>
      <c r="V42" s="1"/>
    </row>
    <row r="43" ht="16.5" customHeight="1">
      <c r="A43" s="16"/>
      <c r="B43" s="37"/>
      <c r="C43" s="38" t="s">
        <v>101</v>
      </c>
      <c r="D43" s="62" t="s">
        <v>102</v>
      </c>
      <c r="E43" s="40">
        <v>3.71</v>
      </c>
      <c r="F43" s="40">
        <v>0</v>
      </c>
      <c r="G43" s="40">
        <v>0</v>
      </c>
      <c r="H43" s="40">
        <v>190.81</v>
      </c>
      <c r="I43" s="40">
        <v>190.81</v>
      </c>
      <c r="J43" s="41">
        <f t="shared" si="0"/>
        <v>187.09999999999999</v>
      </c>
      <c r="K43" s="42">
        <f t="shared" si="6"/>
        <v>190.81</v>
      </c>
      <c r="L43" s="42">
        <f t="shared" si="7"/>
        <v>190.81</v>
      </c>
      <c r="M43" s="43">
        <f t="shared" si="3"/>
        <v>51.43126684636119</v>
      </c>
      <c r="N43" s="43" t="str">
        <f t="shared" si="8"/>
        <v/>
      </c>
      <c r="O43" s="43" t="str">
        <f t="shared" si="5"/>
        <v/>
      </c>
      <c r="P43" s="6"/>
      <c r="Q43" s="1"/>
      <c r="R43" s="1"/>
      <c r="S43" s="1"/>
      <c r="T43" s="1"/>
      <c r="U43" s="1"/>
      <c r="V43" s="1"/>
    </row>
    <row r="44" ht="30">
      <c r="A44" s="16"/>
      <c r="B44" s="37"/>
      <c r="C44" s="61" t="s">
        <v>103</v>
      </c>
      <c r="D44" s="68" t="s">
        <v>104</v>
      </c>
      <c r="E44" s="40">
        <v>8850.0699999999997</v>
      </c>
      <c r="F44" s="40">
        <v>202788.70000000001</v>
      </c>
      <c r="G44" s="40">
        <v>2230</v>
      </c>
      <c r="H44" s="40">
        <v>1768.8600000000001</v>
      </c>
      <c r="I44" s="40">
        <v>1768.8600000000001</v>
      </c>
      <c r="J44" s="41">
        <f t="shared" si="0"/>
        <v>-7081.2099999999991</v>
      </c>
      <c r="K44" s="42">
        <f t="shared" si="6"/>
        <v>-201019.84000000003</v>
      </c>
      <c r="L44" s="42">
        <f t="shared" si="7"/>
        <v>-461.13999999999987</v>
      </c>
      <c r="M44" s="43">
        <f t="shared" si="3"/>
        <v>0.19986960555114255</v>
      </c>
      <c r="N44" s="43">
        <f t="shared" si="8"/>
        <v>0.79321076233183863</v>
      </c>
      <c r="O44" s="43">
        <f t="shared" si="5"/>
        <v>0.0087226753758961918</v>
      </c>
      <c r="P44" s="6"/>
      <c r="Q44" s="1"/>
      <c r="R44" s="1"/>
      <c r="S44" s="1"/>
      <c r="T44" s="1"/>
      <c r="U44" s="1"/>
      <c r="V44" s="1"/>
    </row>
    <row r="45" ht="30" customHeight="1">
      <c r="A45" s="16"/>
      <c r="B45" s="37"/>
      <c r="C45" s="61" t="s">
        <v>105</v>
      </c>
      <c r="D45" s="68" t="s">
        <v>106</v>
      </c>
      <c r="E45" s="40"/>
      <c r="F45" s="40">
        <v>0</v>
      </c>
      <c r="G45" s="40">
        <v>0</v>
      </c>
      <c r="H45" s="40">
        <v>0</v>
      </c>
      <c r="I45" s="40">
        <v>0</v>
      </c>
      <c r="J45" s="41">
        <f t="shared" si="0"/>
        <v>0</v>
      </c>
      <c r="K45" s="42">
        <f t="shared" si="6"/>
        <v>0</v>
      </c>
      <c r="L45" s="42">
        <f t="shared" si="7"/>
        <v>0</v>
      </c>
      <c r="M45" s="43" t="str">
        <f t="shared" si="3"/>
        <v/>
      </c>
      <c r="N45" s="43" t="str">
        <f t="shared" si="8"/>
        <v/>
      </c>
      <c r="O45" s="43" t="str">
        <f t="shared" si="5"/>
        <v/>
      </c>
      <c r="P45" s="6">
        <v>1</v>
      </c>
      <c r="Q45" s="1"/>
      <c r="R45" s="1"/>
      <c r="S45" s="1"/>
      <c r="T45" s="1"/>
      <c r="U45" s="1"/>
      <c r="V45" s="1"/>
    </row>
    <row r="46" ht="28.5" customHeight="1">
      <c r="A46" s="16"/>
      <c r="B46" s="37"/>
      <c r="C46" s="61" t="s">
        <v>107</v>
      </c>
      <c r="D46" s="68" t="s">
        <v>108</v>
      </c>
      <c r="E46" s="40">
        <v>10127.870000000001</v>
      </c>
      <c r="F46" s="40">
        <v>96901.899999999994</v>
      </c>
      <c r="G46" s="40">
        <v>2900</v>
      </c>
      <c r="H46" s="40">
        <v>2744.4000000000001</v>
      </c>
      <c r="I46" s="40">
        <v>2744.4000000000001</v>
      </c>
      <c r="J46" s="41">
        <f t="shared" si="0"/>
        <v>-7383.4700000000012</v>
      </c>
      <c r="K46" s="42">
        <f t="shared" si="6"/>
        <v>-94157.5</v>
      </c>
      <c r="L46" s="42">
        <f t="shared" si="7"/>
        <v>-155.59999999999991</v>
      </c>
      <c r="M46" s="43">
        <f t="shared" si="3"/>
        <v>0.27097504213620432</v>
      </c>
      <c r="N46" s="43">
        <f t="shared" si="8"/>
        <v>0.94634482758620697</v>
      </c>
      <c r="O46" s="43">
        <f t="shared" si="5"/>
        <v>0.028321426102068177</v>
      </c>
      <c r="P46" s="6"/>
      <c r="Q46" s="1"/>
      <c r="R46" s="1"/>
      <c r="S46" s="1"/>
      <c r="T46" s="1"/>
      <c r="U46" s="1"/>
      <c r="V46" s="1"/>
    </row>
    <row r="47" ht="30" customHeight="1">
      <c r="A47" s="16"/>
      <c r="B47" s="37"/>
      <c r="C47" s="61" t="s">
        <v>109</v>
      </c>
      <c r="D47" s="74" t="s">
        <v>110</v>
      </c>
      <c r="E47" s="40"/>
      <c r="F47" s="40">
        <v>0</v>
      </c>
      <c r="G47" s="40">
        <v>0</v>
      </c>
      <c r="H47" s="40">
        <v>0</v>
      </c>
      <c r="I47" s="40">
        <v>0</v>
      </c>
      <c r="J47" s="41">
        <f t="shared" si="0"/>
        <v>0</v>
      </c>
      <c r="K47" s="42">
        <f t="shared" si="6"/>
        <v>0</v>
      </c>
      <c r="L47" s="42">
        <f t="shared" si="7"/>
        <v>0</v>
      </c>
      <c r="M47" s="43" t="str">
        <f t="shared" si="3"/>
        <v/>
      </c>
      <c r="N47" s="43" t="str">
        <f t="shared" si="8"/>
        <v/>
      </c>
      <c r="O47" s="43"/>
      <c r="P47" s="6">
        <v>1</v>
      </c>
      <c r="Q47" s="1"/>
      <c r="R47" s="1"/>
      <c r="S47" s="1"/>
      <c r="T47" s="1"/>
      <c r="U47" s="1"/>
      <c r="V47" s="1"/>
    </row>
    <row r="48" ht="18" customHeight="1">
      <c r="A48" s="16"/>
      <c r="B48" s="37"/>
      <c r="C48" s="38" t="s">
        <v>68</v>
      </c>
      <c r="D48" s="62" t="s">
        <v>69</v>
      </c>
      <c r="E48" s="40">
        <v>564.89999999999998</v>
      </c>
      <c r="F48" s="40">
        <v>12978</v>
      </c>
      <c r="G48" s="40">
        <v>0</v>
      </c>
      <c r="H48" s="40">
        <v>367.27000000000004</v>
      </c>
      <c r="I48" s="40">
        <v>367.27000000000004</v>
      </c>
      <c r="J48" s="41">
        <f t="shared" si="0"/>
        <v>-197.62999999999994</v>
      </c>
      <c r="K48" s="42">
        <f t="shared" si="6"/>
        <v>-12610.73</v>
      </c>
      <c r="L48" s="42">
        <f t="shared" si="7"/>
        <v>367.27000000000004</v>
      </c>
      <c r="M48" s="43">
        <f t="shared" si="3"/>
        <v>0.65015046910957697</v>
      </c>
      <c r="N48" s="43" t="str">
        <f t="shared" si="8"/>
        <v/>
      </c>
      <c r="O48" s="43">
        <f t="shared" ref="O48:O84" si="9">IFERROR(H48/F48,"")</f>
        <v>0.028299429804284175</v>
      </c>
      <c r="P48" s="6"/>
      <c r="Q48" s="1"/>
      <c r="R48" s="1"/>
      <c r="S48" s="1"/>
      <c r="T48" s="1"/>
      <c r="U48" s="1"/>
      <c r="V48" s="1"/>
    </row>
    <row r="49" ht="18.75" customHeight="1">
      <c r="A49" s="16"/>
      <c r="B49" s="37"/>
      <c r="C49" s="38" t="s">
        <v>111</v>
      </c>
      <c r="D49" s="62" t="s">
        <v>112</v>
      </c>
      <c r="E49" s="40">
        <v>3110.2199999999998</v>
      </c>
      <c r="F49" s="40">
        <v>68465.100000000006</v>
      </c>
      <c r="G49" s="40">
        <v>3425</v>
      </c>
      <c r="H49" s="40">
        <v>4014.4000000000001</v>
      </c>
      <c r="I49" s="40">
        <v>4014.4000000000001</v>
      </c>
      <c r="J49" s="41">
        <f t="shared" si="0"/>
        <v>904.18000000000029</v>
      </c>
      <c r="K49" s="42">
        <f t="shared" si="6"/>
        <v>-64450.700000000004</v>
      </c>
      <c r="L49" s="42">
        <f t="shared" si="7"/>
        <v>589.40000000000009</v>
      </c>
      <c r="M49" s="43">
        <f t="shared" si="3"/>
        <v>1.2907125540958519</v>
      </c>
      <c r="N49" s="43">
        <f t="shared" si="8"/>
        <v>1.1720875912408759</v>
      </c>
      <c r="O49" s="43">
        <f t="shared" si="9"/>
        <v>0.058634253072003102</v>
      </c>
      <c r="P49" s="6"/>
      <c r="Q49" s="1"/>
      <c r="R49" s="1"/>
      <c r="S49" s="1"/>
      <c r="T49" s="1"/>
      <c r="U49" s="1"/>
      <c r="V49" s="1"/>
    </row>
    <row r="50" s="1" customFormat="1" ht="18" customHeight="1">
      <c r="A50" s="16"/>
      <c r="B50" s="73"/>
      <c r="C50" s="47"/>
      <c r="D50" s="69" t="s">
        <v>49</v>
      </c>
      <c r="E50" s="63">
        <f>SUM(E39:E49)</f>
        <v>31030.580000000002</v>
      </c>
      <c r="F50" s="63">
        <f>SUM(F39:F49)</f>
        <v>947303.40000000014</v>
      </c>
      <c r="G50" s="63">
        <f>SUM(G39:G49)</f>
        <v>24891</v>
      </c>
      <c r="H50" s="63">
        <f>SUM(H39:H49)</f>
        <v>45043.309999999998</v>
      </c>
      <c r="I50" s="63">
        <f>SUM(I39:I49)</f>
        <v>45043.309999999998</v>
      </c>
      <c r="J50" s="64">
        <f t="shared" si="0"/>
        <v>14012.729999999996</v>
      </c>
      <c r="K50" s="65">
        <f t="shared" si="6"/>
        <v>-902260.09000000008</v>
      </c>
      <c r="L50" s="65">
        <f t="shared" si="7"/>
        <v>20152.309999999998</v>
      </c>
      <c r="M50" s="43">
        <f t="shared" si="3"/>
        <v>1.45157808845339</v>
      </c>
      <c r="N50" s="43">
        <f t="shared" si="8"/>
        <v>1.8096223534610902</v>
      </c>
      <c r="O50" s="43">
        <f t="shared" si="9"/>
        <v>0.047548979556074636</v>
      </c>
      <c r="P50" s="66"/>
      <c r="Q50" s="1"/>
      <c r="R50" s="1"/>
      <c r="S50" s="1"/>
      <c r="T50" s="1"/>
      <c r="U50" s="1"/>
      <c r="V50" s="1"/>
    </row>
    <row r="51" ht="18" customHeight="1">
      <c r="A51" s="16" t="s">
        <v>113</v>
      </c>
      <c r="B51" s="37" t="s">
        <v>114</v>
      </c>
      <c r="C51" s="38" t="s">
        <v>66</v>
      </c>
      <c r="D51" s="62" t="s">
        <v>67</v>
      </c>
      <c r="E51" s="40"/>
      <c r="F51" s="40">
        <v>371</v>
      </c>
      <c r="G51" s="40">
        <v>0</v>
      </c>
      <c r="H51" s="40">
        <v>0</v>
      </c>
      <c r="I51" s="40">
        <v>0</v>
      </c>
      <c r="J51" s="41">
        <f t="shared" si="0"/>
        <v>0</v>
      </c>
      <c r="K51" s="42">
        <f t="shared" si="6"/>
        <v>-371</v>
      </c>
      <c r="L51" s="42">
        <f t="shared" si="7"/>
        <v>0</v>
      </c>
      <c r="M51" s="43" t="str">
        <f t="shared" si="3"/>
        <v/>
      </c>
      <c r="N51" s="43" t="str">
        <f t="shared" si="8"/>
        <v/>
      </c>
      <c r="O51" s="43">
        <f t="shared" si="9"/>
        <v>0</v>
      </c>
      <c r="P51" s="6"/>
      <c r="Q51" s="1"/>
      <c r="R51" s="1"/>
      <c r="S51" s="1"/>
      <c r="T51" s="1"/>
      <c r="U51" s="1"/>
      <c r="V51" s="1"/>
    </row>
    <row r="52" s="1" customFormat="1" ht="18" customHeight="1">
      <c r="A52" s="16"/>
      <c r="B52" s="37"/>
      <c r="C52" s="47"/>
      <c r="D52" s="69" t="s">
        <v>49</v>
      </c>
      <c r="E52" s="63">
        <f>SUM(E51:E51)</f>
        <v>0</v>
      </c>
      <c r="F52" s="63">
        <f>SUM(F51:F51)</f>
        <v>371</v>
      </c>
      <c r="G52" s="63">
        <f>SUM(G51:G51)</f>
        <v>0</v>
      </c>
      <c r="H52" s="63">
        <f>SUM(H51:H51)</f>
        <v>0</v>
      </c>
      <c r="I52" s="63">
        <f>SUM(I51:I51)</f>
        <v>0</v>
      </c>
      <c r="J52" s="64">
        <f t="shared" si="0"/>
        <v>0</v>
      </c>
      <c r="K52" s="65">
        <f t="shared" si="6"/>
        <v>-371</v>
      </c>
      <c r="L52" s="65">
        <f t="shared" si="7"/>
        <v>0</v>
      </c>
      <c r="M52" s="43" t="str">
        <f t="shared" si="3"/>
        <v/>
      </c>
      <c r="N52" s="43" t="str">
        <f t="shared" si="8"/>
        <v/>
      </c>
      <c r="O52" s="43">
        <f t="shared" si="9"/>
        <v>0</v>
      </c>
      <c r="P52" s="66"/>
      <c r="Q52" s="1"/>
      <c r="R52" s="1"/>
      <c r="S52" s="1"/>
      <c r="T52" s="1"/>
      <c r="U52" s="1"/>
      <c r="V52" s="1"/>
    </row>
    <row r="53" ht="18" customHeight="1">
      <c r="A53" s="16" t="s">
        <v>115</v>
      </c>
      <c r="B53" s="37" t="s">
        <v>116</v>
      </c>
      <c r="C53" s="38" t="s">
        <v>117</v>
      </c>
      <c r="D53" s="62" t="s">
        <v>118</v>
      </c>
      <c r="E53" s="40">
        <v>27724.830000000002</v>
      </c>
      <c r="F53" s="40">
        <v>653882.09999999998</v>
      </c>
      <c r="G53" s="40">
        <v>60712</v>
      </c>
      <c r="H53" s="40">
        <v>1582.48</v>
      </c>
      <c r="I53" s="40">
        <v>1582.48</v>
      </c>
      <c r="J53" s="41">
        <f t="shared" si="0"/>
        <v>-26142.350000000002</v>
      </c>
      <c r="K53" s="42">
        <f t="shared" si="6"/>
        <v>-652299.62</v>
      </c>
      <c r="L53" s="42">
        <f t="shared" si="7"/>
        <v>-59129.519999999997</v>
      </c>
      <c r="M53" s="43">
        <f t="shared" si="3"/>
        <v>0.057078077665399567</v>
      </c>
      <c r="N53" s="43">
        <f t="shared" si="8"/>
        <v>0.026065357754644882</v>
      </c>
      <c r="O53" s="43">
        <f t="shared" si="9"/>
        <v>0.0024201304791796564</v>
      </c>
      <c r="P53" s="6"/>
      <c r="Q53" s="1"/>
      <c r="R53" s="1"/>
      <c r="S53" s="1"/>
      <c r="T53" s="1"/>
      <c r="U53" s="1"/>
      <c r="V53" s="1"/>
    </row>
    <row r="54" ht="18" customHeight="1">
      <c r="A54" s="16"/>
      <c r="B54" s="37"/>
      <c r="C54" s="38" t="s">
        <v>119</v>
      </c>
      <c r="D54" s="62" t="s">
        <v>120</v>
      </c>
      <c r="E54" s="40">
        <v>22753.91</v>
      </c>
      <c r="F54" s="40">
        <v>423200.79999999999</v>
      </c>
      <c r="G54" s="40">
        <v>42724.900000000001</v>
      </c>
      <c r="H54" s="40">
        <v>1483.3199999999999</v>
      </c>
      <c r="I54" s="40">
        <v>1483.3199999999999</v>
      </c>
      <c r="J54" s="41">
        <f t="shared" si="0"/>
        <v>-21270.59</v>
      </c>
      <c r="K54" s="42">
        <f t="shared" si="6"/>
        <v>-421717.47999999998</v>
      </c>
      <c r="L54" s="42">
        <f t="shared" si="7"/>
        <v>-41241.580000000002</v>
      </c>
      <c r="M54" s="43">
        <f t="shared" si="3"/>
        <v>0.065189675093203753</v>
      </c>
      <c r="N54" s="43">
        <f t="shared" si="8"/>
        <v>0.034717927953020367</v>
      </c>
      <c r="O54" s="43">
        <f t="shared" si="9"/>
        <v>0.0035050028260816143</v>
      </c>
      <c r="P54" s="6"/>
      <c r="Q54" s="1"/>
      <c r="R54" s="1"/>
      <c r="S54" s="1"/>
      <c r="T54" s="1"/>
      <c r="U54" s="1"/>
      <c r="V54" s="1"/>
    </row>
    <row r="55" ht="18" customHeight="1">
      <c r="A55" s="16"/>
      <c r="B55" s="37"/>
      <c r="C55" s="38" t="s">
        <v>121</v>
      </c>
      <c r="D55" s="62" t="s">
        <v>122</v>
      </c>
      <c r="E55" s="40">
        <v>186968.29000000001</v>
      </c>
      <c r="F55" s="40">
        <v>4515290.5999999996</v>
      </c>
      <c r="G55" s="40">
        <v>293365.09999999998</v>
      </c>
      <c r="H55" s="40">
        <v>35100.620000000003</v>
      </c>
      <c r="I55" s="40">
        <v>35100.620000000003</v>
      </c>
      <c r="J55" s="41">
        <f t="shared" si="0"/>
        <v>-151867.67000000001</v>
      </c>
      <c r="K55" s="42">
        <f t="shared" si="6"/>
        <v>-4480189.9799999995</v>
      </c>
      <c r="L55" s="42">
        <f t="shared" si="7"/>
        <v>-258264.47999999998</v>
      </c>
      <c r="M55" s="43">
        <f t="shared" si="3"/>
        <v>0.18773568501910137</v>
      </c>
      <c r="N55" s="43">
        <f t="shared" si="8"/>
        <v>0.11964824718414019</v>
      </c>
      <c r="O55" s="43">
        <f t="shared" si="9"/>
        <v>0.0077737233568089736</v>
      </c>
      <c r="P55" s="6"/>
      <c r="Q55" s="1"/>
      <c r="R55" s="1"/>
      <c r="S55" s="1"/>
      <c r="T55" s="1"/>
      <c r="U55" s="1"/>
      <c r="V55" s="1"/>
    </row>
    <row r="56" ht="18" customHeight="1">
      <c r="A56" s="16"/>
      <c r="B56" s="37"/>
      <c r="C56" s="38" t="s">
        <v>123</v>
      </c>
      <c r="D56" s="62" t="s">
        <v>124</v>
      </c>
      <c r="E56" s="40">
        <v>62.100000000000001</v>
      </c>
      <c r="F56" s="40">
        <v>795</v>
      </c>
      <c r="G56" s="40">
        <v>60</v>
      </c>
      <c r="H56" s="40">
        <v>50.350000000000001</v>
      </c>
      <c r="I56" s="40">
        <v>50.350000000000001</v>
      </c>
      <c r="J56" s="41">
        <f t="shared" si="0"/>
        <v>-11.75</v>
      </c>
      <c r="K56" s="42">
        <f t="shared" si="6"/>
        <v>-744.64999999999998</v>
      </c>
      <c r="L56" s="42">
        <f t="shared" si="7"/>
        <v>-9.6499999999999986</v>
      </c>
      <c r="M56" s="43">
        <f t="shared" si="3"/>
        <v>0.81078904991948475</v>
      </c>
      <c r="N56" s="43">
        <f t="shared" si="8"/>
        <v>0.83916666666666673</v>
      </c>
      <c r="O56" s="43">
        <f t="shared" si="9"/>
        <v>0.063333333333333339</v>
      </c>
      <c r="P56" s="6"/>
      <c r="Q56" s="1"/>
      <c r="R56" s="1"/>
      <c r="S56" s="1"/>
      <c r="T56" s="1"/>
      <c r="U56" s="1"/>
      <c r="V56" s="1"/>
    </row>
    <row r="57" s="1" customFormat="1" ht="18" customHeight="1">
      <c r="A57" s="16"/>
      <c r="B57" s="37"/>
      <c r="C57" s="47"/>
      <c r="D57" s="69" t="s">
        <v>49</v>
      </c>
      <c r="E57" s="63">
        <f>SUM(E53:E56)</f>
        <v>237509.13000000003</v>
      </c>
      <c r="F57" s="63">
        <f>SUM(F53:F56)</f>
        <v>5593168.5</v>
      </c>
      <c r="G57" s="63">
        <f>SUM(G53:G56)</f>
        <v>396862</v>
      </c>
      <c r="H57" s="63">
        <f>SUM(H53:H56)</f>
        <v>38216.770000000004</v>
      </c>
      <c r="I57" s="63">
        <f>SUM(I53:I56)</f>
        <v>38216.770000000004</v>
      </c>
      <c r="J57" s="64">
        <f t="shared" si="0"/>
        <v>-199292.36000000004</v>
      </c>
      <c r="K57" s="65">
        <f t="shared" si="6"/>
        <v>-5554951.7300000004</v>
      </c>
      <c r="L57" s="65">
        <f t="shared" si="7"/>
        <v>-358645.22999999998</v>
      </c>
      <c r="M57" s="43">
        <f t="shared" si="3"/>
        <v>0.16090653020370205</v>
      </c>
      <c r="N57" s="43">
        <f t="shared" si="8"/>
        <v>0.096297377929859762</v>
      </c>
      <c r="O57" s="43">
        <f t="shared" si="9"/>
        <v>0.0068327585696729863</v>
      </c>
      <c r="P57" s="66"/>
      <c r="Q57" s="1"/>
      <c r="R57" s="1"/>
      <c r="S57" s="1"/>
      <c r="T57" s="1"/>
      <c r="U57" s="1"/>
      <c r="V57" s="1"/>
    </row>
    <row r="58" ht="13.5" customHeight="1">
      <c r="A58" s="17">
        <v>991</v>
      </c>
      <c r="B58" s="37" t="s">
        <v>125</v>
      </c>
      <c r="C58" s="61" t="s">
        <v>80</v>
      </c>
      <c r="D58" s="68" t="s">
        <v>126</v>
      </c>
      <c r="E58" s="40">
        <v>3164.8600000000001</v>
      </c>
      <c r="F58" s="40">
        <v>66470.800000000003</v>
      </c>
      <c r="G58" s="40">
        <v>4300</v>
      </c>
      <c r="H58" s="40">
        <v>4156.21</v>
      </c>
      <c r="I58" s="40">
        <v>4156.21</v>
      </c>
      <c r="J58" s="41">
        <f t="shared" si="0"/>
        <v>991.34999999999991</v>
      </c>
      <c r="K58" s="42">
        <f t="shared" si="6"/>
        <v>-62314.590000000004</v>
      </c>
      <c r="L58" s="42">
        <f t="shared" si="7"/>
        <v>-143.78999999999996</v>
      </c>
      <c r="M58" s="43">
        <f t="shared" si="3"/>
        <v>1.3132366044627566</v>
      </c>
      <c r="N58" s="43">
        <f t="shared" si="8"/>
        <v>0.96656046511627913</v>
      </c>
      <c r="O58" s="43">
        <f t="shared" si="9"/>
        <v>0.062526853896748641</v>
      </c>
      <c r="P58" s="6"/>
      <c r="Q58" s="1"/>
      <c r="R58" s="1"/>
      <c r="S58" s="1"/>
      <c r="T58" s="1"/>
      <c r="U58" s="1"/>
      <c r="V58" s="1"/>
    </row>
    <row r="59" ht="14.25" customHeight="1">
      <c r="A59" s="17"/>
      <c r="B59" s="37"/>
      <c r="C59" s="38" t="s">
        <v>127</v>
      </c>
      <c r="D59" s="62" t="s">
        <v>128</v>
      </c>
      <c r="E59" s="40"/>
      <c r="F59" s="40">
        <v>0</v>
      </c>
      <c r="G59" s="40">
        <v>0</v>
      </c>
      <c r="H59" s="40">
        <v>505.33000000000004</v>
      </c>
      <c r="I59" s="40">
        <v>505.33000000000004</v>
      </c>
      <c r="J59" s="41">
        <f t="shared" si="0"/>
        <v>505.33000000000004</v>
      </c>
      <c r="K59" s="42">
        <f t="shared" si="6"/>
        <v>505.33000000000004</v>
      </c>
      <c r="L59" s="42">
        <f t="shared" si="7"/>
        <v>505.33000000000004</v>
      </c>
      <c r="M59" s="43" t="str">
        <f t="shared" si="3"/>
        <v/>
      </c>
      <c r="N59" s="43" t="str">
        <f t="shared" si="8"/>
        <v/>
      </c>
      <c r="O59" s="43" t="str">
        <f t="shared" si="9"/>
        <v/>
      </c>
      <c r="P59" s="6">
        <v>1</v>
      </c>
      <c r="Q59" s="1"/>
      <c r="R59" s="1"/>
      <c r="S59" s="1"/>
      <c r="T59" s="1"/>
      <c r="U59" s="1"/>
      <c r="V59" s="1"/>
    </row>
    <row r="60" s="1" customFormat="1" ht="15.75" customHeight="1">
      <c r="A60" s="17"/>
      <c r="B60" s="37"/>
      <c r="C60" s="47"/>
      <c r="D60" s="69" t="s">
        <v>49</v>
      </c>
      <c r="E60" s="63">
        <f>SUM(E58:E59)</f>
        <v>3164.8600000000001</v>
      </c>
      <c r="F60" s="63">
        <f>SUM(F58:F59)</f>
        <v>66470.800000000003</v>
      </c>
      <c r="G60" s="63">
        <f>SUM(G58:G59)</f>
        <v>4300</v>
      </c>
      <c r="H60" s="63">
        <f>SUM(H58:H59)</f>
        <v>4661.54</v>
      </c>
      <c r="I60" s="63">
        <f>SUM(I58:I59)</f>
        <v>4661.54</v>
      </c>
      <c r="J60" s="64">
        <f t="shared" si="0"/>
        <v>1496.6799999999998</v>
      </c>
      <c r="K60" s="65">
        <f t="shared" si="6"/>
        <v>-61809.260000000002</v>
      </c>
      <c r="L60" s="65">
        <f t="shared" si="7"/>
        <v>361.53999999999996</v>
      </c>
      <c r="M60" s="43">
        <f t="shared" si="3"/>
        <v>1.4729055945602649</v>
      </c>
      <c r="N60" s="43">
        <f t="shared" si="8"/>
        <v>1.0840790697674418</v>
      </c>
      <c r="O60" s="52">
        <f t="shared" si="9"/>
        <v>0.070129139411591254</v>
      </c>
      <c r="P60" s="66"/>
      <c r="Q60" s="1"/>
      <c r="R60" s="1"/>
      <c r="S60" s="1"/>
      <c r="T60" s="1"/>
      <c r="U60" s="1"/>
      <c r="V60" s="1"/>
    </row>
    <row r="61" ht="18" customHeight="1">
      <c r="A61" s="16" t="s">
        <v>129</v>
      </c>
      <c r="B61" s="37" t="s">
        <v>130</v>
      </c>
      <c r="C61" s="38" t="s">
        <v>131</v>
      </c>
      <c r="D61" s="62" t="s">
        <v>132</v>
      </c>
      <c r="E61" s="40">
        <v>-302.13999999999999</v>
      </c>
      <c r="F61" s="40">
        <v>24461.700000000001</v>
      </c>
      <c r="G61" s="40">
        <v>157.80000000000001</v>
      </c>
      <c r="H61" s="40">
        <v>132.91000000000003</v>
      </c>
      <c r="I61" s="40">
        <v>132.91000000000003</v>
      </c>
      <c r="J61" s="41">
        <f t="shared" si="0"/>
        <v>435.05000000000001</v>
      </c>
      <c r="K61" s="42">
        <f t="shared" si="6"/>
        <v>-24328.790000000001</v>
      </c>
      <c r="L61" s="42">
        <f t="shared" si="7"/>
        <v>-24.889999999999986</v>
      </c>
      <c r="M61" s="52">
        <f t="shared" si="3"/>
        <v>-0.43989541272257904</v>
      </c>
      <c r="N61" s="52">
        <f t="shared" si="8"/>
        <v>0.84226869455006348</v>
      </c>
      <c r="O61" s="43">
        <f t="shared" si="9"/>
        <v>0.0054333917920667829</v>
      </c>
      <c r="P61" s="6"/>
      <c r="Q61" s="1"/>
      <c r="R61" s="1"/>
      <c r="S61" s="1"/>
      <c r="T61" s="1"/>
      <c r="U61" s="1"/>
      <c r="V61" s="1"/>
    </row>
    <row r="62" ht="18" customHeight="1">
      <c r="A62" s="16"/>
      <c r="B62" s="37"/>
      <c r="C62" s="38" t="s">
        <v>133</v>
      </c>
      <c r="D62" s="62" t="s">
        <v>134</v>
      </c>
      <c r="E62" s="40">
        <v>423.37</v>
      </c>
      <c r="F62" s="40">
        <v>50550.300000000003</v>
      </c>
      <c r="G62" s="40">
        <v>100</v>
      </c>
      <c r="H62" s="40">
        <v>0</v>
      </c>
      <c r="I62" s="40">
        <v>0</v>
      </c>
      <c r="J62" s="41">
        <f t="shared" si="0"/>
        <v>-423.37</v>
      </c>
      <c r="K62" s="42">
        <f t="shared" si="6"/>
        <v>-50550.300000000003</v>
      </c>
      <c r="L62" s="42">
        <f t="shared" si="7"/>
        <v>-100</v>
      </c>
      <c r="M62" s="52">
        <f t="shared" si="3"/>
        <v>0</v>
      </c>
      <c r="N62" s="52">
        <f t="shared" si="8"/>
        <v>0</v>
      </c>
      <c r="O62" s="43">
        <f t="shared" si="9"/>
        <v>0</v>
      </c>
      <c r="P62" s="6"/>
      <c r="Q62" s="1"/>
      <c r="R62" s="1"/>
      <c r="S62" s="1"/>
      <c r="T62" s="1"/>
      <c r="U62" s="1"/>
      <c r="V62" s="1"/>
    </row>
    <row r="63" s="1" customFormat="1" ht="18" customHeight="1">
      <c r="A63" s="16"/>
      <c r="B63" s="37"/>
      <c r="C63" s="47"/>
      <c r="D63" s="69" t="s">
        <v>49</v>
      </c>
      <c r="E63" s="63">
        <f>SUBTOTAL(9,E61:E62)</f>
        <v>121.23000000000002</v>
      </c>
      <c r="F63" s="63">
        <f>SUBTOTAL(9,F61:F62)</f>
        <v>75012</v>
      </c>
      <c r="G63" s="63">
        <f>SUBTOTAL(9,G61:G62)</f>
        <v>257.80000000000001</v>
      </c>
      <c r="H63" s="63">
        <f>SUBTOTAL(9,H61:H62)</f>
        <v>132.91000000000003</v>
      </c>
      <c r="I63" s="63">
        <f>SUBTOTAL(9,I61:I62)</f>
        <v>132.91000000000003</v>
      </c>
      <c r="J63" s="64">
        <f t="shared" si="0"/>
        <v>11.680000000000007</v>
      </c>
      <c r="K63" s="65">
        <f t="shared" si="6"/>
        <v>-74879.089999999997</v>
      </c>
      <c r="L63" s="65">
        <f t="shared" si="7"/>
        <v>-124.88999999999999</v>
      </c>
      <c r="M63" s="43">
        <f t="shared" si="3"/>
        <v>1.096345788996123</v>
      </c>
      <c r="N63" s="43">
        <f t="shared" si="8"/>
        <v>0.5155546935609</v>
      </c>
      <c r="O63" s="43">
        <f t="shared" si="9"/>
        <v>0.0017718498373593562</v>
      </c>
      <c r="P63" s="66"/>
      <c r="Q63" s="1"/>
      <c r="R63" s="1"/>
      <c r="S63" s="1"/>
      <c r="T63" s="1"/>
      <c r="U63" s="1"/>
      <c r="V63" s="1"/>
    </row>
    <row r="64" ht="18" customHeight="1">
      <c r="A64" s="17"/>
      <c r="B64" s="37" t="s">
        <v>135</v>
      </c>
      <c r="C64" s="38" t="s">
        <v>136</v>
      </c>
      <c r="D64" s="70" t="s">
        <v>137</v>
      </c>
      <c r="E64" s="40">
        <v>11.26</v>
      </c>
      <c r="F64" s="40">
        <v>30.699999999999999</v>
      </c>
      <c r="G64" s="40">
        <v>10.199999999999999</v>
      </c>
      <c r="H64" s="40">
        <v>0</v>
      </c>
      <c r="I64" s="40">
        <v>0</v>
      </c>
      <c r="J64" s="41">
        <f t="shared" si="0"/>
        <v>-11.26</v>
      </c>
      <c r="K64" s="42">
        <f t="shared" si="6"/>
        <v>-30.699999999999999</v>
      </c>
      <c r="L64" s="42">
        <f t="shared" si="7"/>
        <v>-10.199999999999999</v>
      </c>
      <c r="M64" s="43">
        <f t="shared" si="3"/>
        <v>0</v>
      </c>
      <c r="N64" s="43">
        <f t="shared" si="8"/>
        <v>0</v>
      </c>
      <c r="O64" s="43">
        <f t="shared" si="9"/>
        <v>0</v>
      </c>
      <c r="P64" s="6"/>
      <c r="Q64" s="1"/>
      <c r="R64" s="1"/>
      <c r="S64" s="1"/>
      <c r="T64" s="1"/>
      <c r="U64" s="1"/>
      <c r="V64" s="1"/>
    </row>
    <row r="65" ht="18" customHeight="1">
      <c r="A65" s="17"/>
      <c r="B65" s="37"/>
      <c r="C65" s="38" t="s">
        <v>99</v>
      </c>
      <c r="D65" s="62" t="s">
        <v>138</v>
      </c>
      <c r="E65" s="40">
        <v>34.520000000000003</v>
      </c>
      <c r="F65" s="40">
        <v>26</v>
      </c>
      <c r="G65" s="40">
        <v>0</v>
      </c>
      <c r="H65" s="40">
        <v>26</v>
      </c>
      <c r="I65" s="40">
        <v>26</v>
      </c>
      <c r="J65" s="41">
        <f t="shared" si="0"/>
        <v>-8.5200000000000031</v>
      </c>
      <c r="K65" s="42">
        <f t="shared" si="6"/>
        <v>0</v>
      </c>
      <c r="L65" s="42">
        <f t="shared" si="7"/>
        <v>26</v>
      </c>
      <c r="M65" s="43">
        <f t="shared" si="3"/>
        <v>0.75318655851680183</v>
      </c>
      <c r="N65" s="43" t="str">
        <f t="shared" si="8"/>
        <v/>
      </c>
      <c r="O65" s="43">
        <f t="shared" si="9"/>
        <v>1</v>
      </c>
      <c r="P65" s="6"/>
      <c r="Q65" s="1"/>
      <c r="R65" s="1"/>
      <c r="S65" s="1"/>
      <c r="T65" s="1"/>
      <c r="U65" s="1"/>
      <c r="V65" s="1"/>
    </row>
    <row r="66" ht="18" customHeight="1">
      <c r="A66" s="17"/>
      <c r="B66" s="37"/>
      <c r="C66" s="38" t="s">
        <v>66</v>
      </c>
      <c r="D66" s="62" t="s">
        <v>67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1">
        <f t="shared" si="0"/>
        <v>0</v>
      </c>
      <c r="K66" s="42">
        <f t="shared" si="6"/>
        <v>0</v>
      </c>
      <c r="L66" s="42">
        <f t="shared" si="7"/>
        <v>0</v>
      </c>
      <c r="M66" s="43" t="str">
        <f t="shared" si="3"/>
        <v/>
      </c>
      <c r="N66" s="43" t="str">
        <f t="shared" si="8"/>
        <v/>
      </c>
      <c r="O66" s="43" t="str">
        <f t="shared" si="9"/>
        <v/>
      </c>
      <c r="P66" s="6"/>
      <c r="Q66" s="1"/>
      <c r="R66" s="1"/>
      <c r="S66" s="1"/>
      <c r="T66" s="1"/>
      <c r="U66" s="1"/>
      <c r="V66" s="1"/>
    </row>
    <row r="67" ht="17.25" customHeight="1">
      <c r="A67" s="17"/>
      <c r="B67" s="37"/>
      <c r="C67" s="38" t="s">
        <v>139</v>
      </c>
      <c r="D67" s="62" t="s">
        <v>140</v>
      </c>
      <c r="E67" s="40">
        <v>773.98000000000002</v>
      </c>
      <c r="F67" s="40">
        <v>3241.9000000000001</v>
      </c>
      <c r="G67" s="40">
        <v>120</v>
      </c>
      <c r="H67" s="40">
        <v>7578.5500000000002</v>
      </c>
      <c r="I67" s="40">
        <v>7578.5500000000002</v>
      </c>
      <c r="J67" s="41">
        <f t="shared" si="0"/>
        <v>6804.5699999999997</v>
      </c>
      <c r="K67" s="42">
        <f t="shared" si="6"/>
        <v>4336.6499999999996</v>
      </c>
      <c r="L67" s="42">
        <f t="shared" si="7"/>
        <v>7458.5500000000002</v>
      </c>
      <c r="M67" s="75">
        <f t="shared" si="3"/>
        <v>9.7916612832372927</v>
      </c>
      <c r="N67" s="75">
        <f t="shared" si="8"/>
        <v>63.154583333333335</v>
      </c>
      <c r="O67" s="75">
        <f t="shared" si="9"/>
        <v>2.3376877756870971</v>
      </c>
      <c r="P67" s="6"/>
      <c r="Q67" s="1"/>
      <c r="R67" s="1"/>
      <c r="S67" s="1"/>
      <c r="T67" s="1"/>
      <c r="U67" s="1"/>
      <c r="V67" s="1"/>
    </row>
    <row r="68" ht="18" customHeight="1">
      <c r="A68" s="17"/>
      <c r="B68" s="37"/>
      <c r="C68" s="38" t="s">
        <v>68</v>
      </c>
      <c r="D68" s="62" t="s">
        <v>69</v>
      </c>
      <c r="E68" s="40">
        <v>2654.25</v>
      </c>
      <c r="F68" s="40">
        <v>103985.39999999999</v>
      </c>
      <c r="G68" s="40">
        <v>6233</v>
      </c>
      <c r="H68" s="40">
        <v>9385.6700000000001</v>
      </c>
      <c r="I68" s="40">
        <v>9385.6700000000001</v>
      </c>
      <c r="J68" s="41">
        <f t="shared" si="0"/>
        <v>6731.4200000000001</v>
      </c>
      <c r="K68" s="42">
        <f t="shared" si="6"/>
        <v>-94599.729999999996</v>
      </c>
      <c r="L68" s="42">
        <f t="shared" si="7"/>
        <v>3152.6700000000001</v>
      </c>
      <c r="M68" s="43">
        <f t="shared" si="3"/>
        <v>3.5360911745314119</v>
      </c>
      <c r="N68" s="43">
        <f t="shared" si="8"/>
        <v>1.5058029841167977</v>
      </c>
      <c r="O68" s="43">
        <f t="shared" si="9"/>
        <v>0.090259497967983979</v>
      </c>
      <c r="P68" s="6"/>
      <c r="Q68" s="1"/>
      <c r="R68" s="1"/>
      <c r="S68" s="1"/>
      <c r="T68" s="1"/>
      <c r="U68" s="1"/>
      <c r="V68" s="1"/>
    </row>
    <row r="69" ht="18" customHeight="1">
      <c r="A69" s="17"/>
      <c r="B69" s="37"/>
      <c r="C69" s="38" t="s">
        <v>141</v>
      </c>
      <c r="D69" s="62" t="s">
        <v>142</v>
      </c>
      <c r="E69" s="40">
        <v>50.189999999999998</v>
      </c>
      <c r="F69" s="40">
        <v>0</v>
      </c>
      <c r="G69" s="40">
        <v>0</v>
      </c>
      <c r="H69" s="40">
        <v>597</v>
      </c>
      <c r="I69" s="40">
        <v>597</v>
      </c>
      <c r="J69" s="41">
        <f t="shared" ref="J69:J84" si="10">H69-E69</f>
        <v>546.80999999999995</v>
      </c>
      <c r="K69" s="42">
        <f t="shared" si="6"/>
        <v>597</v>
      </c>
      <c r="L69" s="42">
        <f t="shared" si="7"/>
        <v>597</v>
      </c>
      <c r="M69" s="43">
        <f t="shared" ref="M69:M84" si="11">IFERROR(H69/E69,"")</f>
        <v>11.894799760908548</v>
      </c>
      <c r="N69" s="43" t="str">
        <f t="shared" si="8"/>
        <v/>
      </c>
      <c r="O69" s="43" t="str">
        <f t="shared" si="9"/>
        <v/>
      </c>
      <c r="P69" s="6"/>
      <c r="Q69" s="1"/>
      <c r="R69" s="1"/>
      <c r="S69" s="1"/>
      <c r="T69" s="1"/>
      <c r="U69" s="1"/>
      <c r="V69" s="1"/>
    </row>
    <row r="70" ht="18" customHeight="1">
      <c r="A70" s="17"/>
      <c r="B70" s="37"/>
      <c r="C70" s="38" t="s">
        <v>143</v>
      </c>
      <c r="D70" s="62" t="s">
        <v>144</v>
      </c>
      <c r="E70" s="40"/>
      <c r="F70" s="40">
        <v>0</v>
      </c>
      <c r="G70" s="40">
        <v>0</v>
      </c>
      <c r="H70" s="40">
        <v>265.16999999999996</v>
      </c>
      <c r="I70" s="40">
        <v>265.16999999999996</v>
      </c>
      <c r="J70" s="41">
        <f t="shared" si="10"/>
        <v>265.16999999999996</v>
      </c>
      <c r="K70" s="42">
        <f t="shared" si="6"/>
        <v>265.16999999999996</v>
      </c>
      <c r="L70" s="42">
        <f t="shared" si="7"/>
        <v>265.16999999999996</v>
      </c>
      <c r="M70" s="43" t="str">
        <f t="shared" si="11"/>
        <v/>
      </c>
      <c r="N70" s="43" t="str">
        <f t="shared" si="8"/>
        <v/>
      </c>
      <c r="O70" s="43" t="str">
        <f t="shared" si="9"/>
        <v/>
      </c>
      <c r="P70" s="6"/>
      <c r="Q70" s="1"/>
      <c r="R70" s="1"/>
      <c r="S70" s="1"/>
      <c r="T70" s="1"/>
      <c r="U70" s="1"/>
      <c r="V70" s="1"/>
    </row>
    <row r="71" ht="18" customHeight="1">
      <c r="A71" s="17"/>
      <c r="B71" s="37"/>
      <c r="C71" s="38" t="s">
        <v>145</v>
      </c>
      <c r="D71" s="62" t="s">
        <v>146</v>
      </c>
      <c r="E71" s="40"/>
      <c r="F71" s="40">
        <v>0</v>
      </c>
      <c r="G71" s="40">
        <v>0</v>
      </c>
      <c r="H71" s="40"/>
      <c r="I71" s="40">
        <v>0</v>
      </c>
      <c r="J71" s="41">
        <f t="shared" si="10"/>
        <v>0</v>
      </c>
      <c r="K71" s="42">
        <f t="shared" si="6"/>
        <v>0</v>
      </c>
      <c r="L71" s="42">
        <f t="shared" si="7"/>
        <v>0</v>
      </c>
      <c r="M71" s="43" t="str">
        <f t="shared" si="11"/>
        <v/>
      </c>
      <c r="N71" s="43" t="str">
        <f t="shared" si="8"/>
        <v/>
      </c>
      <c r="O71" s="43" t="str">
        <f t="shared" si="9"/>
        <v/>
      </c>
      <c r="P71" s="6">
        <v>1</v>
      </c>
      <c r="Q71" s="1"/>
      <c r="R71" s="1"/>
      <c r="S71" s="1"/>
      <c r="T71" s="1"/>
      <c r="U71" s="1"/>
      <c r="V71" s="1"/>
    </row>
    <row r="72" s="1" customFormat="1" ht="15.75">
      <c r="A72" s="17"/>
      <c r="B72" s="37"/>
      <c r="C72" s="47"/>
      <c r="D72" s="69" t="s">
        <v>147</v>
      </c>
      <c r="E72" s="63">
        <f>SUM(E64:E71)</f>
        <v>3524.2000000000003</v>
      </c>
      <c r="F72" s="63">
        <f>SUM(F64:F71)</f>
        <v>107284</v>
      </c>
      <c r="G72" s="63">
        <f>SUM(G64:G71)</f>
        <v>6363.1999999999998</v>
      </c>
      <c r="H72" s="63">
        <f>SUM(H64:H71)</f>
        <v>17852.389999999999</v>
      </c>
      <c r="I72" s="63">
        <f>SUM(I64:I71)</f>
        <v>17852.389999999999</v>
      </c>
      <c r="J72" s="64">
        <f t="shared" si="10"/>
        <v>14328.189999999999</v>
      </c>
      <c r="K72" s="65">
        <f t="shared" si="6"/>
        <v>-89431.610000000001</v>
      </c>
      <c r="L72" s="65">
        <f t="shared" si="7"/>
        <v>11489.189999999999</v>
      </c>
      <c r="M72" s="43">
        <f t="shared" si="11"/>
        <v>5.065657454173996</v>
      </c>
      <c r="N72" s="43">
        <f t="shared" si="8"/>
        <v>2.8055679532310789</v>
      </c>
      <c r="O72" s="52">
        <f t="shared" si="9"/>
        <v>0.16640309831848177</v>
      </c>
      <c r="P72" s="66"/>
      <c r="Q72" s="1"/>
      <c r="R72" s="1"/>
      <c r="S72" s="1"/>
      <c r="T72" s="1"/>
      <c r="U72" s="1"/>
      <c r="V72" s="1"/>
    </row>
    <row r="73" s="76" customFormat="1" ht="17.25" customHeight="1">
      <c r="A73" s="77" t="s">
        <v>148</v>
      </c>
      <c r="B73" s="78"/>
      <c r="C73" s="79"/>
      <c r="D73" s="78"/>
      <c r="E73" s="80">
        <f>E5+E22</f>
        <v>582174.12</v>
      </c>
      <c r="F73" s="80">
        <f>F5+F22</f>
        <v>33891383</v>
      </c>
      <c r="G73" s="80">
        <f>G5+G22</f>
        <v>1438157.2</v>
      </c>
      <c r="H73" s="80">
        <f>H5+H22</f>
        <v>447422.22999999998</v>
      </c>
      <c r="I73" s="80">
        <f>I5+I22</f>
        <v>447422.22999999998</v>
      </c>
      <c r="J73" s="81">
        <f t="shared" si="10"/>
        <v>-134751.89000000001</v>
      </c>
      <c r="K73" s="82">
        <f t="shared" si="6"/>
        <v>-33443960.77</v>
      </c>
      <c r="L73" s="82">
        <f t="shared" si="7"/>
        <v>-990734.96999999997</v>
      </c>
      <c r="M73" s="83">
        <f t="shared" si="11"/>
        <v>0.7685367910205283</v>
      </c>
      <c r="N73" s="83">
        <f t="shared" si="8"/>
        <v>0.31110801378319419</v>
      </c>
      <c r="O73" s="83">
        <f t="shared" si="9"/>
        <v>0.013201651582055532</v>
      </c>
      <c r="P73" s="6"/>
      <c r="Q73" s="76"/>
      <c r="R73" s="76"/>
      <c r="S73" s="76"/>
      <c r="T73" s="76"/>
      <c r="U73" s="76"/>
      <c r="V73" s="76"/>
    </row>
    <row r="74" s="76" customFormat="1" ht="14.25" customHeight="1">
      <c r="A74" s="84"/>
      <c r="B74" s="85"/>
      <c r="C74" s="86"/>
      <c r="D74" s="87" t="s">
        <v>149</v>
      </c>
      <c r="E74" s="80">
        <f>SUM(E75:E83)</f>
        <v>251366.83999999997</v>
      </c>
      <c r="F74" s="80">
        <f>SUM(F75:F83)</f>
        <v>23935729</v>
      </c>
      <c r="G74" s="80">
        <f>SUM(G75:G83)</f>
        <v>813549.97000000009</v>
      </c>
      <c r="H74" s="80">
        <f>SUM(H75:H83)</f>
        <v>906745.2100000002</v>
      </c>
      <c r="I74" s="80">
        <f>SUM(I75:I83)</f>
        <v>906745.2100000002</v>
      </c>
      <c r="J74" s="81">
        <f t="shared" si="10"/>
        <v>655378.37000000023</v>
      </c>
      <c r="K74" s="82">
        <f t="shared" si="6"/>
        <v>-23028983.789999999</v>
      </c>
      <c r="L74" s="82">
        <f t="shared" si="7"/>
        <v>93195.240000000107</v>
      </c>
      <c r="M74" s="83">
        <f t="shared" si="11"/>
        <v>3.6072586583019475</v>
      </c>
      <c r="N74" s="83">
        <f t="shared" si="8"/>
        <v>1.1145537993197887</v>
      </c>
      <c r="O74" s="83">
        <f t="shared" si="9"/>
        <v>0.037882498168324022</v>
      </c>
      <c r="P74" s="6"/>
      <c r="Q74" s="76"/>
      <c r="R74" s="76"/>
      <c r="S74" s="76"/>
      <c r="T74" s="76"/>
      <c r="U74" s="76"/>
      <c r="V74" s="76"/>
    </row>
    <row r="75" ht="17.25" customHeight="1">
      <c r="A75" s="16"/>
      <c r="B75" s="37"/>
      <c r="C75" s="38" t="s">
        <v>150</v>
      </c>
      <c r="D75" s="88" t="s">
        <v>151</v>
      </c>
      <c r="E75" s="40"/>
      <c r="F75" s="40">
        <v>415518.29999999999</v>
      </c>
      <c r="G75" s="40">
        <v>0</v>
      </c>
      <c r="H75" s="40">
        <v>0</v>
      </c>
      <c r="I75" s="40">
        <v>0</v>
      </c>
      <c r="J75" s="41">
        <f t="shared" si="10"/>
        <v>0</v>
      </c>
      <c r="K75" s="42">
        <f t="shared" si="6"/>
        <v>-415518.29999999999</v>
      </c>
      <c r="L75" s="42">
        <f t="shared" si="7"/>
        <v>0</v>
      </c>
      <c r="M75" s="43" t="str">
        <f t="shared" si="11"/>
        <v/>
      </c>
      <c r="N75" s="43" t="str">
        <f t="shared" si="8"/>
        <v/>
      </c>
      <c r="O75" s="43">
        <f t="shared" si="9"/>
        <v>0</v>
      </c>
      <c r="P75" s="6"/>
      <c r="Q75" s="1"/>
      <c r="R75" s="1"/>
      <c r="S75" s="1"/>
      <c r="T75" s="1"/>
      <c r="U75" s="1"/>
      <c r="V75" s="1"/>
    </row>
    <row r="76" ht="18" customHeight="1">
      <c r="A76" s="16"/>
      <c r="B76" s="37"/>
      <c r="C76" s="38" t="s">
        <v>152</v>
      </c>
      <c r="D76" s="88" t="s">
        <v>153</v>
      </c>
      <c r="E76" s="40">
        <v>7254.5</v>
      </c>
      <c r="F76" s="40">
        <v>4830642.7000000002</v>
      </c>
      <c r="G76" s="40">
        <v>6300.3000000000002</v>
      </c>
      <c r="H76" s="40">
        <v>6300.3000000000002</v>
      </c>
      <c r="I76" s="40">
        <v>6300.3000000000002</v>
      </c>
      <c r="J76" s="41">
        <f t="shared" si="10"/>
        <v>-954.19999999999982</v>
      </c>
      <c r="K76" s="42">
        <f t="shared" si="6"/>
        <v>-4824342.4000000004</v>
      </c>
      <c r="L76" s="42">
        <f t="shared" si="7"/>
        <v>0</v>
      </c>
      <c r="M76" s="43">
        <f t="shared" si="11"/>
        <v>0.8684678475429044</v>
      </c>
      <c r="N76" s="43">
        <f t="shared" si="8"/>
        <v>1</v>
      </c>
      <c r="O76" s="43">
        <f t="shared" si="9"/>
        <v>0.0013042363907394764</v>
      </c>
      <c r="P76" s="6"/>
      <c r="Q76" s="1"/>
      <c r="R76" s="1"/>
      <c r="S76" s="1"/>
      <c r="T76" s="1"/>
      <c r="U76" s="1"/>
      <c r="V76" s="1"/>
    </row>
    <row r="77" ht="18" customHeight="1">
      <c r="A77" s="16"/>
      <c r="B77" s="37"/>
      <c r="C77" s="38" t="s">
        <v>154</v>
      </c>
      <c r="D77" s="88" t="s">
        <v>155</v>
      </c>
      <c r="E77" s="40">
        <v>623407.44999999995</v>
      </c>
      <c r="F77" s="40">
        <v>15795155.800000001</v>
      </c>
      <c r="G77" s="40">
        <v>747249.67000000004</v>
      </c>
      <c r="H77" s="40">
        <v>747249.67000000004</v>
      </c>
      <c r="I77" s="40">
        <v>747249.67000000004</v>
      </c>
      <c r="J77" s="41">
        <f t="shared" si="10"/>
        <v>123842.22000000009</v>
      </c>
      <c r="K77" s="42">
        <f t="shared" si="6"/>
        <v>-15047906.130000001</v>
      </c>
      <c r="L77" s="42">
        <f t="shared" si="7"/>
        <v>0</v>
      </c>
      <c r="M77" s="43">
        <f t="shared" si="11"/>
        <v>1.198653737615744</v>
      </c>
      <c r="N77" s="43">
        <f t="shared" si="8"/>
        <v>1</v>
      </c>
      <c r="O77" s="43">
        <f t="shared" si="9"/>
        <v>0.04730878754611588</v>
      </c>
      <c r="P77" s="6"/>
      <c r="Q77" s="1"/>
      <c r="R77" s="1"/>
      <c r="S77" s="1"/>
      <c r="T77" s="1"/>
      <c r="U77" s="1"/>
      <c r="V77" s="1"/>
    </row>
    <row r="78" ht="18" customHeight="1">
      <c r="A78" s="16"/>
      <c r="B78" s="37"/>
      <c r="C78" s="38" t="s">
        <v>156</v>
      </c>
      <c r="D78" s="89" t="s">
        <v>157</v>
      </c>
      <c r="E78" s="40">
        <v>24.25</v>
      </c>
      <c r="F78" s="40">
        <v>2894412.2000000002</v>
      </c>
      <c r="G78" s="40">
        <v>60000</v>
      </c>
      <c r="H78" s="40">
        <v>60000</v>
      </c>
      <c r="I78" s="40">
        <v>60000</v>
      </c>
      <c r="J78" s="41">
        <f t="shared" si="10"/>
        <v>59975.75</v>
      </c>
      <c r="K78" s="42">
        <f t="shared" si="6"/>
        <v>-2834412.2000000002</v>
      </c>
      <c r="L78" s="42">
        <f t="shared" si="7"/>
        <v>0</v>
      </c>
      <c r="M78" s="43">
        <f t="shared" si="11"/>
        <v>2474.2268041237112</v>
      </c>
      <c r="N78" s="43">
        <f t="shared" si="8"/>
        <v>1</v>
      </c>
      <c r="O78" s="43">
        <f t="shared" si="9"/>
        <v>0.020729597532790939</v>
      </c>
      <c r="P78" s="6"/>
      <c r="Q78" s="1"/>
      <c r="R78" s="1"/>
      <c r="S78" s="1"/>
      <c r="T78" s="1"/>
      <c r="U78" s="1"/>
      <c r="V78" s="1"/>
    </row>
    <row r="79" ht="31.5">
      <c r="A79" s="16"/>
      <c r="B79" s="37"/>
      <c r="C79" s="38" t="s">
        <v>158</v>
      </c>
      <c r="D79" s="89" t="s">
        <v>159</v>
      </c>
      <c r="E79" s="40"/>
      <c r="F79" s="40"/>
      <c r="G79" s="40"/>
      <c r="H79" s="40">
        <v>6466.3699999999999</v>
      </c>
      <c r="I79" s="40">
        <v>6466.3699999999999</v>
      </c>
      <c r="J79" s="41">
        <f t="shared" si="10"/>
        <v>6466.3699999999999</v>
      </c>
      <c r="K79" s="42">
        <f t="shared" si="6"/>
        <v>6466.3699999999999</v>
      </c>
      <c r="L79" s="42">
        <f t="shared" si="7"/>
        <v>6466.3699999999999</v>
      </c>
      <c r="M79" s="43" t="str">
        <f t="shared" si="11"/>
        <v/>
      </c>
      <c r="N79" s="43" t="str">
        <f t="shared" si="8"/>
        <v/>
      </c>
      <c r="O79" s="43" t="str">
        <f t="shared" si="9"/>
        <v/>
      </c>
      <c r="P79" s="6"/>
      <c r="Q79" s="1"/>
      <c r="R79" s="1"/>
      <c r="S79" s="1"/>
      <c r="T79" s="1"/>
      <c r="U79" s="1"/>
      <c r="V79" s="1"/>
    </row>
    <row r="80" ht="12.75">
      <c r="A80" s="16"/>
      <c r="B80" s="37"/>
      <c r="C80" s="38" t="s">
        <v>160</v>
      </c>
      <c r="D80" s="89" t="s">
        <v>161</v>
      </c>
      <c r="E80" s="40">
        <v>58676.620000000003</v>
      </c>
      <c r="F80" s="40"/>
      <c r="G80" s="40">
        <v>0</v>
      </c>
      <c r="H80" s="40">
        <v>0</v>
      </c>
      <c r="I80" s="40">
        <v>0</v>
      </c>
      <c r="J80" s="41">
        <f t="shared" si="10"/>
        <v>-58676.620000000003</v>
      </c>
      <c r="K80" s="42">
        <f t="shared" si="6"/>
        <v>0</v>
      </c>
      <c r="L80" s="42">
        <f t="shared" si="7"/>
        <v>0</v>
      </c>
      <c r="M80" s="43">
        <f t="shared" si="11"/>
        <v>0</v>
      </c>
      <c r="N80" s="43" t="str">
        <f t="shared" si="8"/>
        <v/>
      </c>
      <c r="O80" s="43" t="str">
        <f t="shared" si="9"/>
        <v/>
      </c>
      <c r="P80" s="6"/>
      <c r="Q80" s="1"/>
      <c r="R80" s="1"/>
      <c r="S80" s="1"/>
      <c r="T80" s="1"/>
      <c r="U80" s="1"/>
      <c r="V80" s="1"/>
    </row>
    <row r="81" ht="12.75" hidden="1">
      <c r="A81" s="90"/>
      <c r="B81" s="91"/>
      <c r="C81" s="38" t="s">
        <v>162</v>
      </c>
      <c r="D81" s="89" t="s">
        <v>163</v>
      </c>
      <c r="E81" s="92"/>
      <c r="F81" s="92"/>
      <c r="G81" s="92"/>
      <c r="H81" s="93">
        <v>0</v>
      </c>
      <c r="I81" s="93">
        <v>0</v>
      </c>
      <c r="J81" s="44">
        <f t="shared" si="10"/>
        <v>0</v>
      </c>
      <c r="K81" s="45">
        <f t="shared" si="6"/>
        <v>0</v>
      </c>
      <c r="L81" s="45">
        <f t="shared" si="7"/>
        <v>0</v>
      </c>
      <c r="M81" s="94" t="str">
        <f t="shared" si="11"/>
        <v/>
      </c>
      <c r="N81" s="43" t="str">
        <f t="shared" si="8"/>
        <v/>
      </c>
      <c r="O81" s="95" t="str">
        <f t="shared" si="9"/>
        <v/>
      </c>
      <c r="P81" s="6"/>
      <c r="Q81" s="1"/>
      <c r="R81" s="1"/>
      <c r="S81" s="1"/>
      <c r="T81" s="1"/>
      <c r="U81" s="1"/>
      <c r="V81" s="1"/>
    </row>
    <row r="82" ht="28.5" customHeight="1">
      <c r="A82" s="16"/>
      <c r="B82" s="37"/>
      <c r="C82" s="38" t="s">
        <v>164</v>
      </c>
      <c r="D82" s="96" t="s">
        <v>165</v>
      </c>
      <c r="E82" s="40">
        <v>219067.76000000001</v>
      </c>
      <c r="F82" s="40"/>
      <c r="G82" s="40">
        <v>0</v>
      </c>
      <c r="H82" s="97">
        <v>343021.59000000003</v>
      </c>
      <c r="I82" s="92">
        <v>343021.59000000003</v>
      </c>
      <c r="J82" s="41">
        <f t="shared" si="10"/>
        <v>123953.83000000002</v>
      </c>
      <c r="K82" s="42">
        <f t="shared" si="6"/>
        <v>343021.59000000003</v>
      </c>
      <c r="L82" s="42">
        <f t="shared" si="7"/>
        <v>343021.59000000003</v>
      </c>
      <c r="M82" s="43">
        <f t="shared" si="11"/>
        <v>1.5658241541338627</v>
      </c>
      <c r="N82" s="43" t="str">
        <f t="shared" si="8"/>
        <v/>
      </c>
      <c r="O82" s="43" t="str">
        <f t="shared" si="9"/>
        <v/>
      </c>
      <c r="P82" s="6"/>
      <c r="Q82" s="1"/>
      <c r="R82" s="1"/>
      <c r="S82" s="1"/>
      <c r="T82" s="1"/>
      <c r="U82" s="1"/>
      <c r="V82" s="1"/>
    </row>
    <row r="83" ht="18" customHeight="1">
      <c r="A83" s="16"/>
      <c r="B83" s="37"/>
      <c r="C83" s="38" t="s">
        <v>166</v>
      </c>
      <c r="D83" s="96" t="s">
        <v>167</v>
      </c>
      <c r="E83" s="40">
        <v>-657063.73999999999</v>
      </c>
      <c r="F83" s="40">
        <v>0</v>
      </c>
      <c r="G83" s="40">
        <v>0</v>
      </c>
      <c r="H83" s="40">
        <v>-256292.72</v>
      </c>
      <c r="I83" s="40">
        <v>-256292.72</v>
      </c>
      <c r="J83" s="41">
        <f t="shared" si="10"/>
        <v>400771.02000000002</v>
      </c>
      <c r="K83" s="42">
        <f t="shared" si="6"/>
        <v>-256292.72</v>
      </c>
      <c r="L83" s="42">
        <f t="shared" si="7"/>
        <v>-256292.72</v>
      </c>
      <c r="M83" s="43">
        <f t="shared" si="11"/>
        <v>0.39005762211136474</v>
      </c>
      <c r="N83" s="43" t="str">
        <f t="shared" si="8"/>
        <v/>
      </c>
      <c r="O83" s="43" t="str">
        <f t="shared" si="9"/>
        <v/>
      </c>
      <c r="P83" s="6"/>
      <c r="Q83" s="1"/>
      <c r="R83" s="1"/>
      <c r="S83" s="1"/>
      <c r="T83" s="1"/>
      <c r="U83" s="1"/>
      <c r="V83" s="1"/>
    </row>
    <row r="84" s="76" customFormat="1" ht="17.25" customHeight="1">
      <c r="A84" s="78" t="s">
        <v>168</v>
      </c>
      <c r="B84" s="78"/>
      <c r="C84" s="79"/>
      <c r="D84" s="78"/>
      <c r="E84" s="80">
        <f>E73+E74</f>
        <v>833540.95999999996</v>
      </c>
      <c r="F84" s="80">
        <f>F73+F74</f>
        <v>57827112</v>
      </c>
      <c r="G84" s="80">
        <f>G73+G74</f>
        <v>2251707.1699999999</v>
      </c>
      <c r="H84" s="80">
        <f>H73+H74</f>
        <v>1354167.4400000002</v>
      </c>
      <c r="I84" s="80">
        <f>I73+I74</f>
        <v>1354167.4400000002</v>
      </c>
      <c r="J84" s="81">
        <f t="shared" si="10"/>
        <v>520626.48000000021</v>
      </c>
      <c r="K84" s="82">
        <f t="shared" si="6"/>
        <v>-56472944.560000002</v>
      </c>
      <c r="L84" s="82">
        <f t="shared" si="7"/>
        <v>-897539.72999999975</v>
      </c>
      <c r="M84" s="83">
        <f t="shared" si="11"/>
        <v>1.6245961566183864</v>
      </c>
      <c r="N84" s="83">
        <f t="shared" si="8"/>
        <v>0.60139589110070657</v>
      </c>
      <c r="O84" s="83">
        <f t="shared" si="9"/>
        <v>0.023417518066612079</v>
      </c>
      <c r="P84" s="6"/>
      <c r="Q84" s="76"/>
      <c r="R84" s="76"/>
      <c r="S84" s="76"/>
      <c r="T84" s="76"/>
      <c r="U84" s="76"/>
      <c r="V84" s="76"/>
    </row>
    <row r="85" ht="15.75">
      <c r="A85" s="98" t="s">
        <v>169</v>
      </c>
      <c r="B85" s="99"/>
      <c r="C85" s="100"/>
      <c r="D85" s="99"/>
      <c r="E85" s="101"/>
      <c r="F85" s="101"/>
      <c r="G85" s="101"/>
      <c r="H85" s="102"/>
      <c r="I85" s="102"/>
      <c r="J85" s="102"/>
      <c r="K85" s="101"/>
      <c r="L85" s="101"/>
      <c r="M85" s="101"/>
      <c r="N85" s="1"/>
      <c r="O85" s="1"/>
      <c r="P85" s="6"/>
      <c r="Q85" s="1"/>
      <c r="R85" s="1"/>
      <c r="S85" s="1"/>
      <c r="T85" s="1"/>
      <c r="U85" s="1"/>
      <c r="V85" s="1"/>
    </row>
    <row r="86">
      <c r="E86" s="4"/>
      <c r="G86" s="4"/>
      <c r="R86" s="1"/>
      <c r="T86" s="1"/>
      <c r="U86" s="1"/>
      <c r="V86" s="1"/>
    </row>
    <row r="87" ht="12.75">
      <c r="D87" s="1"/>
      <c r="E87" s="4"/>
      <c r="F87" s="1"/>
      <c r="G87" s="4"/>
      <c r="H87" s="5"/>
      <c r="I87" s="5"/>
      <c r="J87" s="5"/>
      <c r="R87" s="1"/>
      <c r="S87" s="1"/>
      <c r="T87" s="1"/>
    </row>
    <row r="88" ht="12.75">
      <c r="A88" s="2"/>
      <c r="B88" s="1"/>
      <c r="C88" s="3"/>
      <c r="D88" s="1"/>
      <c r="E88" s="4"/>
      <c r="F88" s="1"/>
      <c r="G88" s="4"/>
      <c r="H88" s="5"/>
      <c r="I88" s="5"/>
      <c r="J88" s="5"/>
      <c r="K88" s="1"/>
      <c r="L88" s="1"/>
      <c r="M88" s="1"/>
      <c r="N88" s="1"/>
      <c r="O88" s="1"/>
      <c r="P88" s="6"/>
      <c r="Q88" s="1"/>
      <c r="R88" s="1"/>
      <c r="S88" s="1"/>
      <c r="T88" s="1"/>
      <c r="U88" s="1"/>
      <c r="V88" s="1"/>
      <c r="W88" s="1"/>
    </row>
    <row r="89" ht="12.75">
      <c r="E89" s="4"/>
      <c r="F89" s="1"/>
      <c r="G89" s="4"/>
      <c r="H89" s="5"/>
      <c r="I89" s="5"/>
      <c r="J89" s="5"/>
      <c r="R89" s="1"/>
      <c r="S89" s="1"/>
      <c r="T89" s="1"/>
    </row>
    <row r="90" ht="12.75">
      <c r="H90" s="5"/>
      <c r="I90" s="5"/>
      <c r="J90" s="5"/>
    </row>
    <row r="91" ht="12.75">
      <c r="G91" s="4"/>
      <c r="H91" s="5"/>
      <c r="I91" s="5"/>
      <c r="J91" s="5"/>
      <c r="R91" s="1"/>
      <c r="S91" s="1"/>
    </row>
    <row r="92" ht="12.75">
      <c r="G92" s="4"/>
      <c r="H92" s="5"/>
    </row>
    <row r="93" ht="12.75">
      <c r="G93" s="4"/>
      <c r="H93" s="5"/>
    </row>
    <row r="94" ht="12.75">
      <c r="G94" s="4"/>
    </row>
    <row r="95" ht="12.75">
      <c r="G95" s="4"/>
      <c r="H95" s="5"/>
      <c r="I95" s="5"/>
      <c r="J95" s="5"/>
    </row>
    <row r="96" ht="12.75">
      <c r="H96" s="5"/>
    </row>
    <row r="97" ht="12.75">
      <c r="H97" s="5"/>
    </row>
    <row r="98" ht="12.75">
      <c r="H98" s="5"/>
    </row>
    <row r="99" ht="12.75">
      <c r="H99" s="5"/>
    </row>
  </sheetData>
  <autoFilter ref="A4:P86">
    <filterColumn colId="2"/>
  </autoFilter>
  <mergeCells count="36">
    <mergeCell ref="A1:O1"/>
    <mergeCell ref="A3:A4"/>
    <mergeCell ref="B3:B4"/>
    <mergeCell ref="C3:C4"/>
    <mergeCell ref="D3:D4"/>
    <mergeCell ref="E3:E4"/>
    <mergeCell ref="F3:G3"/>
    <mergeCell ref="H3:I3"/>
    <mergeCell ref="J3:L3"/>
    <mergeCell ref="M3:M4"/>
    <mergeCell ref="N3:N4"/>
    <mergeCell ref="O3:O4"/>
    <mergeCell ref="A6:A17"/>
    <mergeCell ref="A22:C22"/>
    <mergeCell ref="A23:A26"/>
    <mergeCell ref="B23:B26"/>
    <mergeCell ref="A27:A29"/>
    <mergeCell ref="B27:B29"/>
    <mergeCell ref="A30:A38"/>
    <mergeCell ref="B30:B38"/>
    <mergeCell ref="A39:A50"/>
    <mergeCell ref="B39:B50"/>
    <mergeCell ref="A51:A52"/>
    <mergeCell ref="B51:B52"/>
    <mergeCell ref="A53:A57"/>
    <mergeCell ref="B53:B57"/>
    <mergeCell ref="A58:A60"/>
    <mergeCell ref="B58:B60"/>
    <mergeCell ref="A61:A63"/>
    <mergeCell ref="B61:B63"/>
    <mergeCell ref="A64:A72"/>
    <mergeCell ref="B64:B72"/>
    <mergeCell ref="A73:D73"/>
    <mergeCell ref="A75:A83"/>
    <mergeCell ref="B75:B83"/>
    <mergeCell ref="A84:D84"/>
  </mergeCells>
  <printOptions headings="0" gridLines="0"/>
  <pageMargins left="0.31496062992125984" right="0" top="0.3346456692913386" bottom="0.15748031496062992" header="0.19685039370078738" footer="0.15748031496062992"/>
  <pageSetup paperSize="9" scale="65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48</cp:revision>
  <dcterms:created xsi:type="dcterms:W3CDTF">2015-02-26T11:08:47Z</dcterms:created>
  <dcterms:modified xsi:type="dcterms:W3CDTF">2025-01-27T05:44:52Z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