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31.01.25 вкл." sheetId="1" state="visible" r:id="rId1"/>
  </sheets>
  <definedNames>
    <definedName name="_xlnm._FilterDatabase" localSheetId="0" hidden="1">'по 31.01.25 вкл.'!$A$4:$O$84</definedName>
    <definedName name="Print_Titles" localSheetId="0" hidden="0">'по 31.01.25 вкл.'!$3:$4</definedName>
    <definedName name="_xlnm.Print_Area" localSheetId="0" hidden="0">'по 31.01.25 вкл.'!$A$1:$O$84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31.01.25 вкл.'!$A$4:$O$84</definedName>
  </definedNames>
  <calcPr/>
</workbook>
</file>

<file path=xl/sharedStrings.xml><?xml version="1.0" encoding="utf-8"?>
<sst xmlns="http://schemas.openxmlformats.org/spreadsheetml/2006/main" count="166" uniqueCount="166">
  <si>
    <t xml:space="preserve">Оперативный анализ  поступления доходов бюджета города Перми в 2025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</si>
  <si>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</si>
  <si>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</si>
  <si>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</si>
  <si>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</si>
  <si>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</si>
  <si>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      на 01.02.2024 вкл. (в соп.усл. 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</si>
  <si>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</si>
  <si>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</si>
  <si>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</si>
  <si>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</si>
  <si>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</si>
  <si>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года</t>
  </si>
  <si>
    <t xml:space="preserve">2025 год </t>
  </si>
  <si>
    <t>январь</t>
  </si>
  <si>
    <t xml:space="preserve">с нач. года на 01.02.2025 (по 31.01.2025 вкл.) </t>
  </si>
  <si>
    <t xml:space="preserve">факта 2025 года от факта 2024 года</t>
  </si>
  <si>
    <t xml:space="preserve">факта 2025г.                от плана 2025г.</t>
  </si>
  <si>
    <t xml:space="preserve">факта за январь от плана января</t>
  </si>
  <si>
    <t xml:space="preserve">НАЛОГОВЫЕ ДОХОДЫ</t>
  </si>
  <si>
    <t>182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</si>
  <si>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</si>
  <si>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</si>
  <si>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</si>
  <si>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</si>
  <si>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</si>
  <si>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</si>
  <si>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</si>
  <si>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</si>
  <si>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</si>
  <si>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</si>
  <si>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</si>
  <si>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</si>
  <si>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</si>
  <si>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</si>
  <si>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</si>
  <si>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 xml:space="preserve">Налог в связи с применением патентной системы н/о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</si>
  <si>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</si>
  <si>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</si>
  <si>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</si>
  <si>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</si>
  <si>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</si>
  <si>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>ДОБ</t>
  </si>
  <si>
    <t xml:space="preserve">108 03010 01 0000 110</t>
  </si>
  <si>
    <t xml:space="preserve">Государственная пошлина (мировые судьи)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</si>
  <si>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</si>
  <si>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</si>
  <si>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</si>
  <si>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</si>
  <si>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</si>
  <si>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</si>
  <si>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</si>
  <si>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</si>
  <si>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</si>
  <si>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</si>
  <si>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</si>
  <si>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</si>
  <si>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</si>
  <si>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</si>
  <si>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</si>
  <si>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</si>
  <si>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</si>
  <si>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</si>
  <si>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</si>
  <si>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</si>
  <si>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</si>
  <si>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</si>
  <si>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</si>
  <si>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</si>
  <si>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</si>
  <si>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</si>
  <si>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</si>
  <si>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</si>
  <si>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</si>
  <si>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</si>
  <si>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</si>
  <si>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</si>
  <si>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</si>
  <si>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</si>
  <si>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</si>
  <si>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</si>
  <si>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</si>
  <si>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</si>
  <si>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</si>
  <si>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</si>
  <si>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</si>
  <si>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</si>
  <si>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</si>
  <si>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</si>
  <si>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</si>
  <si>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</si>
  <si>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05012(24) 04 1020 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</si>
  <si>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</si>
  <si>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</si>
  <si>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</si>
  <si>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</si>
  <si>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</si>
  <si>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</si>
  <si>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</si>
  <si>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</si>
  <si>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</si>
  <si>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</si>
  <si>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</si>
  <si>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</si>
  <si>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</si>
  <si>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</si>
  <si>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</t>
  </si>
  <si>
    <t xml:space="preserve">117 05040 ,  111 09044 </t>
  </si>
  <si>
    <t xml:space="preserve">Плата за фактическое пользование</t>
  </si>
  <si>
    <t>940</t>
  </si>
  <si>
    <t>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</si>
  <si>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</si>
  <si>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</si>
  <si>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</si>
  <si>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</si>
  <si>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</si>
  <si>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</si>
  <si>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</si>
  <si>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</si>
  <si>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</si>
  <si>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(транс.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</si>
  <si>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</si>
  <si>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</si>
  <si>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</si>
  <si>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</si>
  <si>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</si>
  <si>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</si>
  <si>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</si>
  <si>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</si>
  <si>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</si>
  <si>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</si>
  <si>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</si>
  <si>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</si>
  <si>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</si>
  <si>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</si>
  <si>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</si>
  <si>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</si>
  <si>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</si>
  <si>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</si>
  <si>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</si>
  <si>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</si>
  <si>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</si>
  <si>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</si>
  <si>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</si>
  <si>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</si>
  <si>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</si>
  <si>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</si>
  <si>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</t>
  </si>
  <si>
    <t xml:space="preserve">202 20000 00 0000 000</t>
  </si>
  <si>
    <t>Субсидии</t>
  </si>
  <si>
    <t xml:space="preserve">202 30000 00 0000 000</t>
  </si>
  <si>
    <t>Субвенции</t>
  </si>
  <si>
    <t xml:space="preserve">202 40000 00 0000 000</t>
  </si>
  <si>
    <t xml:space="preserve">Иные межбюджетные трансферты </t>
  </si>
  <si>
    <t xml:space="preserve">203 04099 04 0000 150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</si>
  <si>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</si>
  <si>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</si>
  <si>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</t>
  </si>
  <si>
    <t xml:space="preserve">208 04000 04 0000 150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</si>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</sst>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</numFmts>
  <fonts count="19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8.000000"/>
      <name val="Arial Cyr"/>
    </font>
    <font>
      <sz val="10.000000"/>
      <color indexed="2"/>
      <name val="Arial Cyr"/>
    </font>
    <font>
      <sz val="16.000000"/>
      <name val="Times New Roman"/>
    </font>
    <font>
      <sz val="12.000000"/>
      <name val="Times New Roman"/>
    </font>
    <font>
      <sz val="8.000000"/>
      <name val="Times New Roman"/>
    </font>
    <font>
      <sz val="16.000000"/>
      <color indexed="2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name val="Times New Roman"/>
    </font>
    <font>
      <i/>
      <sz val="12.000000"/>
      <name val="Times New Roman"/>
    </font>
    <font>
      <i/>
      <sz val="8.000000"/>
      <name val="Times New Roman"/>
    </font>
    <font>
      <b/>
      <i/>
      <sz val="12.000000"/>
      <name val="Times New Roman"/>
    </font>
    <font>
      <sz val="10.000000"/>
      <name val="Times New Roman"/>
    </font>
    <font>
      <sz val="8.000000"/>
      <color indexed="2"/>
      <name val="Times New Roman"/>
    </font>
  </fonts>
  <fills count="2">
    <fill>
      <patternFill patternType="none"/>
    </fill>
    <fill>
      <patternFill patternType="gray125"/>
    </fill>
  </fills>
  <borders count="1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08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27">
    <xf fontId="0" fillId="0" borderId="0" numFmtId="0" xfId="0"/>
    <xf fontId="0" fillId="0" borderId="0" numFmtId="0" xfId="0"/>
    <xf fontId="1" fillId="0" borderId="0" numFmtId="0" xfId="0" applyFont="1"/>
    <xf fontId="5" fillId="0" borderId="0" numFmtId="0" xfId="0" applyFont="1"/>
    <xf fontId="1" fillId="0" borderId="0" numFmtId="162" xfId="0" applyNumberFormat="1" applyFont="1"/>
    <xf fontId="0" fillId="0" borderId="0" numFmtId="162" xfId="0" applyNumberFormat="1"/>
    <xf fontId="0" fillId="0" borderId="0" numFmtId="163" xfId="0" applyNumberFormat="1"/>
    <xf fontId="6" fillId="0" borderId="0" numFmtId="163" xfId="0" applyNumberFormat="1" applyFont="1"/>
    <xf fontId="7" fillId="0" borderId="0" numFmtId="0" xfId="0" applyFont="1" applyAlignment="1">
      <alignment horizontal="center" vertical="top" wrapText="1"/>
    </xf>
    <xf fontId="7" fillId="0" borderId="0" numFmtId="0" xfId="0" applyFont="1" applyAlignment="1">
      <alignment vertical="top" wrapText="1"/>
    </xf>
    <xf fontId="7" fillId="0" borderId="0" numFmtId="162" xfId="0" applyNumberFormat="1" applyFont="1" applyAlignment="1">
      <alignment horizontal="center" vertical="top" wrapText="1"/>
    </xf>
    <xf fontId="8" fillId="0" borderId="0" numFmtId="49" xfId="0" applyNumberFormat="1" applyFont="1" applyAlignment="1">
      <alignment horizontal="center" vertical="top" wrapText="1"/>
    </xf>
    <xf fontId="7" fillId="0" borderId="1" numFmtId="0" xfId="0" applyFont="1" applyBorder="1" applyAlignment="1">
      <alignment horizontal="center" vertical="top" wrapText="1"/>
    </xf>
    <xf fontId="9" fillId="0" borderId="0" numFmtId="0" xfId="0" applyFont="1" applyAlignment="1">
      <alignment horizontal="center" vertical="center" wrapText="1"/>
    </xf>
    <xf fontId="7" fillId="0" borderId="1" numFmtId="0" xfId="0" applyFont="1" applyBorder="1" applyAlignment="1">
      <alignment horizontal="center" wrapText="1"/>
    </xf>
    <xf fontId="7" fillId="0" borderId="0" numFmtId="162" xfId="0" applyNumberFormat="1" applyFont="1" applyAlignment="1">
      <alignment horizontal="center" wrapText="1"/>
    </xf>
    <xf fontId="7" fillId="0" borderId="0" numFmtId="0" xfId="0" applyFont="1" applyAlignment="1">
      <alignment horizontal="center" wrapText="1"/>
    </xf>
    <xf fontId="7" fillId="0" borderId="0" numFmtId="163" xfId="0" applyNumberFormat="1" applyFont="1" applyAlignment="1">
      <alignment horizontal="center" wrapText="1"/>
    </xf>
    <xf fontId="10" fillId="0" borderId="0" numFmtId="163" xfId="0" applyNumberFormat="1" applyFont="1" applyAlignment="1">
      <alignment horizontal="center" wrapText="1"/>
    </xf>
    <xf fontId="8" fillId="0" borderId="0" numFmtId="0" xfId="0" applyFont="1" applyAlignment="1">
      <alignment horizontal="right" wrapText="1"/>
    </xf>
    <xf fontId="8" fillId="0" borderId="0" numFmtId="0" xfId="0" applyFont="1" applyAlignment="1">
      <alignment horizontal="right"/>
    </xf>
    <xf fontId="8" fillId="0" borderId="2" numFmtId="49" xfId="0" applyNumberFormat="1" applyFont="1" applyBorder="1" applyAlignment="1">
      <alignment horizontal="center" vertical="top" wrapText="1"/>
    </xf>
    <xf fontId="8" fillId="0" borderId="2" numFmtId="0" xfId="0" applyFont="1" applyBorder="1" applyAlignment="1">
      <alignment horizontal="center" vertical="top" wrapText="1"/>
    </xf>
    <xf fontId="9" fillId="0" borderId="3" numFmtId="49" xfId="0" applyNumberFormat="1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8" fillId="0" borderId="5" numFmtId="162" xfId="0" applyNumberFormat="1" applyFont="1" applyBorder="1" applyAlignment="1">
      <alignment horizontal="center" vertical="center" wrapText="1"/>
    </xf>
    <xf fontId="8" fillId="0" borderId="5" numFmtId="163" xfId="0" applyNumberFormat="1" applyFont="1" applyBorder="1" applyAlignment="1">
      <alignment horizontal="center" vertical="center" wrapText="1"/>
    </xf>
    <xf fontId="8" fillId="0" borderId="6" numFmtId="0" xfId="0" applyFont="1" applyBorder="1" applyAlignment="1">
      <alignment horizontal="center" vertical="center" wrapText="1"/>
    </xf>
    <xf fontId="8" fillId="0" borderId="2" numFmtId="9" xfId="104" applyNumberFormat="1" applyFont="1" applyBorder="1" applyAlignment="1" applyProtection="1">
      <alignment horizontal="center" vertical="top" wrapText="1"/>
    </xf>
    <xf fontId="9" fillId="0" borderId="7" numFmtId="49" xfId="0" applyNumberFormat="1" applyFont="1" applyBorder="1" applyAlignment="1">
      <alignment horizontal="center" vertical="center" wrapText="1"/>
    </xf>
    <xf fontId="8" fillId="0" borderId="8" numFmtId="0" xfId="0" applyFont="1" applyBorder="1" applyAlignment="1">
      <alignment horizontal="center" vertical="center" wrapText="1"/>
    </xf>
    <xf fontId="8" fillId="0" borderId="9" numFmtId="162" xfId="0" applyNumberFormat="1" applyFont="1" applyBorder="1" applyAlignment="1">
      <alignment horizontal="center" vertical="center" wrapText="1"/>
    </xf>
    <xf fontId="8" fillId="0" borderId="10" numFmtId="162" xfId="0" applyNumberFormat="1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 vertical="center" wrapText="1"/>
    </xf>
    <xf fontId="11" fillId="0" borderId="0" numFmtId="0" xfId="0" applyFont="1" applyAlignment="1">
      <alignment vertical="center"/>
    </xf>
    <xf fontId="12" fillId="0" borderId="2" numFmtId="49" xfId="0" applyNumberFormat="1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 wrapText="1"/>
    </xf>
    <xf fontId="13" fillId="0" borderId="2" numFmtId="49" xfId="0" applyNumberFormat="1" applyFont="1" applyBorder="1" applyAlignment="1">
      <alignment horizontal="center" vertical="center" wrapText="1"/>
    </xf>
    <xf fontId="12" fillId="0" borderId="11" numFmtId="0" xfId="0" applyFont="1" applyBorder="1" applyAlignment="1">
      <alignment vertical="center" wrapText="1"/>
    </xf>
    <xf fontId="12" fillId="0" borderId="5" numFmtId="4" xfId="0" applyNumberFormat="1" applyFont="1" applyBorder="1" applyAlignment="1">
      <alignment vertical="center" wrapText="1"/>
    </xf>
    <xf fontId="12" fillId="0" borderId="5" numFmtId="162" xfId="0" applyNumberFormat="1" applyFont="1" applyBorder="1" applyAlignment="1">
      <alignment horizontal="right" vertical="center" wrapText="1"/>
    </xf>
    <xf fontId="12" fillId="0" borderId="6" numFmtId="162" xfId="0" applyNumberFormat="1" applyFont="1" applyBorder="1" applyAlignment="1">
      <alignment horizontal="right" vertical="center" wrapText="1"/>
    </xf>
    <xf fontId="12" fillId="0" borderId="2" numFmtId="162" xfId="0" applyNumberFormat="1" applyFont="1" applyBorder="1" applyAlignment="1">
      <alignment horizontal="right" vertical="center" wrapText="1"/>
    </xf>
    <xf fontId="12" fillId="0" borderId="2" numFmtId="164" xfId="0" applyNumberFormat="1" applyFont="1" applyBorder="1" applyAlignment="1">
      <alignment horizontal="right" vertical="center" wrapText="1"/>
    </xf>
    <xf fontId="0" fillId="0" borderId="0" numFmtId="0" xfId="0" applyAlignment="1">
      <alignment vertical="center"/>
    </xf>
    <xf fontId="8" fillId="0" borderId="4" numFmtId="49" xfId="0" applyNumberFormat="1" applyFont="1" applyBorder="1" applyAlignment="1">
      <alignment horizontal="center" vertical="center" wrapText="1"/>
    </xf>
    <xf fontId="8" fillId="0" borderId="5" numFmtId="0" xfId="0" applyFont="1" applyBorder="1" applyAlignment="1">
      <alignment horizontal="center" vertical="center" wrapText="1"/>
    </xf>
    <xf fontId="9" fillId="0" borderId="6" numFmtId="49" xfId="0" applyNumberFormat="1" applyFont="1" applyBorder="1" applyAlignment="1">
      <alignment horizontal="center" vertical="center" wrapText="1"/>
    </xf>
    <xf fontId="8" fillId="0" borderId="11" numFmtId="0" xfId="0" applyFont="1" applyBorder="1" applyAlignment="1">
      <alignment vertical="center" wrapText="1"/>
    </xf>
    <xf fontId="8" fillId="0" borderId="5" numFmtId="4" xfId="0" applyNumberFormat="1" applyFont="1" applyBorder="1" applyAlignment="1">
      <alignment vertical="center" wrapText="1"/>
    </xf>
    <xf fontId="8" fillId="0" borderId="12" numFmtId="162" xfId="0" applyNumberFormat="1" applyFont="1" applyBorder="1" applyAlignment="1">
      <alignment horizontal="right" vertical="center" wrapText="1"/>
    </xf>
    <xf fontId="8" fillId="0" borderId="5" numFmtId="162" xfId="0" applyNumberFormat="1" applyFont="1" applyBorder="1" applyAlignment="1">
      <alignment horizontal="right" vertical="center" wrapText="1"/>
    </xf>
    <xf fontId="8" fillId="0" borderId="6" numFmtId="162" xfId="0" applyNumberFormat="1" applyFont="1" applyBorder="1" applyAlignment="1">
      <alignment horizontal="right" vertical="center" wrapText="1"/>
    </xf>
    <xf fontId="8" fillId="0" borderId="2" numFmtId="162" xfId="0" applyNumberFormat="1" applyFont="1" applyBorder="1" applyAlignment="1">
      <alignment horizontal="right" vertical="center" wrapText="1"/>
    </xf>
    <xf fontId="8" fillId="0" borderId="2" numFmtId="164" xfId="0" applyNumberFormat="1" applyFont="1" applyBorder="1" applyAlignment="1">
      <alignment horizontal="right" vertical="center" wrapText="1"/>
    </xf>
    <xf fontId="8" fillId="0" borderId="10" numFmtId="49" xfId="0" applyNumberFormat="1" applyFont="1" applyBorder="1" applyAlignment="1">
      <alignment horizontal="center" vertical="center" wrapText="1"/>
    </xf>
    <xf fontId="8" fillId="0" borderId="10" numFmtId="0" xfId="0" applyFont="1" applyBorder="1" applyAlignment="1">
      <alignment horizontal="center" vertical="center" wrapText="1"/>
    </xf>
    <xf fontId="8" fillId="0" borderId="4" numFmtId="0" xfId="0" applyFont="1" applyBorder="1" applyAlignment="1">
      <alignment vertical="center" wrapText="1"/>
    </xf>
    <xf fontId="8" fillId="0" borderId="6" numFmtId="162" xfId="0" applyNumberFormat="1" applyFont="1" applyBorder="1" applyAlignment="1">
      <alignment vertical="center" wrapText="1"/>
    </xf>
    <xf fontId="8" fillId="0" borderId="2" numFmtId="162" xfId="0" applyNumberFormat="1" applyFont="1" applyBorder="1" applyAlignment="1">
      <alignment vertical="center" wrapText="1"/>
    </xf>
    <xf fontId="8" fillId="0" borderId="13" numFmtId="49" xfId="0" applyNumberFormat="1" applyFont="1" applyBorder="1" applyAlignment="1">
      <alignment horizontal="center" vertical="center" wrapText="1"/>
    </xf>
    <xf fontId="9" fillId="0" borderId="5" numFmtId="49" xfId="0" applyNumberFormat="1" applyFont="1" applyBorder="1" applyAlignment="1">
      <alignment horizontal="center" vertical="center" wrapText="1"/>
    </xf>
    <xf fontId="8" fillId="0" borderId="14" numFmtId="0" xfId="0" applyFont="1" applyBorder="1" applyAlignment="1">
      <alignment vertical="center" wrapText="1"/>
    </xf>
    <xf fontId="9" fillId="0" borderId="15" numFmtId="49" xfId="0" applyNumberFormat="1" applyFont="1" applyBorder="1" applyAlignment="1">
      <alignment horizontal="center" vertical="center" wrapText="1"/>
    </xf>
    <xf fontId="8" fillId="0" borderId="8" numFmtId="0" xfId="0" applyFont="1" applyBorder="1" applyAlignment="1">
      <alignment vertical="center" wrapText="1"/>
    </xf>
    <xf fontId="8" fillId="0" borderId="5" numFmtId="4" xfId="0" applyNumberFormat="1" applyFont="1" applyBorder="1" applyAlignment="1">
      <alignment horizontal="right" vertical="center" wrapText="1"/>
    </xf>
    <xf fontId="8" fillId="0" borderId="7" numFmtId="0" xfId="0" applyFont="1" applyBorder="1" applyAlignment="1">
      <alignment horizontal="center" vertical="center" wrapText="1"/>
    </xf>
    <xf fontId="9" fillId="0" borderId="2" numFmtId="49" xfId="0" applyNumberFormat="1" applyFont="1" applyBorder="1" applyAlignment="1">
      <alignment horizontal="center" vertical="center" wrapText="1"/>
    </xf>
    <xf fontId="8" fillId="0" borderId="7" numFmtId="49" xfId="0" applyNumberFormat="1" applyFont="1" applyBorder="1" applyAlignment="1">
      <alignment horizontal="center" vertical="center" wrapText="1"/>
    </xf>
    <xf fontId="14" fillId="0" borderId="2" numFmtId="0" xfId="0" applyFont="1" applyBorder="1" applyAlignment="1">
      <alignment horizontal="center" vertical="center" wrapText="1"/>
    </xf>
    <xf fontId="15" fillId="0" borderId="2" numFmtId="49" xfId="0" applyNumberFormat="1" applyFont="1" applyBorder="1" applyAlignment="1">
      <alignment horizontal="center" vertical="center" wrapText="1"/>
    </xf>
    <xf fontId="14" fillId="0" borderId="11" numFmtId="0" xfId="0" applyFont="1" applyBorder="1" applyAlignment="1">
      <alignment vertical="center" wrapText="1"/>
    </xf>
    <xf fontId="16" fillId="0" borderId="5" numFmtId="4" xfId="0" applyNumberFormat="1" applyFont="1" applyBorder="1" applyAlignment="1">
      <alignment vertical="center" wrapText="1"/>
    </xf>
    <xf fontId="14" fillId="0" borderId="12" numFmtId="162" xfId="0" applyNumberFormat="1" applyFont="1" applyBorder="1" applyAlignment="1">
      <alignment vertical="center" wrapText="1"/>
    </xf>
    <xf fontId="14" fillId="0" borderId="5" numFmtId="162" xfId="0" applyNumberFormat="1" applyFont="1" applyBorder="1" applyAlignment="1">
      <alignment vertical="center" wrapText="1"/>
    </xf>
    <xf fontId="14" fillId="0" borderId="6" numFmtId="162" xfId="0" applyNumberFormat="1" applyFont="1" applyBorder="1" applyAlignment="1">
      <alignment vertical="center" wrapText="1"/>
    </xf>
    <xf fontId="14" fillId="0" borderId="2" numFmtId="162" xfId="0" applyNumberFormat="1" applyFont="1" applyBorder="1" applyAlignment="1">
      <alignment vertical="center" wrapText="1"/>
    </xf>
    <xf fontId="14" fillId="0" borderId="2" numFmtId="164" xfId="0" applyNumberFormat="1" applyFont="1" applyBorder="1" applyAlignment="1">
      <alignment horizontal="right" vertical="center" wrapText="1"/>
    </xf>
    <xf fontId="1" fillId="0" borderId="0" numFmtId="0" xfId="0" applyFont="1" applyAlignment="1">
      <alignment vertical="center"/>
    </xf>
    <xf fontId="8" fillId="0" borderId="2" numFmtId="49" xfId="0" applyNumberFormat="1" applyFont="1" applyBorder="1" applyAlignment="1">
      <alignment horizontal="center" vertical="center" wrapText="1"/>
    </xf>
    <xf fontId="8" fillId="0" borderId="3" numFmtId="49" xfId="0" applyNumberFormat="1" applyFont="1" applyBorder="1" applyAlignment="1">
      <alignment horizontal="center" vertical="center" wrapText="1"/>
    </xf>
    <xf fontId="8" fillId="0" borderId="3" numFmtId="0" xfId="0" applyFont="1" applyBorder="1" applyAlignment="1">
      <alignment horizontal="center" vertical="center" wrapText="1"/>
    </xf>
    <xf fontId="8" fillId="0" borderId="11" numFmtId="49" xfId="0" applyNumberFormat="1" applyFont="1" applyBorder="1" applyAlignment="1">
      <alignment horizontal="center" vertical="center" wrapText="1"/>
    </xf>
    <xf fontId="12" fillId="0" borderId="7" numFmtId="49" xfId="0" applyNumberFormat="1" applyFont="1" applyBorder="1" applyAlignment="1">
      <alignment horizontal="center" vertical="center" wrapText="1"/>
    </xf>
    <xf fontId="12" fillId="0" borderId="11" numFmtId="165" xfId="0" applyNumberFormat="1" applyFont="1" applyBorder="1" applyAlignment="1">
      <alignment vertical="center" wrapText="1"/>
    </xf>
    <xf fontId="12" fillId="0" borderId="12" numFmtId="162" xfId="0" applyNumberFormat="1" applyFont="1" applyBorder="1" applyAlignment="1">
      <alignment horizontal="right" vertical="center" wrapText="1"/>
    </xf>
    <xf fontId="9" fillId="0" borderId="2" numFmtId="0" xfId="0" applyFont="1" applyBorder="1" applyAlignment="1">
      <alignment horizontal="center" vertical="center"/>
    </xf>
    <xf fontId="8" fillId="0" borderId="11" numFmtId="165" xfId="0" applyNumberFormat="1" applyFont="1" applyBorder="1" applyAlignment="1">
      <alignment vertical="center" wrapText="1"/>
    </xf>
    <xf fontId="14" fillId="0" borderId="12" numFmtId="162" xfId="0" applyNumberFormat="1" applyFont="1" applyBorder="1" applyAlignment="1">
      <alignment horizontal="right" vertical="center" wrapText="1"/>
    </xf>
    <xf fontId="14" fillId="0" borderId="5" numFmtId="162" xfId="0" applyNumberFormat="1" applyFont="1" applyBorder="1" applyAlignment="1">
      <alignment horizontal="right" vertical="center" wrapText="1"/>
    </xf>
    <xf fontId="14" fillId="0" borderId="6" numFmtId="162" xfId="0" applyNumberFormat="1" applyFont="1" applyBorder="1" applyAlignment="1">
      <alignment horizontal="right" vertical="center" wrapText="1"/>
    </xf>
    <xf fontId="14" fillId="0" borderId="2" numFmtId="162" xfId="0" applyNumberFormat="1" applyFont="1" applyBorder="1" applyAlignment="1">
      <alignment horizontal="right" vertical="center" wrapText="1"/>
    </xf>
    <xf fontId="9" fillId="0" borderId="2" numFmtId="0" xfId="0" applyFont="1" applyBorder="1" applyAlignment="1">
      <alignment horizontal="center" vertical="center" wrapText="1"/>
    </xf>
    <xf fontId="8" fillId="0" borderId="11" numFmtId="0" xfId="0" applyFont="1" applyBorder="1" applyAlignment="1">
      <alignment horizontal="left" vertical="center" wrapText="1"/>
    </xf>
    <xf fontId="14" fillId="0" borderId="11" numFmtId="165" xfId="0" applyNumberFormat="1" applyFont="1" applyBorder="1" applyAlignment="1">
      <alignment vertical="center" wrapText="1"/>
    </xf>
    <xf fontId="16" fillId="0" borderId="5" numFmtId="162" xfId="0" applyNumberFormat="1" applyFont="1" applyBorder="1" applyAlignment="1">
      <alignment vertical="center" wrapText="1"/>
    </xf>
    <xf fontId="8" fillId="0" borderId="5" numFmtId="162" xfId="0" applyNumberFormat="1" applyFont="1" applyBorder="1" applyAlignment="1">
      <alignment vertical="center" wrapText="1"/>
    </xf>
    <xf fontId="8" fillId="0" borderId="11" numFmtId="165" xfId="0" applyNumberFormat="1" applyFont="1" applyBorder="1" applyAlignment="1">
      <alignment horizontal="left" vertical="center" wrapText="1"/>
    </xf>
    <xf fontId="15" fillId="0" borderId="2" numFmtId="0" xfId="0" applyFont="1" applyBorder="1" applyAlignment="1">
      <alignment horizontal="right" vertical="center"/>
    </xf>
    <xf fontId="14" fillId="0" borderId="11" numFmtId="0" xfId="0" applyFont="1" applyBorder="1" applyAlignment="1">
      <alignment horizontal="left" vertical="center" wrapText="1"/>
    </xf>
    <xf fontId="14" fillId="0" borderId="5" numFmtId="4" xfId="0" applyNumberFormat="1" applyFont="1" applyBorder="1" applyAlignment="1">
      <alignment vertical="center" wrapText="1"/>
    </xf>
    <xf fontId="15" fillId="0" borderId="3" numFmtId="49" xfId="0" applyNumberFormat="1" applyFont="1" applyBorder="1" applyAlignment="1">
      <alignment horizontal="center" vertical="center" wrapText="1"/>
    </xf>
    <xf fontId="14" fillId="0" borderId="4" numFmtId="165" xfId="0" applyNumberFormat="1" applyFont="1" applyBorder="1" applyAlignment="1">
      <alignment vertical="center" wrapText="1"/>
    </xf>
    <xf fontId="17" fillId="0" borderId="2" numFmtId="164" xfId="0" applyNumberFormat="1" applyFont="1" applyBorder="1" applyAlignment="1">
      <alignment horizontal="right" vertical="center" wrapText="1"/>
    </xf>
    <xf fontId="18" fillId="0" borderId="2" numFmtId="49" xfId="0" applyNumberFormat="1" applyFont="1" applyBorder="1" applyAlignment="1">
      <alignment horizontal="center" vertical="center" wrapText="1"/>
    </xf>
    <xf fontId="12" fillId="0" borderId="2" numFmtId="165" xfId="0" applyNumberFormat="1" applyFont="1" applyBorder="1" applyAlignment="1">
      <alignment horizontal="left" vertical="center" wrapText="1"/>
    </xf>
    <xf fontId="13" fillId="0" borderId="2" numFmtId="165" xfId="0" applyNumberFormat="1" applyFont="1" applyBorder="1" applyAlignment="1">
      <alignment horizontal="left" vertical="center" wrapText="1"/>
    </xf>
    <xf fontId="12" fillId="0" borderId="11" numFmtId="165" xfId="0" applyNumberFormat="1" applyFont="1" applyBorder="1" applyAlignment="1">
      <alignment horizontal="left" vertical="center" wrapText="1"/>
    </xf>
    <xf fontId="12" fillId="0" borderId="5" numFmtId="162" xfId="0" applyNumberFormat="1" applyFont="1" applyBorder="1" applyAlignment="1">
      <alignment vertical="center" wrapText="1"/>
    </xf>
    <xf fontId="12" fillId="0" borderId="2" numFmtId="49" xfId="0" applyNumberFormat="1" applyFont="1" applyBorder="1" applyAlignment="1">
      <alignment vertical="center" wrapText="1"/>
    </xf>
    <xf fontId="12" fillId="0" borderId="2" numFmtId="0" xfId="0" applyFont="1" applyBorder="1" applyAlignment="1">
      <alignment vertical="center" wrapText="1"/>
    </xf>
    <xf fontId="8" fillId="0" borderId="11" numFmtId="4" xfId="0" applyNumberFormat="1" applyFont="1" applyBorder="1" applyAlignment="1">
      <alignment vertical="center" wrapText="1"/>
    </xf>
    <xf fontId="8" fillId="0" borderId="0" numFmtId="162" xfId="0" applyNumberFormat="1" applyFont="1" applyAlignment="1">
      <alignment horizontal="right" vertical="center" wrapText="1"/>
    </xf>
    <xf fontId="12" fillId="0" borderId="10" numFmtId="49" xfId="0" applyNumberFormat="1" applyFont="1" applyBorder="1" applyAlignment="1">
      <alignment horizontal="center" vertical="center" wrapText="1"/>
    </xf>
    <xf fontId="12" fillId="0" borderId="10" numFmtId="0" xfId="0" applyFont="1" applyBorder="1" applyAlignment="1">
      <alignment horizontal="center" vertical="center" wrapText="1"/>
    </xf>
    <xf fontId="8" fillId="0" borderId="11" numFmtId="0" xfId="0" applyFont="1" applyBorder="1" applyAlignment="1">
      <alignment horizontal="left" vertical="top" wrapText="1"/>
    </xf>
    <xf fontId="8" fillId="0" borderId="12" numFmtId="162" xfId="0" applyNumberFormat="1" applyFont="1" applyBorder="1" applyAlignment="1">
      <alignment vertical="center" wrapText="1"/>
    </xf>
    <xf fontId="12" fillId="0" borderId="2" numFmtId="164" xfId="0" applyNumberFormat="1" applyFont="1" applyBorder="1" applyAlignment="1">
      <alignment vertical="center" wrapText="1"/>
    </xf>
    <xf fontId="8" fillId="0" borderId="2" numFmtId="164" xfId="0" applyNumberFormat="1" applyFont="1" applyBorder="1" applyAlignment="1">
      <alignment vertical="center" wrapText="1"/>
    </xf>
    <xf fontId="8" fillId="0" borderId="0" numFmtId="165" xfId="0" applyNumberFormat="1" applyFont="1" applyAlignment="1">
      <alignment horizontal="left" vertical="top"/>
    </xf>
    <xf fontId="1" fillId="0" borderId="0" numFmtId="0" xfId="0" applyFont="1" applyAlignment="1">
      <alignment horizontal="left" vertical="top"/>
    </xf>
    <xf fontId="5" fillId="0" borderId="0" numFmtId="0" xfId="0" applyFont="1" applyAlignment="1">
      <alignment horizontal="center" vertical="center"/>
    </xf>
    <xf fontId="0" fillId="0" borderId="0" numFmtId="0" xfId="0" applyAlignment="1">
      <alignment horizontal="left"/>
    </xf>
    <xf fontId="1" fillId="0" borderId="0" numFmtId="162" xfId="0" applyNumberFormat="1" applyFont="1" applyAlignment="1">
      <alignment horizontal="left"/>
    </xf>
    <xf fontId="0" fillId="0" borderId="0" numFmtId="162" xfId="0" applyNumberFormat="1" applyAlignment="1">
      <alignment horizontal="left"/>
    </xf>
    <xf fontId="0" fillId="0" borderId="0" numFmtId="163" xfId="0" applyNumberFormat="1" applyAlignment="1">
      <alignment horizontal="left"/>
    </xf>
    <xf fontId="6" fillId="0" borderId="0" numFmtId="163" xfId="0" applyNumberFormat="1" applyFont="1" applyAlignment="1">
      <alignment horizontal="left"/>
    </xf>
  </cellXfs>
  <cellStyles count="108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Процентный 2" xfId="104"/>
    <cellStyle name="Процентный 2 2" xfId="105"/>
    <cellStyle name="Финансовый 2" xfId="106"/>
    <cellStyle name="Финансовый 3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 filterMode="1">
    <outlinePr applyStyles="0" summaryBelow="1" summaryRight="1" showOutlineSymbols="1"/>
    <pageSetUpPr autoPageBreaks="1" fitToPage="1"/>
  </sheetPr>
  <sheetViews>
    <sheetView view="normal" zoomScale="90" workbookViewId="0">
      <pane xSplit="4" ySplit="4" topLeftCell="E5" activePane="bottomRight" state="frozen"/>
      <selection activeCell="Y12" activeCellId="0" sqref="Y12"/>
    </sheetView>
  </sheetViews>
  <sheetFormatPr defaultRowHeight="12.75"/>
  <cols>
    <col customWidth="1" hidden="1" min="1" max="1" style="2" width="8.85546875"/>
    <col customWidth="1" min="2" max="2" style="2" width="10.7109375"/>
    <col customWidth="1" hidden="1" min="3" max="3" style="3" width="16.8515625"/>
    <col customWidth="1" min="4" max="4" style="1" width="64.42578125"/>
    <col customWidth="1" min="5" max="5" style="4" width="16.28125"/>
    <col customWidth="1" min="6" max="6" style="1" width="14.42578125"/>
    <col customWidth="1" min="7" max="7" style="5" width="15.28515625"/>
    <col customWidth="1" min="8" max="8" style="6" width="17.8515625"/>
    <col customWidth="1" min="9" max="9" style="6" width="14.140625"/>
    <col customWidth="1" min="10" max="10" style="7" width="16"/>
    <col customWidth="1" min="11" max="11" style="1" width="15.85546875"/>
    <col customWidth="1" min="12" max="12" style="1" width="15.28515625"/>
    <col customWidth="1" min="13" max="13" style="1" width="12.8515625"/>
    <col customWidth="1" min="14" max="14" style="1" width="13.42578125"/>
    <col customWidth="1" min="15" max="15" style="1" width="12.7109375"/>
    <col min="16" max="16384" style="1" width="9.140625"/>
  </cols>
  <sheetData>
    <row r="1" ht="21" customHeight="1">
      <c r="A1" s="8" t="s">
        <v>0</v>
      </c>
      <c r="B1" s="8"/>
      <c r="C1" s="9"/>
      <c r="D1" s="8"/>
      <c r="E1" s="10"/>
      <c r="F1" s="8"/>
      <c r="G1" s="10"/>
      <c r="H1" s="8"/>
      <c r="I1" s="8"/>
      <c r="J1" s="8"/>
      <c r="K1" s="8"/>
      <c r="L1" s="8"/>
      <c r="M1" s="8"/>
      <c r="N1" s="8"/>
      <c r="O1" s="8"/>
    </row>
    <row r="2" ht="14.25" customHeight="1">
      <c r="A2" s="11"/>
      <c r="B2" s="12"/>
      <c r="C2" s="13"/>
      <c r="D2" s="14"/>
      <c r="E2" s="15"/>
      <c r="F2" s="16"/>
      <c r="G2" s="15"/>
      <c r="H2" s="17"/>
      <c r="I2" s="18"/>
      <c r="J2" s="18"/>
      <c r="K2" s="16"/>
      <c r="L2" s="16"/>
      <c r="M2" s="16"/>
      <c r="N2" s="19"/>
      <c r="O2" s="20" t="s">
        <v>1</v>
      </c>
    </row>
    <row r="3" ht="17.25" customHeight="1">
      <c r="A3" s="21" t="s">
        <v>2</v>
      </c>
      <c r="B3" s="22" t="s">
        <v>3</v>
      </c>
      <c r="C3" s="23" t="s">
        <v>4</v>
      </c>
      <c r="D3" s="24" t="s">
        <v>5</v>
      </c>
      <c r="E3" s="25" t="s">
        <v>6</v>
      </c>
      <c r="F3" s="25" t="s">
        <v>7</v>
      </c>
      <c r="G3" s="25"/>
      <c r="H3" s="26" t="s">
        <v>8</v>
      </c>
      <c r="I3" s="26"/>
      <c r="J3" s="25" t="s">
        <v>9</v>
      </c>
      <c r="K3" s="25"/>
      <c r="L3" s="25"/>
      <c r="M3" s="27" t="s">
        <v>10</v>
      </c>
      <c r="N3" s="28" t="s">
        <v>11</v>
      </c>
      <c r="O3" s="22" t="s">
        <v>12</v>
      </c>
    </row>
    <row r="4" ht="56.25" customHeight="1">
      <c r="A4" s="21"/>
      <c r="B4" s="22"/>
      <c r="C4" s="29"/>
      <c r="D4" s="30"/>
      <c r="E4" s="25"/>
      <c r="F4" s="26" t="s">
        <v>13</v>
      </c>
      <c r="G4" s="25" t="s">
        <v>14</v>
      </c>
      <c r="H4" s="26" t="s">
        <v>15</v>
      </c>
      <c r="I4" s="25" t="s">
        <v>14</v>
      </c>
      <c r="J4" s="31" t="s">
        <v>16</v>
      </c>
      <c r="K4" s="32" t="s">
        <v>17</v>
      </c>
      <c r="L4" s="32" t="s">
        <v>18</v>
      </c>
      <c r="M4" s="33"/>
      <c r="N4" s="28"/>
      <c r="O4" s="22"/>
    </row>
    <row r="5" s="34" customFormat="1" ht="18.75" customHeight="1">
      <c r="A5" s="35"/>
      <c r="B5" s="36"/>
      <c r="C5" s="37"/>
      <c r="D5" s="38" t="s">
        <v>19</v>
      </c>
      <c r="E5" s="39">
        <f>E16+E18+E20+E17+E19</f>
        <v>832374.32223880605</v>
      </c>
      <c r="F5" s="40">
        <f>F16+F18+F20+F17+F19</f>
        <v>26435538.100000001</v>
      </c>
      <c r="G5" s="40">
        <f>G16+G18+G20+G17+G19</f>
        <v>968341.49999999988</v>
      </c>
      <c r="H5" s="40">
        <f>H16+H18+H20+H17+H19</f>
        <v>1029281.6100000001</v>
      </c>
      <c r="I5" s="40">
        <f>I16+I18+I20+I17+I19</f>
        <v>1029281.6100000001</v>
      </c>
      <c r="J5" s="41">
        <f t="shared" ref="J5:J67" si="0">H5-E5</f>
        <v>196907.28776119405</v>
      </c>
      <c r="K5" s="42">
        <f t="shared" ref="K5:K36" si="1">H5-F5</f>
        <v>-25406256.490000002</v>
      </c>
      <c r="L5" s="42">
        <f t="shared" ref="L5:L36" si="2">I5-G5</f>
        <v>60940.110000000219</v>
      </c>
      <c r="M5" s="43">
        <f t="shared" ref="M5:M67" si="3">IFERROR(H5/E5,"")</f>
        <v>1.2365609828419262</v>
      </c>
      <c r="N5" s="43">
        <f t="shared" ref="N5:N36" si="4">IFERROR(I5/G5,"")</f>
        <v>1.0629324571961443</v>
      </c>
      <c r="O5" s="43">
        <f t="shared" ref="O5:O45" si="5">IFERROR(H5/F5,"")</f>
        <v>0.038935527096382427</v>
      </c>
      <c r="P5" s="34"/>
      <c r="Q5" s="34"/>
      <c r="R5" s="34"/>
      <c r="S5" s="34"/>
      <c r="T5" s="34"/>
      <c r="U5" s="34"/>
      <c r="V5" s="34"/>
    </row>
    <row r="6" s="44" customFormat="1" ht="15.75" customHeight="1">
      <c r="A6" s="45" t="s">
        <v>20</v>
      </c>
      <c r="B6" s="46" t="s">
        <v>21</v>
      </c>
      <c r="C6" s="47" t="s">
        <v>22</v>
      </c>
      <c r="D6" s="48" t="s">
        <v>23</v>
      </c>
      <c r="E6" s="49">
        <f>694390.85/33.5*30</f>
        <v>621842.55223880603</v>
      </c>
      <c r="F6" s="50">
        <v>20125543.399999999</v>
      </c>
      <c r="G6" s="51">
        <v>707265.09999999998</v>
      </c>
      <c r="H6" s="51">
        <v>782902.43000000005</v>
      </c>
      <c r="I6" s="51">
        <v>782902.43000000005</v>
      </c>
      <c r="J6" s="52">
        <f t="shared" si="0"/>
        <v>161059.87776119402</v>
      </c>
      <c r="K6" s="53">
        <f t="shared" si="1"/>
        <v>-19342640.969999999</v>
      </c>
      <c r="L6" s="53">
        <f t="shared" si="2"/>
        <v>75637.330000000075</v>
      </c>
      <c r="M6" s="54">
        <f t="shared" si="3"/>
        <v>1.2590042723537231</v>
      </c>
      <c r="N6" s="54">
        <f t="shared" si="4"/>
        <v>1.1069433936440525</v>
      </c>
      <c r="O6" s="54">
        <f t="shared" si="5"/>
        <v>0.038900933725844147</v>
      </c>
      <c r="P6" s="44"/>
      <c r="Q6" s="44"/>
      <c r="R6" s="44"/>
      <c r="S6" s="44"/>
      <c r="T6" s="44"/>
      <c r="U6" s="44"/>
      <c r="V6" s="44"/>
    </row>
    <row r="7" s="44" customFormat="1" ht="15.75" customHeight="1">
      <c r="A7" s="55"/>
      <c r="B7" s="56" t="s">
        <v>24</v>
      </c>
      <c r="C7" s="23" t="s">
        <v>25</v>
      </c>
      <c r="D7" s="57" t="s">
        <v>26</v>
      </c>
      <c r="E7" s="49">
        <v>6684.8400000000001</v>
      </c>
      <c r="F7" s="50">
        <v>82008.100000000006</v>
      </c>
      <c r="G7" s="51">
        <v>5511.5</v>
      </c>
      <c r="H7" s="51">
        <v>7177.3299999999999</v>
      </c>
      <c r="I7" s="51">
        <v>7177.3299999999999</v>
      </c>
      <c r="J7" s="58">
        <f t="shared" si="0"/>
        <v>492.48999999999978</v>
      </c>
      <c r="K7" s="59">
        <f t="shared" si="1"/>
        <v>-74830.770000000004</v>
      </c>
      <c r="L7" s="59">
        <f t="shared" si="2"/>
        <v>1665.8299999999999</v>
      </c>
      <c r="M7" s="54">
        <f t="shared" si="3"/>
        <v>1.0736726683061972</v>
      </c>
      <c r="N7" s="54">
        <f t="shared" si="4"/>
        <v>1.3022462124648462</v>
      </c>
      <c r="O7" s="54">
        <f t="shared" si="5"/>
        <v>0.087519769388633553</v>
      </c>
      <c r="P7" s="44"/>
      <c r="Q7" s="44"/>
      <c r="R7" s="44"/>
      <c r="S7" s="44"/>
      <c r="T7" s="44"/>
      <c r="U7" s="44"/>
      <c r="V7" s="44"/>
    </row>
    <row r="8" s="44" customFormat="1" ht="18" hidden="1" customHeight="1">
      <c r="A8" s="60"/>
      <c r="B8" s="46" t="s">
        <v>21</v>
      </c>
      <c r="C8" s="61" t="s">
        <v>27</v>
      </c>
      <c r="D8" s="62" t="s">
        <v>28</v>
      </c>
      <c r="E8" s="49"/>
      <c r="F8" s="50">
        <v>52994.300000000003</v>
      </c>
      <c r="G8" s="51">
        <v>0</v>
      </c>
      <c r="H8" s="51">
        <v>0</v>
      </c>
      <c r="I8" s="51">
        <v>0</v>
      </c>
      <c r="J8" s="58">
        <f t="shared" si="0"/>
        <v>0</v>
      </c>
      <c r="K8" s="59">
        <f t="shared" si="1"/>
        <v>-52994.300000000003</v>
      </c>
      <c r="L8" s="59">
        <f t="shared" si="2"/>
        <v>0</v>
      </c>
      <c r="M8" s="54" t="str">
        <f t="shared" si="3"/>
        <v/>
      </c>
      <c r="N8" s="54" t="str">
        <f t="shared" si="4"/>
        <v/>
      </c>
      <c r="O8" s="54">
        <f t="shared" si="5"/>
        <v>0</v>
      </c>
      <c r="P8" s="44"/>
      <c r="Q8" s="44"/>
      <c r="R8" s="44"/>
      <c r="S8" s="44"/>
      <c r="T8" s="44"/>
      <c r="U8" s="44"/>
      <c r="V8" s="44"/>
    </row>
    <row r="9" s="44" customFormat="1" ht="18" customHeight="1">
      <c r="A9" s="60"/>
      <c r="B9" s="46" t="s">
        <v>21</v>
      </c>
      <c r="C9" s="61" t="s">
        <v>29</v>
      </c>
      <c r="D9" s="62" t="s">
        <v>30</v>
      </c>
      <c r="E9" s="49">
        <v>5618.3699999999999</v>
      </c>
      <c r="F9" s="50">
        <v>1259409.1000000001</v>
      </c>
      <c r="G9" s="51">
        <v>12022.6</v>
      </c>
      <c r="H9" s="51">
        <v>338.44999999999999</v>
      </c>
      <c r="I9" s="51">
        <v>338.44999999999999</v>
      </c>
      <c r="J9" s="58">
        <f t="shared" si="0"/>
        <v>-5279.9200000000001</v>
      </c>
      <c r="K9" s="59">
        <f t="shared" si="1"/>
        <v>-1259070.6500000001</v>
      </c>
      <c r="L9" s="59">
        <f t="shared" si="2"/>
        <v>-11684.15</v>
      </c>
      <c r="M9" s="54">
        <f t="shared" si="3"/>
        <v>0.060239891641169947</v>
      </c>
      <c r="N9" s="54">
        <f t="shared" si="4"/>
        <v>0.028151148670004823</v>
      </c>
      <c r="O9" s="54">
        <f t="shared" si="5"/>
        <v>0.00026873714029857334</v>
      </c>
      <c r="P9" s="44"/>
      <c r="Q9" s="44"/>
      <c r="R9" s="44"/>
      <c r="S9" s="44"/>
      <c r="T9" s="44"/>
      <c r="U9" s="44"/>
      <c r="V9" s="44"/>
    </row>
    <row r="10" s="44" customFormat="1" ht="18" customHeight="1">
      <c r="A10" s="60"/>
      <c r="B10" s="46" t="s">
        <v>21</v>
      </c>
      <c r="C10" s="61" t="s">
        <v>31</v>
      </c>
      <c r="D10" s="62" t="s">
        <v>32</v>
      </c>
      <c r="E10" s="49">
        <v>3.7100000000000004</v>
      </c>
      <c r="F10" s="50"/>
      <c r="G10" s="51"/>
      <c r="H10" s="51">
        <v>-12.57</v>
      </c>
      <c r="I10" s="51">
        <v>-12.57</v>
      </c>
      <c r="J10" s="58">
        <f t="shared" si="0"/>
        <v>-16.280000000000001</v>
      </c>
      <c r="K10" s="59">
        <f t="shared" si="1"/>
        <v>-12.57</v>
      </c>
      <c r="L10" s="59">
        <f t="shared" si="2"/>
        <v>-12.57</v>
      </c>
      <c r="M10" s="54">
        <f t="shared" si="3"/>
        <v>-3.388140161725067</v>
      </c>
      <c r="N10" s="54" t="str">
        <f t="shared" si="4"/>
        <v/>
      </c>
      <c r="O10" s="54" t="str">
        <f t="shared" si="5"/>
        <v/>
      </c>
      <c r="P10" s="44"/>
      <c r="Q10" s="44"/>
      <c r="R10" s="44"/>
      <c r="S10" s="44"/>
      <c r="T10" s="44"/>
      <c r="U10" s="44"/>
      <c r="V10" s="44"/>
    </row>
    <row r="11" s="44" customFormat="1" ht="18" customHeight="1">
      <c r="A11" s="60"/>
      <c r="B11" s="46" t="s">
        <v>21</v>
      </c>
      <c r="C11" s="63" t="s">
        <v>33</v>
      </c>
      <c r="D11" s="64" t="s">
        <v>34</v>
      </c>
      <c r="E11" s="65">
        <v>44.170000000000002</v>
      </c>
      <c r="F11" s="50">
        <v>1208.9000000000001</v>
      </c>
      <c r="G11" s="51">
        <v>36</v>
      </c>
      <c r="H11" s="51">
        <v>9.0299999999999994</v>
      </c>
      <c r="I11" s="51">
        <v>9.0299999999999994</v>
      </c>
      <c r="J11" s="58">
        <f t="shared" si="0"/>
        <v>-35.140000000000001</v>
      </c>
      <c r="K11" s="59">
        <f t="shared" si="1"/>
        <v>-1199.8700000000001</v>
      </c>
      <c r="L11" s="59">
        <f t="shared" si="2"/>
        <v>-26.969999999999999</v>
      </c>
      <c r="M11" s="54">
        <f t="shared" si="3"/>
        <v>0.20443740095087162</v>
      </c>
      <c r="N11" s="54">
        <f t="shared" si="4"/>
        <v>0.2508333333333333</v>
      </c>
      <c r="O11" s="54">
        <f t="shared" si="5"/>
        <v>0.007469600463231035</v>
      </c>
      <c r="P11" s="44"/>
      <c r="Q11" s="44"/>
      <c r="R11" s="44"/>
      <c r="S11" s="44"/>
      <c r="T11" s="44"/>
      <c r="U11" s="44"/>
      <c r="V11" s="44"/>
    </row>
    <row r="12" s="44" customFormat="1" ht="13.5" customHeight="1">
      <c r="A12" s="60"/>
      <c r="B12" s="46" t="s">
        <v>21</v>
      </c>
      <c r="C12" s="47" t="s">
        <v>35</v>
      </c>
      <c r="D12" s="48" t="s">
        <v>36</v>
      </c>
      <c r="E12" s="65">
        <v>162846.47999999998</v>
      </c>
      <c r="F12" s="50">
        <v>615839.40000000002</v>
      </c>
      <c r="G12" s="51">
        <v>175874.20000000001</v>
      </c>
      <c r="H12" s="51">
        <v>162989.25999999998</v>
      </c>
      <c r="I12" s="51">
        <v>162989.25999999998</v>
      </c>
      <c r="J12" s="58">
        <f t="shared" si="0"/>
        <v>142.77999999999884</v>
      </c>
      <c r="K12" s="59">
        <f t="shared" si="1"/>
        <v>-452850.14000000001</v>
      </c>
      <c r="L12" s="59">
        <f t="shared" si="2"/>
        <v>-12884.940000000031</v>
      </c>
      <c r="M12" s="54">
        <f t="shared" si="3"/>
        <v>1.0008767767040467</v>
      </c>
      <c r="N12" s="54">
        <f t="shared" si="4"/>
        <v>0.9267377477765355</v>
      </c>
      <c r="O12" s="54">
        <f t="shared" si="5"/>
        <v>0.26466195569819012</v>
      </c>
      <c r="P12" s="44"/>
      <c r="Q12" s="44"/>
      <c r="R12" s="44"/>
      <c r="S12" s="44"/>
      <c r="T12" s="44"/>
      <c r="U12" s="44"/>
      <c r="V12" s="44"/>
    </row>
    <row r="13" s="44" customFormat="1" ht="18" customHeight="1">
      <c r="A13" s="55"/>
      <c r="B13" s="66" t="s">
        <v>37</v>
      </c>
      <c r="C13" s="67" t="s">
        <v>38</v>
      </c>
      <c r="D13" s="48" t="s">
        <v>39</v>
      </c>
      <c r="E13" s="65">
        <v>28091.559999999998</v>
      </c>
      <c r="F13" s="50">
        <v>1486170.1000000001</v>
      </c>
      <c r="G13" s="51">
        <v>30000</v>
      </c>
      <c r="H13" s="51">
        <v>28407.420000000002</v>
      </c>
      <c r="I13" s="51">
        <v>28407.420000000002</v>
      </c>
      <c r="J13" s="58">
        <f t="shared" si="0"/>
        <v>315.86000000000422</v>
      </c>
      <c r="K13" s="59">
        <f t="shared" si="1"/>
        <v>-1457762.6800000002</v>
      </c>
      <c r="L13" s="59">
        <f t="shared" si="2"/>
        <v>-1592.5799999999981</v>
      </c>
      <c r="M13" s="54">
        <f t="shared" si="3"/>
        <v>1.0112439465803966</v>
      </c>
      <c r="N13" s="54">
        <f t="shared" si="4"/>
        <v>0.94691400000000003</v>
      </c>
      <c r="O13" s="54">
        <f t="shared" si="5"/>
        <v>0.019114514549848634</v>
      </c>
      <c r="P13" s="44"/>
      <c r="Q13" s="44"/>
      <c r="R13" s="44"/>
      <c r="S13" s="44"/>
      <c r="T13" s="44"/>
      <c r="U13" s="44"/>
      <c r="V13" s="44"/>
    </row>
    <row r="14" s="44" customFormat="1" ht="18" customHeight="1">
      <c r="A14" s="55"/>
      <c r="B14" s="33" t="s">
        <v>37</v>
      </c>
      <c r="C14" s="67" t="s">
        <v>40</v>
      </c>
      <c r="D14" s="48" t="s">
        <v>41</v>
      </c>
      <c r="E14" s="65">
        <v>-6191.0799999999999</v>
      </c>
      <c r="F14" s="50">
        <v>2298104.8999999999</v>
      </c>
      <c r="G14" s="51">
        <v>7600</v>
      </c>
      <c r="H14" s="51">
        <v>6460.5900000000001</v>
      </c>
      <c r="I14" s="51">
        <v>6460.5900000000001</v>
      </c>
      <c r="J14" s="58">
        <f t="shared" si="0"/>
        <v>12651.67</v>
      </c>
      <c r="K14" s="59">
        <f t="shared" si="1"/>
        <v>-2291644.3100000001</v>
      </c>
      <c r="L14" s="59">
        <f t="shared" si="2"/>
        <v>-1139.4099999999999</v>
      </c>
      <c r="M14" s="54">
        <f t="shared" si="3"/>
        <v>-1.0435319847264128</v>
      </c>
      <c r="N14" s="54">
        <f t="shared" si="4"/>
        <v>0.85007763157894733</v>
      </c>
      <c r="O14" s="54">
        <f t="shared" si="5"/>
        <v>0.0028112685369584304</v>
      </c>
      <c r="P14" s="44"/>
      <c r="Q14" s="44"/>
      <c r="R14" s="44"/>
      <c r="S14" s="44"/>
      <c r="T14" s="44"/>
      <c r="U14" s="44"/>
      <c r="V14" s="44"/>
    </row>
    <row r="15" s="44" customFormat="1" ht="18" customHeight="1">
      <c r="A15" s="55"/>
      <c r="B15" s="33" t="s">
        <v>42</v>
      </c>
      <c r="C15" s="67" t="s">
        <v>43</v>
      </c>
      <c r="D15" s="48" t="s">
        <v>44</v>
      </c>
      <c r="E15" s="65">
        <v>13426.32</v>
      </c>
      <c r="F15" s="50">
        <v>513795.59999999998</v>
      </c>
      <c r="G15" s="51">
        <v>30000</v>
      </c>
      <c r="H15" s="51">
        <v>40999.870000000003</v>
      </c>
      <c r="I15" s="51">
        <v>40999.870000000003</v>
      </c>
      <c r="J15" s="58">
        <f t="shared" si="0"/>
        <v>27573.550000000003</v>
      </c>
      <c r="K15" s="59">
        <f t="shared" si="1"/>
        <v>-472795.72999999998</v>
      </c>
      <c r="L15" s="59">
        <f t="shared" si="2"/>
        <v>10999.870000000003</v>
      </c>
      <c r="M15" s="54">
        <f t="shared" si="3"/>
        <v>3.0536937895119438</v>
      </c>
      <c r="N15" s="54">
        <f t="shared" si="4"/>
        <v>1.3666623333333334</v>
      </c>
      <c r="O15" s="54">
        <f t="shared" si="5"/>
        <v>0.079798016954602188</v>
      </c>
      <c r="P15" s="44"/>
      <c r="Q15" s="44"/>
      <c r="R15" s="44"/>
      <c r="S15" s="44"/>
      <c r="T15" s="44"/>
      <c r="U15" s="44"/>
      <c r="V15" s="44"/>
    </row>
    <row r="16" s="44" customFormat="1" ht="14.25" customHeight="1">
      <c r="A16" s="68"/>
      <c r="B16" s="69"/>
      <c r="C16" s="70"/>
      <c r="D16" s="71" t="s">
        <v>45</v>
      </c>
      <c r="E16" s="72">
        <f>SUM(E6:E15)</f>
        <v>832366.92223880603</v>
      </c>
      <c r="F16" s="73">
        <f>SUM(F6:F15)</f>
        <v>26435073.800000001</v>
      </c>
      <c r="G16" s="74">
        <f>SUM(G6:G15)</f>
        <v>968309.39999999991</v>
      </c>
      <c r="H16" s="74">
        <f>SUM(H6:H15)</f>
        <v>1029271.8100000001</v>
      </c>
      <c r="I16" s="74">
        <f>SUM(I6:I15)</f>
        <v>1029271.8100000001</v>
      </c>
      <c r="J16" s="75">
        <f t="shared" si="0"/>
        <v>196904.88776119403</v>
      </c>
      <c r="K16" s="76">
        <f t="shared" si="1"/>
        <v>-25405801.990000002</v>
      </c>
      <c r="L16" s="76">
        <f t="shared" si="2"/>
        <v>60962.410000000149</v>
      </c>
      <c r="M16" s="77">
        <f t="shared" si="3"/>
        <v>1.2365602025986107</v>
      </c>
      <c r="N16" s="77">
        <f t="shared" si="4"/>
        <v>1.0629575732715186</v>
      </c>
      <c r="O16" s="77">
        <f t="shared" si="5"/>
        <v>0.038935840232078342</v>
      </c>
      <c r="P16" s="44"/>
      <c r="Q16" s="44"/>
      <c r="R16" s="44"/>
      <c r="S16" s="44"/>
      <c r="T16" s="44"/>
      <c r="U16" s="44"/>
      <c r="V16" s="44"/>
    </row>
    <row r="17" s="78" customFormat="1" ht="18" customHeight="1">
      <c r="A17" s="79" t="s">
        <v>46</v>
      </c>
      <c r="B17" s="33" t="s">
        <v>47</v>
      </c>
      <c r="C17" s="67" t="s">
        <v>48</v>
      </c>
      <c r="D17" s="48" t="s">
        <v>49</v>
      </c>
      <c r="E17" s="65">
        <v>0</v>
      </c>
      <c r="F17" s="50">
        <v>56</v>
      </c>
      <c r="G17" s="51">
        <v>4.7000000000000002</v>
      </c>
      <c r="H17" s="51">
        <v>0</v>
      </c>
      <c r="I17" s="51">
        <v>0</v>
      </c>
      <c r="J17" s="52">
        <f t="shared" si="0"/>
        <v>0</v>
      </c>
      <c r="K17" s="53">
        <f t="shared" si="1"/>
        <v>-56</v>
      </c>
      <c r="L17" s="53">
        <f t="shared" si="2"/>
        <v>-4.7000000000000002</v>
      </c>
      <c r="M17" s="54" t="str">
        <f t="shared" si="3"/>
        <v/>
      </c>
      <c r="N17" s="54">
        <f t="shared" si="4"/>
        <v>0</v>
      </c>
      <c r="O17" s="54">
        <f t="shared" si="5"/>
        <v>0</v>
      </c>
      <c r="P17" s="78"/>
      <c r="Q17" s="78"/>
      <c r="R17" s="78"/>
      <c r="S17" s="78"/>
      <c r="T17" s="78"/>
      <c r="U17" s="78"/>
      <c r="V17" s="78"/>
    </row>
    <row r="18" s="44" customFormat="1" ht="15">
      <c r="A18" s="79" t="s">
        <v>50</v>
      </c>
      <c r="B18" s="33" t="s">
        <v>47</v>
      </c>
      <c r="C18" s="67" t="s">
        <v>51</v>
      </c>
      <c r="D18" s="48" t="s">
        <v>52</v>
      </c>
      <c r="E18" s="65">
        <v>0.80000000000000004</v>
      </c>
      <c r="F18" s="50">
        <v>328.30000000000001</v>
      </c>
      <c r="G18" s="51">
        <v>27.399999999999999</v>
      </c>
      <c r="H18" s="51">
        <v>4.7999999999999998</v>
      </c>
      <c r="I18" s="51">
        <v>4.7999999999999998</v>
      </c>
      <c r="J18" s="52">
        <f t="shared" si="0"/>
        <v>4</v>
      </c>
      <c r="K18" s="53">
        <f t="shared" si="1"/>
        <v>-323.5</v>
      </c>
      <c r="L18" s="53">
        <f t="shared" si="2"/>
        <v>-22.599999999999998</v>
      </c>
      <c r="M18" s="54">
        <f t="shared" si="3"/>
        <v>5.9999999999999991</v>
      </c>
      <c r="N18" s="54">
        <f t="shared" si="4"/>
        <v>0.17518248175182483</v>
      </c>
      <c r="O18" s="54">
        <f t="shared" si="5"/>
        <v>0.01462077368260737</v>
      </c>
      <c r="P18" s="44"/>
      <c r="Q18" s="44"/>
      <c r="R18" s="44"/>
      <c r="S18" s="44"/>
      <c r="T18" s="44"/>
      <c r="U18" s="44"/>
      <c r="V18" s="44"/>
    </row>
    <row r="19" s="44" customFormat="1" ht="15">
      <c r="A19" s="80" t="s">
        <v>53</v>
      </c>
      <c r="B19" s="81" t="s">
        <v>24</v>
      </c>
      <c r="C19" s="67" t="s">
        <v>54</v>
      </c>
      <c r="D19" s="48" t="s">
        <v>55</v>
      </c>
      <c r="E19" s="65">
        <v>1.6000000000000001</v>
      </c>
      <c r="F19" s="50">
        <v>0</v>
      </c>
      <c r="G19" s="51">
        <v>0</v>
      </c>
      <c r="H19" s="51">
        <v>0</v>
      </c>
      <c r="I19" s="51">
        <v>0</v>
      </c>
      <c r="J19" s="52">
        <f t="shared" si="0"/>
        <v>-1.6000000000000001</v>
      </c>
      <c r="K19" s="53">
        <f t="shared" si="1"/>
        <v>0</v>
      </c>
      <c r="L19" s="53">
        <f t="shared" si="2"/>
        <v>0</v>
      </c>
      <c r="M19" s="54">
        <f t="shared" si="3"/>
        <v>0</v>
      </c>
      <c r="N19" s="54" t="str">
        <f t="shared" si="4"/>
        <v/>
      </c>
      <c r="O19" s="54" t="str">
        <f t="shared" si="5"/>
        <v/>
      </c>
      <c r="P19" s="44"/>
      <c r="Q19" s="44"/>
      <c r="R19" s="44"/>
      <c r="S19" s="44"/>
      <c r="T19" s="44"/>
      <c r="U19" s="44"/>
      <c r="V19" s="44"/>
    </row>
    <row r="20" s="44" customFormat="1" ht="18" customHeight="1">
      <c r="A20" s="82" t="s">
        <v>56</v>
      </c>
      <c r="B20" s="46" t="s">
        <v>21</v>
      </c>
      <c r="C20" s="47" t="s">
        <v>57</v>
      </c>
      <c r="D20" s="48" t="s">
        <v>58</v>
      </c>
      <c r="E20" s="65">
        <v>5</v>
      </c>
      <c r="F20" s="50">
        <v>80</v>
      </c>
      <c r="G20" s="51">
        <v>0</v>
      </c>
      <c r="H20" s="51">
        <v>5</v>
      </c>
      <c r="I20" s="51">
        <v>5</v>
      </c>
      <c r="J20" s="52">
        <f t="shared" si="0"/>
        <v>0</v>
      </c>
      <c r="K20" s="53">
        <f t="shared" si="1"/>
        <v>-75</v>
      </c>
      <c r="L20" s="53">
        <f t="shared" si="2"/>
        <v>5</v>
      </c>
      <c r="M20" s="54">
        <f t="shared" si="3"/>
        <v>1</v>
      </c>
      <c r="N20" s="54" t="str">
        <f t="shared" si="4"/>
        <v/>
      </c>
      <c r="O20" s="54">
        <f t="shared" si="5"/>
        <v>0.0625</v>
      </c>
      <c r="P20" s="44"/>
      <c r="Q20" s="44"/>
      <c r="R20" s="44"/>
      <c r="S20" s="44"/>
      <c r="T20" s="44"/>
      <c r="U20" s="44"/>
      <c r="V20" s="44"/>
    </row>
    <row r="21" s="34" customFormat="1" ht="21" customHeight="1">
      <c r="A21" s="35"/>
      <c r="B21" s="83"/>
      <c r="C21" s="37"/>
      <c r="D21" s="84" t="s">
        <v>59</v>
      </c>
      <c r="E21" s="39">
        <f>E25+E28+E37+E49+E51+E56+E59+E62+E71</f>
        <v>494715.79999999993</v>
      </c>
      <c r="F21" s="85">
        <f>F25+F28+F37+F49+F51+F56+F59+F62+F71</f>
        <v>7455844.8999999994</v>
      </c>
      <c r="G21" s="40">
        <f>G25+G28+G37+G49+G51+G56+G59+G62+G71</f>
        <v>468647.29999999999</v>
      </c>
      <c r="H21" s="40">
        <f>H25+H28+H37+H49+H51+H56+H59+H62+H71</f>
        <v>523740.89999999997</v>
      </c>
      <c r="I21" s="40">
        <f>I25+I28+I37+I49+I51+I56+I59+I62+I71</f>
        <v>523740.89999999997</v>
      </c>
      <c r="J21" s="41">
        <f t="shared" si="0"/>
        <v>29025.100000000035</v>
      </c>
      <c r="K21" s="42">
        <f t="shared" si="1"/>
        <v>-6932103.9999999991</v>
      </c>
      <c r="L21" s="42">
        <f t="shared" si="2"/>
        <v>55093.599999999977</v>
      </c>
      <c r="M21" s="43">
        <f t="shared" si="3"/>
        <v>1.0586702506772576</v>
      </c>
      <c r="N21" s="43">
        <f t="shared" si="4"/>
        <v>1.1175587696760443</v>
      </c>
      <c r="O21" s="43">
        <f t="shared" si="5"/>
        <v>0.070245680673963598</v>
      </c>
      <c r="P21" s="34"/>
      <c r="Q21" s="34"/>
      <c r="R21" s="34"/>
      <c r="S21" s="34"/>
      <c r="T21" s="34"/>
      <c r="U21" s="34"/>
      <c r="V21" s="34"/>
    </row>
    <row r="22" s="44" customFormat="1" ht="18" customHeight="1">
      <c r="A22" s="80" t="s">
        <v>53</v>
      </c>
      <c r="B22" s="81" t="s">
        <v>24</v>
      </c>
      <c r="C22" s="86" t="s">
        <v>60</v>
      </c>
      <c r="D22" s="87" t="s">
        <v>61</v>
      </c>
      <c r="E22" s="65">
        <v>13740.699999999999</v>
      </c>
      <c r="F22" s="50">
        <v>245907.70000000001</v>
      </c>
      <c r="G22" s="51">
        <v>15000</v>
      </c>
      <c r="H22" s="51">
        <v>18647.41</v>
      </c>
      <c r="I22" s="51">
        <v>18647.41</v>
      </c>
      <c r="J22" s="52">
        <f t="shared" si="0"/>
        <v>4906.7100000000009</v>
      </c>
      <c r="K22" s="53">
        <f t="shared" si="1"/>
        <v>-227260.29000000001</v>
      </c>
      <c r="L22" s="53">
        <f t="shared" si="2"/>
        <v>3647.4099999999999</v>
      </c>
      <c r="M22" s="54">
        <f t="shared" si="3"/>
        <v>1.3570931611926613</v>
      </c>
      <c r="N22" s="54">
        <f t="shared" si="4"/>
        <v>1.2431606666666666</v>
      </c>
      <c r="O22" s="54">
        <f t="shared" si="5"/>
        <v>0.075830931686970346</v>
      </c>
      <c r="P22" s="44"/>
      <c r="Q22" s="44"/>
      <c r="R22" s="44"/>
      <c r="S22" s="44"/>
      <c r="T22" s="44"/>
      <c r="U22" s="44"/>
      <c r="V22" s="44"/>
    </row>
    <row r="23" s="44" customFormat="1" ht="18" customHeight="1">
      <c r="A23" s="55"/>
      <c r="B23" s="56"/>
      <c r="C23" s="67" t="s">
        <v>62</v>
      </c>
      <c r="D23" s="87" t="s">
        <v>63</v>
      </c>
      <c r="E23" s="49">
        <v>1715</v>
      </c>
      <c r="F23" s="50">
        <v>3515.5999999999999</v>
      </c>
      <c r="G23" s="51">
        <v>0</v>
      </c>
      <c r="H23" s="51">
        <v>0</v>
      </c>
      <c r="I23" s="51">
        <v>0</v>
      </c>
      <c r="J23" s="52">
        <f t="shared" si="0"/>
        <v>-1715</v>
      </c>
      <c r="K23" s="53">
        <f t="shared" si="1"/>
        <v>-3515.5999999999999</v>
      </c>
      <c r="L23" s="53">
        <f t="shared" si="2"/>
        <v>0</v>
      </c>
      <c r="M23" s="54">
        <f t="shared" si="3"/>
        <v>0</v>
      </c>
      <c r="N23" s="54" t="str">
        <f t="shared" si="4"/>
        <v/>
      </c>
      <c r="O23" s="54">
        <f t="shared" si="5"/>
        <v>0</v>
      </c>
      <c r="P23" s="44"/>
      <c r="Q23" s="44"/>
      <c r="R23" s="44"/>
      <c r="S23" s="44"/>
      <c r="T23" s="44"/>
      <c r="U23" s="44"/>
      <c r="V23" s="44"/>
    </row>
    <row r="24" s="44" customFormat="1" ht="18" customHeight="1">
      <c r="A24" s="55"/>
      <c r="B24" s="56"/>
      <c r="C24" s="67" t="s">
        <v>64</v>
      </c>
      <c r="D24" s="87" t="s">
        <v>65</v>
      </c>
      <c r="E24" s="49">
        <v>6587.75</v>
      </c>
      <c r="F24" s="50">
        <v>143125.89999999999</v>
      </c>
      <c r="G24" s="51">
        <v>6900</v>
      </c>
      <c r="H24" s="51">
        <v>15432.309999999999</v>
      </c>
      <c r="I24" s="51">
        <v>15432.309999999999</v>
      </c>
      <c r="J24" s="52">
        <f t="shared" si="0"/>
        <v>8844.5599999999995</v>
      </c>
      <c r="K24" s="53">
        <f t="shared" si="1"/>
        <v>-127693.59</v>
      </c>
      <c r="L24" s="53">
        <f t="shared" si="2"/>
        <v>8532.3099999999995</v>
      </c>
      <c r="M24" s="54">
        <f t="shared" si="3"/>
        <v>2.3425767523054151</v>
      </c>
      <c r="N24" s="54">
        <f t="shared" si="4"/>
        <v>2.2365666666666666</v>
      </c>
      <c r="O24" s="54">
        <f t="shared" si="5"/>
        <v>0.10782332198435084</v>
      </c>
      <c r="P24" s="44"/>
      <c r="Q24" s="44"/>
      <c r="R24" s="44"/>
      <c r="S24" s="44"/>
      <c r="T24" s="44"/>
      <c r="U24" s="44"/>
      <c r="V24" s="44"/>
    </row>
    <row r="25" s="44" customFormat="1" ht="13.5" customHeight="1">
      <c r="A25" s="68"/>
      <c r="B25" s="66"/>
      <c r="C25" s="70"/>
      <c r="D25" s="71" t="s">
        <v>45</v>
      </c>
      <c r="E25" s="72">
        <f>SUM(E22:E24)</f>
        <v>22043.449999999997</v>
      </c>
      <c r="F25" s="88">
        <f>SUM(F22:F24)</f>
        <v>392549.20000000001</v>
      </c>
      <c r="G25" s="89">
        <f>SUM(G22:G24)</f>
        <v>21900</v>
      </c>
      <c r="H25" s="89">
        <f>SUM(H22:H24)</f>
        <v>34079.720000000001</v>
      </c>
      <c r="I25" s="89">
        <f>SUM(I22:I24)</f>
        <v>34079.720000000001</v>
      </c>
      <c r="J25" s="90">
        <f t="shared" si="0"/>
        <v>12036.270000000004</v>
      </c>
      <c r="K25" s="91">
        <f t="shared" si="1"/>
        <v>-358469.47999999998</v>
      </c>
      <c r="L25" s="91">
        <f t="shared" si="2"/>
        <v>12179.720000000001</v>
      </c>
      <c r="M25" s="77">
        <f t="shared" si="3"/>
        <v>1.54602478287201</v>
      </c>
      <c r="N25" s="77">
        <f t="shared" si="4"/>
        <v>1.5561515981735161</v>
      </c>
      <c r="O25" s="77">
        <f t="shared" si="5"/>
        <v>0.086816429634807554</v>
      </c>
      <c r="P25" s="44"/>
      <c r="Q25" s="44"/>
      <c r="R25" s="44"/>
      <c r="S25" s="44"/>
      <c r="T25" s="44"/>
      <c r="U25" s="44"/>
      <c r="V25" s="44"/>
    </row>
    <row r="26" s="44" customFormat="1" ht="17.25" customHeight="1">
      <c r="A26" s="33">
        <v>951</v>
      </c>
      <c r="B26" s="81" t="s">
        <v>21</v>
      </c>
      <c r="C26" s="92" t="s">
        <v>66</v>
      </c>
      <c r="D26" s="93" t="s">
        <v>67</v>
      </c>
      <c r="E26" s="65">
        <v>8206.6999999999989</v>
      </c>
      <c r="F26" s="50">
        <v>104746.7</v>
      </c>
      <c r="G26" s="51">
        <f>5200-1168.4</f>
        <v>4031.5999999999999</v>
      </c>
      <c r="H26" s="51">
        <v>4666.6300000000001</v>
      </c>
      <c r="I26" s="51">
        <f>4666.63</f>
        <v>4666.6300000000001</v>
      </c>
      <c r="J26" s="52">
        <f t="shared" si="0"/>
        <v>-3540.0699999999988</v>
      </c>
      <c r="K26" s="53">
        <f t="shared" si="1"/>
        <v>-100080.06999999999</v>
      </c>
      <c r="L26" s="53">
        <f t="shared" si="2"/>
        <v>635.0300000000002</v>
      </c>
      <c r="M26" s="54">
        <f t="shared" si="3"/>
        <v>0.56863660180096764</v>
      </c>
      <c r="N26" s="54">
        <f t="shared" si="4"/>
        <v>1.1575131461454511</v>
      </c>
      <c r="O26" s="54">
        <f t="shared" si="5"/>
        <v>0.04455157059840549</v>
      </c>
      <c r="P26" s="44"/>
      <c r="Q26" s="44"/>
      <c r="R26" s="44"/>
      <c r="S26" s="44"/>
      <c r="T26" s="44"/>
      <c r="U26" s="44"/>
      <c r="V26" s="44"/>
    </row>
    <row r="27" s="44" customFormat="1" ht="22.5" customHeight="1">
      <c r="A27" s="33"/>
      <c r="B27" s="56"/>
      <c r="C27" s="92" t="s">
        <v>68</v>
      </c>
      <c r="D27" s="87" t="s">
        <v>69</v>
      </c>
      <c r="E27" s="51">
        <v>882.11000000000001</v>
      </c>
      <c r="F27" s="50">
        <v>11046.9</v>
      </c>
      <c r="G27" s="51">
        <v>85.099999999999994</v>
      </c>
      <c r="H27" s="51">
        <v>568.60000000000002</v>
      </c>
      <c r="I27" s="51">
        <v>568.60000000000002</v>
      </c>
      <c r="J27" s="52">
        <f t="shared" si="0"/>
        <v>-313.50999999999999</v>
      </c>
      <c r="K27" s="53">
        <f t="shared" si="1"/>
        <v>-10478.299999999999</v>
      </c>
      <c r="L27" s="53">
        <f t="shared" si="2"/>
        <v>483.5</v>
      </c>
      <c r="M27" s="54">
        <f t="shared" si="3"/>
        <v>0.64459081066987112</v>
      </c>
      <c r="N27" s="54">
        <f t="shared" si="4"/>
        <v>6.6815511163337256</v>
      </c>
      <c r="O27" s="54">
        <f t="shared" si="5"/>
        <v>0.051471453529949585</v>
      </c>
      <c r="P27" s="44"/>
      <c r="Q27" s="44"/>
      <c r="R27" s="44"/>
      <c r="S27" s="44"/>
      <c r="T27" s="44"/>
      <c r="U27" s="44"/>
      <c r="V27" s="44"/>
    </row>
    <row r="28" s="44" customFormat="1" ht="12" customHeight="1">
      <c r="A28" s="33"/>
      <c r="B28" s="66"/>
      <c r="C28" s="70"/>
      <c r="D28" s="94" t="s">
        <v>45</v>
      </c>
      <c r="E28" s="95">
        <f>E26+E27</f>
        <v>9088.8099999999995</v>
      </c>
      <c r="F28" s="88">
        <f>F26+F27</f>
        <v>115793.59999999999</v>
      </c>
      <c r="G28" s="89">
        <f>G26+G27</f>
        <v>4116.6999999999998</v>
      </c>
      <c r="H28" s="89">
        <f>H26+H27</f>
        <v>5235.2300000000005</v>
      </c>
      <c r="I28" s="89">
        <f>I26+I27</f>
        <v>5235.2300000000005</v>
      </c>
      <c r="J28" s="90">
        <f t="shared" si="0"/>
        <v>-3853.579999999999</v>
      </c>
      <c r="K28" s="91">
        <f t="shared" si="1"/>
        <v>-110558.37</v>
      </c>
      <c r="L28" s="91">
        <f t="shared" si="2"/>
        <v>1118.5300000000007</v>
      </c>
      <c r="M28" s="77">
        <f t="shared" si="3"/>
        <v>0.57600830031654315</v>
      </c>
      <c r="N28" s="77">
        <f t="shared" si="4"/>
        <v>1.2717054922632207</v>
      </c>
      <c r="O28" s="77">
        <f t="shared" si="5"/>
        <v>0.045211738818034856</v>
      </c>
      <c r="P28" s="44"/>
      <c r="Q28" s="44"/>
      <c r="R28" s="44"/>
      <c r="S28" s="44"/>
      <c r="T28" s="44"/>
      <c r="U28" s="44"/>
      <c r="V28" s="44"/>
    </row>
    <row r="29" s="44" customFormat="1" ht="18.75" customHeight="1">
      <c r="A29" s="79" t="s">
        <v>70</v>
      </c>
      <c r="B29" s="33" t="s">
        <v>71</v>
      </c>
      <c r="C29" s="67" t="s">
        <v>72</v>
      </c>
      <c r="D29" s="87" t="s">
        <v>73</v>
      </c>
      <c r="E29" s="96">
        <v>0</v>
      </c>
      <c r="F29" s="50">
        <v>7680</v>
      </c>
      <c r="G29" s="51">
        <v>0</v>
      </c>
      <c r="H29" s="51">
        <v>0</v>
      </c>
      <c r="I29" s="51">
        <v>0</v>
      </c>
      <c r="J29" s="52">
        <f t="shared" si="0"/>
        <v>0</v>
      </c>
      <c r="K29" s="53">
        <f t="shared" si="1"/>
        <v>-7680</v>
      </c>
      <c r="L29" s="53">
        <f t="shared" si="2"/>
        <v>0</v>
      </c>
      <c r="M29" s="54" t="str">
        <f t="shared" si="3"/>
        <v/>
      </c>
      <c r="N29" s="54" t="str">
        <f t="shared" si="4"/>
        <v/>
      </c>
      <c r="O29" s="54">
        <f t="shared" si="5"/>
        <v>0</v>
      </c>
      <c r="P29" s="44"/>
      <c r="Q29" s="44"/>
      <c r="R29" s="44"/>
      <c r="S29" s="44"/>
      <c r="T29" s="44"/>
      <c r="U29" s="44"/>
      <c r="V29" s="44"/>
    </row>
    <row r="30" s="44" customFormat="1" ht="17.25" customHeight="1">
      <c r="A30" s="79"/>
      <c r="B30" s="33"/>
      <c r="C30" s="67" t="s">
        <v>74</v>
      </c>
      <c r="D30" s="97" t="s">
        <v>75</v>
      </c>
      <c r="E30" s="96">
        <v>5282.1700000000001</v>
      </c>
      <c r="F30" s="50">
        <v>80987</v>
      </c>
      <c r="G30" s="51">
        <v>5300</v>
      </c>
      <c r="H30" s="51">
        <v>6154.0199999999995</v>
      </c>
      <c r="I30" s="51">
        <v>6154.0199999999995</v>
      </c>
      <c r="J30" s="52">
        <f t="shared" si="0"/>
        <v>871.84999999999945</v>
      </c>
      <c r="K30" s="53">
        <f t="shared" si="1"/>
        <v>-74832.979999999996</v>
      </c>
      <c r="L30" s="53">
        <f t="shared" si="2"/>
        <v>854.01999999999953</v>
      </c>
      <c r="M30" s="54">
        <f t="shared" si="3"/>
        <v>1.1650552708451261</v>
      </c>
      <c r="N30" s="54">
        <f t="shared" si="4"/>
        <v>1.1611358490566037</v>
      </c>
      <c r="O30" s="54">
        <f t="shared" si="5"/>
        <v>0.075987751120550201</v>
      </c>
      <c r="P30" s="44"/>
      <c r="Q30" s="44"/>
      <c r="R30" s="44"/>
      <c r="S30" s="44"/>
      <c r="T30" s="44"/>
      <c r="U30" s="44"/>
      <c r="V30" s="44"/>
    </row>
    <row r="31" s="44" customFormat="1" ht="15">
      <c r="A31" s="79"/>
      <c r="B31" s="33"/>
      <c r="C31" s="86" t="s">
        <v>76</v>
      </c>
      <c r="D31" s="93" t="s">
        <v>77</v>
      </c>
      <c r="E31" s="96">
        <v>242.12</v>
      </c>
      <c r="F31" s="50">
        <v>557</v>
      </c>
      <c r="G31" s="51">
        <v>46.399999999999999</v>
      </c>
      <c r="H31" s="51">
        <v>252.59</v>
      </c>
      <c r="I31" s="51">
        <v>252.59</v>
      </c>
      <c r="J31" s="52">
        <f t="shared" si="0"/>
        <v>10.469999999999999</v>
      </c>
      <c r="K31" s="53">
        <f t="shared" si="1"/>
        <v>-304.40999999999997</v>
      </c>
      <c r="L31" s="53">
        <f t="shared" si="2"/>
        <v>206.19</v>
      </c>
      <c r="M31" s="54">
        <f t="shared" si="3"/>
        <v>1.0432430199900875</v>
      </c>
      <c r="N31" s="54">
        <f t="shared" si="4"/>
        <v>5.4437500000000005</v>
      </c>
      <c r="O31" s="54">
        <f t="shared" si="5"/>
        <v>0.45348294434470376</v>
      </c>
      <c r="P31" s="44"/>
      <c r="Q31" s="44"/>
      <c r="R31" s="44"/>
      <c r="S31" s="44"/>
      <c r="T31" s="44"/>
      <c r="U31" s="44"/>
      <c r="V31" s="44"/>
    </row>
    <row r="32" s="44" customFormat="1" ht="15">
      <c r="A32" s="79"/>
      <c r="B32" s="33"/>
      <c r="C32" s="86" t="s">
        <v>78</v>
      </c>
      <c r="D32" s="93" t="s">
        <v>79</v>
      </c>
      <c r="E32" s="96"/>
      <c r="F32" s="50">
        <v>8021.3000000000002</v>
      </c>
      <c r="G32" s="51">
        <v>0</v>
      </c>
      <c r="H32" s="51">
        <v>0</v>
      </c>
      <c r="I32" s="51">
        <v>0</v>
      </c>
      <c r="J32" s="52">
        <f>H32-E32</f>
        <v>0</v>
      </c>
      <c r="K32" s="53">
        <f>H32-F32</f>
        <v>-8021.3000000000002</v>
      </c>
      <c r="L32" s="53">
        <f>I32-G32</f>
        <v>0</v>
      </c>
      <c r="M32" s="54" t="str">
        <f>IFERROR(H32/E32,"")</f>
        <v/>
      </c>
      <c r="N32" s="54" t="str">
        <f>IFERROR(I32/G32,"")</f>
        <v/>
      </c>
      <c r="O32" s="54">
        <f>IFERROR(H32/F32,"")</f>
        <v>0</v>
      </c>
      <c r="P32" s="44"/>
      <c r="Q32" s="44"/>
      <c r="R32" s="44"/>
      <c r="S32" s="44"/>
      <c r="T32" s="44"/>
      <c r="U32" s="44"/>
      <c r="V32" s="44"/>
    </row>
    <row r="33" s="44" customFormat="1" ht="15">
      <c r="A33" s="79"/>
      <c r="B33" s="33"/>
      <c r="C33" s="86" t="s">
        <v>80</v>
      </c>
      <c r="D33" s="93" t="s">
        <v>81</v>
      </c>
      <c r="E33" s="51">
        <f>E34+E36+E35</f>
        <v>37839.559999999998</v>
      </c>
      <c r="F33" s="50">
        <f>F34+F36+F35</f>
        <v>60647.099999999999</v>
      </c>
      <c r="G33" s="51">
        <f>G34+G36+G35</f>
        <v>4610.1999999999998</v>
      </c>
      <c r="H33" s="51">
        <f>H34+H36+H35</f>
        <v>9873.0699999999997</v>
      </c>
      <c r="I33" s="51">
        <f>I34+I36+I35</f>
        <v>9873.0699999999997</v>
      </c>
      <c r="J33" s="52">
        <f t="shared" si="0"/>
        <v>-27966.489999999998</v>
      </c>
      <c r="K33" s="53">
        <f t="shared" si="1"/>
        <v>-50774.029999999999</v>
      </c>
      <c r="L33" s="53">
        <f t="shared" si="2"/>
        <v>5262.8699999999999</v>
      </c>
      <c r="M33" s="54">
        <f t="shared" si="3"/>
        <v>0.26091926016053041</v>
      </c>
      <c r="N33" s="54">
        <f t="shared" si="4"/>
        <v>2.1415708646045726</v>
      </c>
      <c r="O33" s="54">
        <f t="shared" si="5"/>
        <v>0.16279541808264533</v>
      </c>
      <c r="P33" s="44"/>
      <c r="Q33" s="44"/>
      <c r="R33" s="44"/>
      <c r="S33" s="44"/>
      <c r="T33" s="44"/>
      <c r="U33" s="44"/>
      <c r="V33" s="44"/>
    </row>
    <row r="34" s="44" customFormat="1" ht="15">
      <c r="A34" s="79"/>
      <c r="B34" s="33"/>
      <c r="C34" s="98" t="s">
        <v>82</v>
      </c>
      <c r="D34" s="99" t="s">
        <v>83</v>
      </c>
      <c r="E34" s="89">
        <v>36298.599999999999</v>
      </c>
      <c r="F34" s="50">
        <v>21537.900000000001</v>
      </c>
      <c r="G34" s="51">
        <v>2250</v>
      </c>
      <c r="H34" s="51">
        <v>5430</v>
      </c>
      <c r="I34" s="51">
        <v>5430</v>
      </c>
      <c r="J34" s="90">
        <f t="shared" si="0"/>
        <v>-30868.599999999999</v>
      </c>
      <c r="K34" s="91">
        <f t="shared" si="1"/>
        <v>-16107.900000000001</v>
      </c>
      <c r="L34" s="91">
        <f t="shared" si="2"/>
        <v>3180</v>
      </c>
      <c r="M34" s="54">
        <f t="shared" si="3"/>
        <v>0.14959254626900212</v>
      </c>
      <c r="N34" s="54">
        <f t="shared" si="4"/>
        <v>2.4133333333333336</v>
      </c>
      <c r="O34" s="54">
        <f t="shared" si="5"/>
        <v>0.25211371582187675</v>
      </c>
      <c r="P34" s="44"/>
      <c r="Q34" s="44"/>
      <c r="R34" s="44"/>
      <c r="S34" s="44"/>
      <c r="T34" s="44"/>
      <c r="U34" s="44"/>
      <c r="V34" s="44"/>
    </row>
    <row r="35" s="44" customFormat="1" ht="15">
      <c r="A35" s="79"/>
      <c r="B35" s="33"/>
      <c r="C35" s="98" t="s">
        <v>84</v>
      </c>
      <c r="D35" s="99" t="s">
        <v>85</v>
      </c>
      <c r="E35" s="89">
        <v>0</v>
      </c>
      <c r="F35" s="50">
        <v>511.5</v>
      </c>
      <c r="G35" s="51">
        <v>0</v>
      </c>
      <c r="H35" s="51">
        <v>0</v>
      </c>
      <c r="I35" s="51">
        <v>0</v>
      </c>
      <c r="J35" s="90">
        <f t="shared" si="0"/>
        <v>0</v>
      </c>
      <c r="K35" s="91">
        <f t="shared" si="1"/>
        <v>-511.5</v>
      </c>
      <c r="L35" s="91">
        <f t="shared" si="2"/>
        <v>0</v>
      </c>
      <c r="M35" s="54" t="str">
        <f t="shared" si="3"/>
        <v/>
      </c>
      <c r="N35" s="54" t="str">
        <f t="shared" si="4"/>
        <v/>
      </c>
      <c r="O35" s="54">
        <f t="shared" si="5"/>
        <v>0</v>
      </c>
      <c r="P35" s="44"/>
      <c r="Q35" s="44"/>
      <c r="R35" s="44"/>
      <c r="S35" s="44"/>
      <c r="T35" s="44"/>
      <c r="U35" s="44"/>
      <c r="V35" s="44"/>
    </row>
    <row r="36" s="44" customFormat="1" ht="15">
      <c r="A36" s="79"/>
      <c r="B36" s="33"/>
      <c r="C36" s="98" t="s">
        <v>86</v>
      </c>
      <c r="D36" s="99" t="s">
        <v>87</v>
      </c>
      <c r="E36" s="89">
        <v>1540.96</v>
      </c>
      <c r="F36" s="50">
        <v>38597.699999999997</v>
      </c>
      <c r="G36" s="51">
        <v>2360.1999999999998</v>
      </c>
      <c r="H36" s="51">
        <v>4443.0699999999997</v>
      </c>
      <c r="I36" s="51">
        <v>4443.0699999999997</v>
      </c>
      <c r="J36" s="90">
        <f t="shared" si="0"/>
        <v>2902.1099999999997</v>
      </c>
      <c r="K36" s="91">
        <f t="shared" si="1"/>
        <v>-34154.629999999997</v>
      </c>
      <c r="L36" s="91">
        <f t="shared" si="2"/>
        <v>2082.8699999999999</v>
      </c>
      <c r="M36" s="54">
        <f t="shared" si="3"/>
        <v>2.8833129996885054</v>
      </c>
      <c r="N36" s="54">
        <f t="shared" si="4"/>
        <v>1.882497245996102</v>
      </c>
      <c r="O36" s="54">
        <f t="shared" si="5"/>
        <v>0.11511229943753125</v>
      </c>
      <c r="P36" s="44"/>
      <c r="Q36" s="44"/>
      <c r="R36" s="44"/>
      <c r="S36" s="44"/>
      <c r="T36" s="44"/>
      <c r="U36" s="44"/>
      <c r="V36" s="44"/>
    </row>
    <row r="37" s="44" customFormat="1" ht="15">
      <c r="A37" s="79"/>
      <c r="B37" s="79"/>
      <c r="C37" s="70"/>
      <c r="D37" s="94" t="s">
        <v>45</v>
      </c>
      <c r="E37" s="95">
        <f>SUM(E29:E33)</f>
        <v>43363.849999999999</v>
      </c>
      <c r="F37" s="88">
        <f>SUM(F29:F33)</f>
        <v>157892.39999999999</v>
      </c>
      <c r="G37" s="89">
        <f>SUM(G29:G33)</f>
        <v>9956.5999999999985</v>
      </c>
      <c r="H37" s="89">
        <f>SUM(H29:H33)</f>
        <v>16279.68</v>
      </c>
      <c r="I37" s="89">
        <f>SUM(I29:I33)</f>
        <v>16279.68</v>
      </c>
      <c r="J37" s="90">
        <f t="shared" si="0"/>
        <v>-27084.169999999998</v>
      </c>
      <c r="K37" s="91">
        <f t="shared" ref="K37:K83" si="6">H37-F37</f>
        <v>-141612.72</v>
      </c>
      <c r="L37" s="91">
        <f t="shared" ref="L37:L83" si="7">I37-G37</f>
        <v>6323.0800000000017</v>
      </c>
      <c r="M37" s="77">
        <f t="shared" si="3"/>
        <v>0.37542054038098555</v>
      </c>
      <c r="N37" s="77">
        <f t="shared" ref="N37:N83" si="8">IFERROR(I37/G37,"")</f>
        <v>1.6350641785348414</v>
      </c>
      <c r="O37" s="77">
        <f t="shared" si="5"/>
        <v>0.10310616597125638</v>
      </c>
      <c r="P37" s="44"/>
      <c r="Q37" s="44"/>
      <c r="R37" s="44"/>
      <c r="S37" s="44"/>
      <c r="T37" s="44"/>
      <c r="U37" s="44"/>
      <c r="V37" s="44"/>
    </row>
    <row r="38" s="44" customFormat="1" ht="30">
      <c r="A38" s="79" t="s">
        <v>88</v>
      </c>
      <c r="B38" s="33" t="s">
        <v>37</v>
      </c>
      <c r="C38" s="86" t="s">
        <v>89</v>
      </c>
      <c r="D38" s="93" t="s">
        <v>90</v>
      </c>
      <c r="E38" s="51">
        <v>15158.5</v>
      </c>
      <c r="F38" s="50">
        <v>293156.20000000001</v>
      </c>
      <c r="G38" s="51">
        <v>7500</v>
      </c>
      <c r="H38" s="51">
        <v>16999</v>
      </c>
      <c r="I38" s="51">
        <v>16999</v>
      </c>
      <c r="J38" s="52">
        <f t="shared" si="0"/>
        <v>1840.5</v>
      </c>
      <c r="K38" s="53">
        <f t="shared" si="6"/>
        <v>-276157.20000000001</v>
      </c>
      <c r="L38" s="53">
        <f t="shared" si="7"/>
        <v>9499</v>
      </c>
      <c r="M38" s="54">
        <f t="shared" si="3"/>
        <v>1.121417026750668</v>
      </c>
      <c r="N38" s="54">
        <f t="shared" si="8"/>
        <v>2.2665333333333333</v>
      </c>
      <c r="O38" s="54">
        <f t="shared" si="5"/>
        <v>0.057986152092297551</v>
      </c>
      <c r="P38" s="44"/>
      <c r="Q38" s="44"/>
      <c r="R38" s="44"/>
      <c r="S38" s="44"/>
      <c r="T38" s="44"/>
      <c r="U38" s="44"/>
      <c r="V38" s="44"/>
    </row>
    <row r="39" s="44" customFormat="1" ht="15.75" customHeight="1">
      <c r="A39" s="79"/>
      <c r="B39" s="33"/>
      <c r="C39" s="92" t="s">
        <v>91</v>
      </c>
      <c r="D39" s="93" t="s">
        <v>92</v>
      </c>
      <c r="E39" s="51">
        <v>-2000.6900000000001</v>
      </c>
      <c r="F39" s="50">
        <v>216003.29999999999</v>
      </c>
      <c r="G39" s="51">
        <v>8475</v>
      </c>
      <c r="H39" s="51">
        <v>28477.07</v>
      </c>
      <c r="I39" s="51">
        <v>28477.07</v>
      </c>
      <c r="J39" s="52">
        <f t="shared" si="0"/>
        <v>30477.759999999998</v>
      </c>
      <c r="K39" s="53">
        <f t="shared" si="6"/>
        <v>-187526.22999999998</v>
      </c>
      <c r="L39" s="53">
        <f t="shared" si="7"/>
        <v>20002.07</v>
      </c>
      <c r="M39" s="54">
        <f t="shared" si="3"/>
        <v>-14.233624399582144</v>
      </c>
      <c r="N39" s="54">
        <f t="shared" si="8"/>
        <v>3.3601262536873158</v>
      </c>
      <c r="O39" s="54">
        <f t="shared" si="5"/>
        <v>0.13183627287175706</v>
      </c>
      <c r="P39" s="44"/>
      <c r="Q39" s="44"/>
      <c r="R39" s="44"/>
      <c r="S39" s="44"/>
      <c r="T39" s="44"/>
      <c r="U39" s="44"/>
      <c r="V39" s="44"/>
    </row>
    <row r="40" s="44" customFormat="1" ht="30">
      <c r="A40" s="79"/>
      <c r="B40" s="33"/>
      <c r="C40" s="67" t="s">
        <v>93</v>
      </c>
      <c r="D40" s="87" t="s">
        <v>94</v>
      </c>
      <c r="E40" s="51">
        <v>910.09000000000003</v>
      </c>
      <c r="F40" s="50">
        <v>53573.900000000001</v>
      </c>
      <c r="G40" s="51">
        <v>361</v>
      </c>
      <c r="H40" s="51">
        <v>58.850000000000001</v>
      </c>
      <c r="I40" s="51">
        <v>58.850000000000001</v>
      </c>
      <c r="J40" s="52">
        <f t="shared" si="0"/>
        <v>-851.24000000000001</v>
      </c>
      <c r="K40" s="53">
        <f t="shared" si="6"/>
        <v>-53515.050000000003</v>
      </c>
      <c r="L40" s="53">
        <f t="shared" si="7"/>
        <v>-302.14999999999998</v>
      </c>
      <c r="M40" s="54">
        <f t="shared" si="3"/>
        <v>0.064663934336164561</v>
      </c>
      <c r="N40" s="54">
        <f t="shared" si="8"/>
        <v>0.16301939058171747</v>
      </c>
      <c r="O40" s="54">
        <f t="shared" si="5"/>
        <v>0.0010984826566667724</v>
      </c>
      <c r="P40" s="44"/>
      <c r="Q40" s="44"/>
      <c r="R40" s="44"/>
      <c r="S40" s="44"/>
      <c r="T40" s="44"/>
      <c r="U40" s="44"/>
      <c r="V40" s="44"/>
    </row>
    <row r="41" s="44" customFormat="1" ht="30.75" customHeight="1">
      <c r="A41" s="79"/>
      <c r="B41" s="33"/>
      <c r="C41" s="67" t="s">
        <v>95</v>
      </c>
      <c r="D41" s="87" t="s">
        <v>96</v>
      </c>
      <c r="E41" s="51">
        <v>292.11000000000001</v>
      </c>
      <c r="F41" s="50">
        <v>3436.3000000000002</v>
      </c>
      <c r="G41" s="51">
        <v>0</v>
      </c>
      <c r="H41" s="51">
        <v>80.509999999999991</v>
      </c>
      <c r="I41" s="51">
        <v>80.509999999999991</v>
      </c>
      <c r="J41" s="52">
        <f t="shared" si="0"/>
        <v>-211.60000000000002</v>
      </c>
      <c r="K41" s="53">
        <f t="shared" si="6"/>
        <v>-3355.79</v>
      </c>
      <c r="L41" s="53">
        <f t="shared" si="7"/>
        <v>80.509999999999991</v>
      </c>
      <c r="M41" s="54">
        <f t="shared" si="3"/>
        <v>0.27561535038170548</v>
      </c>
      <c r="N41" s="54" t="str">
        <f t="shared" si="8"/>
        <v/>
      </c>
      <c r="O41" s="54">
        <f t="shared" si="5"/>
        <v>0.023429269854203644</v>
      </c>
      <c r="P41" s="44"/>
      <c r="Q41" s="44"/>
      <c r="R41" s="44"/>
      <c r="S41" s="44"/>
      <c r="T41" s="44"/>
      <c r="U41" s="44"/>
      <c r="V41" s="44"/>
    </row>
    <row r="42" s="44" customFormat="1" ht="18" customHeight="1">
      <c r="A42" s="79"/>
      <c r="B42" s="33"/>
      <c r="C42" s="67" t="s">
        <v>97</v>
      </c>
      <c r="D42" s="87" t="s">
        <v>98</v>
      </c>
      <c r="E42" s="51">
        <v>3.71</v>
      </c>
      <c r="F42" s="50">
        <v>0</v>
      </c>
      <c r="G42" s="51">
        <v>0</v>
      </c>
      <c r="H42" s="51">
        <v>202.53</v>
      </c>
      <c r="I42" s="51">
        <v>202.53</v>
      </c>
      <c r="J42" s="52">
        <f t="shared" si="0"/>
        <v>198.81999999999999</v>
      </c>
      <c r="K42" s="53">
        <f t="shared" si="6"/>
        <v>202.53</v>
      </c>
      <c r="L42" s="53">
        <f t="shared" si="7"/>
        <v>202.53</v>
      </c>
      <c r="M42" s="54">
        <f t="shared" si="3"/>
        <v>54.590296495956871</v>
      </c>
      <c r="N42" s="54" t="str">
        <f t="shared" si="8"/>
        <v/>
      </c>
      <c r="O42" s="54" t="str">
        <f t="shared" si="5"/>
        <v/>
      </c>
      <c r="P42" s="44"/>
      <c r="Q42" s="44"/>
      <c r="R42" s="44"/>
      <c r="S42" s="44"/>
      <c r="T42" s="44"/>
      <c r="U42" s="44"/>
      <c r="V42" s="44"/>
    </row>
    <row r="43" s="44" customFormat="1" ht="30">
      <c r="A43" s="79"/>
      <c r="B43" s="33"/>
      <c r="C43" s="86" t="s">
        <v>99</v>
      </c>
      <c r="D43" s="93" t="s">
        <v>100</v>
      </c>
      <c r="E43" s="51">
        <v>8993.8400000000001</v>
      </c>
      <c r="F43" s="50">
        <v>202788.70000000001</v>
      </c>
      <c r="G43" s="51">
        <v>2230</v>
      </c>
      <c r="H43" s="51">
        <v>2803.6799999999998</v>
      </c>
      <c r="I43" s="51">
        <v>2803.6799999999998</v>
      </c>
      <c r="J43" s="52">
        <f t="shared" si="0"/>
        <v>-6190.1599999999999</v>
      </c>
      <c r="K43" s="53">
        <f t="shared" si="6"/>
        <v>-199985.02000000002</v>
      </c>
      <c r="L43" s="53">
        <f t="shared" si="7"/>
        <v>573.67999999999984</v>
      </c>
      <c r="M43" s="54">
        <f t="shared" si="3"/>
        <v>0.31173336416925362</v>
      </c>
      <c r="N43" s="54">
        <f t="shared" si="8"/>
        <v>1.2572556053811659</v>
      </c>
      <c r="O43" s="54">
        <f t="shared" si="5"/>
        <v>0.013825622433597137</v>
      </c>
      <c r="P43" s="44"/>
      <c r="Q43" s="44"/>
      <c r="R43" s="44"/>
      <c r="S43" s="44"/>
      <c r="T43" s="44"/>
      <c r="U43" s="44"/>
      <c r="V43" s="44"/>
    </row>
    <row r="44" s="44" customFormat="1" ht="30" customHeight="1">
      <c r="A44" s="79"/>
      <c r="B44" s="33"/>
      <c r="C44" s="86" t="s">
        <v>101</v>
      </c>
      <c r="D44" s="93" t="s">
        <v>102</v>
      </c>
      <c r="E44" s="51">
        <v>0</v>
      </c>
      <c r="F44" s="50">
        <v>0</v>
      </c>
      <c r="G44" s="51">
        <v>0</v>
      </c>
      <c r="H44" s="51">
        <v>0</v>
      </c>
      <c r="I44" s="51">
        <v>0</v>
      </c>
      <c r="J44" s="52">
        <f t="shared" si="0"/>
        <v>0</v>
      </c>
      <c r="K44" s="53">
        <f t="shared" si="6"/>
        <v>0</v>
      </c>
      <c r="L44" s="53">
        <f t="shared" si="7"/>
        <v>0</v>
      </c>
      <c r="M44" s="54" t="str">
        <f t="shared" si="3"/>
        <v/>
      </c>
      <c r="N44" s="54" t="str">
        <f t="shared" si="8"/>
        <v/>
      </c>
      <c r="O44" s="54" t="str">
        <f t="shared" si="5"/>
        <v/>
      </c>
      <c r="P44" s="44"/>
      <c r="Q44" s="44"/>
      <c r="R44" s="44"/>
      <c r="S44" s="44"/>
      <c r="T44" s="44"/>
      <c r="U44" s="44"/>
      <c r="V44" s="44"/>
    </row>
    <row r="45" s="44" customFormat="1" ht="28.5" customHeight="1">
      <c r="A45" s="79"/>
      <c r="B45" s="33"/>
      <c r="C45" s="86" t="s">
        <v>103</v>
      </c>
      <c r="D45" s="93" t="s">
        <v>104</v>
      </c>
      <c r="E45" s="51">
        <v>12305.85</v>
      </c>
      <c r="F45" s="50">
        <v>96901.899999999994</v>
      </c>
      <c r="G45" s="51">
        <v>2900</v>
      </c>
      <c r="H45" s="51">
        <v>2963.1800000000003</v>
      </c>
      <c r="I45" s="51">
        <v>2963.1800000000003</v>
      </c>
      <c r="J45" s="52">
        <f t="shared" si="0"/>
        <v>-9342.6700000000001</v>
      </c>
      <c r="K45" s="53">
        <f t="shared" si="6"/>
        <v>-93938.720000000001</v>
      </c>
      <c r="L45" s="53">
        <f t="shared" si="7"/>
        <v>63.180000000000291</v>
      </c>
      <c r="M45" s="54">
        <f t="shared" si="3"/>
        <v>0.24079441891458128</v>
      </c>
      <c r="N45" s="54">
        <f t="shared" si="8"/>
        <v>1.0217862068965518</v>
      </c>
      <c r="O45" s="54">
        <f t="shared" si="5"/>
        <v>0.030579173370181602</v>
      </c>
      <c r="P45" s="44"/>
      <c r="Q45" s="44"/>
      <c r="R45" s="44"/>
      <c r="S45" s="44"/>
      <c r="T45" s="44"/>
      <c r="U45" s="44"/>
      <c r="V45" s="44"/>
    </row>
    <row r="46" s="44" customFormat="1" ht="30.75" customHeight="1">
      <c r="A46" s="79"/>
      <c r="B46" s="33"/>
      <c r="C46" s="86" t="s">
        <v>105</v>
      </c>
      <c r="D46" s="93" t="s">
        <v>106</v>
      </c>
      <c r="E46" s="51">
        <v>0</v>
      </c>
      <c r="F46" s="50">
        <v>0</v>
      </c>
      <c r="G46" s="51">
        <v>0</v>
      </c>
      <c r="H46" s="51">
        <v>0</v>
      </c>
      <c r="I46" s="51">
        <v>0</v>
      </c>
      <c r="J46" s="52">
        <f t="shared" si="0"/>
        <v>0</v>
      </c>
      <c r="K46" s="53">
        <f t="shared" si="6"/>
        <v>0</v>
      </c>
      <c r="L46" s="53">
        <f t="shared" si="7"/>
        <v>0</v>
      </c>
      <c r="M46" s="54" t="str">
        <f t="shared" si="3"/>
        <v/>
      </c>
      <c r="N46" s="54" t="str">
        <f t="shared" si="8"/>
        <v/>
      </c>
      <c r="O46" s="54"/>
      <c r="P46" s="44"/>
      <c r="Q46" s="44"/>
      <c r="R46" s="44"/>
      <c r="S46" s="44"/>
      <c r="T46" s="44"/>
      <c r="U46" s="44"/>
      <c r="V46" s="44"/>
    </row>
    <row r="47" s="44" customFormat="1" ht="18" customHeight="1">
      <c r="A47" s="79"/>
      <c r="B47" s="33"/>
      <c r="C47" s="67" t="s">
        <v>64</v>
      </c>
      <c r="D47" s="87" t="s">
        <v>65</v>
      </c>
      <c r="E47" s="51">
        <v>718.10000000000002</v>
      </c>
      <c r="F47" s="50">
        <v>12978</v>
      </c>
      <c r="G47" s="51">
        <v>0</v>
      </c>
      <c r="H47" s="51">
        <v>389.90999999999997</v>
      </c>
      <c r="I47" s="51">
        <v>389.90999999999997</v>
      </c>
      <c r="J47" s="52">
        <f t="shared" si="0"/>
        <v>-328.19000000000005</v>
      </c>
      <c r="K47" s="53">
        <f t="shared" si="6"/>
        <v>-12588.09</v>
      </c>
      <c r="L47" s="53">
        <f t="shared" si="7"/>
        <v>389.90999999999997</v>
      </c>
      <c r="M47" s="54">
        <f t="shared" si="3"/>
        <v>0.54297451608411074</v>
      </c>
      <c r="N47" s="54" t="str">
        <f t="shared" si="8"/>
        <v/>
      </c>
      <c r="O47" s="54">
        <f t="shared" ref="O47:O83" si="9">IFERROR(H47/F47,"")</f>
        <v>0.030043920480813682</v>
      </c>
      <c r="P47" s="44"/>
      <c r="Q47" s="44"/>
      <c r="R47" s="44"/>
      <c r="S47" s="44"/>
      <c r="T47" s="44"/>
      <c r="U47" s="44"/>
      <c r="V47" s="44"/>
    </row>
    <row r="48" s="44" customFormat="1" ht="18.75" customHeight="1">
      <c r="A48" s="79"/>
      <c r="B48" s="33"/>
      <c r="C48" s="67" t="s">
        <v>107</v>
      </c>
      <c r="D48" s="87" t="s">
        <v>108</v>
      </c>
      <c r="E48" s="51">
        <v>3664.9400000000001</v>
      </c>
      <c r="F48" s="50">
        <v>68465.100000000006</v>
      </c>
      <c r="G48" s="51">
        <v>3425</v>
      </c>
      <c r="H48" s="51">
        <v>4428.46</v>
      </c>
      <c r="I48" s="51">
        <v>4428.46</v>
      </c>
      <c r="J48" s="52">
        <f t="shared" si="0"/>
        <v>763.51999999999998</v>
      </c>
      <c r="K48" s="53">
        <f t="shared" si="6"/>
        <v>-64036.640000000007</v>
      </c>
      <c r="L48" s="53">
        <f t="shared" si="7"/>
        <v>1003.46</v>
      </c>
      <c r="M48" s="54">
        <f t="shared" si="3"/>
        <v>1.208330832155506</v>
      </c>
      <c r="N48" s="54">
        <f t="shared" si="8"/>
        <v>1.2929810218978102</v>
      </c>
      <c r="O48" s="54">
        <f t="shared" si="9"/>
        <v>0.064682005868683459</v>
      </c>
      <c r="P48" s="44"/>
      <c r="Q48" s="44"/>
      <c r="R48" s="44"/>
      <c r="S48" s="44"/>
      <c r="T48" s="44"/>
      <c r="U48" s="44"/>
      <c r="V48" s="44"/>
    </row>
    <row r="49" s="78" customFormat="1" ht="12.75" customHeight="1">
      <c r="A49" s="79"/>
      <c r="B49" s="79"/>
      <c r="C49" s="70"/>
      <c r="D49" s="94" t="s">
        <v>45</v>
      </c>
      <c r="E49" s="74">
        <f>SUM(E38:E48)</f>
        <v>40046.449999999997</v>
      </c>
      <c r="F49" s="100">
        <f>SUM(F38:F48)</f>
        <v>947303.40000000014</v>
      </c>
      <c r="G49" s="100">
        <f>SUM(G38:G48)</f>
        <v>24891</v>
      </c>
      <c r="H49" s="100">
        <f>SUM(H38:H48)</f>
        <v>56403.190000000002</v>
      </c>
      <c r="I49" s="100">
        <f>SUM(I38:I48)</f>
        <v>56403.190000000002</v>
      </c>
      <c r="J49" s="100">
        <f>SUM(J38:J48)</f>
        <v>16356.739999999998</v>
      </c>
      <c r="K49" s="100">
        <f>SUM(K38:K48)</f>
        <v>-890900.20999999996</v>
      </c>
      <c r="L49" s="100">
        <f>SUM(L38:L48)</f>
        <v>31512.189999999995</v>
      </c>
      <c r="M49" s="100">
        <f>SUM(M38:M48)</f>
        <v>44.122201539166717</v>
      </c>
      <c r="N49" s="100">
        <f>SUM(N38:N48)</f>
        <v>9.3617018117778947</v>
      </c>
      <c r="O49" s="100">
        <f>SUM(O38:O48)</f>
        <v>0.3534808996282009</v>
      </c>
      <c r="P49" s="78"/>
      <c r="Q49" s="78"/>
      <c r="R49" s="78"/>
      <c r="S49" s="78"/>
      <c r="T49" s="78"/>
      <c r="U49" s="78"/>
      <c r="V49" s="78"/>
    </row>
    <row r="50" s="78" customFormat="1" ht="18" customHeight="1">
      <c r="A50" s="79" t="s">
        <v>109</v>
      </c>
      <c r="B50" s="33" t="s">
        <v>110</v>
      </c>
      <c r="C50" s="67" t="s">
        <v>62</v>
      </c>
      <c r="D50" s="87" t="s">
        <v>63</v>
      </c>
      <c r="E50" s="96">
        <v>0</v>
      </c>
      <c r="F50" s="50">
        <v>371</v>
      </c>
      <c r="G50" s="51">
        <v>0</v>
      </c>
      <c r="H50" s="51">
        <v>0</v>
      </c>
      <c r="I50" s="51">
        <v>0</v>
      </c>
      <c r="J50" s="52">
        <f t="shared" si="0"/>
        <v>0</v>
      </c>
      <c r="K50" s="53">
        <f t="shared" si="6"/>
        <v>-371</v>
      </c>
      <c r="L50" s="53">
        <f t="shared" si="7"/>
        <v>0</v>
      </c>
      <c r="M50" s="54" t="str">
        <f t="shared" si="3"/>
        <v/>
      </c>
      <c r="N50" s="54" t="str">
        <f t="shared" si="8"/>
        <v/>
      </c>
      <c r="O50" s="54">
        <f t="shared" si="9"/>
        <v>0</v>
      </c>
      <c r="P50" s="78"/>
      <c r="Q50" s="78"/>
      <c r="R50" s="78"/>
      <c r="S50" s="78"/>
      <c r="T50" s="78"/>
      <c r="U50" s="78"/>
      <c r="V50" s="78"/>
    </row>
    <row r="51" s="78" customFormat="1" ht="14.25" customHeight="1">
      <c r="A51" s="79"/>
      <c r="B51" s="33"/>
      <c r="C51" s="70"/>
      <c r="D51" s="94" t="s">
        <v>45</v>
      </c>
      <c r="E51" s="74">
        <f>SUM(E50:E50)</f>
        <v>0</v>
      </c>
      <c r="F51" s="88">
        <f>SUM(F50:F50)</f>
        <v>371</v>
      </c>
      <c r="G51" s="89">
        <f>SUM(G50:G50)</f>
        <v>0</v>
      </c>
      <c r="H51" s="89">
        <f>SUM(H50:H50)</f>
        <v>0</v>
      </c>
      <c r="I51" s="89">
        <f>SUM(I50:I50)</f>
        <v>0</v>
      </c>
      <c r="J51" s="90">
        <f t="shared" si="0"/>
        <v>0</v>
      </c>
      <c r="K51" s="91">
        <f t="shared" si="6"/>
        <v>-371</v>
      </c>
      <c r="L51" s="91">
        <f t="shared" si="7"/>
        <v>0</v>
      </c>
      <c r="M51" s="54" t="str">
        <f t="shared" si="3"/>
        <v/>
      </c>
      <c r="N51" s="54" t="str">
        <f t="shared" si="8"/>
        <v/>
      </c>
      <c r="O51" s="54">
        <f t="shared" si="9"/>
        <v>0</v>
      </c>
      <c r="P51" s="78"/>
      <c r="Q51" s="78"/>
      <c r="R51" s="78"/>
      <c r="S51" s="78"/>
      <c r="T51" s="78"/>
      <c r="U51" s="78"/>
      <c r="V51" s="78"/>
    </row>
    <row r="52" s="44" customFormat="1" ht="18" customHeight="1">
      <c r="A52" s="80" t="s">
        <v>111</v>
      </c>
      <c r="B52" s="81" t="s">
        <v>112</v>
      </c>
      <c r="C52" s="67" t="s">
        <v>113</v>
      </c>
      <c r="D52" s="87" t="s">
        <v>114</v>
      </c>
      <c r="E52" s="96">
        <v>55830.540000000001</v>
      </c>
      <c r="F52" s="50">
        <v>653882.09999999998</v>
      </c>
      <c r="G52" s="51">
        <v>60712</v>
      </c>
      <c r="H52" s="51">
        <v>54752.709999999999</v>
      </c>
      <c r="I52" s="51">
        <v>54752.709999999999</v>
      </c>
      <c r="J52" s="52">
        <f t="shared" si="0"/>
        <v>-1077.8300000000017</v>
      </c>
      <c r="K52" s="53">
        <f t="shared" si="6"/>
        <v>-599129.39000000001</v>
      </c>
      <c r="L52" s="53">
        <f t="shared" si="7"/>
        <v>-5959.2900000000009</v>
      </c>
      <c r="M52" s="54">
        <f t="shared" si="3"/>
        <v>0.98069461624408427</v>
      </c>
      <c r="N52" s="54">
        <f t="shared" si="8"/>
        <v>0.90184329292396892</v>
      </c>
      <c r="O52" s="54">
        <f t="shared" si="9"/>
        <v>0.083734835377815051</v>
      </c>
      <c r="P52" s="44"/>
      <c r="Q52" s="44"/>
      <c r="R52" s="44"/>
      <c r="S52" s="44"/>
      <c r="T52" s="44"/>
      <c r="U52" s="44"/>
      <c r="V52" s="44"/>
    </row>
    <row r="53" s="44" customFormat="1" ht="18" customHeight="1">
      <c r="A53" s="55"/>
      <c r="B53" s="56"/>
      <c r="C53" s="67" t="s">
        <v>115</v>
      </c>
      <c r="D53" s="87" t="s">
        <v>116</v>
      </c>
      <c r="E53" s="96">
        <v>41640.270000000004</v>
      </c>
      <c r="F53" s="50">
        <v>423200.79999999999</v>
      </c>
      <c r="G53" s="51">
        <v>42724.900000000001</v>
      </c>
      <c r="H53" s="51">
        <v>45268.300000000003</v>
      </c>
      <c r="I53" s="51">
        <v>45268.300000000003</v>
      </c>
      <c r="J53" s="52">
        <f t="shared" si="0"/>
        <v>3628.0299999999988</v>
      </c>
      <c r="K53" s="53">
        <f t="shared" si="6"/>
        <v>-377932.5</v>
      </c>
      <c r="L53" s="53">
        <f t="shared" si="7"/>
        <v>2543.4000000000015</v>
      </c>
      <c r="M53" s="54">
        <f t="shared" si="3"/>
        <v>1.0871279172781541</v>
      </c>
      <c r="N53" s="54">
        <f t="shared" si="8"/>
        <v>1.0595296887763341</v>
      </c>
      <c r="O53" s="54">
        <f t="shared" si="9"/>
        <v>0.10696648021459318</v>
      </c>
      <c r="P53" s="44"/>
      <c r="Q53" s="44"/>
      <c r="R53" s="44"/>
      <c r="S53" s="44"/>
      <c r="T53" s="44"/>
      <c r="U53" s="44"/>
      <c r="V53" s="44"/>
    </row>
    <row r="54" s="44" customFormat="1" ht="18" customHeight="1">
      <c r="A54" s="55"/>
      <c r="B54" s="56"/>
      <c r="C54" s="67" t="s">
        <v>117</v>
      </c>
      <c r="D54" s="87" t="s">
        <v>118</v>
      </c>
      <c r="E54" s="96">
        <v>273153.01000000001</v>
      </c>
      <c r="F54" s="50">
        <v>4515290.5999999996</v>
      </c>
      <c r="G54" s="51">
        <v>293365.09999999998</v>
      </c>
      <c r="H54" s="51">
        <v>281385.17000000004</v>
      </c>
      <c r="I54" s="51">
        <v>281385.17000000004</v>
      </c>
      <c r="J54" s="52">
        <f t="shared" si="0"/>
        <v>8232.1600000000326</v>
      </c>
      <c r="K54" s="53">
        <f t="shared" si="6"/>
        <v>-4233905.4299999997</v>
      </c>
      <c r="L54" s="53">
        <f t="shared" si="7"/>
        <v>-11979.929999999935</v>
      </c>
      <c r="M54" s="54">
        <f t="shared" si="3"/>
        <v>1.0301375408603406</v>
      </c>
      <c r="N54" s="54">
        <f t="shared" si="8"/>
        <v>0.95916375192550196</v>
      </c>
      <c r="O54" s="54">
        <f t="shared" si="9"/>
        <v>0.062318285782093419</v>
      </c>
      <c r="P54" s="44"/>
      <c r="Q54" s="44"/>
      <c r="R54" s="44"/>
      <c r="S54" s="44"/>
      <c r="T54" s="44"/>
      <c r="U54" s="44"/>
      <c r="V54" s="44"/>
    </row>
    <row r="55" s="44" customFormat="1" ht="17.25" customHeight="1">
      <c r="A55" s="55"/>
      <c r="B55" s="56"/>
      <c r="C55" s="67" t="s">
        <v>119</v>
      </c>
      <c r="D55" s="87" t="s">
        <v>120</v>
      </c>
      <c r="E55" s="96">
        <v>103.95</v>
      </c>
      <c r="F55" s="50">
        <v>795</v>
      </c>
      <c r="G55" s="51">
        <v>60</v>
      </c>
      <c r="H55" s="51">
        <v>50.350000000000001</v>
      </c>
      <c r="I55" s="51">
        <v>50.350000000000001</v>
      </c>
      <c r="J55" s="52">
        <f t="shared" si="0"/>
        <v>-53.600000000000001</v>
      </c>
      <c r="K55" s="53">
        <f t="shared" si="6"/>
        <v>-744.64999999999998</v>
      </c>
      <c r="L55" s="53">
        <f t="shared" si="7"/>
        <v>-9.6499999999999986</v>
      </c>
      <c r="M55" s="54">
        <f t="shared" si="3"/>
        <v>0.48436748436748439</v>
      </c>
      <c r="N55" s="54">
        <f t="shared" si="8"/>
        <v>0.83916666666666673</v>
      </c>
      <c r="O55" s="54">
        <f t="shared" si="9"/>
        <v>0.063333333333333339</v>
      </c>
      <c r="P55" s="44"/>
      <c r="Q55" s="44"/>
      <c r="R55" s="44"/>
      <c r="S55" s="44"/>
      <c r="T55" s="44"/>
      <c r="U55" s="44"/>
      <c r="V55" s="44"/>
    </row>
    <row r="56" s="44" customFormat="1" ht="18" customHeight="1">
      <c r="A56" s="68"/>
      <c r="B56" s="66"/>
      <c r="C56" s="101"/>
      <c r="D56" s="102" t="s">
        <v>45</v>
      </c>
      <c r="E56" s="95">
        <f>SUM(E52:E55)</f>
        <v>370727.77000000002</v>
      </c>
      <c r="F56" s="88">
        <f>SUM(F52:F55)</f>
        <v>5593168.5</v>
      </c>
      <c r="G56" s="89">
        <f>SUM(G52:G55)</f>
        <v>396862</v>
      </c>
      <c r="H56" s="89">
        <f>SUM(H52:H55)</f>
        <v>381456.53000000003</v>
      </c>
      <c r="I56" s="89">
        <f>SUM(I52:I55)</f>
        <v>381456.53000000003</v>
      </c>
      <c r="J56" s="90">
        <f t="shared" si="0"/>
        <v>10728.760000000009</v>
      </c>
      <c r="K56" s="91">
        <f t="shared" si="6"/>
        <v>-5211711.9699999997</v>
      </c>
      <c r="L56" s="91">
        <f t="shared" si="7"/>
        <v>-15405.469999999972</v>
      </c>
      <c r="M56" s="54">
        <f t="shared" si="3"/>
        <v>1.028939725772364</v>
      </c>
      <c r="N56" s="54">
        <f t="shared" si="8"/>
        <v>0.96118179619111943</v>
      </c>
      <c r="O56" s="54">
        <f t="shared" si="9"/>
        <v>0.068200435942525242</v>
      </c>
      <c r="P56" s="44"/>
      <c r="Q56" s="44"/>
      <c r="R56" s="44"/>
      <c r="S56" s="44"/>
      <c r="T56" s="44"/>
      <c r="U56" s="44"/>
      <c r="V56" s="44"/>
    </row>
    <row r="57" s="44" customFormat="1" ht="18" customHeight="1">
      <c r="A57" s="33">
        <v>991</v>
      </c>
      <c r="B57" s="33" t="s">
        <v>121</v>
      </c>
      <c r="C57" s="86" t="s">
        <v>76</v>
      </c>
      <c r="D57" s="93" t="s">
        <v>122</v>
      </c>
      <c r="E57" s="51">
        <v>4139.6800000000003</v>
      </c>
      <c r="F57" s="50">
        <v>66470.800000000003</v>
      </c>
      <c r="G57" s="51">
        <v>4300</v>
      </c>
      <c r="H57" s="51">
        <v>5085.9500000000007</v>
      </c>
      <c r="I57" s="51">
        <v>5085.9500000000007</v>
      </c>
      <c r="J57" s="52">
        <f t="shared" si="0"/>
        <v>946.27000000000044</v>
      </c>
      <c r="K57" s="53">
        <f t="shared" si="6"/>
        <v>-61384.850000000006</v>
      </c>
      <c r="L57" s="53">
        <f t="shared" si="7"/>
        <v>785.95000000000073</v>
      </c>
      <c r="M57" s="54">
        <f t="shared" si="3"/>
        <v>1.228585301279326</v>
      </c>
      <c r="N57" s="54">
        <f t="shared" si="8"/>
        <v>1.1827790697674421</v>
      </c>
      <c r="O57" s="54">
        <f t="shared" si="9"/>
        <v>0.076514048273828517</v>
      </c>
      <c r="P57" s="44"/>
      <c r="Q57" s="44"/>
      <c r="R57" s="44"/>
      <c r="S57" s="44"/>
      <c r="T57" s="44"/>
      <c r="U57" s="44"/>
      <c r="V57" s="44"/>
    </row>
    <row r="58" s="44" customFormat="1" ht="14.25" customHeight="1">
      <c r="A58" s="33"/>
      <c r="B58" s="33"/>
      <c r="C58" s="67" t="s">
        <v>123</v>
      </c>
      <c r="D58" s="87" t="s">
        <v>124</v>
      </c>
      <c r="E58" s="51">
        <v>0</v>
      </c>
      <c r="F58" s="50">
        <v>0</v>
      </c>
      <c r="G58" s="51">
        <v>0</v>
      </c>
      <c r="H58" s="51">
        <v>505.33999999999997</v>
      </c>
      <c r="I58" s="51">
        <v>505.33999999999997</v>
      </c>
      <c r="J58" s="52">
        <f t="shared" si="0"/>
        <v>505.33999999999997</v>
      </c>
      <c r="K58" s="53">
        <f t="shared" si="6"/>
        <v>505.33999999999997</v>
      </c>
      <c r="L58" s="53">
        <f t="shared" si="7"/>
        <v>505.33999999999997</v>
      </c>
      <c r="M58" s="54" t="str">
        <f t="shared" si="3"/>
        <v/>
      </c>
      <c r="N58" s="54" t="str">
        <f t="shared" si="8"/>
        <v/>
      </c>
      <c r="O58" s="54" t="str">
        <f t="shared" si="9"/>
        <v/>
      </c>
      <c r="P58" s="44"/>
      <c r="Q58" s="44"/>
      <c r="R58" s="44"/>
      <c r="S58" s="44"/>
      <c r="T58" s="44"/>
      <c r="U58" s="44"/>
      <c r="V58" s="44"/>
    </row>
    <row r="59" s="44" customFormat="1" ht="15.75" customHeight="1">
      <c r="A59" s="33"/>
      <c r="B59" s="33"/>
      <c r="C59" s="70"/>
      <c r="D59" s="94" t="s">
        <v>45</v>
      </c>
      <c r="E59" s="95">
        <f>SUM(E57:E58)</f>
        <v>4139.6800000000003</v>
      </c>
      <c r="F59" s="88">
        <f>SUM(F57:F58)</f>
        <v>66470.800000000003</v>
      </c>
      <c r="G59" s="89">
        <f>SUM(G57:G58)</f>
        <v>4300</v>
      </c>
      <c r="H59" s="89">
        <f>SUM(H57:H58)</f>
        <v>5591.2900000000009</v>
      </c>
      <c r="I59" s="89">
        <f>SUM(I57:I58)</f>
        <v>5591.2900000000009</v>
      </c>
      <c r="J59" s="90">
        <f t="shared" si="0"/>
        <v>1451.6100000000006</v>
      </c>
      <c r="K59" s="91">
        <f t="shared" si="6"/>
        <v>-60879.510000000002</v>
      </c>
      <c r="L59" s="91">
        <f t="shared" si="7"/>
        <v>1291.2900000000009</v>
      </c>
      <c r="M59" s="54">
        <f t="shared" si="3"/>
        <v>1.3506575387469564</v>
      </c>
      <c r="N59" s="54">
        <f t="shared" si="8"/>
        <v>1.3003000000000002</v>
      </c>
      <c r="O59" s="77">
        <f t="shared" si="9"/>
        <v>0.084116484230669711</v>
      </c>
      <c r="P59" s="44"/>
      <c r="Q59" s="44"/>
      <c r="R59" s="44"/>
      <c r="S59" s="44"/>
      <c r="T59" s="44"/>
      <c r="U59" s="44"/>
      <c r="V59" s="44"/>
    </row>
    <row r="60" s="44" customFormat="1" ht="18" customHeight="1">
      <c r="A60" s="79" t="s">
        <v>125</v>
      </c>
      <c r="B60" s="33" t="s">
        <v>126</v>
      </c>
      <c r="C60" s="67" t="s">
        <v>127</v>
      </c>
      <c r="D60" s="87" t="s">
        <v>128</v>
      </c>
      <c r="E60" s="51">
        <v>-274.76999999999992</v>
      </c>
      <c r="F60" s="50">
        <v>24461.700000000001</v>
      </c>
      <c r="G60" s="51">
        <v>157.80000000000001</v>
      </c>
      <c r="H60" s="51">
        <v>232.20000000000002</v>
      </c>
      <c r="I60" s="51">
        <v>232.20000000000002</v>
      </c>
      <c r="J60" s="52">
        <f t="shared" si="0"/>
        <v>506.96999999999991</v>
      </c>
      <c r="K60" s="53">
        <f t="shared" si="6"/>
        <v>-24229.5</v>
      </c>
      <c r="L60" s="53">
        <f t="shared" si="7"/>
        <v>74.400000000000006</v>
      </c>
      <c r="M60" s="77">
        <f t="shared" si="3"/>
        <v>-0.84507042253521159</v>
      </c>
      <c r="N60" s="77">
        <f t="shared" si="8"/>
        <v>1.4714828897338403</v>
      </c>
      <c r="O60" s="54">
        <f t="shared" si="9"/>
        <v>0.0094923901445933857</v>
      </c>
      <c r="P60" s="44"/>
      <c r="Q60" s="44"/>
      <c r="R60" s="44"/>
      <c r="S60" s="44"/>
      <c r="T60" s="44"/>
      <c r="U60" s="44"/>
      <c r="V60" s="44"/>
    </row>
    <row r="61" s="44" customFormat="1" ht="18" customHeight="1">
      <c r="A61" s="79"/>
      <c r="B61" s="33"/>
      <c r="C61" s="67" t="s">
        <v>129</v>
      </c>
      <c r="D61" s="87" t="s">
        <v>130</v>
      </c>
      <c r="E61" s="51">
        <v>423.37</v>
      </c>
      <c r="F61" s="50">
        <v>50550.300000000003</v>
      </c>
      <c r="G61" s="51">
        <v>100</v>
      </c>
      <c r="H61" s="51">
        <v>125.52</v>
      </c>
      <c r="I61" s="51">
        <v>125.52</v>
      </c>
      <c r="J61" s="52">
        <f t="shared" si="0"/>
        <v>-297.85000000000002</v>
      </c>
      <c r="K61" s="53">
        <f t="shared" si="6"/>
        <v>-50424.780000000006</v>
      </c>
      <c r="L61" s="53">
        <f t="shared" si="7"/>
        <v>25.519999999999996</v>
      </c>
      <c r="M61" s="77">
        <f t="shared" si="3"/>
        <v>0.29647825778869547</v>
      </c>
      <c r="N61" s="77">
        <f t="shared" si="8"/>
        <v>1.2551999999999999</v>
      </c>
      <c r="O61" s="54">
        <f t="shared" si="9"/>
        <v>0.0024830713170841713</v>
      </c>
      <c r="P61" s="44"/>
      <c r="Q61" s="44"/>
      <c r="R61" s="44"/>
      <c r="S61" s="44"/>
      <c r="T61" s="44"/>
      <c r="U61" s="44"/>
      <c r="V61" s="44"/>
    </row>
    <row r="62" s="44" customFormat="1" ht="18" customHeight="1">
      <c r="A62" s="79"/>
      <c r="B62" s="33"/>
      <c r="C62" s="70"/>
      <c r="D62" s="102" t="s">
        <v>45</v>
      </c>
      <c r="E62" s="95">
        <f>SUBTOTAL(9,E60:E61)</f>
        <v>148.60000000000008</v>
      </c>
      <c r="F62" s="88">
        <f>SUBTOTAL(9,F60:F61)</f>
        <v>75012</v>
      </c>
      <c r="G62" s="89">
        <f>SUBTOTAL(9,G60:G61)</f>
        <v>257.80000000000001</v>
      </c>
      <c r="H62" s="89">
        <f>SUBTOTAL(9,H60:H61)</f>
        <v>357.72000000000003</v>
      </c>
      <c r="I62" s="89">
        <f>SUBTOTAL(9,I60:I61)</f>
        <v>357.72000000000003</v>
      </c>
      <c r="J62" s="90">
        <f t="shared" si="0"/>
        <v>209.11999999999995</v>
      </c>
      <c r="K62" s="91">
        <f t="shared" si="6"/>
        <v>-74654.279999999999</v>
      </c>
      <c r="L62" s="91">
        <f t="shared" si="7"/>
        <v>99.920000000000016</v>
      </c>
      <c r="M62" s="54">
        <f t="shared" si="3"/>
        <v>2.4072678331090165</v>
      </c>
      <c r="N62" s="54">
        <f t="shared" si="8"/>
        <v>1.3875872769588828</v>
      </c>
      <c r="O62" s="54">
        <f t="shared" si="9"/>
        <v>0.0047688369860822274</v>
      </c>
      <c r="P62" s="44"/>
      <c r="Q62" s="44"/>
      <c r="R62" s="44"/>
      <c r="S62" s="44"/>
      <c r="T62" s="44"/>
      <c r="U62" s="44"/>
      <c r="V62" s="44"/>
    </row>
    <row r="63" s="44" customFormat="1" ht="18" customHeight="1">
      <c r="A63" s="33"/>
      <c r="B63" s="33" t="s">
        <v>131</v>
      </c>
      <c r="C63" s="67" t="s">
        <v>132</v>
      </c>
      <c r="D63" s="97" t="s">
        <v>133</v>
      </c>
      <c r="E63" s="51">
        <v>11.26</v>
      </c>
      <c r="F63" s="50">
        <v>30.699999999999999</v>
      </c>
      <c r="G63" s="51">
        <v>10.199999999999999</v>
      </c>
      <c r="H63" s="51">
        <v>43.289999999999999</v>
      </c>
      <c r="I63" s="51">
        <v>43.289999999999999</v>
      </c>
      <c r="J63" s="52">
        <f t="shared" si="0"/>
        <v>32.030000000000001</v>
      </c>
      <c r="K63" s="53">
        <f t="shared" si="6"/>
        <v>12.59</v>
      </c>
      <c r="L63" s="53">
        <f t="shared" si="7"/>
        <v>33.090000000000003</v>
      </c>
      <c r="M63" s="54">
        <f t="shared" si="3"/>
        <v>3.8445825932504438</v>
      </c>
      <c r="N63" s="54">
        <f t="shared" si="8"/>
        <v>4.2441176470588236</v>
      </c>
      <c r="O63" s="54">
        <f t="shared" si="9"/>
        <v>1.4100977198697069</v>
      </c>
      <c r="P63" s="44"/>
      <c r="Q63" s="44"/>
      <c r="R63" s="44"/>
      <c r="S63" s="44"/>
      <c r="T63" s="44"/>
      <c r="U63" s="44"/>
      <c r="V63" s="44"/>
    </row>
    <row r="64" s="44" customFormat="1" ht="18" customHeight="1">
      <c r="A64" s="33"/>
      <c r="B64" s="33"/>
      <c r="C64" s="67" t="s">
        <v>95</v>
      </c>
      <c r="D64" s="87" t="s">
        <v>134</v>
      </c>
      <c r="E64" s="51">
        <v>83.969999999999999</v>
      </c>
      <c r="F64" s="50">
        <v>26</v>
      </c>
      <c r="G64" s="51">
        <v>0</v>
      </c>
      <c r="H64" s="51">
        <v>70.410000000000011</v>
      </c>
      <c r="I64" s="51">
        <v>70.410000000000011</v>
      </c>
      <c r="J64" s="52">
        <f t="shared" si="0"/>
        <v>-13.559999999999988</v>
      </c>
      <c r="K64" s="53">
        <f t="shared" si="6"/>
        <v>44.410000000000011</v>
      </c>
      <c r="L64" s="53">
        <f t="shared" si="7"/>
        <v>70.410000000000011</v>
      </c>
      <c r="M64" s="54">
        <f t="shared" si="3"/>
        <v>0.83851375491246893</v>
      </c>
      <c r="N64" s="54" t="str">
        <f t="shared" si="8"/>
        <v/>
      </c>
      <c r="O64" s="54">
        <f t="shared" si="9"/>
        <v>2.7080769230769235</v>
      </c>
      <c r="P64" s="44"/>
      <c r="Q64" s="44"/>
      <c r="R64" s="44"/>
      <c r="S64" s="44"/>
      <c r="T64" s="44"/>
      <c r="U64" s="44"/>
      <c r="V64" s="44"/>
    </row>
    <row r="65" s="44" customFormat="1" ht="18" customHeight="1">
      <c r="A65" s="33"/>
      <c r="B65" s="33"/>
      <c r="C65" s="67" t="s">
        <v>62</v>
      </c>
      <c r="D65" s="87" t="s">
        <v>63</v>
      </c>
      <c r="E65" s="51">
        <v>0</v>
      </c>
      <c r="F65" s="50">
        <v>0</v>
      </c>
      <c r="G65" s="51">
        <v>0</v>
      </c>
      <c r="H65" s="51">
        <v>0</v>
      </c>
      <c r="I65" s="51">
        <v>0</v>
      </c>
      <c r="J65" s="52">
        <f t="shared" si="0"/>
        <v>0</v>
      </c>
      <c r="K65" s="53">
        <f t="shared" si="6"/>
        <v>0</v>
      </c>
      <c r="L65" s="53">
        <f t="shared" si="7"/>
        <v>0</v>
      </c>
      <c r="M65" s="54" t="str">
        <f t="shared" si="3"/>
        <v/>
      </c>
      <c r="N65" s="54" t="str">
        <f t="shared" si="8"/>
        <v/>
      </c>
      <c r="O65" s="54" t="str">
        <f t="shared" si="9"/>
        <v/>
      </c>
      <c r="P65" s="44"/>
      <c r="Q65" s="44"/>
      <c r="R65" s="44"/>
      <c r="S65" s="44"/>
      <c r="T65" s="44"/>
      <c r="U65" s="44"/>
      <c r="V65" s="44"/>
    </row>
    <row r="66" s="44" customFormat="1" ht="27.75" customHeight="1">
      <c r="A66" s="33"/>
      <c r="B66" s="33"/>
      <c r="C66" s="67" t="s">
        <v>135</v>
      </c>
      <c r="D66" s="87" t="s">
        <v>136</v>
      </c>
      <c r="E66" s="51">
        <v>938.76999999991904</v>
      </c>
      <c r="F66" s="50">
        <v>3241.9000000000001</v>
      </c>
      <c r="G66" s="51">
        <v>120</v>
      </c>
      <c r="H66" s="51">
        <v>9842.0499999999993</v>
      </c>
      <c r="I66" s="51">
        <v>9842.0499999999993</v>
      </c>
      <c r="J66" s="52">
        <f t="shared" si="0"/>
        <v>8903.2800000000807</v>
      </c>
      <c r="K66" s="53">
        <f t="shared" si="6"/>
        <v>6600.1499999999996</v>
      </c>
      <c r="L66" s="53">
        <f t="shared" si="7"/>
        <v>9722.0499999999993</v>
      </c>
      <c r="M66" s="103">
        <f t="shared" si="3"/>
        <v>10.483984362517814</v>
      </c>
      <c r="N66" s="103">
        <f t="shared" si="8"/>
        <v>82.017083333333332</v>
      </c>
      <c r="O66" s="103">
        <f t="shared" si="9"/>
        <v>3.0358894475461917</v>
      </c>
      <c r="P66" s="44"/>
      <c r="Q66" s="44"/>
      <c r="R66" s="44"/>
      <c r="S66" s="44"/>
      <c r="T66" s="44"/>
      <c r="U66" s="44"/>
      <c r="V66" s="44"/>
    </row>
    <row r="67" s="44" customFormat="1" ht="18" customHeight="1">
      <c r="A67" s="33"/>
      <c r="B67" s="33"/>
      <c r="C67" s="67" t="s">
        <v>64</v>
      </c>
      <c r="D67" s="87" t="s">
        <v>65</v>
      </c>
      <c r="E67" s="96">
        <v>4095.2199999999998</v>
      </c>
      <c r="F67" s="50">
        <v>103985.39999999999</v>
      </c>
      <c r="G67" s="51">
        <v>6233</v>
      </c>
      <c r="H67" s="51">
        <v>13938.790000000001</v>
      </c>
      <c r="I67" s="51">
        <v>13938.790000000001</v>
      </c>
      <c r="J67" s="52">
        <f t="shared" si="0"/>
        <v>9843.5700000000015</v>
      </c>
      <c r="K67" s="53">
        <f t="shared" si="6"/>
        <v>-90046.609999999986</v>
      </c>
      <c r="L67" s="53">
        <f t="shared" si="7"/>
        <v>7705.7900000000009</v>
      </c>
      <c r="M67" s="54">
        <f t="shared" si="3"/>
        <v>3.4036730627414404</v>
      </c>
      <c r="N67" s="54">
        <f t="shared" si="8"/>
        <v>2.2362891063693247</v>
      </c>
      <c r="O67" s="54">
        <f t="shared" si="9"/>
        <v>0.1340456448693759</v>
      </c>
      <c r="P67" s="44"/>
      <c r="Q67" s="44"/>
      <c r="R67" s="44"/>
      <c r="S67" s="44"/>
      <c r="T67" s="44"/>
      <c r="U67" s="44"/>
      <c r="V67" s="44"/>
    </row>
    <row r="68" s="44" customFormat="1" ht="18" customHeight="1">
      <c r="A68" s="33"/>
      <c r="B68" s="33"/>
      <c r="C68" s="67" t="s">
        <v>137</v>
      </c>
      <c r="D68" s="87" t="s">
        <v>138</v>
      </c>
      <c r="E68" s="96">
        <v>27.969999999999999</v>
      </c>
      <c r="F68" s="50">
        <v>0</v>
      </c>
      <c r="G68" s="51">
        <v>0</v>
      </c>
      <c r="H68" s="51">
        <v>202.80000000000001</v>
      </c>
      <c r="I68" s="51">
        <v>202.80000000000001</v>
      </c>
      <c r="J68" s="52">
        <f t="shared" ref="J68:J83" si="10">H68-E68</f>
        <v>174.83000000000001</v>
      </c>
      <c r="K68" s="53">
        <f t="shared" si="6"/>
        <v>202.80000000000001</v>
      </c>
      <c r="L68" s="53">
        <f t="shared" si="7"/>
        <v>202.80000000000001</v>
      </c>
      <c r="M68" s="54">
        <f t="shared" ref="M68:M83" si="11">IFERROR(H68/E68,"")</f>
        <v>7.2506256703611021</v>
      </c>
      <c r="N68" s="54" t="str">
        <f t="shared" si="8"/>
        <v/>
      </c>
      <c r="O68" s="54" t="str">
        <f t="shared" si="9"/>
        <v/>
      </c>
      <c r="P68" s="44"/>
      <c r="Q68" s="44"/>
      <c r="R68" s="44"/>
      <c r="S68" s="44"/>
      <c r="T68" s="44"/>
      <c r="U68" s="44"/>
      <c r="V68" s="44"/>
    </row>
    <row r="69" s="44" customFormat="1" ht="18" customHeight="1">
      <c r="A69" s="33"/>
      <c r="B69" s="33"/>
      <c r="C69" s="67" t="s">
        <v>139</v>
      </c>
      <c r="D69" s="87" t="s">
        <v>140</v>
      </c>
      <c r="E69" s="96">
        <v>0</v>
      </c>
      <c r="F69" s="50">
        <v>0</v>
      </c>
      <c r="G69" s="51">
        <v>0</v>
      </c>
      <c r="H69" s="51">
        <v>240.19999999999999</v>
      </c>
      <c r="I69" s="51">
        <v>240.19999999999999</v>
      </c>
      <c r="J69" s="52">
        <f t="shared" si="10"/>
        <v>240.19999999999999</v>
      </c>
      <c r="K69" s="53">
        <f t="shared" si="6"/>
        <v>240.19999999999999</v>
      </c>
      <c r="L69" s="53">
        <f t="shared" si="7"/>
        <v>240.19999999999999</v>
      </c>
      <c r="M69" s="54" t="str">
        <f t="shared" si="11"/>
        <v/>
      </c>
      <c r="N69" s="54" t="str">
        <f t="shared" si="8"/>
        <v/>
      </c>
      <c r="O69" s="54" t="str">
        <f t="shared" si="9"/>
        <v/>
      </c>
      <c r="P69" s="44"/>
      <c r="Q69" s="44"/>
      <c r="R69" s="44"/>
      <c r="S69" s="44"/>
      <c r="T69" s="44"/>
      <c r="U69" s="44"/>
      <c r="V69" s="44"/>
    </row>
    <row r="70" s="44" customFormat="1" ht="18" customHeight="1">
      <c r="A70" s="33"/>
      <c r="B70" s="33"/>
      <c r="C70" s="104" t="s">
        <v>141</v>
      </c>
      <c r="D70" s="87" t="s">
        <v>142</v>
      </c>
      <c r="E70" s="96">
        <v>0</v>
      </c>
      <c r="F70" s="50">
        <v>0</v>
      </c>
      <c r="G70" s="51">
        <v>0</v>
      </c>
      <c r="H70" s="51">
        <v>0</v>
      </c>
      <c r="I70" s="51">
        <v>0</v>
      </c>
      <c r="J70" s="52">
        <f t="shared" si="10"/>
        <v>0</v>
      </c>
      <c r="K70" s="53">
        <f t="shared" si="6"/>
        <v>0</v>
      </c>
      <c r="L70" s="53">
        <f t="shared" si="7"/>
        <v>0</v>
      </c>
      <c r="M70" s="54" t="str">
        <f t="shared" si="11"/>
        <v/>
      </c>
      <c r="N70" s="54" t="str">
        <f t="shared" si="8"/>
        <v/>
      </c>
      <c r="O70" s="54" t="str">
        <f t="shared" si="9"/>
        <v/>
      </c>
      <c r="P70" s="44"/>
      <c r="Q70" s="44"/>
      <c r="R70" s="44"/>
      <c r="S70" s="44"/>
      <c r="T70" s="44"/>
      <c r="U70" s="44"/>
      <c r="V70" s="44"/>
    </row>
    <row r="71" s="44" customFormat="1" ht="15.75">
      <c r="A71" s="33"/>
      <c r="B71" s="33"/>
      <c r="C71" s="70"/>
      <c r="D71" s="94" t="s">
        <v>143</v>
      </c>
      <c r="E71" s="95">
        <f>SUM(E63:E70)</f>
        <v>5157.1899999999196</v>
      </c>
      <c r="F71" s="88">
        <f>SUM(F63:F70)</f>
        <v>107284</v>
      </c>
      <c r="G71" s="89">
        <f>SUM(G63:G70)</f>
        <v>6363.1999999999998</v>
      </c>
      <c r="H71" s="89">
        <f>SUM(H63:H70)</f>
        <v>24337.540000000001</v>
      </c>
      <c r="I71" s="89">
        <f>SUM(I63:I70)</f>
        <v>24337.540000000001</v>
      </c>
      <c r="J71" s="90">
        <f t="shared" si="10"/>
        <v>19180.350000000082</v>
      </c>
      <c r="K71" s="91">
        <f t="shared" si="6"/>
        <v>-82946.459999999992</v>
      </c>
      <c r="L71" s="91">
        <f t="shared" si="7"/>
        <v>17974.34</v>
      </c>
      <c r="M71" s="54">
        <f t="shared" si="11"/>
        <v>4.7191474426965812</v>
      </c>
      <c r="N71" s="54">
        <f t="shared" si="8"/>
        <v>3.824732838823234</v>
      </c>
      <c r="O71" s="77">
        <f t="shared" si="9"/>
        <v>0.22685153424555388</v>
      </c>
      <c r="P71" s="44"/>
      <c r="Q71" s="44"/>
      <c r="R71" s="44"/>
      <c r="S71" s="44"/>
      <c r="T71" s="44"/>
      <c r="U71" s="44"/>
      <c r="V71" s="44"/>
    </row>
    <row r="72" s="34" customFormat="1" ht="18" customHeight="1">
      <c r="A72" s="105" t="s">
        <v>144</v>
      </c>
      <c r="B72" s="105"/>
      <c r="C72" s="106"/>
      <c r="D72" s="107"/>
      <c r="E72" s="108">
        <f>E5+E21</f>
        <v>1327090.122238806</v>
      </c>
      <c r="F72" s="85">
        <f>F5+F21</f>
        <v>33891383</v>
      </c>
      <c r="G72" s="40">
        <f>G5+G21</f>
        <v>1436988.7999999998</v>
      </c>
      <c r="H72" s="40">
        <f>H5+H21</f>
        <v>1553022.51</v>
      </c>
      <c r="I72" s="40">
        <f>I5+I21</f>
        <v>1553022.51</v>
      </c>
      <c r="J72" s="41">
        <f t="shared" si="10"/>
        <v>225932.38776119403</v>
      </c>
      <c r="K72" s="42">
        <f t="shared" si="6"/>
        <v>-32338360.489999998</v>
      </c>
      <c r="L72" s="42">
        <f t="shared" si="7"/>
        <v>116033.7100000002</v>
      </c>
      <c r="M72" s="43">
        <f t="shared" si="11"/>
        <v>1.1702464542348074</v>
      </c>
      <c r="N72" s="43">
        <f t="shared" si="8"/>
        <v>1.0807478179370642</v>
      </c>
      <c r="O72" s="43">
        <f t="shared" si="9"/>
        <v>0.045823521276780001</v>
      </c>
      <c r="P72" s="34"/>
      <c r="Q72" s="34"/>
      <c r="R72" s="34"/>
      <c r="S72" s="34"/>
      <c r="T72" s="34"/>
      <c r="U72" s="34"/>
      <c r="V72" s="34"/>
    </row>
    <row r="73" s="34" customFormat="1" ht="15" customHeight="1">
      <c r="A73" s="109"/>
      <c r="B73" s="110"/>
      <c r="C73" s="37"/>
      <c r="D73" s="84" t="s">
        <v>145</v>
      </c>
      <c r="E73" s="108">
        <f>SUM(E74:E82)</f>
        <v>264569.82000000007</v>
      </c>
      <c r="F73" s="85">
        <f>SUM(F74:F82)</f>
        <v>25250030.599999998</v>
      </c>
      <c r="G73" s="40">
        <f>SUM(G74:G82)</f>
        <v>816986.90000000002</v>
      </c>
      <c r="H73" s="40">
        <f>SUM(H74:H82)</f>
        <v>871996.29000000015</v>
      </c>
      <c r="I73" s="40">
        <f>SUM(I74:I82)</f>
        <v>871996.29000000015</v>
      </c>
      <c r="J73" s="41">
        <f t="shared" si="10"/>
        <v>607426.47000000009</v>
      </c>
      <c r="K73" s="42">
        <f t="shared" si="6"/>
        <v>-24378034.309999999</v>
      </c>
      <c r="L73" s="42">
        <f t="shared" si="7"/>
        <v>55009.39000000013</v>
      </c>
      <c r="M73" s="43">
        <f t="shared" si="11"/>
        <v>3.2959023444170614</v>
      </c>
      <c r="N73" s="43">
        <f t="shared" si="8"/>
        <v>1.0673320343324968</v>
      </c>
      <c r="O73" s="43">
        <f t="shared" si="9"/>
        <v>0.034534464682985384</v>
      </c>
      <c r="P73" s="34"/>
      <c r="Q73" s="34"/>
      <c r="R73" s="34"/>
      <c r="S73" s="34"/>
      <c r="T73" s="34"/>
      <c r="U73" s="34"/>
      <c r="V73" s="34"/>
    </row>
    <row r="74" s="44" customFormat="1" ht="19.5" customHeight="1">
      <c r="A74" s="80"/>
      <c r="B74" s="81"/>
      <c r="C74" s="67" t="s">
        <v>146</v>
      </c>
      <c r="D74" s="111" t="s">
        <v>147</v>
      </c>
      <c r="E74" s="96">
        <v>0</v>
      </c>
      <c r="F74" s="50">
        <v>415518.29999999999</v>
      </c>
      <c r="G74" s="51">
        <v>0</v>
      </c>
      <c r="H74" s="51">
        <v>0</v>
      </c>
      <c r="I74" s="51">
        <v>0</v>
      </c>
      <c r="J74" s="52">
        <f t="shared" si="10"/>
        <v>0</v>
      </c>
      <c r="K74" s="53">
        <f t="shared" si="6"/>
        <v>-415518.29999999999</v>
      </c>
      <c r="L74" s="53">
        <f t="shared" si="7"/>
        <v>0</v>
      </c>
      <c r="M74" s="54" t="str">
        <f t="shared" si="11"/>
        <v/>
      </c>
      <c r="N74" s="54" t="str">
        <f t="shared" si="8"/>
        <v/>
      </c>
      <c r="O74" s="54">
        <f t="shared" si="9"/>
        <v>0</v>
      </c>
      <c r="P74" s="44"/>
      <c r="Q74" s="44"/>
      <c r="R74" s="44"/>
      <c r="S74" s="44"/>
      <c r="T74" s="44"/>
      <c r="U74" s="44"/>
      <c r="V74" s="44"/>
    </row>
    <row r="75" s="44" customFormat="1" ht="18" customHeight="1">
      <c r="A75" s="55"/>
      <c r="B75" s="56"/>
      <c r="C75" s="67" t="s">
        <v>148</v>
      </c>
      <c r="D75" s="111" t="s">
        <v>149</v>
      </c>
      <c r="E75" s="96">
        <v>7254.5</v>
      </c>
      <c r="F75" s="50">
        <v>5484556.5999999996</v>
      </c>
      <c r="G75" s="51">
        <v>6300.3000000000002</v>
      </c>
      <c r="H75" s="51">
        <v>6300.3000000000002</v>
      </c>
      <c r="I75" s="51">
        <v>6300.3000000000002</v>
      </c>
      <c r="J75" s="52">
        <f t="shared" si="10"/>
        <v>-954.19999999999982</v>
      </c>
      <c r="K75" s="53">
        <f t="shared" si="6"/>
        <v>-5478256.2999999998</v>
      </c>
      <c r="L75" s="53">
        <f t="shared" si="7"/>
        <v>0</v>
      </c>
      <c r="M75" s="54">
        <f t="shared" si="11"/>
        <v>0.8684678475429044</v>
      </c>
      <c r="N75" s="54">
        <f t="shared" si="8"/>
        <v>1</v>
      </c>
      <c r="O75" s="54">
        <f t="shared" si="9"/>
        <v>0.0011487346123841625</v>
      </c>
      <c r="P75" s="44"/>
      <c r="Q75" s="44"/>
      <c r="R75" s="44"/>
      <c r="S75" s="44"/>
      <c r="T75" s="44"/>
      <c r="U75" s="44"/>
      <c r="V75" s="44"/>
    </row>
    <row r="76" s="44" customFormat="1" ht="18" customHeight="1">
      <c r="A76" s="55"/>
      <c r="B76" s="56"/>
      <c r="C76" s="67" t="s">
        <v>150</v>
      </c>
      <c r="D76" s="111" t="s">
        <v>151</v>
      </c>
      <c r="E76" s="96">
        <v>636402.2300000001</v>
      </c>
      <c r="F76" s="50">
        <v>15801562.5</v>
      </c>
      <c r="G76" s="112">
        <v>750686.59999999998</v>
      </c>
      <c r="H76" s="51">
        <v>750686.59999999998</v>
      </c>
      <c r="I76" s="51">
        <v>750686.59999999998</v>
      </c>
      <c r="J76" s="52">
        <f t="shared" si="10"/>
        <v>114284.36999999988</v>
      </c>
      <c r="K76" s="53">
        <f t="shared" si="6"/>
        <v>-15050875.9</v>
      </c>
      <c r="L76" s="53">
        <f t="shared" si="7"/>
        <v>0</v>
      </c>
      <c r="M76" s="54">
        <f t="shared" si="11"/>
        <v>1.1795788333425543</v>
      </c>
      <c r="N76" s="54">
        <f t="shared" si="8"/>
        <v>1</v>
      </c>
      <c r="O76" s="54">
        <f t="shared" si="9"/>
        <v>0.047507112034015621</v>
      </c>
      <c r="P76" s="44"/>
      <c r="Q76" s="44"/>
      <c r="R76" s="44"/>
      <c r="S76" s="44"/>
      <c r="T76" s="44"/>
      <c r="U76" s="44"/>
      <c r="V76" s="44"/>
    </row>
    <row r="77" s="44" customFormat="1" ht="18" customHeight="1">
      <c r="A77" s="55"/>
      <c r="B77" s="56"/>
      <c r="C77" s="67" t="s">
        <v>152</v>
      </c>
      <c r="D77" s="93" t="s">
        <v>153</v>
      </c>
      <c r="E77" s="96">
        <v>0</v>
      </c>
      <c r="F77" s="50">
        <v>3548393.2000000002</v>
      </c>
      <c r="G77" s="51">
        <v>60000</v>
      </c>
      <c r="H77" s="51">
        <v>60000</v>
      </c>
      <c r="I77" s="51">
        <v>60000</v>
      </c>
      <c r="J77" s="52">
        <f t="shared" si="10"/>
        <v>60000</v>
      </c>
      <c r="K77" s="53">
        <f t="shared" si="6"/>
        <v>-3488393.2000000002</v>
      </c>
      <c r="L77" s="53">
        <f t="shared" si="7"/>
        <v>0</v>
      </c>
      <c r="M77" s="54" t="str">
        <f t="shared" si="11"/>
        <v/>
      </c>
      <c r="N77" s="54">
        <f t="shared" si="8"/>
        <v>1</v>
      </c>
      <c r="O77" s="54">
        <f t="shared" si="9"/>
        <v>0.016909061825504567</v>
      </c>
      <c r="P77" s="44"/>
      <c r="Q77" s="44"/>
      <c r="R77" s="44"/>
      <c r="S77" s="44"/>
      <c r="T77" s="44"/>
      <c r="U77" s="44"/>
      <c r="V77" s="44"/>
    </row>
    <row r="78" s="44" customFormat="1" ht="31.5">
      <c r="A78" s="55"/>
      <c r="B78" s="56"/>
      <c r="C78" s="67" t="s">
        <v>154</v>
      </c>
      <c r="D78" s="93" t="s">
        <v>155</v>
      </c>
      <c r="E78" s="96">
        <v>24.25</v>
      </c>
      <c r="F78" s="50"/>
      <c r="G78" s="51"/>
      <c r="H78" s="51">
        <v>6466.3699999999999</v>
      </c>
      <c r="I78" s="51">
        <v>6466.3699999999999</v>
      </c>
      <c r="J78" s="52">
        <f t="shared" si="10"/>
        <v>6442.1199999999999</v>
      </c>
      <c r="K78" s="53">
        <f t="shared" si="6"/>
        <v>6466.3699999999999</v>
      </c>
      <c r="L78" s="53">
        <f t="shared" si="7"/>
        <v>6466.3699999999999</v>
      </c>
      <c r="M78" s="54">
        <f t="shared" si="11"/>
        <v>266.65443298969069</v>
      </c>
      <c r="N78" s="54" t="str">
        <f t="shared" si="8"/>
        <v/>
      </c>
      <c r="O78" s="54" t="str">
        <f t="shared" si="9"/>
        <v/>
      </c>
      <c r="P78" s="44"/>
      <c r="Q78" s="44"/>
      <c r="R78" s="44"/>
      <c r="S78" s="44"/>
      <c r="T78" s="44"/>
      <c r="U78" s="44"/>
      <c r="V78" s="44"/>
    </row>
    <row r="79" s="44" customFormat="1" ht="15" customHeight="1">
      <c r="A79" s="55"/>
      <c r="B79" s="56"/>
      <c r="C79" s="67" t="s">
        <v>156</v>
      </c>
      <c r="D79" s="93" t="s">
        <v>157</v>
      </c>
      <c r="E79" s="96">
        <v>58676.620000000003</v>
      </c>
      <c r="F79" s="50"/>
      <c r="G79" s="51">
        <v>0</v>
      </c>
      <c r="H79" s="51">
        <v>0</v>
      </c>
      <c r="I79" s="51">
        <v>0</v>
      </c>
      <c r="J79" s="52">
        <f t="shared" si="10"/>
        <v>-58676.620000000003</v>
      </c>
      <c r="K79" s="53">
        <f t="shared" si="6"/>
        <v>0</v>
      </c>
      <c r="L79" s="53">
        <f t="shared" si="7"/>
        <v>0</v>
      </c>
      <c r="M79" s="54">
        <f t="shared" si="11"/>
        <v>0</v>
      </c>
      <c r="N79" s="54" t="str">
        <f t="shared" si="8"/>
        <v/>
      </c>
      <c r="O79" s="54" t="str">
        <f t="shared" si="9"/>
        <v/>
      </c>
      <c r="P79" s="44"/>
      <c r="Q79" s="44"/>
      <c r="R79" s="44"/>
      <c r="S79" s="44"/>
      <c r="T79" s="44"/>
      <c r="U79" s="44"/>
      <c r="V79" s="44"/>
    </row>
    <row r="80" s="44" customFormat="1" ht="47.25" customHeight="1">
      <c r="A80" s="113"/>
      <c r="B80" s="114"/>
      <c r="C80" s="67" t="s">
        <v>158</v>
      </c>
      <c r="D80" s="115" t="s">
        <v>159</v>
      </c>
      <c r="E80" s="96">
        <v>0</v>
      </c>
      <c r="F80" s="116"/>
      <c r="G80" s="96"/>
      <c r="H80" s="96">
        <v>-31.699999999999999</v>
      </c>
      <c r="I80" s="96">
        <v>-31.699999999999999</v>
      </c>
      <c r="J80" s="58">
        <f t="shared" si="10"/>
        <v>-31.699999999999999</v>
      </c>
      <c r="K80" s="59">
        <f t="shared" si="6"/>
        <v>-31.699999999999999</v>
      </c>
      <c r="L80" s="59">
        <f t="shared" si="7"/>
        <v>-31.699999999999999</v>
      </c>
      <c r="M80" s="117" t="str">
        <f t="shared" si="11"/>
        <v/>
      </c>
      <c r="N80" s="54" t="str">
        <f t="shared" si="8"/>
        <v/>
      </c>
      <c r="O80" s="118" t="str">
        <f t="shared" si="9"/>
        <v/>
      </c>
      <c r="P80" s="44"/>
      <c r="Q80" s="44"/>
      <c r="R80" s="44"/>
      <c r="S80" s="44"/>
      <c r="T80" s="44"/>
      <c r="U80" s="44"/>
      <c r="V80" s="44"/>
    </row>
    <row r="81" s="44" customFormat="1" ht="27.75" customHeight="1">
      <c r="A81" s="55"/>
      <c r="B81" s="56"/>
      <c r="C81" s="67" t="s">
        <v>160</v>
      </c>
      <c r="D81" s="87" t="s">
        <v>161</v>
      </c>
      <c r="E81" s="96">
        <v>219116.90999999997</v>
      </c>
      <c r="F81" s="50"/>
      <c r="G81" s="51">
        <v>0</v>
      </c>
      <c r="H81" s="51">
        <v>305059.79999999999</v>
      </c>
      <c r="I81" s="51">
        <v>305059.79999999999</v>
      </c>
      <c r="J81" s="52">
        <f t="shared" si="10"/>
        <v>85942.890000000014</v>
      </c>
      <c r="K81" s="53">
        <f t="shared" si="6"/>
        <v>305059.79999999999</v>
      </c>
      <c r="L81" s="53">
        <f t="shared" si="7"/>
        <v>305059.79999999999</v>
      </c>
      <c r="M81" s="54">
        <f t="shared" si="11"/>
        <v>1.3922239045813489</v>
      </c>
      <c r="N81" s="54" t="str">
        <f t="shared" si="8"/>
        <v/>
      </c>
      <c r="O81" s="54" t="str">
        <f t="shared" si="9"/>
        <v/>
      </c>
      <c r="P81" s="44"/>
      <c r="Q81" s="44"/>
      <c r="R81" s="44"/>
      <c r="S81" s="44"/>
      <c r="T81" s="44"/>
      <c r="U81" s="44"/>
      <c r="V81" s="44"/>
    </row>
    <row r="82" s="44" customFormat="1" ht="15" customHeight="1">
      <c r="A82" s="68"/>
      <c r="B82" s="66"/>
      <c r="C82" s="67" t="s">
        <v>162</v>
      </c>
      <c r="D82" s="87" t="s">
        <v>163</v>
      </c>
      <c r="E82" s="96">
        <v>-656904.68999999994</v>
      </c>
      <c r="F82" s="50">
        <v>0</v>
      </c>
      <c r="G82" s="51">
        <v>0</v>
      </c>
      <c r="H82" s="51">
        <v>-256485.07999999999</v>
      </c>
      <c r="I82" s="51">
        <v>-256485.07999999999</v>
      </c>
      <c r="J82" s="52">
        <f t="shared" si="10"/>
        <v>400419.60999999999</v>
      </c>
      <c r="K82" s="53">
        <f t="shared" si="6"/>
        <v>-256485.07999999999</v>
      </c>
      <c r="L82" s="53">
        <f t="shared" si="7"/>
        <v>-256485.07999999999</v>
      </c>
      <c r="M82" s="54">
        <f t="shared" si="11"/>
        <v>0.39044489087145962</v>
      </c>
      <c r="N82" s="54" t="str">
        <f t="shared" si="8"/>
        <v/>
      </c>
      <c r="O82" s="54" t="str">
        <f t="shared" si="9"/>
        <v/>
      </c>
      <c r="P82" s="44"/>
      <c r="Q82" s="44"/>
      <c r="R82" s="44"/>
      <c r="S82" s="44"/>
      <c r="T82" s="44"/>
      <c r="U82" s="44"/>
      <c r="V82" s="44"/>
    </row>
    <row r="83" s="34" customFormat="1" ht="19.5" customHeight="1">
      <c r="A83" s="105" t="s">
        <v>164</v>
      </c>
      <c r="B83" s="105"/>
      <c r="C83" s="106"/>
      <c r="D83" s="107"/>
      <c r="E83" s="40">
        <f>E72+E73</f>
        <v>1591659.942238806</v>
      </c>
      <c r="F83" s="85">
        <f>F72+F73</f>
        <v>59141413.599999994</v>
      </c>
      <c r="G83" s="40">
        <f>G72+G73</f>
        <v>2253975.6999999997</v>
      </c>
      <c r="H83" s="40">
        <f>H72+H73</f>
        <v>2425018.8000000003</v>
      </c>
      <c r="I83" s="40">
        <f>I72+I73</f>
        <v>2425018.8000000003</v>
      </c>
      <c r="J83" s="41">
        <f t="shared" si="10"/>
        <v>833358.85776119423</v>
      </c>
      <c r="K83" s="42">
        <f t="shared" si="6"/>
        <v>-56716394.799999997</v>
      </c>
      <c r="L83" s="42">
        <f t="shared" si="7"/>
        <v>171043.10000000056</v>
      </c>
      <c r="M83" s="43">
        <f t="shared" si="11"/>
        <v>1.5235784577131493</v>
      </c>
      <c r="N83" s="43">
        <f t="shared" si="8"/>
        <v>1.0758850683261583</v>
      </c>
      <c r="O83" s="43">
        <f t="shared" si="9"/>
        <v>0.041003734141383467</v>
      </c>
      <c r="P83" s="34"/>
      <c r="Q83" s="34"/>
      <c r="R83" s="34"/>
      <c r="S83" s="34"/>
      <c r="T83" s="34"/>
      <c r="U83" s="34"/>
      <c r="V83" s="34"/>
    </row>
    <row r="84" ht="15.75">
      <c r="A84" s="119" t="s">
        <v>165</v>
      </c>
      <c r="B84" s="120"/>
      <c r="C84" s="121"/>
      <c r="D84" s="122"/>
      <c r="E84" s="123"/>
      <c r="F84" s="124"/>
      <c r="G84" s="124"/>
      <c r="H84" s="125"/>
      <c r="I84" s="125"/>
      <c r="J84" s="126"/>
      <c r="K84" s="124"/>
      <c r="L84" s="124"/>
      <c r="M84" s="124"/>
      <c r="N84" s="1"/>
      <c r="O84" s="1"/>
    </row>
    <row r="85" ht="12.75">
      <c r="E85" s="4"/>
      <c r="G85" s="5"/>
      <c r="H85" s="6"/>
      <c r="I85" s="6"/>
    </row>
    <row r="86" ht="12.75">
      <c r="E86" s="4"/>
      <c r="G86" s="5"/>
    </row>
    <row r="87" ht="12.75">
      <c r="E87" s="4"/>
      <c r="G87" s="5"/>
      <c r="H87" s="6"/>
      <c r="I87" s="6"/>
      <c r="J87" s="7"/>
    </row>
    <row r="88" ht="12.75">
      <c r="A88" s="2"/>
      <c r="B88" s="2"/>
      <c r="C88" s="3"/>
      <c r="E88" s="4"/>
      <c r="G88" s="5"/>
      <c r="H88" s="6"/>
      <c r="I88" s="6"/>
      <c r="J88" s="7"/>
    </row>
    <row r="89" ht="12.75">
      <c r="E89" s="4"/>
      <c r="G89" s="5"/>
      <c r="H89" s="6"/>
      <c r="I89" s="6"/>
      <c r="J89" s="7"/>
    </row>
    <row r="90" ht="12.75">
      <c r="H90" s="6"/>
      <c r="I90" s="6"/>
      <c r="J90" s="7"/>
    </row>
    <row r="91" ht="12.75">
      <c r="G91" s="5"/>
      <c r="H91" s="6"/>
      <c r="I91" s="6"/>
      <c r="J91" s="7"/>
    </row>
    <row r="92" ht="12.75">
      <c r="G92" s="5"/>
      <c r="H92" s="6"/>
    </row>
    <row r="93" ht="12.75">
      <c r="G93" s="5"/>
      <c r="H93" s="6"/>
    </row>
    <row r="94" ht="12.75">
      <c r="G94" s="5"/>
    </row>
    <row r="95" ht="12.75">
      <c r="G95" s="5"/>
      <c r="H95" s="6"/>
      <c r="I95" s="6"/>
      <c r="J95" s="7"/>
    </row>
    <row r="96" ht="12.75">
      <c r="H96" s="6"/>
    </row>
    <row r="97" ht="12.75">
      <c r="H97" s="6"/>
    </row>
    <row r="98" ht="12.75">
      <c r="H98" s="6"/>
    </row>
    <row r="99" ht="12.75">
      <c r="H99" s="6"/>
    </row>
  </sheetData>
  <autoFilter ref="A4:O84">
    <filterColumn colId="2"/>
  </autoFilter>
  <mergeCells count="36">
    <mergeCell ref="A1:O1"/>
    <mergeCell ref="A3:A4"/>
    <mergeCell ref="B3:B4"/>
    <mergeCell ref="C3:C4"/>
    <mergeCell ref="D3:D4"/>
    <mergeCell ref="E3:E4"/>
    <mergeCell ref="F3:G3"/>
    <mergeCell ref="H3:I3"/>
    <mergeCell ref="J3:L3"/>
    <mergeCell ref="M3:M4"/>
    <mergeCell ref="N3:N4"/>
    <mergeCell ref="O3:O4"/>
    <mergeCell ref="A6:A16"/>
    <mergeCell ref="A21:C21"/>
    <mergeCell ref="A22:A25"/>
    <mergeCell ref="B22:B25"/>
    <mergeCell ref="A26:A28"/>
    <mergeCell ref="B26:B28"/>
    <mergeCell ref="A29:A37"/>
    <mergeCell ref="B29:B37"/>
    <mergeCell ref="A38:A49"/>
    <mergeCell ref="B38:B49"/>
    <mergeCell ref="A50:A51"/>
    <mergeCell ref="B50:B51"/>
    <mergeCell ref="A52:A56"/>
    <mergeCell ref="B52:B56"/>
    <mergeCell ref="A57:A59"/>
    <mergeCell ref="B57:B59"/>
    <mergeCell ref="A60:A62"/>
    <mergeCell ref="B60:B62"/>
    <mergeCell ref="A63:A71"/>
    <mergeCell ref="B63:B71"/>
    <mergeCell ref="A72:D72"/>
    <mergeCell ref="A74:A82"/>
    <mergeCell ref="B74:B82"/>
    <mergeCell ref="A83:D83"/>
  </mergeCells>
  <printOptions headings="0" gridLines="0"/>
  <pageMargins left="0.31496062992125984" right="0" top="0.41338582677165348" bottom="0.19685039370078738" header="0.19685039370078738" footer="0.15748031496062992"/>
  <pageSetup paperSize="9" scale="64" firstPageNumber="1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54</cp:revision>
  <dcterms:created xsi:type="dcterms:W3CDTF">2015-02-26T11:08:47Z</dcterms:created>
  <dcterms:modified xsi:type="dcterms:W3CDTF">2025-02-17T12:41:11Z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