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07.02.25" sheetId="1" state="visible" r:id="rId1"/>
  </sheets>
  <definedNames>
    <definedName name="_xlnm._FilterDatabase" localSheetId="0" hidden="1">'по 07.02.25'!$A$4:$R$85</definedName>
    <definedName name="Print_Titles" localSheetId="0" hidden="0">'по 07.02.25'!$3:$4</definedName>
    <definedName name="_xlnm.Print_Area" localSheetId="0" hidden="0">'по 07.02.25'!$A$1:$R$85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07.02.25'!$A$4:$R$85</definedName>
  </definedNames>
  <calcPr/>
</workbook>
</file>

<file path=xl/sharedStrings.xml><?xml version="1.0" encoding="utf-8"?>
<sst xmlns="http://schemas.openxmlformats.org/spreadsheetml/2006/main" count="170" uniqueCount="170">
  <si>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</si>
  <si>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</si>
  <si>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</si>
  <si>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</si>
  <si>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</si>
  <si>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</si>
  <si>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</si>
  <si>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по 07.02.2024 вкл. (в соп.усл.2025г)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</si>
  <si>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</si>
  <si>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</si>
  <si>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</si>
  <si>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</si>
  <si>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</si>
  <si>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</si>
  <si>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</si>
  <si>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</si>
  <si>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январь-февраль</t>
  </si>
  <si>
    <t>февраль</t>
  </si>
  <si>
    <t xml:space="preserve">с нач. года на 10.02.2025 (по 07.02.2025 вкл.) </t>
  </si>
  <si>
    <t xml:space="preserve">факта 2025 года от факта 2024 года</t>
  </si>
  <si>
    <t xml:space="preserve">факта отч.пер. от плана отч.пер.</t>
  </si>
  <si>
    <t xml:space="preserve">факта 2025г.                от плана 2025г.</t>
  </si>
  <si>
    <t xml:space="preserve">факта за февраль от плана февраля</t>
  </si>
  <si>
    <t xml:space="preserve">НАЛОГОВЫЕ ДОХОДЫ</t>
  </si>
  <si>
    <t>182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</si>
  <si>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</si>
  <si>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</si>
  <si>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</si>
  <si>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</si>
  <si>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</si>
  <si>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</si>
  <si>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</si>
  <si>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</si>
  <si>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</si>
  <si>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</si>
  <si>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</si>
  <si>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</si>
  <si>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</si>
  <si>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</si>
  <si>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</si>
  <si>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 xml:space="preserve">Налог, взимаемый в связи с применением патентной системы н/о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</si>
  <si>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</si>
  <si>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</si>
  <si>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</si>
  <si>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</si>
  <si>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</si>
  <si>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>ДОБ</t>
  </si>
  <si>
    <t xml:space="preserve">108 03010 01 0000 110</t>
  </si>
  <si>
    <t xml:space="preserve">Государственная пошлина (мировые судьи)</t>
  </si>
  <si>
    <t xml:space="preserve">109 00000 00 0000 000</t>
  </si>
  <si>
    <t xml:space="preserve">Задолженность по отмененным налогам</t>
  </si>
  <si>
    <t xml:space="preserve">ИТОГО ПО АДМИНИСТРАТОРУ</t>
  </si>
  <si>
    <t>944</t>
  </si>
  <si>
    <t xml:space="preserve">108 07173 01 0000 110</t>
  </si>
  <si>
    <t xml:space="preserve">Госпошлина за выдачу спец. разрешения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</si>
  <si>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</si>
  <si>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</si>
  <si>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</si>
  <si>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</si>
  <si>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</si>
  <si>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</si>
  <si>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</si>
  <si>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</si>
  <si>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</si>
  <si>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</si>
  <si>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</si>
  <si>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</si>
  <si>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</si>
  <si>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</si>
  <si>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</si>
  <si>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</si>
  <si>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</si>
  <si>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</si>
  <si>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</si>
  <si>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</si>
  <si>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</si>
  <si>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</si>
  <si>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</si>
  <si>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</si>
  <si>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</si>
  <si>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</si>
  <si>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</si>
  <si>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</si>
  <si>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</si>
  <si>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</si>
  <si>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</si>
  <si>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</si>
  <si>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</si>
  <si>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</si>
  <si>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</si>
  <si>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</si>
  <si>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</si>
  <si>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</si>
  <si>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</si>
  <si>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</si>
  <si>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</si>
  <si>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</si>
  <si>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05012(24) 04 1020 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</si>
  <si>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</si>
  <si>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</si>
  <si>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</si>
  <si>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</si>
  <si>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</si>
  <si>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</si>
  <si>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</si>
  <si>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</si>
  <si>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</si>
  <si>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</si>
  <si>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</si>
  <si>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</si>
  <si>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</si>
  <si>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</si>
  <si>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</si>
  <si>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117 05040 ,  111 09044 </t>
  </si>
  <si>
    <t xml:space="preserve">Плата за фактическое пользование</t>
  </si>
  <si>
    <t>940</t>
  </si>
  <si>
    <t>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</si>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</sst>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</numFmts>
  <fonts count="15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8.000000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08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82"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162" xfId="0" applyNumberFormat="1" applyFont="1"/>
    <xf fontId="1" fillId="0" borderId="0" numFmtId="163" xfId="0" applyNumberFormat="1" applyFont="1"/>
    <xf fontId="6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top" wrapText="1"/>
    </xf>
    <xf fontId="7" fillId="0" borderId="0" numFmtId="49" xfId="0" applyNumberFormat="1" applyFont="1" applyAlignment="1">
      <alignment horizontal="center" vertical="top" wrapText="1"/>
    </xf>
    <xf fontId="6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6" fillId="0" borderId="1" numFmtId="0" xfId="0" applyFont="1" applyBorder="1" applyAlignment="1">
      <alignment horizontal="center" wrapText="1"/>
    </xf>
    <xf fontId="6" fillId="0" borderId="0" numFmtId="162" xfId="0" applyNumberFormat="1" applyFont="1" applyAlignment="1">
      <alignment horizontal="center" wrapText="1"/>
    </xf>
    <xf fontId="6" fillId="0" borderId="0" numFmtId="0" xfId="0" applyFont="1" applyAlignment="1">
      <alignment horizontal="center" wrapText="1"/>
    </xf>
    <xf fontId="6" fillId="0" borderId="0" numFmtId="163" xfId="0" applyNumberFormat="1" applyFont="1" applyAlignment="1">
      <alignment horizontal="center" wrapText="1"/>
    </xf>
    <xf fontId="7" fillId="0" borderId="0" numFmtId="0" xfId="0" applyFont="1" applyAlignment="1">
      <alignment horizontal="right" wrapText="1"/>
    </xf>
    <xf fontId="7" fillId="0" borderId="0" numFmtId="0" xfId="0" applyFont="1" applyAlignment="1">
      <alignment horizontal="right"/>
    </xf>
    <xf fontId="7" fillId="0" borderId="2" numFmtId="49" xfId="0" applyNumberFormat="1" applyFont="1" applyBorder="1" applyAlignment="1">
      <alignment horizontal="center" vertical="top" wrapText="1"/>
    </xf>
    <xf fontId="7" fillId="0" borderId="2" numFmtId="0" xfId="0" applyFont="1" applyBorder="1" applyAlignment="1">
      <alignment horizontal="center" vertical="top" wrapText="1"/>
    </xf>
    <xf fontId="8" fillId="0" borderId="3" numFmtId="49" xfId="0" applyNumberFormat="1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162" xfId="0" applyNumberFormat="1" applyFont="1" applyBorder="1" applyAlignment="1">
      <alignment horizontal="center" vertical="center" wrapText="1"/>
    </xf>
    <xf fontId="7" fillId="0" borderId="6" numFmtId="162" xfId="0" applyNumberFormat="1" applyFont="1" applyBorder="1" applyAlignment="1">
      <alignment horizontal="center" vertical="center" wrapText="1"/>
    </xf>
    <xf fontId="7" fillId="0" borderId="5" numFmtId="163" xfId="0" applyNumberFormat="1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2" numFmtId="9" xfId="104" applyNumberFormat="1" applyFont="1" applyBorder="1" applyAlignment="1" applyProtection="1">
      <alignment horizontal="center" vertical="top" wrapText="1"/>
    </xf>
    <xf fontId="7" fillId="0" borderId="3" numFmtId="49" xfId="0" applyNumberFormat="1" applyFont="1" applyBorder="1" applyAlignment="1">
      <alignment horizontal="center" vertical="top" wrapText="1"/>
    </xf>
    <xf fontId="7" fillId="0" borderId="3" numFmtId="0" xfId="0" applyFont="1" applyBorder="1" applyAlignment="1">
      <alignment horizontal="center" vertical="top" wrapText="1"/>
    </xf>
    <xf fontId="8" fillId="0" borderId="8" numFmtId="49" xfId="0" applyNumberFormat="1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9" fillId="0" borderId="0" numFmtId="0" xfId="0" applyFont="1" applyAlignment="1">
      <alignment vertical="center"/>
    </xf>
    <xf fontId="10" fillId="0" borderId="5" numFmtId="49" xfId="0" applyNumberFormat="1" applyFont="1" applyBorder="1" applyAlignment="1">
      <alignment horizontal="center" vertical="center" wrapText="1"/>
    </xf>
    <xf fontId="10" fillId="0" borderId="5" numFmtId="0" xfId="0" applyFont="1" applyBorder="1" applyAlignment="1">
      <alignment horizontal="center" vertical="center" wrapText="1"/>
    </xf>
    <xf fontId="11" fillId="0" borderId="5" numFmtId="49" xfId="0" applyNumberFormat="1" applyFont="1" applyBorder="1" applyAlignment="1">
      <alignment horizontal="center" vertical="center" wrapText="1"/>
    </xf>
    <xf fontId="10" fillId="0" borderId="5" numFmtId="0" xfId="0" applyFont="1" applyBorder="1" applyAlignment="1">
      <alignment vertical="center" wrapText="1"/>
    </xf>
    <xf fontId="10" fillId="0" borderId="5" numFmtId="4" xfId="0" applyNumberFormat="1" applyFont="1" applyBorder="1" applyAlignment="1">
      <alignment vertical="center" wrapText="1"/>
    </xf>
    <xf fontId="10" fillId="0" borderId="6" numFmtId="4" xfId="0" applyNumberFormat="1" applyFont="1" applyBorder="1" applyAlignment="1">
      <alignment vertical="center" wrapText="1"/>
    </xf>
    <xf fontId="10" fillId="0" borderId="2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7" fillId="0" borderId="5" numFmtId="49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8" fillId="0" borderId="5" numFmtId="49" xfId="0" applyNumberFormat="1" applyFont="1" applyBorder="1" applyAlignment="1">
      <alignment horizontal="center" vertical="center" wrapText="1"/>
    </xf>
    <xf fontId="7" fillId="0" borderId="5" numFmtId="0" xfId="0" applyFont="1" applyBorder="1" applyAlignment="1">
      <alignment vertical="center" wrapText="1"/>
    </xf>
    <xf fontId="7" fillId="0" borderId="5" numFmtId="162" xfId="0" applyNumberFormat="1" applyFont="1" applyBorder="1" applyAlignment="1">
      <alignment horizontal="right" vertical="center" wrapText="1"/>
    </xf>
    <xf fontId="7" fillId="0" borderId="7" numFmtId="162" xfId="0" applyNumberFormat="1" applyFont="1" applyBorder="1" applyAlignment="1">
      <alignment horizontal="right" vertical="center" wrapText="1"/>
    </xf>
    <xf fontId="7" fillId="0" borderId="2" numFmtId="164" xfId="0" applyNumberFormat="1" applyFont="1" applyBorder="1" applyAlignment="1">
      <alignment horizontal="right" vertical="center" wrapText="1"/>
    </xf>
    <xf fontId="7" fillId="0" borderId="5" numFmtId="162" xfId="0" applyNumberFormat="1" applyFont="1" applyBorder="1" applyAlignment="1">
      <alignment vertical="center" wrapText="1"/>
    </xf>
    <xf fontId="7" fillId="0" borderId="7" numFmtId="162" xfId="0" applyNumberFormat="1" applyFont="1" applyBorder="1" applyAlignment="1">
      <alignment vertical="center" wrapText="1"/>
    </xf>
    <xf fontId="12" fillId="0" borderId="5" numFmtId="0" xfId="0" applyFont="1" applyBorder="1" applyAlignment="1">
      <alignment horizontal="center" vertical="center" wrapText="1"/>
    </xf>
    <xf fontId="13" fillId="0" borderId="5" numFmtId="49" xfId="0" applyNumberFormat="1" applyFont="1" applyBorder="1" applyAlignment="1">
      <alignment horizontal="center" vertical="center" wrapText="1"/>
    </xf>
    <xf fontId="12" fillId="0" borderId="5" numFmtId="0" xfId="0" applyFont="1" applyBorder="1" applyAlignment="1">
      <alignment vertical="center" wrapText="1"/>
    </xf>
    <xf fontId="12" fillId="0" borderId="5" numFmtId="162" xfId="0" applyNumberFormat="1" applyFont="1" applyBorder="1" applyAlignment="1">
      <alignment vertical="center" wrapText="1"/>
    </xf>
    <xf fontId="12" fillId="0" borderId="7" numFmtId="162" xfId="0" applyNumberFormat="1" applyFont="1" applyBorder="1" applyAlignment="1">
      <alignment vertical="center" wrapText="1"/>
    </xf>
    <xf fontId="12" fillId="0" borderId="2" numFmtId="164" xfId="0" applyNumberFormat="1" applyFont="1" applyBorder="1" applyAlignment="1">
      <alignment horizontal="right" vertical="center" wrapText="1"/>
    </xf>
    <xf fontId="7" fillId="0" borderId="0" numFmtId="162" xfId="0" applyNumberFormat="1" applyFont="1" applyAlignment="1">
      <alignment horizontal="right" vertical="center" wrapText="1"/>
    </xf>
    <xf fontId="7" fillId="0" borderId="0" numFmtId="164" xfId="0" applyNumberFormat="1" applyFont="1" applyAlignment="1">
      <alignment horizontal="right" vertical="center" wrapText="1"/>
    </xf>
    <xf fontId="10" fillId="0" borderId="5" numFmtId="165" xfId="0" applyNumberFormat="1" applyFont="1" applyBorder="1" applyAlignment="1">
      <alignment vertical="center" wrapText="1"/>
    </xf>
    <xf fontId="10" fillId="0" borderId="5" numFmtId="162" xfId="0" applyNumberFormat="1" applyFont="1" applyBorder="1" applyAlignment="1">
      <alignment horizontal="right" vertical="center" wrapText="1"/>
    </xf>
    <xf fontId="10" fillId="0" borderId="7" numFmtId="162" xfId="0" applyNumberFormat="1" applyFont="1" applyBorder="1" applyAlignment="1">
      <alignment horizontal="right" vertical="center" wrapText="1"/>
    </xf>
    <xf fontId="8" fillId="0" borderId="5" numFmtId="0" xfId="0" applyFont="1" applyBorder="1" applyAlignment="1">
      <alignment horizontal="center" vertical="center"/>
    </xf>
    <xf fontId="7" fillId="0" borderId="5" numFmtId="165" xfId="0" applyNumberFormat="1" applyFont="1" applyBorder="1" applyAlignment="1">
      <alignment vertical="center" wrapText="1"/>
    </xf>
    <xf fontId="12" fillId="0" borderId="5" numFmtId="162" xfId="0" applyNumberFormat="1" applyFont="1" applyBorder="1" applyAlignment="1">
      <alignment horizontal="right" vertical="center" wrapText="1"/>
    </xf>
    <xf fontId="12" fillId="0" borderId="7" numFmtId="162" xfId="0" applyNumberFormat="1" applyFont="1" applyBorder="1" applyAlignment="1">
      <alignment horizontal="right" vertical="center" wrapText="1"/>
    </xf>
    <xf fontId="8" fillId="0" borderId="5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left" vertical="center" wrapText="1"/>
    </xf>
    <xf fontId="12" fillId="0" borderId="5" numFmtId="165" xfId="0" applyNumberFormat="1" applyFont="1" applyBorder="1" applyAlignment="1">
      <alignment vertical="center" wrapText="1"/>
    </xf>
    <xf fontId="7" fillId="0" borderId="5" numFmtId="165" xfId="0" applyNumberFormat="1" applyFont="1" applyBorder="1" applyAlignment="1">
      <alignment horizontal="left" vertical="center" wrapText="1"/>
    </xf>
    <xf fontId="13" fillId="0" borderId="5" numFmtId="0" xfId="0" applyFont="1" applyBorder="1" applyAlignment="1">
      <alignment horizontal="right" vertical="center"/>
    </xf>
    <xf fontId="12" fillId="0" borderId="5" numFmtId="0" xfId="0" applyFont="1" applyBorder="1" applyAlignment="1">
      <alignment horizontal="left" vertical="center" wrapText="1"/>
    </xf>
    <xf fontId="12" fillId="0" borderId="5" numFmtId="4" xfId="0" applyNumberFormat="1" applyFont="1" applyBorder="1" applyAlignment="1">
      <alignment vertical="center" wrapText="1"/>
    </xf>
    <xf fontId="14" fillId="0" borderId="2" numFmtId="164" xfId="0" applyNumberFormat="1" applyFont="1" applyBorder="1" applyAlignment="1">
      <alignment horizontal="right" vertical="center" wrapText="1"/>
    </xf>
    <xf fontId="10" fillId="0" borderId="5" numFmtId="165" xfId="0" applyNumberFormat="1" applyFont="1" applyBorder="1" applyAlignment="1">
      <alignment horizontal="left" vertical="center" wrapText="1"/>
    </xf>
    <xf fontId="11" fillId="0" borderId="5" numFmtId="165" xfId="0" applyNumberFormat="1" applyFont="1" applyBorder="1" applyAlignment="1">
      <alignment horizontal="left" vertical="center" wrapText="1"/>
    </xf>
    <xf fontId="10" fillId="0" borderId="5" numFmtId="49" xfId="0" applyNumberFormat="1" applyFont="1" applyBorder="1" applyAlignment="1">
      <alignment vertical="center" wrapText="1"/>
    </xf>
    <xf fontId="7" fillId="0" borderId="5" numFmtId="4" xfId="0" applyNumberFormat="1" applyFont="1" applyBorder="1" applyAlignment="1">
      <alignment vertical="center" wrapText="1"/>
    </xf>
    <xf fontId="10" fillId="0" borderId="2" numFmtId="164" xfId="0" applyNumberFormat="1" applyFont="1" applyBorder="1" applyAlignment="1">
      <alignment vertical="center" wrapText="1"/>
    </xf>
    <xf fontId="7" fillId="0" borderId="2" numFmtId="164" xfId="0" applyNumberFormat="1" applyFont="1" applyBorder="1" applyAlignment="1">
      <alignment vertical="center" wrapText="1"/>
    </xf>
    <xf fontId="7" fillId="0" borderId="0" numFmtId="165" xfId="0" applyNumberFormat="1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162" xfId="0" applyNumberFormat="1" applyFont="1" applyAlignment="1">
      <alignment horizontal="left"/>
    </xf>
    <xf fontId="1" fillId="0" borderId="0" numFmtId="163" xfId="0" applyNumberFormat="1" applyFont="1" applyAlignment="1">
      <alignment horizontal="left"/>
    </xf>
  </cellXfs>
  <cellStyles count="108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Процентный 2" xfId="104"/>
    <cellStyle name="Процентный 2 2" xfId="105"/>
    <cellStyle name="Финансовый 2" xfId="106"/>
    <cellStyle name="Финансовый 3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 filterMode="1">
    <outlinePr applyStyles="0" summaryBelow="1" summaryRight="1" showOutlineSymbols="1"/>
    <pageSetUpPr autoPageBreaks="1" fitToPage="1"/>
  </sheetPr>
  <sheetViews>
    <sheetView view="normal" zoomScale="90" workbookViewId="0">
      <pane xSplit="4" ySplit="4" topLeftCell="E5" activePane="bottomRight" state="frozen"/>
      <selection activeCell="Y12" activeCellId="0" sqref="Y12"/>
    </sheetView>
  </sheetViews>
  <sheetFormatPr defaultRowHeight="12.75"/>
  <cols>
    <col customWidth="1" hidden="1" min="1" max="1" style="1" width="8.85546875"/>
    <col customWidth="1" min="2" max="2" style="1" width="10.7109375"/>
    <col customWidth="1" hidden="1" min="3" max="3" style="2" width="16.8515625"/>
    <col customWidth="1" min="4" max="4" style="1" width="64.42578125"/>
    <col customWidth="1" min="5" max="5" style="3" width="15.7109375"/>
    <col customWidth="1" min="6" max="6" style="1" width="14.42578125"/>
    <col customWidth="1" min="7" max="7" style="1" width="14.00390625"/>
    <col customWidth="1" min="8" max="8" style="3" width="13.8515625"/>
    <col customWidth="1" min="9" max="9" style="4" width="17.421875"/>
    <col customWidth="1" min="10" max="10" style="4" width="14.140625"/>
    <col customWidth="1" min="11" max="12" style="4" width="16"/>
    <col customWidth="1" min="13" max="13" style="1" width="15.85546875"/>
    <col customWidth="1" min="14" max="14" style="1" width="15.28515625"/>
    <col customWidth="1" min="15" max="15" style="1" width="11.421875"/>
    <col customWidth="1" min="16" max="16" style="1" width="11.00390625"/>
    <col customWidth="1" min="17" max="17" style="1" width="11.8515625"/>
    <col customWidth="1" min="18" max="18" style="1" width="10.00390625"/>
    <col min="19" max="16384" style="1" width="9.140625"/>
  </cols>
  <sheetData>
    <row r="1" ht="20.25" customHeight="1">
      <c r="A1" s="5" t="s">
        <v>0</v>
      </c>
      <c r="B1" s="5"/>
      <c r="C1" s="6"/>
      <c r="D1" s="5"/>
      <c r="E1" s="7"/>
      <c r="F1" s="5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</row>
    <row r="2" ht="19.5">
      <c r="A2" s="8"/>
      <c r="B2" s="9"/>
      <c r="C2" s="10"/>
      <c r="D2" s="11"/>
      <c r="E2" s="12"/>
      <c r="F2" s="13"/>
      <c r="G2" s="13"/>
      <c r="H2" s="12"/>
      <c r="I2" s="14"/>
      <c r="J2" s="14"/>
      <c r="K2" s="14"/>
      <c r="L2" s="14"/>
      <c r="M2" s="13"/>
      <c r="N2" s="13"/>
      <c r="O2" s="13"/>
      <c r="P2" s="15" t="s">
        <v>1</v>
      </c>
      <c r="Q2" s="15"/>
      <c r="R2" s="16" t="s">
        <v>2</v>
      </c>
      <c r="S2" s="1"/>
      <c r="T2" s="1"/>
      <c r="U2" s="1"/>
      <c r="V2" s="1"/>
      <c r="W2" s="1"/>
      <c r="X2" s="1"/>
      <c r="Y2" s="1"/>
      <c r="Z2" s="1"/>
    </row>
    <row r="3" ht="17.25" customHeight="1">
      <c r="A3" s="17" t="s">
        <v>3</v>
      </c>
      <c r="B3" s="18" t="s">
        <v>4</v>
      </c>
      <c r="C3" s="19" t="s">
        <v>5</v>
      </c>
      <c r="D3" s="20" t="s">
        <v>6</v>
      </c>
      <c r="E3" s="21" t="s">
        <v>7</v>
      </c>
      <c r="F3" s="21" t="s">
        <v>8</v>
      </c>
      <c r="G3" s="22"/>
      <c r="H3" s="21"/>
      <c r="I3" s="23" t="s">
        <v>9</v>
      </c>
      <c r="J3" s="23"/>
      <c r="K3" s="21" t="s">
        <v>10</v>
      </c>
      <c r="L3" s="21"/>
      <c r="M3" s="21"/>
      <c r="N3" s="21"/>
      <c r="O3" s="24" t="s">
        <v>11</v>
      </c>
      <c r="P3" s="25" t="s">
        <v>12</v>
      </c>
      <c r="Q3" s="25" t="s">
        <v>13</v>
      </c>
      <c r="R3" s="18" t="s">
        <v>14</v>
      </c>
      <c r="S3" s="1"/>
      <c r="T3" s="1"/>
      <c r="U3" s="1"/>
      <c r="V3" s="1"/>
      <c r="W3" s="1"/>
      <c r="X3" s="1"/>
      <c r="Y3" s="1"/>
      <c r="Z3" s="1"/>
    </row>
    <row r="4" ht="57.75" customHeight="1">
      <c r="A4" s="26"/>
      <c r="B4" s="27"/>
      <c r="C4" s="28"/>
      <c r="D4" s="29"/>
      <c r="E4" s="21"/>
      <c r="F4" s="23" t="s">
        <v>15</v>
      </c>
      <c r="G4" s="23" t="s">
        <v>16</v>
      </c>
      <c r="H4" s="23" t="s">
        <v>17</v>
      </c>
      <c r="I4" s="23" t="s">
        <v>18</v>
      </c>
      <c r="J4" s="21" t="s">
        <v>17</v>
      </c>
      <c r="K4" s="21" t="s">
        <v>19</v>
      </c>
      <c r="L4" s="21" t="s">
        <v>20</v>
      </c>
      <c r="M4" s="21" t="s">
        <v>21</v>
      </c>
      <c r="N4" s="21" t="s">
        <v>22</v>
      </c>
      <c r="O4" s="24"/>
      <c r="P4" s="25"/>
      <c r="Q4" s="25"/>
      <c r="R4" s="18"/>
      <c r="S4" s="1"/>
      <c r="T4" s="1"/>
      <c r="U4" s="1"/>
      <c r="V4" s="1"/>
      <c r="W4" s="1"/>
      <c r="X4" s="1"/>
      <c r="Y4" s="1"/>
      <c r="Z4" s="1"/>
    </row>
    <row r="5" s="30" customFormat="1" ht="23.25" customHeight="1">
      <c r="A5" s="31"/>
      <c r="B5" s="32"/>
      <c r="C5" s="33"/>
      <c r="D5" s="34" t="s">
        <v>23</v>
      </c>
      <c r="E5" s="35">
        <f>E17+E18+E20+E21+E19</f>
        <v>1127951.1556716417</v>
      </c>
      <c r="F5" s="35">
        <f>F17+F18+F20+F21+F19</f>
        <v>26435538.100000001</v>
      </c>
      <c r="G5" s="35">
        <f>G17+G18+G20+G21+G19</f>
        <v>1941129.0999999999</v>
      </c>
      <c r="H5" s="35">
        <f>H17+H18+H20+H21+H19</f>
        <v>972787.59999999998</v>
      </c>
      <c r="I5" s="35">
        <f>I17+I18+I20+I21+I19</f>
        <v>1434832.8300000001</v>
      </c>
      <c r="J5" s="35">
        <f>J17+J18+J20+J21+J19</f>
        <v>405551.26000000001</v>
      </c>
      <c r="K5" s="35">
        <f>K17+K18+K20+K21+K19</f>
        <v>306881.67432835849</v>
      </c>
      <c r="L5" s="35">
        <f t="shared" ref="L5:L68" si="0">I5-G5</f>
        <v>-506296.26999999979</v>
      </c>
      <c r="M5" s="35">
        <f>M17+M18+M20+M21+M19</f>
        <v>-25000705.27</v>
      </c>
      <c r="N5" s="36">
        <f>N17+N18+N20+N21+N19</f>
        <v>-567236.33999999997</v>
      </c>
      <c r="O5" s="37">
        <f t="shared" ref="O5:O49" si="1">IFERROR(I5/E5,"")</f>
        <v>1.2720700030185481</v>
      </c>
      <c r="P5" s="37">
        <f t="shared" ref="P5:P49" si="2">IFERROR(J5/H5,"")</f>
        <v>0.4168960007302725</v>
      </c>
      <c r="Q5" s="37">
        <f t="shared" ref="Q5:Q68" si="3">IFERROR(I5/G5,"")</f>
        <v>0.73917434445756347</v>
      </c>
      <c r="R5" s="37">
        <f t="shared" ref="R5:R49" si="4">IFERROR(I5/F5,"")</f>
        <v>0.054276664411835825</v>
      </c>
      <c r="S5" s="30"/>
      <c r="T5" s="30"/>
      <c r="U5" s="30"/>
      <c r="V5" s="30"/>
      <c r="W5" s="30"/>
      <c r="X5" s="30"/>
      <c r="Y5" s="30"/>
      <c r="Z5" s="30"/>
    </row>
    <row r="6" s="38" customFormat="1" ht="18" customHeight="1">
      <c r="A6" s="39" t="s">
        <v>24</v>
      </c>
      <c r="B6" s="40" t="s">
        <v>25</v>
      </c>
      <c r="C6" s="41" t="s">
        <v>26</v>
      </c>
      <c r="D6" s="42" t="s">
        <v>27</v>
      </c>
      <c r="E6" s="43">
        <f>1009930.38/33.5*30</f>
        <v>904415.2656716418</v>
      </c>
      <c r="F6" s="43">
        <v>20125543.399999999</v>
      </c>
      <c r="G6" s="43">
        <v>1604865.8999999999</v>
      </c>
      <c r="H6" s="43">
        <v>897600.80000000005</v>
      </c>
      <c r="I6" s="43">
        <v>1161905.1099999999</v>
      </c>
      <c r="J6" s="43">
        <v>379002.68000000005</v>
      </c>
      <c r="K6" s="43">
        <f t="shared" ref="K6:K49" si="5">I6-E6</f>
        <v>257489.84432835807</v>
      </c>
      <c r="L6" s="43">
        <f t="shared" si="0"/>
        <v>-442960.79000000004</v>
      </c>
      <c r="M6" s="43">
        <f t="shared" ref="M6:M49" si="6">I6-F6</f>
        <v>-18963638.289999999</v>
      </c>
      <c r="N6" s="44">
        <f t="shared" ref="N6:N49" si="7">J6-H6</f>
        <v>-518598.12</v>
      </c>
      <c r="O6" s="45">
        <f t="shared" si="1"/>
        <v>1.2847031160372326</v>
      </c>
      <c r="P6" s="45">
        <f t="shared" si="2"/>
        <v>0.42223968606088591</v>
      </c>
      <c r="Q6" s="45">
        <f t="shared" si="3"/>
        <v>0.72398890773366165</v>
      </c>
      <c r="R6" s="45">
        <f t="shared" si="4"/>
        <v>0.057732856544882159</v>
      </c>
      <c r="S6" s="38"/>
      <c r="T6" s="38"/>
      <c r="U6" s="38"/>
      <c r="V6" s="38"/>
      <c r="W6" s="38"/>
      <c r="X6" s="38"/>
      <c r="Y6" s="38"/>
      <c r="Z6" s="38"/>
    </row>
    <row r="7" s="38" customFormat="1" ht="18" customHeight="1">
      <c r="A7" s="39"/>
      <c r="B7" s="40" t="s">
        <v>28</v>
      </c>
      <c r="C7" s="41" t="s">
        <v>29</v>
      </c>
      <c r="D7" s="42" t="s">
        <v>30</v>
      </c>
      <c r="E7" s="43">
        <v>6808.0900000000001</v>
      </c>
      <c r="F7" s="43">
        <v>82008.100000000006</v>
      </c>
      <c r="G7" s="43">
        <v>8620.5</v>
      </c>
      <c r="H7" s="43">
        <v>3109</v>
      </c>
      <c r="I7" s="43">
        <v>7177.3299999999999</v>
      </c>
      <c r="J7" s="43">
        <v>0</v>
      </c>
      <c r="K7" s="46">
        <f t="shared" si="5"/>
        <v>369.23999999999978</v>
      </c>
      <c r="L7" s="46">
        <f t="shared" si="0"/>
        <v>-1443.1700000000001</v>
      </c>
      <c r="M7" s="46">
        <f t="shared" si="6"/>
        <v>-74830.770000000004</v>
      </c>
      <c r="N7" s="47">
        <f t="shared" si="7"/>
        <v>-3109</v>
      </c>
      <c r="O7" s="45">
        <f t="shared" si="1"/>
        <v>1.0542354757354853</v>
      </c>
      <c r="P7" s="45">
        <f t="shared" si="2"/>
        <v>0</v>
      </c>
      <c r="Q7" s="45">
        <f t="shared" si="3"/>
        <v>0.8325885969491329</v>
      </c>
      <c r="R7" s="45">
        <f t="shared" si="4"/>
        <v>0.087519769388633553</v>
      </c>
      <c r="S7" s="38"/>
      <c r="T7" s="38"/>
      <c r="U7" s="38"/>
      <c r="V7" s="38"/>
      <c r="W7" s="38"/>
      <c r="X7" s="38"/>
      <c r="Y7" s="38"/>
      <c r="Z7" s="38"/>
    </row>
    <row r="8" s="38" customFormat="1" ht="18" customHeight="1">
      <c r="A8" s="39"/>
      <c r="B8" s="40" t="s">
        <v>25</v>
      </c>
      <c r="C8" s="41" t="s">
        <v>31</v>
      </c>
      <c r="D8" s="42" t="s">
        <v>32</v>
      </c>
      <c r="E8" s="43"/>
      <c r="F8" s="43">
        <v>52994.300000000003</v>
      </c>
      <c r="G8" s="43">
        <v>0</v>
      </c>
      <c r="H8" s="43">
        <v>0</v>
      </c>
      <c r="I8" s="43">
        <v>0</v>
      </c>
      <c r="J8" s="43">
        <v>0</v>
      </c>
      <c r="K8" s="46">
        <f t="shared" si="5"/>
        <v>0</v>
      </c>
      <c r="L8" s="46">
        <f t="shared" si="0"/>
        <v>0</v>
      </c>
      <c r="M8" s="46">
        <f t="shared" si="6"/>
        <v>-52994.300000000003</v>
      </c>
      <c r="N8" s="47">
        <f t="shared" si="7"/>
        <v>0</v>
      </c>
      <c r="O8" s="45" t="str">
        <f t="shared" si="1"/>
        <v/>
      </c>
      <c r="P8" s="45" t="str">
        <f t="shared" si="2"/>
        <v/>
      </c>
      <c r="Q8" s="45" t="str">
        <f t="shared" si="3"/>
        <v/>
      </c>
      <c r="R8" s="45">
        <f t="shared" si="4"/>
        <v>0</v>
      </c>
      <c r="S8" s="38"/>
      <c r="T8" s="38"/>
      <c r="U8" s="38"/>
      <c r="V8" s="38"/>
      <c r="W8" s="38"/>
      <c r="X8" s="38"/>
      <c r="Y8" s="38"/>
      <c r="Z8" s="38"/>
    </row>
    <row r="9" s="38" customFormat="1" ht="18" customHeight="1">
      <c r="A9" s="39"/>
      <c r="B9" s="40" t="s">
        <v>25</v>
      </c>
      <c r="C9" s="41" t="s">
        <v>33</v>
      </c>
      <c r="D9" s="42" t="s">
        <v>34</v>
      </c>
      <c r="E9" s="43">
        <f>8169.46</f>
        <v>8169.46</v>
      </c>
      <c r="F9" s="43">
        <v>1259409.1000000001</v>
      </c>
      <c r="G9" s="43">
        <v>20368.299999999999</v>
      </c>
      <c r="H9" s="43">
        <v>8345.7000000000007</v>
      </c>
      <c r="I9" s="43">
        <v>2626.0799999999999</v>
      </c>
      <c r="J9" s="43">
        <v>2287.6399999999999</v>
      </c>
      <c r="K9" s="46">
        <f t="shared" si="5"/>
        <v>-5543.3800000000001</v>
      </c>
      <c r="L9" s="46">
        <f t="shared" si="0"/>
        <v>-17742.220000000001</v>
      </c>
      <c r="M9" s="46">
        <f t="shared" si="6"/>
        <v>-1256783.02</v>
      </c>
      <c r="N9" s="47">
        <f t="shared" si="7"/>
        <v>-6058.0600000000013</v>
      </c>
      <c r="O9" s="45">
        <f t="shared" si="1"/>
        <v>0.32145086700956976</v>
      </c>
      <c r="P9" s="45">
        <f t="shared" si="2"/>
        <v>0.27411002072923779</v>
      </c>
      <c r="Q9" s="45">
        <f t="shared" si="3"/>
        <v>0.12892975849727273</v>
      </c>
      <c r="R9" s="45">
        <f t="shared" si="4"/>
        <v>0.0020851683539526589</v>
      </c>
      <c r="S9" s="38"/>
      <c r="T9" s="38"/>
      <c r="U9" s="38"/>
      <c r="V9" s="38"/>
      <c r="W9" s="38"/>
      <c r="X9" s="38"/>
      <c r="Y9" s="38"/>
      <c r="Z9" s="38"/>
    </row>
    <row r="10" s="38" customFormat="1" ht="18" customHeight="1">
      <c r="A10" s="39"/>
      <c r="B10" s="40" t="s">
        <v>25</v>
      </c>
      <c r="C10" s="41" t="s">
        <v>35</v>
      </c>
      <c r="D10" s="42" t="s">
        <v>36</v>
      </c>
      <c r="E10" s="43">
        <v>127.7</v>
      </c>
      <c r="F10" s="43"/>
      <c r="G10" s="43"/>
      <c r="H10" s="43"/>
      <c r="I10" s="43">
        <v>-9.0299999999999994</v>
      </c>
      <c r="J10" s="43">
        <v>3.5499999999999998</v>
      </c>
      <c r="K10" s="46">
        <f t="shared" si="5"/>
        <v>-136.72999999999999</v>
      </c>
      <c r="L10" s="46">
        <f t="shared" si="0"/>
        <v>-9.0299999999999994</v>
      </c>
      <c r="M10" s="46">
        <f t="shared" si="6"/>
        <v>-9.0299999999999994</v>
      </c>
      <c r="N10" s="47">
        <f t="shared" si="7"/>
        <v>3.5499999999999998</v>
      </c>
      <c r="O10" s="45">
        <f t="shared" si="1"/>
        <v>-0.070712607674236483</v>
      </c>
      <c r="P10" s="45" t="str">
        <f t="shared" si="2"/>
        <v/>
      </c>
      <c r="Q10" s="45" t="str">
        <f t="shared" si="3"/>
        <v/>
      </c>
      <c r="R10" s="45" t="str">
        <f t="shared" si="4"/>
        <v/>
      </c>
      <c r="S10" s="38"/>
      <c r="T10" s="38"/>
      <c r="U10" s="38"/>
      <c r="V10" s="38"/>
      <c r="W10" s="38"/>
      <c r="X10" s="38"/>
      <c r="Y10" s="38"/>
      <c r="Z10" s="38"/>
    </row>
    <row r="11" s="38" customFormat="1" ht="18" customHeight="1">
      <c r="A11" s="39"/>
      <c r="B11" s="40" t="s">
        <v>25</v>
      </c>
      <c r="C11" s="41" t="s">
        <v>37</v>
      </c>
      <c r="D11" s="42" t="s">
        <v>38</v>
      </c>
      <c r="E11" s="43">
        <v>44.170000000000002</v>
      </c>
      <c r="F11" s="43">
        <v>1208.9000000000001</v>
      </c>
      <c r="G11" s="43">
        <v>36</v>
      </c>
      <c r="H11" s="43">
        <v>0</v>
      </c>
      <c r="I11" s="43">
        <v>-10.000000000000002</v>
      </c>
      <c r="J11" s="43">
        <v>-19.030000000000001</v>
      </c>
      <c r="K11" s="46">
        <f t="shared" si="5"/>
        <v>-54.170000000000002</v>
      </c>
      <c r="L11" s="46">
        <f t="shared" si="0"/>
        <v>-46</v>
      </c>
      <c r="M11" s="46">
        <f t="shared" si="6"/>
        <v>-1218.9000000000001</v>
      </c>
      <c r="N11" s="47">
        <f t="shared" si="7"/>
        <v>-19.030000000000001</v>
      </c>
      <c r="O11" s="45">
        <f t="shared" si="1"/>
        <v>-0.22639800769753229</v>
      </c>
      <c r="P11" s="45" t="str">
        <f t="shared" si="2"/>
        <v/>
      </c>
      <c r="Q11" s="45">
        <f t="shared" si="3"/>
        <v>-0.27777777777777785</v>
      </c>
      <c r="R11" s="45">
        <f t="shared" si="4"/>
        <v>-0.0082719827942757881</v>
      </c>
      <c r="S11" s="38"/>
      <c r="T11" s="38"/>
      <c r="U11" s="38"/>
      <c r="V11" s="38"/>
      <c r="W11" s="38"/>
      <c r="X11" s="38"/>
      <c r="Y11" s="38"/>
      <c r="Z11" s="38"/>
    </row>
    <row r="12" s="38" customFormat="1" ht="25.5" customHeight="1">
      <c r="A12" s="39"/>
      <c r="B12" s="40" t="s">
        <v>25</v>
      </c>
      <c r="C12" s="41" t="s">
        <v>39</v>
      </c>
      <c r="D12" s="42" t="s">
        <v>40</v>
      </c>
      <c r="E12" s="43">
        <v>161365.17000000001</v>
      </c>
      <c r="F12" s="43">
        <v>615839.40000000002</v>
      </c>
      <c r="G12" s="43">
        <v>176874.20000000001</v>
      </c>
      <c r="H12" s="43">
        <v>1000</v>
      </c>
      <c r="I12" s="43">
        <v>166128.86000000002</v>
      </c>
      <c r="J12" s="43">
        <v>3139.5999999999999</v>
      </c>
      <c r="K12" s="46">
        <f t="shared" si="5"/>
        <v>4763.6900000000023</v>
      </c>
      <c r="L12" s="46">
        <f t="shared" si="0"/>
        <v>-10745.339999999997</v>
      </c>
      <c r="M12" s="46">
        <f t="shared" si="6"/>
        <v>-449710.54000000004</v>
      </c>
      <c r="N12" s="47">
        <f t="shared" si="7"/>
        <v>2139.5999999999999</v>
      </c>
      <c r="O12" s="45">
        <f t="shared" si="1"/>
        <v>1.0295211785789957</v>
      </c>
      <c r="P12" s="45">
        <f t="shared" si="2"/>
        <v>3.1395999999999997</v>
      </c>
      <c r="Q12" s="45">
        <f t="shared" si="3"/>
        <v>0.93924868635448244</v>
      </c>
      <c r="R12" s="45">
        <f t="shared" si="4"/>
        <v>0.26976003808785215</v>
      </c>
      <c r="S12" s="38"/>
      <c r="T12" s="38"/>
      <c r="U12" s="38"/>
      <c r="V12" s="38"/>
      <c r="W12" s="38"/>
      <c r="X12" s="38"/>
      <c r="Y12" s="38"/>
      <c r="Z12" s="38"/>
    </row>
    <row r="13" s="38" customFormat="1" ht="18" customHeight="1">
      <c r="A13" s="39"/>
      <c r="B13" s="40" t="s">
        <v>41</v>
      </c>
      <c r="C13" s="41" t="s">
        <v>42</v>
      </c>
      <c r="D13" s="42" t="s">
        <v>43</v>
      </c>
      <c r="E13" s="43">
        <v>32142.799999999999</v>
      </c>
      <c r="F13" s="43">
        <v>1486170.1000000001</v>
      </c>
      <c r="G13" s="43">
        <v>46000</v>
      </c>
      <c r="H13" s="43">
        <v>16000</v>
      </c>
      <c r="I13" s="43">
        <v>34630.409999999996</v>
      </c>
      <c r="J13" s="43">
        <v>6223</v>
      </c>
      <c r="K13" s="46">
        <f t="shared" si="5"/>
        <v>2487.6099999999969</v>
      </c>
      <c r="L13" s="46">
        <f t="shared" si="0"/>
        <v>-11369.590000000004</v>
      </c>
      <c r="M13" s="46">
        <f t="shared" si="6"/>
        <v>-1451539.6900000002</v>
      </c>
      <c r="N13" s="47">
        <f t="shared" si="7"/>
        <v>-9777</v>
      </c>
      <c r="O13" s="45">
        <f t="shared" si="1"/>
        <v>1.0773924486976865</v>
      </c>
      <c r="P13" s="45">
        <f t="shared" si="2"/>
        <v>0.38893749999999999</v>
      </c>
      <c r="Q13" s="45">
        <f t="shared" si="3"/>
        <v>0.75283499999999992</v>
      </c>
      <c r="R13" s="45">
        <f t="shared" si="4"/>
        <v>0.02330178086613369</v>
      </c>
      <c r="S13" s="38"/>
      <c r="T13" s="38"/>
      <c r="U13" s="38"/>
      <c r="V13" s="38"/>
      <c r="W13" s="38"/>
      <c r="X13" s="38"/>
      <c r="Y13" s="38"/>
      <c r="Z13" s="38"/>
    </row>
    <row r="14" s="38" customFormat="1" ht="18" customHeight="1">
      <c r="A14" s="39"/>
      <c r="B14" s="40" t="s">
        <v>41</v>
      </c>
      <c r="C14" s="41" t="s">
        <v>44</v>
      </c>
      <c r="D14" s="42" t="s">
        <v>45</v>
      </c>
      <c r="E14" s="43">
        <v>-3297.1199999999999</v>
      </c>
      <c r="F14" s="43">
        <v>2298104.8999999999</v>
      </c>
      <c r="G14" s="43">
        <v>14300</v>
      </c>
      <c r="H14" s="43">
        <v>6700</v>
      </c>
      <c r="I14" s="43">
        <v>8178.21</v>
      </c>
      <c r="J14" s="43">
        <v>1717.6300000000001</v>
      </c>
      <c r="K14" s="46">
        <f t="shared" si="5"/>
        <v>11475.33</v>
      </c>
      <c r="L14" s="46">
        <f t="shared" si="0"/>
        <v>-6121.79</v>
      </c>
      <c r="M14" s="46">
        <f t="shared" si="6"/>
        <v>-2289926.6899999999</v>
      </c>
      <c r="N14" s="47">
        <f t="shared" si="7"/>
        <v>-4982.3699999999999</v>
      </c>
      <c r="O14" s="45">
        <f t="shared" si="1"/>
        <v>-2.4804101761537343</v>
      </c>
      <c r="P14" s="45">
        <f t="shared" si="2"/>
        <v>0.25636268656716421</v>
      </c>
      <c r="Q14" s="45">
        <f t="shared" si="3"/>
        <v>0.57190279720279724</v>
      </c>
      <c r="R14" s="45">
        <f t="shared" si="4"/>
        <v>0.0035586756722898075</v>
      </c>
      <c r="S14" s="38"/>
      <c r="T14" s="38"/>
      <c r="U14" s="38"/>
      <c r="V14" s="38"/>
      <c r="W14" s="38"/>
      <c r="X14" s="38"/>
      <c r="Y14" s="38"/>
      <c r="Z14" s="38"/>
    </row>
    <row r="15" s="38" customFormat="1" ht="18" customHeight="1">
      <c r="A15" s="39"/>
      <c r="B15" s="40" t="s">
        <v>46</v>
      </c>
      <c r="C15" s="41" t="s">
        <v>47</v>
      </c>
      <c r="D15" s="42" t="s">
        <v>48</v>
      </c>
      <c r="E15" s="43">
        <v>18159.220000000001</v>
      </c>
      <c r="F15" s="43">
        <v>513795.59999999998</v>
      </c>
      <c r="G15" s="43">
        <v>70000</v>
      </c>
      <c r="H15" s="43">
        <v>40000</v>
      </c>
      <c r="I15" s="43">
        <v>54196.060000000005</v>
      </c>
      <c r="J15" s="43">
        <v>13196.190000000001</v>
      </c>
      <c r="K15" s="46">
        <f t="shared" si="5"/>
        <v>36036.840000000004</v>
      </c>
      <c r="L15" s="46">
        <f t="shared" si="0"/>
        <v>-15803.939999999995</v>
      </c>
      <c r="M15" s="46">
        <f t="shared" si="6"/>
        <v>-459599.53999999998</v>
      </c>
      <c r="N15" s="47">
        <f t="shared" si="7"/>
        <v>-26803.809999999998</v>
      </c>
      <c r="O15" s="45">
        <f t="shared" si="1"/>
        <v>2.9844927260091567</v>
      </c>
      <c r="P15" s="45">
        <f t="shared" si="2"/>
        <v>0.32990475000000002</v>
      </c>
      <c r="Q15" s="45">
        <f t="shared" si="3"/>
        <v>0.77422942857142862</v>
      </c>
      <c r="R15" s="45">
        <f t="shared" si="4"/>
        <v>0.10548175188732642</v>
      </c>
      <c r="S15" s="38"/>
      <c r="T15" s="38"/>
      <c r="U15" s="38"/>
      <c r="V15" s="38"/>
      <c r="W15" s="38"/>
      <c r="X15" s="38"/>
      <c r="Y15" s="38"/>
      <c r="Z15" s="38"/>
    </row>
    <row r="16" s="38" customFormat="1" ht="18" hidden="1" customHeight="1">
      <c r="A16" s="39"/>
      <c r="B16" s="40" t="s">
        <v>41</v>
      </c>
      <c r="C16" s="41" t="s">
        <v>49</v>
      </c>
      <c r="D16" s="42" t="s">
        <v>50</v>
      </c>
      <c r="E16" s="43"/>
      <c r="F16" s="43"/>
      <c r="G16" s="43"/>
      <c r="H16" s="43"/>
      <c r="I16" s="43">
        <v>0</v>
      </c>
      <c r="J16" s="43">
        <v>0</v>
      </c>
      <c r="K16" s="46">
        <f t="shared" si="5"/>
        <v>0</v>
      </c>
      <c r="L16" s="46">
        <f t="shared" si="0"/>
        <v>0</v>
      </c>
      <c r="M16" s="46">
        <f t="shared" si="6"/>
        <v>0</v>
      </c>
      <c r="N16" s="47">
        <f t="shared" si="7"/>
        <v>0</v>
      </c>
      <c r="O16" s="45" t="str">
        <f t="shared" si="1"/>
        <v/>
      </c>
      <c r="P16" s="45" t="str">
        <f t="shared" si="2"/>
        <v/>
      </c>
      <c r="Q16" s="45" t="str">
        <f t="shared" si="3"/>
        <v/>
      </c>
      <c r="R16" s="45" t="str">
        <f t="shared" si="4"/>
        <v/>
      </c>
      <c r="S16" s="38"/>
      <c r="T16" s="38"/>
      <c r="U16" s="38"/>
      <c r="V16" s="38"/>
      <c r="W16" s="38"/>
      <c r="X16" s="38"/>
      <c r="Y16" s="38"/>
      <c r="Z16" s="38"/>
    </row>
    <row r="17" s="38" customFormat="1" ht="18" customHeight="1">
      <c r="A17" s="39"/>
      <c r="B17" s="48"/>
      <c r="C17" s="49"/>
      <c r="D17" s="50" t="s">
        <v>51</v>
      </c>
      <c r="E17" s="51">
        <f>SUM(E6:E16)</f>
        <v>1127934.7556716416</v>
      </c>
      <c r="F17" s="51">
        <f>SUM(F6:F16)</f>
        <v>26435073.800000001</v>
      </c>
      <c r="G17" s="51">
        <f>SUM(G6:G16)</f>
        <v>1941064.8999999999</v>
      </c>
      <c r="H17" s="51">
        <f>SUM(H6:H16)</f>
        <v>972755.5</v>
      </c>
      <c r="I17" s="51">
        <f>SUM(I6:I16)</f>
        <v>1434823.03</v>
      </c>
      <c r="J17" s="51">
        <f>SUM(J6:J16)</f>
        <v>405551.26000000001</v>
      </c>
      <c r="K17" s="51">
        <f t="shared" si="5"/>
        <v>306888.27432835847</v>
      </c>
      <c r="L17" s="51">
        <f t="shared" si="0"/>
        <v>-506241.86999999988</v>
      </c>
      <c r="M17" s="51">
        <f t="shared" si="6"/>
        <v>-25000250.77</v>
      </c>
      <c r="N17" s="52">
        <f t="shared" si="7"/>
        <v>-567204.23999999999</v>
      </c>
      <c r="O17" s="53">
        <f t="shared" si="1"/>
        <v>1.2720798102773403</v>
      </c>
      <c r="P17" s="53">
        <f t="shared" si="2"/>
        <v>0.41690975789908152</v>
      </c>
      <c r="Q17" s="53">
        <f t="shared" si="3"/>
        <v>0.73919374359919654</v>
      </c>
      <c r="R17" s="53">
        <f t="shared" si="4"/>
        <v>0.054277246995996661</v>
      </c>
      <c r="S17" s="38"/>
      <c r="T17" s="38"/>
      <c r="U17" s="38"/>
      <c r="V17" s="38"/>
      <c r="W17" s="38"/>
      <c r="X17" s="38"/>
      <c r="Y17" s="38"/>
      <c r="Z17" s="38"/>
    </row>
    <row r="18" s="38" customFormat="1" ht="18" customHeight="1">
      <c r="A18" s="39" t="s">
        <v>52</v>
      </c>
      <c r="B18" s="40" t="s">
        <v>28</v>
      </c>
      <c r="C18" s="41" t="s">
        <v>53</v>
      </c>
      <c r="D18" s="42" t="s">
        <v>54</v>
      </c>
      <c r="E18" s="43">
        <v>1.6000000000000001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f t="shared" si="5"/>
        <v>-1.6000000000000001</v>
      </c>
      <c r="L18" s="43">
        <f t="shared" si="0"/>
        <v>0</v>
      </c>
      <c r="M18" s="43">
        <f t="shared" si="6"/>
        <v>0</v>
      </c>
      <c r="N18" s="54">
        <f t="shared" si="7"/>
        <v>0</v>
      </c>
      <c r="O18" s="45">
        <f t="shared" si="1"/>
        <v>0</v>
      </c>
      <c r="P18" s="55" t="str">
        <f t="shared" si="2"/>
        <v/>
      </c>
      <c r="Q18" s="55" t="str">
        <f t="shared" si="3"/>
        <v/>
      </c>
      <c r="R18" s="45" t="str">
        <f t="shared" si="4"/>
        <v/>
      </c>
      <c r="S18" s="38"/>
      <c r="T18" s="38"/>
      <c r="U18" s="38"/>
      <c r="V18" s="38"/>
      <c r="W18" s="38"/>
      <c r="X18" s="38"/>
      <c r="Y18" s="38"/>
      <c r="Z18" s="38"/>
    </row>
    <row r="19" s="38" customFormat="1" ht="18" customHeight="1">
      <c r="A19" s="39" t="s">
        <v>55</v>
      </c>
      <c r="B19" s="40" t="s">
        <v>56</v>
      </c>
      <c r="C19" s="41" t="s">
        <v>57</v>
      </c>
      <c r="D19" s="42" t="s">
        <v>58</v>
      </c>
      <c r="E19" s="43"/>
      <c r="F19" s="43">
        <v>56</v>
      </c>
      <c r="G19" s="43">
        <v>9.4000000000000004</v>
      </c>
      <c r="H19" s="43">
        <v>4.7000000000000002</v>
      </c>
      <c r="I19" s="43">
        <v>0</v>
      </c>
      <c r="J19" s="43">
        <v>0</v>
      </c>
      <c r="K19" s="43">
        <f t="shared" si="5"/>
        <v>0</v>
      </c>
      <c r="L19" s="43">
        <f t="shared" si="0"/>
        <v>-9.4000000000000004</v>
      </c>
      <c r="M19" s="43">
        <f t="shared" si="6"/>
        <v>-56</v>
      </c>
      <c r="N19" s="44">
        <f t="shared" si="7"/>
        <v>-4.7000000000000002</v>
      </c>
      <c r="O19" s="45" t="str">
        <f t="shared" si="1"/>
        <v/>
      </c>
      <c r="P19" s="45">
        <f t="shared" si="2"/>
        <v>0</v>
      </c>
      <c r="Q19" s="45">
        <f t="shared" si="3"/>
        <v>0</v>
      </c>
      <c r="R19" s="45">
        <f t="shared" si="4"/>
        <v>0</v>
      </c>
      <c r="S19" s="38"/>
      <c r="T19" s="38"/>
      <c r="U19" s="38"/>
      <c r="V19" s="38"/>
      <c r="W19" s="38"/>
      <c r="X19" s="38"/>
      <c r="Y19" s="38"/>
      <c r="Z19" s="38"/>
    </row>
    <row r="20" s="38" customFormat="1" ht="15">
      <c r="A20" s="39" t="s">
        <v>59</v>
      </c>
      <c r="B20" s="40" t="s">
        <v>56</v>
      </c>
      <c r="C20" s="41" t="s">
        <v>60</v>
      </c>
      <c r="D20" s="42" t="s">
        <v>61</v>
      </c>
      <c r="E20" s="43">
        <v>4.7999999999999998</v>
      </c>
      <c r="F20" s="43">
        <v>328.30000000000001</v>
      </c>
      <c r="G20" s="43">
        <v>54.799999999999997</v>
      </c>
      <c r="H20" s="43">
        <v>27.399999999999999</v>
      </c>
      <c r="I20" s="43">
        <v>4.7999999999999998</v>
      </c>
      <c r="J20" s="43">
        <v>0</v>
      </c>
      <c r="K20" s="43">
        <f t="shared" si="5"/>
        <v>0</v>
      </c>
      <c r="L20" s="43">
        <f t="shared" si="0"/>
        <v>-50</v>
      </c>
      <c r="M20" s="43">
        <f t="shared" si="6"/>
        <v>-323.5</v>
      </c>
      <c r="N20" s="44">
        <f t="shared" si="7"/>
        <v>-27.399999999999999</v>
      </c>
      <c r="O20" s="45">
        <f t="shared" si="1"/>
        <v>1</v>
      </c>
      <c r="P20" s="45">
        <f t="shared" si="2"/>
        <v>0</v>
      </c>
      <c r="Q20" s="45">
        <f t="shared" si="3"/>
        <v>0.087591240875912413</v>
      </c>
      <c r="R20" s="45">
        <f t="shared" si="4"/>
        <v>0.01462077368260737</v>
      </c>
      <c r="S20" s="38"/>
      <c r="T20" s="38"/>
      <c r="U20" s="38"/>
      <c r="V20" s="38"/>
      <c r="W20" s="38"/>
      <c r="X20" s="38"/>
      <c r="Y20" s="38"/>
      <c r="Z20" s="38"/>
    </row>
    <row r="21" s="38" customFormat="1" ht="18" customHeight="1">
      <c r="A21" s="39" t="s">
        <v>62</v>
      </c>
      <c r="B21" s="40" t="s">
        <v>25</v>
      </c>
      <c r="C21" s="41" t="s">
        <v>63</v>
      </c>
      <c r="D21" s="42" t="s">
        <v>64</v>
      </c>
      <c r="E21" s="43">
        <v>10</v>
      </c>
      <c r="F21" s="43">
        <v>80</v>
      </c>
      <c r="G21" s="43">
        <v>0</v>
      </c>
      <c r="H21" s="43">
        <v>0</v>
      </c>
      <c r="I21" s="43">
        <v>5</v>
      </c>
      <c r="J21" s="43">
        <v>0</v>
      </c>
      <c r="K21" s="43">
        <f t="shared" si="5"/>
        <v>-5</v>
      </c>
      <c r="L21" s="43">
        <f t="shared" si="0"/>
        <v>5</v>
      </c>
      <c r="M21" s="43">
        <f t="shared" si="6"/>
        <v>-75</v>
      </c>
      <c r="N21" s="44">
        <f t="shared" si="7"/>
        <v>0</v>
      </c>
      <c r="O21" s="45">
        <f t="shared" si="1"/>
        <v>0.5</v>
      </c>
      <c r="P21" s="45" t="str">
        <f t="shared" si="2"/>
        <v/>
      </c>
      <c r="Q21" s="45" t="str">
        <f t="shared" si="3"/>
        <v/>
      </c>
      <c r="R21" s="45">
        <f t="shared" si="4"/>
        <v>0.0625</v>
      </c>
      <c r="S21" s="38"/>
      <c r="T21" s="38"/>
      <c r="U21" s="38"/>
      <c r="V21" s="38"/>
      <c r="W21" s="38"/>
      <c r="X21" s="38"/>
      <c r="Y21" s="38"/>
      <c r="Z21" s="38"/>
    </row>
    <row r="22" s="30" customFormat="1" ht="21.75" customHeight="1">
      <c r="A22" s="31"/>
      <c r="B22" s="31"/>
      <c r="C22" s="33"/>
      <c r="D22" s="56" t="s">
        <v>65</v>
      </c>
      <c r="E22" s="57">
        <f>E26+E29+E38+E50+E52+E57+E60+E63+E71</f>
        <v>846272.21999999986</v>
      </c>
      <c r="F22" s="57">
        <f>F26+F29+F38+F50+F52+F57+F60+F63+F71</f>
        <v>7455844.8999999994</v>
      </c>
      <c r="G22" s="57">
        <f>G26+G29+G38+G50+G52+G57+G60+G63+G71</f>
        <v>1056217.7</v>
      </c>
      <c r="H22" s="57">
        <f>H26+H29+H38+H50+H52+H57+H60+H63+H71</f>
        <v>587570.39999999991</v>
      </c>
      <c r="I22" s="57">
        <f>I26+I29+I38+I50+I52+I57+I60+I63+I71</f>
        <v>654979.44999999972</v>
      </c>
      <c r="J22" s="57">
        <f>J26+J29+J38+J50+J52+J57+J60+J63+J71</f>
        <v>131238.62000000002</v>
      </c>
      <c r="K22" s="57">
        <f t="shared" si="5"/>
        <v>-191292.77000000014</v>
      </c>
      <c r="L22" s="57">
        <f t="shared" si="0"/>
        <v>-401238.25000000023</v>
      </c>
      <c r="M22" s="57">
        <f t="shared" si="6"/>
        <v>-6800865.4499999993</v>
      </c>
      <c r="N22" s="58">
        <f t="shared" si="7"/>
        <v>-456331.77999999991</v>
      </c>
      <c r="O22" s="37">
        <f t="shared" si="1"/>
        <v>0.77395834876867375</v>
      </c>
      <c r="P22" s="37">
        <f t="shared" si="2"/>
        <v>0.22335812015036843</v>
      </c>
      <c r="Q22" s="37">
        <f t="shared" si="3"/>
        <v>0.62011785070445202</v>
      </c>
      <c r="R22" s="37">
        <f t="shared" si="4"/>
        <v>0.08784778368981358</v>
      </c>
      <c r="S22" s="30"/>
      <c r="T22" s="30"/>
      <c r="U22" s="30"/>
      <c r="V22" s="30"/>
      <c r="W22" s="30"/>
      <c r="X22" s="30"/>
      <c r="Y22" s="30"/>
      <c r="Z22" s="30"/>
    </row>
    <row r="23" s="38" customFormat="1" ht="18" customHeight="1">
      <c r="A23" s="39" t="s">
        <v>52</v>
      </c>
      <c r="B23" s="40" t="s">
        <v>28</v>
      </c>
      <c r="C23" s="59" t="s">
        <v>66</v>
      </c>
      <c r="D23" s="60" t="s">
        <v>67</v>
      </c>
      <c r="E23" s="43">
        <v>18769.25</v>
      </c>
      <c r="F23" s="43">
        <v>245907.70000000001</v>
      </c>
      <c r="G23" s="43">
        <v>33873</v>
      </c>
      <c r="H23" s="43">
        <v>18873</v>
      </c>
      <c r="I23" s="43">
        <v>24905.400000000001</v>
      </c>
      <c r="J23" s="43">
        <v>6257.9900000000007</v>
      </c>
      <c r="K23" s="43">
        <f t="shared" si="5"/>
        <v>6136.1500000000015</v>
      </c>
      <c r="L23" s="43">
        <f t="shared" si="0"/>
        <v>-8967.5999999999985</v>
      </c>
      <c r="M23" s="43">
        <f t="shared" si="6"/>
        <v>-221002.30000000002</v>
      </c>
      <c r="N23" s="44">
        <f t="shared" si="7"/>
        <v>-12615.009999999998</v>
      </c>
      <c r="O23" s="45">
        <f t="shared" si="1"/>
        <v>1.3269256896253181</v>
      </c>
      <c r="P23" s="45">
        <f t="shared" si="2"/>
        <v>0.33158427383033967</v>
      </c>
      <c r="Q23" s="45">
        <f t="shared" si="3"/>
        <v>0.73525817022407236</v>
      </c>
      <c r="R23" s="45">
        <f t="shared" si="4"/>
        <v>0.10127946379881557</v>
      </c>
      <c r="S23" s="38"/>
      <c r="T23" s="38"/>
      <c r="U23" s="38"/>
      <c r="V23" s="38"/>
      <c r="W23" s="38"/>
      <c r="X23" s="38"/>
      <c r="Y23" s="38"/>
      <c r="Z23" s="38"/>
    </row>
    <row r="24" s="38" customFormat="1" ht="18" customHeight="1">
      <c r="A24" s="39"/>
      <c r="B24" s="40"/>
      <c r="C24" s="41" t="s">
        <v>68</v>
      </c>
      <c r="D24" s="60" t="s">
        <v>69</v>
      </c>
      <c r="E24" s="43">
        <v>1715</v>
      </c>
      <c r="F24" s="43">
        <v>3515.5999999999999</v>
      </c>
      <c r="G24" s="43">
        <v>0</v>
      </c>
      <c r="H24" s="43">
        <v>0</v>
      </c>
      <c r="I24" s="43">
        <v>0</v>
      </c>
      <c r="J24" s="43">
        <v>0</v>
      </c>
      <c r="K24" s="43">
        <f t="shared" si="5"/>
        <v>-1715</v>
      </c>
      <c r="L24" s="43">
        <f t="shared" si="0"/>
        <v>0</v>
      </c>
      <c r="M24" s="43">
        <f t="shared" si="6"/>
        <v>-3515.5999999999999</v>
      </c>
      <c r="N24" s="44">
        <f t="shared" si="7"/>
        <v>0</v>
      </c>
      <c r="O24" s="45">
        <f t="shared" si="1"/>
        <v>0</v>
      </c>
      <c r="P24" s="45" t="str">
        <f t="shared" si="2"/>
        <v/>
      </c>
      <c r="Q24" s="45" t="str">
        <f t="shared" si="3"/>
        <v/>
      </c>
      <c r="R24" s="45">
        <f t="shared" si="4"/>
        <v>0</v>
      </c>
      <c r="S24" s="38"/>
      <c r="T24" s="38"/>
      <c r="U24" s="38"/>
      <c r="V24" s="38"/>
      <c r="W24" s="38"/>
      <c r="X24" s="38"/>
      <c r="Y24" s="38"/>
      <c r="Z24" s="38"/>
    </row>
    <row r="25" s="38" customFormat="1" ht="18" customHeight="1">
      <c r="A25" s="39"/>
      <c r="B25" s="40"/>
      <c r="C25" s="41" t="s">
        <v>70</v>
      </c>
      <c r="D25" s="60" t="s">
        <v>71</v>
      </c>
      <c r="E25" s="43">
        <v>9593.7299999999996</v>
      </c>
      <c r="F25" s="43">
        <v>143125.89999999999</v>
      </c>
      <c r="G25" s="43">
        <v>17927</v>
      </c>
      <c r="H25" s="43">
        <v>11027</v>
      </c>
      <c r="I25" s="43">
        <v>19904.93</v>
      </c>
      <c r="J25" s="43">
        <v>4472.6100000000006</v>
      </c>
      <c r="K25" s="43">
        <f t="shared" si="5"/>
        <v>10311.200000000001</v>
      </c>
      <c r="L25" s="43">
        <f t="shared" si="0"/>
        <v>1977.9300000000003</v>
      </c>
      <c r="M25" s="43">
        <f t="shared" si="6"/>
        <v>-123220.97</v>
      </c>
      <c r="N25" s="44">
        <f t="shared" si="7"/>
        <v>-6554.3899999999994</v>
      </c>
      <c r="O25" s="45">
        <f t="shared" si="1"/>
        <v>2.0747853024840182</v>
      </c>
      <c r="P25" s="45">
        <f t="shared" si="2"/>
        <v>0.40560533236601076</v>
      </c>
      <c r="Q25" s="45">
        <f t="shared" si="3"/>
        <v>1.1103324594187538</v>
      </c>
      <c r="R25" s="45">
        <f t="shared" si="4"/>
        <v>0.13907287220551975</v>
      </c>
      <c r="S25" s="38"/>
      <c r="T25" s="38"/>
      <c r="U25" s="38"/>
      <c r="V25" s="38"/>
      <c r="W25" s="38"/>
      <c r="X25" s="38"/>
      <c r="Y25" s="38"/>
      <c r="Z25" s="38"/>
    </row>
    <row r="26" s="38" customFormat="1" ht="18" customHeight="1">
      <c r="A26" s="39"/>
      <c r="B26" s="40"/>
      <c r="C26" s="49"/>
      <c r="D26" s="50" t="s">
        <v>51</v>
      </c>
      <c r="E26" s="61">
        <f>SUM(E23:E25)</f>
        <v>30077.98</v>
      </c>
      <c r="F26" s="61">
        <f>SUM(F23:F25)</f>
        <v>392549.20000000001</v>
      </c>
      <c r="G26" s="61">
        <f>SUM(G23:G25)</f>
        <v>51800</v>
      </c>
      <c r="H26" s="61">
        <f>SUM(H23:H25)</f>
        <v>29900</v>
      </c>
      <c r="I26" s="61">
        <f>SUM(I23:I25)</f>
        <v>44810.330000000002</v>
      </c>
      <c r="J26" s="61">
        <f>SUM(J23:J25)</f>
        <v>10730.600000000002</v>
      </c>
      <c r="K26" s="61">
        <f t="shared" si="5"/>
        <v>14732.350000000002</v>
      </c>
      <c r="L26" s="61">
        <f t="shared" si="0"/>
        <v>-6989.6699999999983</v>
      </c>
      <c r="M26" s="61">
        <f t="shared" si="6"/>
        <v>-347738.87</v>
      </c>
      <c r="N26" s="62">
        <f t="shared" si="7"/>
        <v>-19169.399999999998</v>
      </c>
      <c r="O26" s="53">
        <f t="shared" si="1"/>
        <v>1.4898051664373739</v>
      </c>
      <c r="P26" s="53">
        <f t="shared" si="2"/>
        <v>0.3588829431438128</v>
      </c>
      <c r="Q26" s="53">
        <f t="shared" si="3"/>
        <v>0.86506428571428573</v>
      </c>
      <c r="R26" s="53">
        <f t="shared" si="4"/>
        <v>0.11415213685316389</v>
      </c>
      <c r="S26" s="38"/>
      <c r="T26" s="38"/>
      <c r="U26" s="38"/>
      <c r="V26" s="38"/>
      <c r="W26" s="38"/>
      <c r="X26" s="38"/>
      <c r="Y26" s="38"/>
      <c r="Z26" s="38"/>
    </row>
    <row r="27" s="38" customFormat="1" ht="17.25" customHeight="1">
      <c r="A27" s="40">
        <v>951</v>
      </c>
      <c r="B27" s="40" t="s">
        <v>25</v>
      </c>
      <c r="C27" s="63" t="s">
        <v>72</v>
      </c>
      <c r="D27" s="64" t="s">
        <v>73</v>
      </c>
      <c r="E27" s="43">
        <v>11923.92</v>
      </c>
      <c r="F27" s="43">
        <v>104746.7</v>
      </c>
      <c r="G27" s="43">
        <v>10776.6</v>
      </c>
      <c r="H27" s="43">
        <v>6745</v>
      </c>
      <c r="I27" s="43">
        <v>11707.190000000001</v>
      </c>
      <c r="J27" s="43">
        <v>7040.5600000000004</v>
      </c>
      <c r="K27" s="43">
        <f t="shared" si="5"/>
        <v>-216.72999999999956</v>
      </c>
      <c r="L27" s="43">
        <f t="shared" si="0"/>
        <v>930.59000000000015</v>
      </c>
      <c r="M27" s="43">
        <f t="shared" si="6"/>
        <v>-93039.509999999995</v>
      </c>
      <c r="N27" s="44">
        <f t="shared" si="7"/>
        <v>295.5600000000004</v>
      </c>
      <c r="O27" s="45">
        <f t="shared" si="1"/>
        <v>0.98182393038530957</v>
      </c>
      <c r="P27" s="45">
        <f t="shared" si="2"/>
        <v>1.0438191252779838</v>
      </c>
      <c r="Q27" s="45">
        <f t="shared" si="3"/>
        <v>1.0863528385576156</v>
      </c>
      <c r="R27" s="45">
        <f t="shared" si="4"/>
        <v>0.11176667140826395</v>
      </c>
      <c r="S27" s="38"/>
      <c r="T27" s="38"/>
      <c r="U27" s="38"/>
      <c r="V27" s="38"/>
      <c r="W27" s="38"/>
      <c r="X27" s="38"/>
      <c r="Y27" s="38"/>
      <c r="Z27" s="38"/>
    </row>
    <row r="28" s="38" customFormat="1" ht="22.5" customHeight="1">
      <c r="A28" s="40"/>
      <c r="B28" s="40"/>
      <c r="C28" s="63" t="s">
        <v>74</v>
      </c>
      <c r="D28" s="60" t="s">
        <v>75</v>
      </c>
      <c r="E28" s="43">
        <v>1109.74</v>
      </c>
      <c r="F28" s="43">
        <v>11046.9</v>
      </c>
      <c r="G28" s="43">
        <v>93.400000000000006</v>
      </c>
      <c r="H28" s="43">
        <v>8.3000000000000007</v>
      </c>
      <c r="I28" s="43">
        <v>903.90000000000009</v>
      </c>
      <c r="J28" s="43">
        <v>335.29999999999995</v>
      </c>
      <c r="K28" s="43">
        <f t="shared" si="5"/>
        <v>-205.83999999999992</v>
      </c>
      <c r="L28" s="43">
        <f t="shared" si="0"/>
        <v>810.50000000000011</v>
      </c>
      <c r="M28" s="43">
        <f t="shared" si="6"/>
        <v>-10143</v>
      </c>
      <c r="N28" s="44">
        <f t="shared" si="7"/>
        <v>326.99999999999994</v>
      </c>
      <c r="O28" s="45">
        <f t="shared" si="1"/>
        <v>0.81451511164777346</v>
      </c>
      <c r="P28" s="45">
        <f t="shared" si="2"/>
        <v>40.397590361445772</v>
      </c>
      <c r="Q28" s="45">
        <f t="shared" si="3"/>
        <v>9.677730192719487</v>
      </c>
      <c r="R28" s="45">
        <f t="shared" si="4"/>
        <v>0.081823860087445355</v>
      </c>
      <c r="S28" s="38"/>
      <c r="T28" s="38"/>
      <c r="U28" s="38"/>
      <c r="V28" s="38"/>
      <c r="W28" s="38"/>
      <c r="X28" s="38"/>
      <c r="Y28" s="38"/>
      <c r="Z28" s="38"/>
    </row>
    <row r="29" s="38" customFormat="1" ht="15">
      <c r="A29" s="40"/>
      <c r="B29" s="40"/>
      <c r="C29" s="49"/>
      <c r="D29" s="65" t="s">
        <v>51</v>
      </c>
      <c r="E29" s="61">
        <f>E27+E28</f>
        <v>13033.66</v>
      </c>
      <c r="F29" s="61">
        <f>F27+F28</f>
        <v>115793.59999999999</v>
      </c>
      <c r="G29" s="61">
        <f>G27+G28</f>
        <v>10870</v>
      </c>
      <c r="H29" s="61">
        <f>H27+H28</f>
        <v>6753.3000000000002</v>
      </c>
      <c r="I29" s="61">
        <f>I27+I28</f>
        <v>12611.09</v>
      </c>
      <c r="J29" s="61">
        <f>J27+J28</f>
        <v>7375.8600000000006</v>
      </c>
      <c r="K29" s="61">
        <f t="shared" si="5"/>
        <v>-422.56999999999971</v>
      </c>
      <c r="L29" s="61">
        <f t="shared" si="0"/>
        <v>1741.0900000000001</v>
      </c>
      <c r="M29" s="61">
        <f t="shared" si="6"/>
        <v>-103182.50999999999</v>
      </c>
      <c r="N29" s="62">
        <f t="shared" si="7"/>
        <v>622.5600000000004</v>
      </c>
      <c r="O29" s="53">
        <f t="shared" si="1"/>
        <v>0.96757856196954661</v>
      </c>
      <c r="P29" s="53">
        <f t="shared" si="2"/>
        <v>1.0921860423792813</v>
      </c>
      <c r="Q29" s="53">
        <f t="shared" si="3"/>
        <v>1.1601738730450781</v>
      </c>
      <c r="R29" s="53">
        <f t="shared" si="4"/>
        <v>0.10891007793176825</v>
      </c>
      <c r="S29" s="38"/>
      <c r="T29" s="38"/>
      <c r="U29" s="38"/>
      <c r="V29" s="38"/>
      <c r="W29" s="38"/>
      <c r="X29" s="38"/>
      <c r="Y29" s="38"/>
      <c r="Z29" s="38"/>
    </row>
    <row r="30" s="38" customFormat="1" ht="18.75" customHeight="1">
      <c r="A30" s="39" t="s">
        <v>76</v>
      </c>
      <c r="B30" s="40" t="s">
        <v>77</v>
      </c>
      <c r="C30" s="41" t="s">
        <v>78</v>
      </c>
      <c r="D30" s="60" t="s">
        <v>79</v>
      </c>
      <c r="E30" s="43"/>
      <c r="F30" s="43">
        <v>7680</v>
      </c>
      <c r="G30" s="43">
        <v>0</v>
      </c>
      <c r="H30" s="43">
        <v>0</v>
      </c>
      <c r="I30" s="43">
        <v>0</v>
      </c>
      <c r="J30" s="43">
        <v>0</v>
      </c>
      <c r="K30" s="43">
        <f t="shared" si="5"/>
        <v>0</v>
      </c>
      <c r="L30" s="43">
        <f t="shared" si="0"/>
        <v>0</v>
      </c>
      <c r="M30" s="43">
        <f t="shared" si="6"/>
        <v>-7680</v>
      </c>
      <c r="N30" s="44">
        <f t="shared" si="7"/>
        <v>0</v>
      </c>
      <c r="O30" s="45" t="str">
        <f t="shared" si="1"/>
        <v/>
      </c>
      <c r="P30" s="45" t="str">
        <f t="shared" si="2"/>
        <v/>
      </c>
      <c r="Q30" s="45" t="str">
        <f t="shared" si="3"/>
        <v/>
      </c>
      <c r="R30" s="45">
        <f t="shared" si="4"/>
        <v>0</v>
      </c>
      <c r="S30" s="38"/>
      <c r="T30" s="38"/>
      <c r="U30" s="38"/>
      <c r="V30" s="38"/>
      <c r="W30" s="38"/>
      <c r="X30" s="38"/>
      <c r="Y30" s="38"/>
      <c r="Z30" s="38"/>
    </row>
    <row r="31" s="38" customFormat="1" ht="17.25" customHeight="1">
      <c r="A31" s="39"/>
      <c r="B31" s="40"/>
      <c r="C31" s="41" t="s">
        <v>80</v>
      </c>
      <c r="D31" s="66" t="s">
        <v>81</v>
      </c>
      <c r="E31" s="43">
        <v>6927.4200000000001</v>
      </c>
      <c r="F31" s="43">
        <v>80987</v>
      </c>
      <c r="G31" s="43">
        <v>13100</v>
      </c>
      <c r="H31" s="43">
        <v>7800</v>
      </c>
      <c r="I31" s="43">
        <v>6667.9899999999998</v>
      </c>
      <c r="J31" s="43">
        <v>513.97000000000003</v>
      </c>
      <c r="K31" s="43">
        <f t="shared" si="5"/>
        <v>-259.43000000000029</v>
      </c>
      <c r="L31" s="43">
        <f t="shared" si="0"/>
        <v>-6432.0100000000002</v>
      </c>
      <c r="M31" s="43">
        <f t="shared" si="6"/>
        <v>-74319.009999999995</v>
      </c>
      <c r="N31" s="44">
        <f t="shared" si="7"/>
        <v>-7286.0299999999997</v>
      </c>
      <c r="O31" s="45">
        <f t="shared" si="1"/>
        <v>0.9625502712409526</v>
      </c>
      <c r="P31" s="45">
        <f t="shared" si="2"/>
        <v>0.065893589743589748</v>
      </c>
      <c r="Q31" s="45">
        <f t="shared" si="3"/>
        <v>0.50900687022900759</v>
      </c>
      <c r="R31" s="45">
        <f t="shared" si="4"/>
        <v>0.082334078308864383</v>
      </c>
      <c r="S31" s="38"/>
      <c r="T31" s="38"/>
      <c r="U31" s="38"/>
      <c r="V31" s="38"/>
      <c r="W31" s="38"/>
      <c r="X31" s="38"/>
      <c r="Y31" s="38"/>
      <c r="Z31" s="38"/>
    </row>
    <row r="32" s="38" customFormat="1" ht="15">
      <c r="A32" s="39"/>
      <c r="B32" s="40"/>
      <c r="C32" s="59" t="s">
        <v>82</v>
      </c>
      <c r="D32" s="64" t="s">
        <v>83</v>
      </c>
      <c r="E32" s="43">
        <v>271.29000000000002</v>
      </c>
      <c r="F32" s="43">
        <v>557</v>
      </c>
      <c r="G32" s="43">
        <v>92.799999999999997</v>
      </c>
      <c r="H32" s="43">
        <v>46.399999999999999</v>
      </c>
      <c r="I32" s="43">
        <v>281.75999999999999</v>
      </c>
      <c r="J32" s="43">
        <v>29.170000000000002</v>
      </c>
      <c r="K32" s="43">
        <f t="shared" si="5"/>
        <v>10.46999999999997</v>
      </c>
      <c r="L32" s="43">
        <f t="shared" si="0"/>
        <v>188.95999999999998</v>
      </c>
      <c r="M32" s="43">
        <f t="shared" si="6"/>
        <v>-275.24000000000001</v>
      </c>
      <c r="N32" s="44">
        <f t="shared" si="7"/>
        <v>-17.229999999999997</v>
      </c>
      <c r="O32" s="45">
        <f t="shared" si="1"/>
        <v>1.0385933871502819</v>
      </c>
      <c r="P32" s="45">
        <f t="shared" si="2"/>
        <v>0.62866379310344833</v>
      </c>
      <c r="Q32" s="45">
        <f t="shared" si="3"/>
        <v>3.0362068965517239</v>
      </c>
      <c r="R32" s="45">
        <f t="shared" si="4"/>
        <v>0.50585278276481149</v>
      </c>
      <c r="S32" s="38"/>
      <c r="T32" s="38"/>
      <c r="U32" s="38"/>
      <c r="V32" s="38"/>
      <c r="W32" s="38"/>
      <c r="X32" s="38"/>
      <c r="Y32" s="38"/>
      <c r="Z32" s="38"/>
    </row>
    <row r="33" s="38" customFormat="1" ht="15">
      <c r="A33" s="39"/>
      <c r="B33" s="40"/>
      <c r="C33" s="59" t="s">
        <v>84</v>
      </c>
      <c r="D33" s="64" t="s">
        <v>85</v>
      </c>
      <c r="E33" s="43"/>
      <c r="F33" s="43">
        <v>8021.3000000000002</v>
      </c>
      <c r="G33" s="43">
        <v>0</v>
      </c>
      <c r="H33" s="43">
        <v>0</v>
      </c>
      <c r="I33" s="43">
        <v>0</v>
      </c>
      <c r="J33" s="43">
        <v>0</v>
      </c>
      <c r="K33" s="43">
        <f t="shared" si="5"/>
        <v>0</v>
      </c>
      <c r="L33" s="43">
        <f t="shared" si="0"/>
        <v>0</v>
      </c>
      <c r="M33" s="43">
        <f t="shared" si="6"/>
        <v>-8021.3000000000002</v>
      </c>
      <c r="N33" s="44">
        <f t="shared" si="7"/>
        <v>0</v>
      </c>
      <c r="O33" s="45" t="str">
        <f t="shared" si="1"/>
        <v/>
      </c>
      <c r="P33" s="45" t="str">
        <f t="shared" si="2"/>
        <v/>
      </c>
      <c r="Q33" s="45" t="str">
        <f t="shared" si="3"/>
        <v/>
      </c>
      <c r="R33" s="45">
        <f t="shared" si="4"/>
        <v>0</v>
      </c>
      <c r="S33" s="38"/>
      <c r="T33" s="38"/>
      <c r="U33" s="38"/>
      <c r="V33" s="38"/>
      <c r="W33" s="38"/>
      <c r="X33" s="38"/>
      <c r="Y33" s="38"/>
      <c r="Z33" s="38"/>
    </row>
    <row r="34" s="38" customFormat="1" ht="15">
      <c r="A34" s="39"/>
      <c r="B34" s="40"/>
      <c r="C34" s="59" t="s">
        <v>86</v>
      </c>
      <c r="D34" s="64" t="s">
        <v>87</v>
      </c>
      <c r="E34" s="43">
        <f>E35+E37+E36</f>
        <v>206621.85000000001</v>
      </c>
      <c r="F34" s="43">
        <f>F35+F37+F36</f>
        <v>60647.099999999999</v>
      </c>
      <c r="G34" s="43">
        <f>G35+G37+G36</f>
        <v>6595.3999999999996</v>
      </c>
      <c r="H34" s="43">
        <f>H35+H37+H36</f>
        <v>1985.2</v>
      </c>
      <c r="I34" s="43">
        <f>I35+I37+I36</f>
        <v>11358.360000000001</v>
      </c>
      <c r="J34" s="43">
        <f>J35+J37+J36</f>
        <v>1485.29</v>
      </c>
      <c r="K34" s="43">
        <f t="shared" si="5"/>
        <v>-195263.48999999999</v>
      </c>
      <c r="L34" s="43">
        <f t="shared" si="0"/>
        <v>4762.9600000000009</v>
      </c>
      <c r="M34" s="43">
        <f t="shared" si="6"/>
        <v>-49288.739999999998</v>
      </c>
      <c r="N34" s="44">
        <f t="shared" si="7"/>
        <v>-499.91000000000008</v>
      </c>
      <c r="O34" s="45">
        <f t="shared" si="1"/>
        <v>0.054971727336678093</v>
      </c>
      <c r="P34" s="45">
        <f t="shared" si="2"/>
        <v>0.74818154342131771</v>
      </c>
      <c r="Q34" s="45">
        <f t="shared" si="3"/>
        <v>1.7221639324377598</v>
      </c>
      <c r="R34" s="45">
        <f t="shared" si="4"/>
        <v>0.18728611920438076</v>
      </c>
      <c r="S34" s="38"/>
      <c r="T34" s="38"/>
      <c r="U34" s="38"/>
      <c r="V34" s="38"/>
      <c r="W34" s="38"/>
      <c r="X34" s="38"/>
      <c r="Y34" s="38"/>
      <c r="Z34" s="38"/>
    </row>
    <row r="35" s="38" customFormat="1" ht="15">
      <c r="A35" s="39"/>
      <c r="B35" s="40"/>
      <c r="C35" s="67" t="s">
        <v>88</v>
      </c>
      <c r="D35" s="68" t="s">
        <v>89</v>
      </c>
      <c r="E35" s="43">
        <v>204874.13</v>
      </c>
      <c r="F35" s="43">
        <v>21537.900000000001</v>
      </c>
      <c r="G35" s="43">
        <v>2250</v>
      </c>
      <c r="H35" s="43">
        <v>0</v>
      </c>
      <c r="I35" s="43">
        <v>6700</v>
      </c>
      <c r="J35" s="43">
        <v>1270</v>
      </c>
      <c r="K35" s="61">
        <f t="shared" si="5"/>
        <v>-198174.13</v>
      </c>
      <c r="L35" s="61">
        <f t="shared" si="0"/>
        <v>4450</v>
      </c>
      <c r="M35" s="61">
        <f t="shared" si="6"/>
        <v>-14837.900000000001</v>
      </c>
      <c r="N35" s="62">
        <f t="shared" si="7"/>
        <v>1270</v>
      </c>
      <c r="O35" s="45">
        <f t="shared" si="1"/>
        <v>0.032703006475244094</v>
      </c>
      <c r="P35" s="45" t="str">
        <f t="shared" si="2"/>
        <v/>
      </c>
      <c r="Q35" s="45">
        <f t="shared" si="3"/>
        <v>2.9777777777777779</v>
      </c>
      <c r="R35" s="45">
        <f t="shared" si="4"/>
        <v>0.31107953885940598</v>
      </c>
      <c r="S35" s="38"/>
      <c r="T35" s="38"/>
      <c r="U35" s="38"/>
      <c r="V35" s="38"/>
      <c r="W35" s="38"/>
      <c r="X35" s="38"/>
      <c r="Y35" s="38"/>
      <c r="Z35" s="38"/>
    </row>
    <row r="36" s="38" customFormat="1" ht="15">
      <c r="A36" s="39"/>
      <c r="B36" s="40"/>
      <c r="C36" s="67" t="s">
        <v>90</v>
      </c>
      <c r="D36" s="68" t="s">
        <v>91</v>
      </c>
      <c r="E36" s="43"/>
      <c r="F36" s="43">
        <v>511.5</v>
      </c>
      <c r="G36" s="43">
        <v>0</v>
      </c>
      <c r="H36" s="43">
        <v>0</v>
      </c>
      <c r="I36" s="43">
        <v>0</v>
      </c>
      <c r="J36" s="43">
        <v>0</v>
      </c>
      <c r="K36" s="61">
        <f t="shared" si="5"/>
        <v>0</v>
      </c>
      <c r="L36" s="61">
        <f t="shared" si="0"/>
        <v>0</v>
      </c>
      <c r="M36" s="61">
        <f t="shared" si="6"/>
        <v>-511.5</v>
      </c>
      <c r="N36" s="62">
        <f t="shared" si="7"/>
        <v>0</v>
      </c>
      <c r="O36" s="45" t="str">
        <f t="shared" si="1"/>
        <v/>
      </c>
      <c r="P36" s="45" t="str">
        <f t="shared" si="2"/>
        <v/>
      </c>
      <c r="Q36" s="45" t="str">
        <f t="shared" si="3"/>
        <v/>
      </c>
      <c r="R36" s="45">
        <f t="shared" si="4"/>
        <v>0</v>
      </c>
      <c r="S36" s="38"/>
      <c r="T36" s="38"/>
      <c r="U36" s="38"/>
      <c r="V36" s="38"/>
      <c r="W36" s="38"/>
      <c r="X36" s="38"/>
      <c r="Y36" s="38"/>
      <c r="Z36" s="38"/>
    </row>
    <row r="37" s="38" customFormat="1" ht="15">
      <c r="A37" s="39"/>
      <c r="B37" s="40"/>
      <c r="C37" s="67" t="s">
        <v>92</v>
      </c>
      <c r="D37" s="68" t="s">
        <v>93</v>
      </c>
      <c r="E37" s="43">
        <v>1747.72</v>
      </c>
      <c r="F37" s="43">
        <v>38597.699999999997</v>
      </c>
      <c r="G37" s="43">
        <v>4345.3999999999996</v>
      </c>
      <c r="H37" s="43">
        <v>1985.2</v>
      </c>
      <c r="I37" s="43">
        <v>4658.3599999999997</v>
      </c>
      <c r="J37" s="43">
        <v>215.28999999999999</v>
      </c>
      <c r="K37" s="61">
        <f t="shared" si="5"/>
        <v>2910.6399999999994</v>
      </c>
      <c r="L37" s="61">
        <f t="shared" si="0"/>
        <v>312.96000000000004</v>
      </c>
      <c r="M37" s="61">
        <f t="shared" si="6"/>
        <v>-33939.339999999997</v>
      </c>
      <c r="N37" s="62">
        <f t="shared" si="7"/>
        <v>-1769.9100000000001</v>
      </c>
      <c r="O37" s="45">
        <f t="shared" si="1"/>
        <v>2.6653926258210694</v>
      </c>
      <c r="P37" s="45">
        <f t="shared" si="2"/>
        <v>0.10844751158573443</v>
      </c>
      <c r="Q37" s="45">
        <f t="shared" si="3"/>
        <v>1.0720209877111428</v>
      </c>
      <c r="R37" s="45">
        <f t="shared" si="4"/>
        <v>0.12069009293299859</v>
      </c>
      <c r="S37" s="38"/>
      <c r="T37" s="38"/>
      <c r="U37" s="38"/>
      <c r="V37" s="38"/>
      <c r="W37" s="38"/>
      <c r="X37" s="38"/>
      <c r="Y37" s="38"/>
      <c r="Z37" s="38"/>
    </row>
    <row r="38" s="38" customFormat="1" ht="15">
      <c r="A38" s="39"/>
      <c r="B38" s="39"/>
      <c r="C38" s="49"/>
      <c r="D38" s="65" t="s">
        <v>51</v>
      </c>
      <c r="E38" s="61">
        <f>SUM(E30:E34)</f>
        <v>213820.56</v>
      </c>
      <c r="F38" s="61">
        <f>SUM(F30:F34)</f>
        <v>157892.39999999999</v>
      </c>
      <c r="G38" s="61">
        <f>SUM(G30:G34)</f>
        <v>19788.199999999997</v>
      </c>
      <c r="H38" s="61">
        <f>SUM(H30:H34)</f>
        <v>9831.6000000000004</v>
      </c>
      <c r="I38" s="61">
        <f>SUM(I30:I34)</f>
        <v>18308.110000000001</v>
      </c>
      <c r="J38" s="61">
        <f>SUM(J30:J34)</f>
        <v>2028.4299999999998</v>
      </c>
      <c r="K38" s="61">
        <f t="shared" si="5"/>
        <v>-195512.45000000001</v>
      </c>
      <c r="L38" s="61">
        <f t="shared" si="0"/>
        <v>-1480.0899999999965</v>
      </c>
      <c r="M38" s="61">
        <f t="shared" si="6"/>
        <v>-139584.28999999998</v>
      </c>
      <c r="N38" s="62">
        <f t="shared" si="7"/>
        <v>-7803.1700000000001</v>
      </c>
      <c r="O38" s="53">
        <f t="shared" si="1"/>
        <v>0.08562371177028065</v>
      </c>
      <c r="P38" s="53">
        <f t="shared" si="2"/>
        <v>0.20631738475934738</v>
      </c>
      <c r="Q38" s="53">
        <f t="shared" si="3"/>
        <v>0.9252034040488778</v>
      </c>
      <c r="R38" s="53">
        <f t="shared" si="4"/>
        <v>0.11595307943890903</v>
      </c>
      <c r="S38" s="38"/>
      <c r="T38" s="38"/>
      <c r="U38" s="38"/>
      <c r="V38" s="38"/>
      <c r="W38" s="38"/>
      <c r="X38" s="38"/>
      <c r="Y38" s="38"/>
      <c r="Z38" s="38"/>
    </row>
    <row r="39" s="38" customFormat="1" ht="30">
      <c r="A39" s="39" t="s">
        <v>94</v>
      </c>
      <c r="B39" s="40" t="s">
        <v>41</v>
      </c>
      <c r="C39" s="59" t="s">
        <v>95</v>
      </c>
      <c r="D39" s="64" t="s">
        <v>96</v>
      </c>
      <c r="E39" s="43">
        <v>62591.089999999997</v>
      </c>
      <c r="F39" s="43">
        <v>293156.20000000001</v>
      </c>
      <c r="G39" s="43">
        <v>57000</v>
      </c>
      <c r="H39" s="43">
        <v>49500</v>
      </c>
      <c r="I39" s="43">
        <v>57035.139999999999</v>
      </c>
      <c r="J39" s="43">
        <v>40036.129999999997</v>
      </c>
      <c r="K39" s="43">
        <f t="shared" si="5"/>
        <v>-5555.9499999999971</v>
      </c>
      <c r="L39" s="43">
        <f t="shared" si="0"/>
        <v>35.139999999999418</v>
      </c>
      <c r="M39" s="43">
        <f t="shared" si="6"/>
        <v>-236121.06</v>
      </c>
      <c r="N39" s="44">
        <f t="shared" si="7"/>
        <v>-9463.8700000000026</v>
      </c>
      <c r="O39" s="45">
        <f t="shared" si="1"/>
        <v>0.91123417087000724</v>
      </c>
      <c r="P39" s="45">
        <f t="shared" si="2"/>
        <v>0.80881070707070701</v>
      </c>
      <c r="Q39" s="45">
        <f t="shared" si="3"/>
        <v>1.0006164912280702</v>
      </c>
      <c r="R39" s="45">
        <f t="shared" si="4"/>
        <v>0.19455546224163089</v>
      </c>
      <c r="S39" s="38"/>
      <c r="T39" s="38"/>
      <c r="U39" s="38"/>
      <c r="V39" s="38"/>
      <c r="W39" s="38"/>
      <c r="X39" s="38"/>
      <c r="Y39" s="38"/>
      <c r="Z39" s="38"/>
    </row>
    <row r="40" s="38" customFormat="1" ht="18.75" customHeight="1">
      <c r="A40" s="39"/>
      <c r="B40" s="40"/>
      <c r="C40" s="63" t="s">
        <v>97</v>
      </c>
      <c r="D40" s="64" t="s">
        <v>98</v>
      </c>
      <c r="E40" s="43">
        <v>14892.93</v>
      </c>
      <c r="F40" s="43">
        <v>216003.29999999999</v>
      </c>
      <c r="G40" s="43">
        <v>27372.599999999999</v>
      </c>
      <c r="H40" s="43">
        <v>18897.599999999999</v>
      </c>
      <c r="I40" s="43">
        <v>43317.509999999995</v>
      </c>
      <c r="J40" s="43">
        <v>14840.440000000001</v>
      </c>
      <c r="K40" s="43">
        <f t="shared" si="5"/>
        <v>28424.579999999994</v>
      </c>
      <c r="L40" s="43">
        <f t="shared" si="0"/>
        <v>15944.909999999996</v>
      </c>
      <c r="M40" s="43">
        <f t="shared" si="6"/>
        <v>-172685.78999999998</v>
      </c>
      <c r="N40" s="44">
        <f t="shared" si="7"/>
        <v>-4057.159999999998</v>
      </c>
      <c r="O40" s="45">
        <f t="shared" si="1"/>
        <v>2.9085955550721043</v>
      </c>
      <c r="P40" s="45">
        <f t="shared" si="2"/>
        <v>0.7853081872830413</v>
      </c>
      <c r="Q40" s="45">
        <f t="shared" si="3"/>
        <v>1.5825135354332434</v>
      </c>
      <c r="R40" s="45">
        <f t="shared" si="4"/>
        <v>0.20054096395749507</v>
      </c>
      <c r="S40" s="38"/>
      <c r="T40" s="38"/>
      <c r="U40" s="38"/>
      <c r="V40" s="38"/>
      <c r="W40" s="38"/>
      <c r="X40" s="38"/>
      <c r="Y40" s="38"/>
      <c r="Z40" s="38"/>
    </row>
    <row r="41" s="38" customFormat="1" ht="30">
      <c r="A41" s="39"/>
      <c r="B41" s="40"/>
      <c r="C41" s="41" t="s">
        <v>99</v>
      </c>
      <c r="D41" s="60" t="s">
        <v>100</v>
      </c>
      <c r="E41" s="43">
        <v>7738.8900000000003</v>
      </c>
      <c r="F41" s="43">
        <v>53573.900000000001</v>
      </c>
      <c r="G41" s="43">
        <v>9071</v>
      </c>
      <c r="H41" s="43">
        <v>8710</v>
      </c>
      <c r="I41" s="43">
        <v>8947.0900000000001</v>
      </c>
      <c r="J41" s="43">
        <v>8888.2399999999998</v>
      </c>
      <c r="K41" s="43">
        <f t="shared" si="5"/>
        <v>1208.1999999999998</v>
      </c>
      <c r="L41" s="43">
        <f t="shared" si="0"/>
        <v>-123.90999999999985</v>
      </c>
      <c r="M41" s="43">
        <f t="shared" si="6"/>
        <v>-44626.809999999998</v>
      </c>
      <c r="N41" s="44">
        <f t="shared" si="7"/>
        <v>178.23999999999978</v>
      </c>
      <c r="O41" s="45">
        <f t="shared" si="1"/>
        <v>1.1561205806000603</v>
      </c>
      <c r="P41" s="45">
        <f t="shared" si="2"/>
        <v>1.0204638346727899</v>
      </c>
      <c r="Q41" s="45">
        <f t="shared" si="3"/>
        <v>0.98633998456619998</v>
      </c>
      <c r="R41" s="45">
        <f t="shared" si="4"/>
        <v>0.16700464218584049</v>
      </c>
      <c r="S41" s="38"/>
      <c r="T41" s="38"/>
      <c r="U41" s="38"/>
      <c r="V41" s="38"/>
      <c r="W41" s="38"/>
      <c r="X41" s="38"/>
      <c r="Y41" s="38"/>
      <c r="Z41" s="38"/>
    </row>
    <row r="42" s="38" customFormat="1" ht="30.75" customHeight="1">
      <c r="A42" s="39"/>
      <c r="B42" s="40"/>
      <c r="C42" s="41" t="s">
        <v>101</v>
      </c>
      <c r="D42" s="60" t="s">
        <v>102</v>
      </c>
      <c r="E42" s="43">
        <v>1907.75</v>
      </c>
      <c r="F42" s="43">
        <v>3436.3000000000002</v>
      </c>
      <c r="G42" s="43">
        <v>0</v>
      </c>
      <c r="H42" s="43">
        <v>0</v>
      </c>
      <c r="I42" s="43">
        <v>813.57999999999993</v>
      </c>
      <c r="J42" s="43">
        <v>733.07999999999993</v>
      </c>
      <c r="K42" s="43">
        <f t="shared" si="5"/>
        <v>-1094.1700000000001</v>
      </c>
      <c r="L42" s="43">
        <f t="shared" si="0"/>
        <v>813.57999999999993</v>
      </c>
      <c r="M42" s="43">
        <f t="shared" si="6"/>
        <v>-2622.7200000000003</v>
      </c>
      <c r="N42" s="44">
        <f t="shared" si="7"/>
        <v>733.07999999999993</v>
      </c>
      <c r="O42" s="45">
        <f t="shared" si="1"/>
        <v>0.42646049010614595</v>
      </c>
      <c r="P42" s="45" t="str">
        <f t="shared" si="2"/>
        <v/>
      </c>
      <c r="Q42" s="45" t="str">
        <f t="shared" si="3"/>
        <v/>
      </c>
      <c r="R42" s="45">
        <f t="shared" si="4"/>
        <v>0.23676046910921628</v>
      </c>
      <c r="S42" s="38"/>
      <c r="T42" s="38"/>
      <c r="U42" s="38"/>
      <c r="V42" s="38"/>
      <c r="W42" s="38"/>
      <c r="X42" s="38"/>
      <c r="Y42" s="38"/>
      <c r="Z42" s="38"/>
    </row>
    <row r="43" s="38" customFormat="1" ht="18" customHeight="1">
      <c r="A43" s="39"/>
      <c r="B43" s="40"/>
      <c r="C43" s="41" t="s">
        <v>103</v>
      </c>
      <c r="D43" s="60" t="s">
        <v>104</v>
      </c>
      <c r="E43" s="43">
        <v>3.7199999999999998</v>
      </c>
      <c r="F43" s="43">
        <v>0</v>
      </c>
      <c r="G43" s="43">
        <v>0</v>
      </c>
      <c r="H43" s="43">
        <v>0</v>
      </c>
      <c r="I43" s="43">
        <v>214.84</v>
      </c>
      <c r="J43" s="43">
        <v>12.309999999999999</v>
      </c>
      <c r="K43" s="43">
        <f t="shared" si="5"/>
        <v>211.12</v>
      </c>
      <c r="L43" s="43">
        <f t="shared" si="0"/>
        <v>214.84</v>
      </c>
      <c r="M43" s="43">
        <f t="shared" si="6"/>
        <v>214.84</v>
      </c>
      <c r="N43" s="44">
        <f t="shared" si="7"/>
        <v>12.309999999999999</v>
      </c>
      <c r="O43" s="45">
        <f t="shared" si="1"/>
        <v>57.752688172043015</v>
      </c>
      <c r="P43" s="45" t="str">
        <f t="shared" si="2"/>
        <v/>
      </c>
      <c r="Q43" s="45" t="str">
        <f t="shared" si="3"/>
        <v/>
      </c>
      <c r="R43" s="45" t="str">
        <f t="shared" si="4"/>
        <v/>
      </c>
      <c r="S43" s="38"/>
      <c r="T43" s="38"/>
      <c r="U43" s="38"/>
      <c r="V43" s="38"/>
      <c r="W43" s="38"/>
      <c r="X43" s="38"/>
      <c r="Y43" s="38"/>
      <c r="Z43" s="38"/>
    </row>
    <row r="44" s="38" customFormat="1" ht="30">
      <c r="A44" s="39"/>
      <c r="B44" s="40"/>
      <c r="C44" s="59" t="s">
        <v>105</v>
      </c>
      <c r="D44" s="64" t="s">
        <v>106</v>
      </c>
      <c r="E44" s="43">
        <v>10264.559999999999</v>
      </c>
      <c r="F44" s="43">
        <v>202788.70000000001</v>
      </c>
      <c r="G44" s="43">
        <v>17930</v>
      </c>
      <c r="H44" s="43">
        <v>15700</v>
      </c>
      <c r="I44" s="43">
        <v>22029.91</v>
      </c>
      <c r="J44" s="43">
        <v>19226.260000000002</v>
      </c>
      <c r="K44" s="43">
        <f t="shared" si="5"/>
        <v>11765.35</v>
      </c>
      <c r="L44" s="43">
        <f t="shared" si="0"/>
        <v>4099.9099999999999</v>
      </c>
      <c r="M44" s="43">
        <f t="shared" si="6"/>
        <v>-180758.79000000001</v>
      </c>
      <c r="N44" s="44">
        <f t="shared" si="7"/>
        <v>3526.260000000002</v>
      </c>
      <c r="O44" s="45">
        <f t="shared" si="1"/>
        <v>2.1462108458618783</v>
      </c>
      <c r="P44" s="45">
        <f t="shared" si="2"/>
        <v>1.2246025477707008</v>
      </c>
      <c r="Q44" s="45">
        <f t="shared" si="3"/>
        <v>1.2286620189626325</v>
      </c>
      <c r="R44" s="45">
        <f t="shared" si="4"/>
        <v>0.10863480065703858</v>
      </c>
      <c r="S44" s="38"/>
      <c r="T44" s="38"/>
      <c r="U44" s="38"/>
      <c r="V44" s="38"/>
      <c r="W44" s="38"/>
      <c r="X44" s="38"/>
      <c r="Y44" s="38"/>
      <c r="Z44" s="38"/>
    </row>
    <row r="45" s="38" customFormat="1" ht="30" hidden="1" customHeight="1">
      <c r="A45" s="39"/>
      <c r="B45" s="40"/>
      <c r="C45" s="59" t="s">
        <v>107</v>
      </c>
      <c r="D45" s="64" t="s">
        <v>108</v>
      </c>
      <c r="E45" s="43"/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f t="shared" si="5"/>
        <v>0</v>
      </c>
      <c r="L45" s="43">
        <f t="shared" si="0"/>
        <v>0</v>
      </c>
      <c r="M45" s="43">
        <f t="shared" si="6"/>
        <v>0</v>
      </c>
      <c r="N45" s="44">
        <f t="shared" si="7"/>
        <v>0</v>
      </c>
      <c r="O45" s="45" t="str">
        <f t="shared" si="1"/>
        <v/>
      </c>
      <c r="P45" s="45" t="str">
        <f t="shared" si="2"/>
        <v/>
      </c>
      <c r="Q45" s="45" t="str">
        <f t="shared" si="3"/>
        <v/>
      </c>
      <c r="R45" s="45" t="str">
        <f t="shared" si="4"/>
        <v/>
      </c>
      <c r="S45" s="38"/>
      <c r="T45" s="38"/>
      <c r="U45" s="38"/>
      <c r="V45" s="38"/>
      <c r="W45" s="38"/>
      <c r="X45" s="38"/>
      <c r="Y45" s="38"/>
      <c r="Z45" s="38"/>
    </row>
    <row r="46" s="38" customFormat="1" ht="28.5" customHeight="1">
      <c r="A46" s="39"/>
      <c r="B46" s="40"/>
      <c r="C46" s="59" t="s">
        <v>109</v>
      </c>
      <c r="D46" s="64" t="s">
        <v>110</v>
      </c>
      <c r="E46" s="43">
        <v>13522.299999999999</v>
      </c>
      <c r="F46" s="43">
        <v>96901.899999999994</v>
      </c>
      <c r="G46" s="43">
        <v>7750</v>
      </c>
      <c r="H46" s="43">
        <v>4850</v>
      </c>
      <c r="I46" s="43">
        <v>7517.6800000000003</v>
      </c>
      <c r="J46" s="43">
        <v>4554.5200000000004</v>
      </c>
      <c r="K46" s="43">
        <f t="shared" si="5"/>
        <v>-6004.619999999999</v>
      </c>
      <c r="L46" s="43">
        <f t="shared" si="0"/>
        <v>-232.31999999999971</v>
      </c>
      <c r="M46" s="43">
        <f t="shared" si="6"/>
        <v>-89384.220000000001</v>
      </c>
      <c r="N46" s="44">
        <f t="shared" si="7"/>
        <v>-295.47999999999956</v>
      </c>
      <c r="O46" s="45">
        <f t="shared" si="1"/>
        <v>0.55594684336244582</v>
      </c>
      <c r="P46" s="45">
        <f t="shared" si="2"/>
        <v>0.93907628865979387</v>
      </c>
      <c r="Q46" s="45">
        <f t="shared" si="3"/>
        <v>0.97002322580645162</v>
      </c>
      <c r="R46" s="45">
        <f t="shared" si="4"/>
        <v>0.077580315762642432</v>
      </c>
      <c r="S46" s="38"/>
      <c r="T46" s="38"/>
      <c r="U46" s="38"/>
      <c r="V46" s="38"/>
      <c r="W46" s="38"/>
      <c r="X46" s="38"/>
      <c r="Y46" s="38"/>
      <c r="Z46" s="38"/>
    </row>
    <row r="47" s="38" customFormat="1" ht="42" hidden="1" customHeight="1">
      <c r="A47" s="39"/>
      <c r="B47" s="40"/>
      <c r="C47" s="59" t="s">
        <v>111</v>
      </c>
      <c r="D47" s="64" t="s">
        <v>112</v>
      </c>
      <c r="E47" s="43"/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f t="shared" si="5"/>
        <v>0</v>
      </c>
      <c r="L47" s="43">
        <f t="shared" si="0"/>
        <v>0</v>
      </c>
      <c r="M47" s="43">
        <f t="shared" si="6"/>
        <v>0</v>
      </c>
      <c r="N47" s="44">
        <f t="shared" si="7"/>
        <v>0</v>
      </c>
      <c r="O47" s="45" t="str">
        <f t="shared" si="1"/>
        <v/>
      </c>
      <c r="P47" s="45" t="str">
        <f t="shared" si="2"/>
        <v/>
      </c>
      <c r="Q47" s="45" t="str">
        <f t="shared" si="3"/>
        <v/>
      </c>
      <c r="R47" s="45"/>
      <c r="S47" s="38"/>
      <c r="T47" s="38"/>
      <c r="U47" s="38"/>
      <c r="V47" s="38"/>
      <c r="W47" s="38"/>
      <c r="X47" s="38"/>
      <c r="Y47" s="38"/>
      <c r="Z47" s="38"/>
    </row>
    <row r="48" s="38" customFormat="1" ht="18" customHeight="1">
      <c r="A48" s="39"/>
      <c r="B48" s="40"/>
      <c r="C48" s="41" t="s">
        <v>70</v>
      </c>
      <c r="D48" s="60" t="s">
        <v>71</v>
      </c>
      <c r="E48" s="43">
        <v>1533.51</v>
      </c>
      <c r="F48" s="43">
        <v>12978</v>
      </c>
      <c r="G48" s="43">
        <v>0</v>
      </c>
      <c r="H48" s="43">
        <v>0</v>
      </c>
      <c r="I48" s="43">
        <v>627.38999999999999</v>
      </c>
      <c r="J48" s="43">
        <v>237.49000000000001</v>
      </c>
      <c r="K48" s="43">
        <f t="shared" si="5"/>
        <v>-906.12</v>
      </c>
      <c r="L48" s="43">
        <f t="shared" si="0"/>
        <v>627.38999999999999</v>
      </c>
      <c r="M48" s="43">
        <f t="shared" si="6"/>
        <v>-12350.610000000001</v>
      </c>
      <c r="N48" s="44">
        <f t="shared" si="7"/>
        <v>237.49000000000001</v>
      </c>
      <c r="O48" s="45">
        <f t="shared" si="1"/>
        <v>0.40912025353600562</v>
      </c>
      <c r="P48" s="45" t="str">
        <f t="shared" si="2"/>
        <v/>
      </c>
      <c r="Q48" s="45" t="str">
        <f t="shared" si="3"/>
        <v/>
      </c>
      <c r="R48" s="45">
        <f t="shared" si="4"/>
        <v>0.04834257975034674</v>
      </c>
      <c r="S48" s="38"/>
      <c r="T48" s="38"/>
      <c r="U48" s="38"/>
      <c r="V48" s="38"/>
      <c r="W48" s="38"/>
      <c r="X48" s="38"/>
      <c r="Y48" s="38"/>
      <c r="Z48" s="38"/>
    </row>
    <row r="49" s="38" customFormat="1" ht="18.75" customHeight="1">
      <c r="A49" s="39"/>
      <c r="B49" s="40"/>
      <c r="C49" s="41" t="s">
        <v>113</v>
      </c>
      <c r="D49" s="60" t="s">
        <v>114</v>
      </c>
      <c r="E49" s="43">
        <v>5278.3800000000001</v>
      </c>
      <c r="F49" s="43">
        <v>68465.100000000006</v>
      </c>
      <c r="G49" s="43">
        <v>8203</v>
      </c>
      <c r="H49" s="43">
        <v>4778</v>
      </c>
      <c r="I49" s="43">
        <v>5448.0699999999997</v>
      </c>
      <c r="J49" s="43">
        <v>1019.61</v>
      </c>
      <c r="K49" s="43">
        <f t="shared" si="5"/>
        <v>169.6899999999996</v>
      </c>
      <c r="L49" s="43">
        <f t="shared" si="0"/>
        <v>-2754.9300000000003</v>
      </c>
      <c r="M49" s="43">
        <f t="shared" si="6"/>
        <v>-63017.030000000006</v>
      </c>
      <c r="N49" s="44">
        <f t="shared" si="7"/>
        <v>-3758.3899999999999</v>
      </c>
      <c r="O49" s="45">
        <f t="shared" si="1"/>
        <v>1.0321481212038541</v>
      </c>
      <c r="P49" s="45">
        <f t="shared" si="2"/>
        <v>0.21339681875261615</v>
      </c>
      <c r="Q49" s="45">
        <f t="shared" si="3"/>
        <v>0.66415579665975855</v>
      </c>
      <c r="R49" s="45">
        <f t="shared" si="4"/>
        <v>0.079574410904241707</v>
      </c>
      <c r="S49" s="38"/>
      <c r="T49" s="38"/>
      <c r="U49" s="38"/>
      <c r="V49" s="38"/>
      <c r="W49" s="38"/>
      <c r="X49" s="38"/>
      <c r="Y49" s="38"/>
      <c r="Z49" s="38"/>
    </row>
    <row r="50" s="38" customFormat="1" ht="18" customHeight="1">
      <c r="A50" s="39"/>
      <c r="B50" s="39"/>
      <c r="C50" s="49"/>
      <c r="D50" s="65" t="s">
        <v>51</v>
      </c>
      <c r="E50" s="69">
        <f>SUM(E39:E49)</f>
        <v>117733.12999999999</v>
      </c>
      <c r="F50" s="69">
        <f>SUM(F39:F49)</f>
        <v>947303.40000000014</v>
      </c>
      <c r="G50" s="69">
        <f>SUM(G39:G49)</f>
        <v>127326.60000000001</v>
      </c>
      <c r="H50" s="69">
        <f>SUM(H39:H49)</f>
        <v>102435.60000000001</v>
      </c>
      <c r="I50" s="69">
        <f>SUM(I39:I49)</f>
        <v>145951.20999999999</v>
      </c>
      <c r="J50" s="69">
        <f>SUM(J39:J49)</f>
        <v>89548.080000000002</v>
      </c>
      <c r="K50" s="69">
        <f>SUM(K39:K49)</f>
        <v>28218.079999999998</v>
      </c>
      <c r="L50" s="69">
        <f t="shared" si="0"/>
        <v>18624.609999999986</v>
      </c>
      <c r="M50" s="69">
        <f>SUM(M39:M49)</f>
        <v>-801352.18999999994</v>
      </c>
      <c r="N50" s="69">
        <f>SUM(N39:N49)</f>
        <v>-12887.519999999999</v>
      </c>
      <c r="O50" s="69">
        <f>SUM(O39:O49)</f>
        <v>67.298525032655519</v>
      </c>
      <c r="P50" s="69">
        <f>SUM(P39:P49)</f>
        <v>4.9916583842096491</v>
      </c>
      <c r="Q50" s="69">
        <f t="shared" si="3"/>
        <v>1.1462743056046418</v>
      </c>
      <c r="R50" s="69">
        <f>SUM(R39:R49)</f>
        <v>1.1129936445684523</v>
      </c>
      <c r="S50" s="38"/>
      <c r="T50" s="38"/>
      <c r="U50" s="38"/>
      <c r="V50" s="38"/>
      <c r="W50" s="38"/>
      <c r="X50" s="38"/>
      <c r="Y50" s="38"/>
      <c r="Z50" s="38"/>
    </row>
    <row r="51" s="38" customFormat="1" ht="18" customHeight="1">
      <c r="A51" s="39" t="s">
        <v>115</v>
      </c>
      <c r="B51" s="40" t="s">
        <v>116</v>
      </c>
      <c r="C51" s="41" t="s">
        <v>68</v>
      </c>
      <c r="D51" s="60" t="s">
        <v>69</v>
      </c>
      <c r="E51" s="43">
        <v>0</v>
      </c>
      <c r="F51" s="43">
        <v>371</v>
      </c>
      <c r="G51" s="43">
        <v>0</v>
      </c>
      <c r="H51" s="43">
        <v>0</v>
      </c>
      <c r="I51" s="43">
        <v>0</v>
      </c>
      <c r="J51" s="43">
        <v>0</v>
      </c>
      <c r="K51" s="43">
        <f t="shared" ref="K51:K83" si="8">I51-E51</f>
        <v>0</v>
      </c>
      <c r="L51" s="43">
        <f t="shared" si="0"/>
        <v>0</v>
      </c>
      <c r="M51" s="43">
        <f t="shared" ref="M51:M83" si="9">I51-F51</f>
        <v>-371</v>
      </c>
      <c r="N51" s="44">
        <f t="shared" ref="N51:N83" si="10">J51-H51</f>
        <v>0</v>
      </c>
      <c r="O51" s="45" t="str">
        <f t="shared" ref="O51:O83" si="11">IFERROR(I51/E51,"")</f>
        <v/>
      </c>
      <c r="P51" s="45" t="str">
        <f t="shared" ref="P51:P83" si="12">IFERROR(J51/H51,"")</f>
        <v/>
      </c>
      <c r="Q51" s="45" t="str">
        <f t="shared" si="3"/>
        <v/>
      </c>
      <c r="R51" s="45">
        <f t="shared" ref="R51:R83" si="13">IFERROR(I51/F51,"")</f>
        <v>0</v>
      </c>
      <c r="S51" s="38"/>
      <c r="T51" s="38"/>
      <c r="U51" s="38"/>
      <c r="V51" s="38"/>
      <c r="W51" s="38"/>
      <c r="X51" s="38"/>
      <c r="Y51" s="38"/>
      <c r="Z51" s="38"/>
    </row>
    <row r="52" s="38" customFormat="1" ht="18" customHeight="1">
      <c r="A52" s="39"/>
      <c r="B52" s="40"/>
      <c r="C52" s="49"/>
      <c r="D52" s="65" t="s">
        <v>51</v>
      </c>
      <c r="E52" s="61">
        <f>SUM(E51:E51)</f>
        <v>0</v>
      </c>
      <c r="F52" s="61">
        <f>SUM(F51:F51)</f>
        <v>371</v>
      </c>
      <c r="G52" s="61">
        <f>SUM(G51:G51)</f>
        <v>0</v>
      </c>
      <c r="H52" s="61">
        <f>SUM(H51:H51)</f>
        <v>0</v>
      </c>
      <c r="I52" s="61">
        <f>SUM(I51:I51)</f>
        <v>0</v>
      </c>
      <c r="J52" s="61">
        <f>SUM(J51:J51)</f>
        <v>0</v>
      </c>
      <c r="K52" s="61">
        <f t="shared" si="8"/>
        <v>0</v>
      </c>
      <c r="L52" s="61">
        <f t="shared" si="0"/>
        <v>0</v>
      </c>
      <c r="M52" s="61">
        <f t="shared" si="9"/>
        <v>-371</v>
      </c>
      <c r="N52" s="62">
        <f t="shared" si="10"/>
        <v>0</v>
      </c>
      <c r="O52" s="45" t="str">
        <f t="shared" si="11"/>
        <v/>
      </c>
      <c r="P52" s="45" t="str">
        <f t="shared" si="12"/>
        <v/>
      </c>
      <c r="Q52" s="45" t="str">
        <f t="shared" si="3"/>
        <v/>
      </c>
      <c r="R52" s="45">
        <f t="shared" si="13"/>
        <v>0</v>
      </c>
      <c r="S52" s="38"/>
      <c r="T52" s="38"/>
      <c r="U52" s="38"/>
      <c r="V52" s="38"/>
      <c r="W52" s="38"/>
      <c r="X52" s="38"/>
      <c r="Y52" s="38"/>
      <c r="Z52" s="38"/>
    </row>
    <row r="53" s="38" customFormat="1" ht="18" customHeight="1">
      <c r="A53" s="39" t="s">
        <v>117</v>
      </c>
      <c r="B53" s="40" t="s">
        <v>118</v>
      </c>
      <c r="C53" s="41" t="s">
        <v>119</v>
      </c>
      <c r="D53" s="60" t="s">
        <v>120</v>
      </c>
      <c r="E53" s="43">
        <v>62754.720000000001</v>
      </c>
      <c r="F53" s="43">
        <v>653882.09999999998</v>
      </c>
      <c r="G53" s="43">
        <v>121052.5</v>
      </c>
      <c r="H53" s="43">
        <v>60340.5</v>
      </c>
      <c r="I53" s="43">
        <v>54887.18</v>
      </c>
      <c r="J53" s="43">
        <v>134.47</v>
      </c>
      <c r="K53" s="43">
        <f t="shared" si="8"/>
        <v>-7867.5400000000009</v>
      </c>
      <c r="L53" s="43">
        <f t="shared" si="0"/>
        <v>-66165.320000000007</v>
      </c>
      <c r="M53" s="43">
        <f t="shared" si="9"/>
        <v>-598994.91999999993</v>
      </c>
      <c r="N53" s="44">
        <f t="shared" si="10"/>
        <v>-60206.029999999999</v>
      </c>
      <c r="O53" s="45">
        <f t="shared" si="11"/>
        <v>0.87463030669246866</v>
      </c>
      <c r="P53" s="45">
        <f t="shared" si="12"/>
        <v>0.0022285198167068553</v>
      </c>
      <c r="Q53" s="45">
        <f t="shared" si="3"/>
        <v>0.45341632762644307</v>
      </c>
      <c r="R53" s="45">
        <f t="shared" si="13"/>
        <v>0.083940484071975671</v>
      </c>
      <c r="S53" s="38"/>
      <c r="T53" s="38"/>
      <c r="U53" s="38"/>
      <c r="V53" s="38"/>
      <c r="W53" s="38"/>
      <c r="X53" s="38"/>
      <c r="Y53" s="38"/>
      <c r="Z53" s="38"/>
    </row>
    <row r="54" s="38" customFormat="1" ht="18" customHeight="1">
      <c r="A54" s="39"/>
      <c r="B54" s="40"/>
      <c r="C54" s="41" t="s">
        <v>121</v>
      </c>
      <c r="D54" s="60" t="s">
        <v>122</v>
      </c>
      <c r="E54" s="43">
        <v>45910.139999999999</v>
      </c>
      <c r="F54" s="43">
        <v>423200.79999999999</v>
      </c>
      <c r="G54" s="43">
        <v>77449.100000000006</v>
      </c>
      <c r="H54" s="43">
        <v>34724.199999999997</v>
      </c>
      <c r="I54" s="43">
        <v>45268.300000000003</v>
      </c>
      <c r="J54" s="43">
        <v>0</v>
      </c>
      <c r="K54" s="43">
        <f t="shared" si="8"/>
        <v>-641.83999999999651</v>
      </c>
      <c r="L54" s="43">
        <f t="shared" si="0"/>
        <v>-32180.800000000003</v>
      </c>
      <c r="M54" s="43">
        <f t="shared" si="9"/>
        <v>-377932.5</v>
      </c>
      <c r="N54" s="44">
        <f t="shared" si="10"/>
        <v>-34724.199999999997</v>
      </c>
      <c r="O54" s="45">
        <f t="shared" si="11"/>
        <v>0.98601964620452043</v>
      </c>
      <c r="P54" s="45">
        <f t="shared" si="12"/>
        <v>0</v>
      </c>
      <c r="Q54" s="45">
        <f t="shared" si="3"/>
        <v>0.58449097536317396</v>
      </c>
      <c r="R54" s="45">
        <f t="shared" si="13"/>
        <v>0.10696648021459318</v>
      </c>
      <c r="S54" s="38"/>
      <c r="T54" s="38"/>
      <c r="U54" s="38"/>
      <c r="V54" s="38"/>
      <c r="W54" s="38"/>
      <c r="X54" s="38"/>
      <c r="Y54" s="38"/>
      <c r="Z54" s="38"/>
    </row>
    <row r="55" s="38" customFormat="1" ht="18" customHeight="1">
      <c r="A55" s="39"/>
      <c r="B55" s="40"/>
      <c r="C55" s="41" t="s">
        <v>123</v>
      </c>
      <c r="D55" s="60" t="s">
        <v>124</v>
      </c>
      <c r="E55" s="43">
        <v>346771.48999999999</v>
      </c>
      <c r="F55" s="43">
        <v>4515290.5999999996</v>
      </c>
      <c r="G55" s="43">
        <v>623261.09999999998</v>
      </c>
      <c r="H55" s="43">
        <v>329896</v>
      </c>
      <c r="I55" s="43">
        <v>295034.34999999998</v>
      </c>
      <c r="J55" s="43">
        <v>13649.18</v>
      </c>
      <c r="K55" s="43">
        <f t="shared" si="8"/>
        <v>-51737.140000000014</v>
      </c>
      <c r="L55" s="43">
        <f t="shared" si="0"/>
        <v>-328226.75</v>
      </c>
      <c r="M55" s="43">
        <f t="shared" si="9"/>
        <v>-4220256.25</v>
      </c>
      <c r="N55" s="44">
        <f t="shared" si="10"/>
        <v>-316246.82000000001</v>
      </c>
      <c r="O55" s="45">
        <f t="shared" si="11"/>
        <v>0.8508033633330121</v>
      </c>
      <c r="P55" s="45">
        <f t="shared" si="12"/>
        <v>0.041374190654024298</v>
      </c>
      <c r="Q55" s="45">
        <f t="shared" si="3"/>
        <v>0.47337199449797202</v>
      </c>
      <c r="R55" s="45">
        <f t="shared" si="13"/>
        <v>0.065341165416905836</v>
      </c>
      <c r="S55" s="38"/>
      <c r="T55" s="38"/>
      <c r="U55" s="38"/>
      <c r="V55" s="38"/>
      <c r="W55" s="38"/>
      <c r="X55" s="38"/>
      <c r="Y55" s="38"/>
      <c r="Z55" s="38"/>
    </row>
    <row r="56" s="38" customFormat="1" ht="31.5" customHeight="1">
      <c r="A56" s="39"/>
      <c r="B56" s="40"/>
      <c r="C56" s="41" t="s">
        <v>125</v>
      </c>
      <c r="D56" s="60" t="s">
        <v>126</v>
      </c>
      <c r="E56" s="43">
        <v>124.3</v>
      </c>
      <c r="F56" s="43">
        <v>795</v>
      </c>
      <c r="G56" s="43">
        <v>120</v>
      </c>
      <c r="H56" s="43">
        <v>60</v>
      </c>
      <c r="I56" s="43">
        <v>116.55</v>
      </c>
      <c r="J56" s="43">
        <v>66.200000000000003</v>
      </c>
      <c r="K56" s="43">
        <f t="shared" si="8"/>
        <v>-7.75</v>
      </c>
      <c r="L56" s="43">
        <f t="shared" si="0"/>
        <v>-3.4500000000000028</v>
      </c>
      <c r="M56" s="43">
        <f t="shared" si="9"/>
        <v>-678.45000000000005</v>
      </c>
      <c r="N56" s="44">
        <f t="shared" si="10"/>
        <v>6.2000000000000028</v>
      </c>
      <c r="O56" s="45">
        <f t="shared" si="11"/>
        <v>0.93765084473049076</v>
      </c>
      <c r="P56" s="45">
        <f t="shared" si="12"/>
        <v>1.1033333333333333</v>
      </c>
      <c r="Q56" s="45">
        <f t="shared" si="3"/>
        <v>0.97124999999999995</v>
      </c>
      <c r="R56" s="45">
        <f t="shared" si="13"/>
        <v>0.14660377358490564</v>
      </c>
      <c r="S56" s="38"/>
      <c r="T56" s="38"/>
      <c r="U56" s="38"/>
      <c r="V56" s="38"/>
      <c r="W56" s="38"/>
      <c r="X56" s="38"/>
      <c r="Y56" s="38"/>
      <c r="Z56" s="38"/>
    </row>
    <row r="57" s="38" customFormat="1" ht="18" customHeight="1">
      <c r="A57" s="39"/>
      <c r="B57" s="40"/>
      <c r="C57" s="49"/>
      <c r="D57" s="65" t="s">
        <v>51</v>
      </c>
      <c r="E57" s="61">
        <f>SUM(E53:E56)</f>
        <v>455560.64999999997</v>
      </c>
      <c r="F57" s="61">
        <f>SUM(F53:F56)</f>
        <v>5593168.5</v>
      </c>
      <c r="G57" s="61">
        <f>SUM(G53:G56)</f>
        <v>821882.69999999995</v>
      </c>
      <c r="H57" s="61">
        <f>SUM(H53:H56)</f>
        <v>425020.70000000001</v>
      </c>
      <c r="I57" s="61">
        <f>SUM(I53:I56)</f>
        <v>395306.37999999995</v>
      </c>
      <c r="J57" s="61">
        <f>SUM(J53:J56)</f>
        <v>13849.85</v>
      </c>
      <c r="K57" s="61">
        <f t="shared" si="8"/>
        <v>-60254.270000000019</v>
      </c>
      <c r="L57" s="61">
        <f t="shared" si="0"/>
        <v>-426576.32000000001</v>
      </c>
      <c r="M57" s="61">
        <f t="shared" si="9"/>
        <v>-5197862.1200000001</v>
      </c>
      <c r="N57" s="62">
        <f t="shared" si="10"/>
        <v>-411170.85000000003</v>
      </c>
      <c r="O57" s="45">
        <f t="shared" si="11"/>
        <v>0.86773600836683318</v>
      </c>
      <c r="P57" s="45">
        <f t="shared" si="12"/>
        <v>0.032586295208680421</v>
      </c>
      <c r="Q57" s="45">
        <f t="shared" si="3"/>
        <v>0.48097664058386919</v>
      </c>
      <c r="R57" s="45">
        <f t="shared" si="13"/>
        <v>0.070676644195503846</v>
      </c>
      <c r="S57" s="38"/>
      <c r="T57" s="38"/>
      <c r="U57" s="38"/>
      <c r="V57" s="38"/>
      <c r="W57" s="38"/>
      <c r="X57" s="38"/>
      <c r="Y57" s="38"/>
      <c r="Z57" s="38"/>
    </row>
    <row r="58" s="38" customFormat="1" ht="18" customHeight="1">
      <c r="A58" s="40">
        <v>991</v>
      </c>
      <c r="B58" s="40" t="s">
        <v>127</v>
      </c>
      <c r="C58" s="59" t="s">
        <v>82</v>
      </c>
      <c r="D58" s="64" t="s">
        <v>128</v>
      </c>
      <c r="E58" s="43">
        <v>4965.8500000000004</v>
      </c>
      <c r="F58" s="43">
        <v>66470.800000000003</v>
      </c>
      <c r="G58" s="43">
        <v>9900</v>
      </c>
      <c r="H58" s="43">
        <v>5600</v>
      </c>
      <c r="I58" s="43">
        <v>5888.7299999999996</v>
      </c>
      <c r="J58" s="43">
        <v>802.77999999999997</v>
      </c>
      <c r="K58" s="43">
        <f t="shared" si="8"/>
        <v>922.8799999999992</v>
      </c>
      <c r="L58" s="43">
        <f t="shared" si="0"/>
        <v>-4011.2700000000004</v>
      </c>
      <c r="M58" s="43">
        <f t="shared" si="9"/>
        <v>-60582.070000000007</v>
      </c>
      <c r="N58" s="44">
        <f t="shared" si="10"/>
        <v>-4797.2200000000003</v>
      </c>
      <c r="O58" s="45">
        <f t="shared" si="11"/>
        <v>1.185845323559914</v>
      </c>
      <c r="P58" s="45">
        <f t="shared" si="12"/>
        <v>0.14335357142857141</v>
      </c>
      <c r="Q58" s="45">
        <f t="shared" si="3"/>
        <v>0.59482121212121208</v>
      </c>
      <c r="R58" s="45">
        <f t="shared" si="13"/>
        <v>0.088591231036786067</v>
      </c>
      <c r="S58" s="38"/>
      <c r="T58" s="38"/>
      <c r="U58" s="38"/>
      <c r="V58" s="38"/>
      <c r="W58" s="38"/>
      <c r="X58" s="38"/>
      <c r="Y58" s="38"/>
      <c r="Z58" s="38"/>
    </row>
    <row r="59" s="38" customFormat="1" ht="14.25" customHeight="1">
      <c r="A59" s="40"/>
      <c r="B59" s="40"/>
      <c r="C59" s="41" t="s">
        <v>129</v>
      </c>
      <c r="D59" s="60" t="s">
        <v>130</v>
      </c>
      <c r="E59" s="43">
        <v>0</v>
      </c>
      <c r="F59" s="43">
        <v>0</v>
      </c>
      <c r="G59" s="43">
        <v>0</v>
      </c>
      <c r="H59" s="43">
        <v>0</v>
      </c>
      <c r="I59" s="43">
        <v>505.33999999999997</v>
      </c>
      <c r="J59" s="43">
        <v>0</v>
      </c>
      <c r="K59" s="43">
        <f t="shared" si="8"/>
        <v>505.33999999999997</v>
      </c>
      <c r="L59" s="43">
        <f t="shared" si="0"/>
        <v>505.33999999999997</v>
      </c>
      <c r="M59" s="43">
        <f t="shared" si="9"/>
        <v>505.33999999999997</v>
      </c>
      <c r="N59" s="44">
        <f t="shared" si="10"/>
        <v>0</v>
      </c>
      <c r="O59" s="45" t="str">
        <f t="shared" si="11"/>
        <v/>
      </c>
      <c r="P59" s="45" t="str">
        <f t="shared" si="12"/>
        <v/>
      </c>
      <c r="Q59" s="45" t="str">
        <f t="shared" si="3"/>
        <v/>
      </c>
      <c r="R59" s="45" t="str">
        <f t="shared" si="13"/>
        <v/>
      </c>
      <c r="S59" s="38"/>
      <c r="T59" s="38"/>
      <c r="U59" s="38"/>
      <c r="V59" s="38"/>
      <c r="W59" s="38"/>
      <c r="X59" s="38"/>
      <c r="Y59" s="38"/>
      <c r="Z59" s="38"/>
    </row>
    <row r="60" s="38" customFormat="1" ht="15.75" customHeight="1">
      <c r="A60" s="40"/>
      <c r="B60" s="40"/>
      <c r="C60" s="49"/>
      <c r="D60" s="65" t="s">
        <v>51</v>
      </c>
      <c r="E60" s="61">
        <f>SUM(E58:E59)</f>
        <v>4965.8500000000004</v>
      </c>
      <c r="F60" s="61">
        <f>SUM(F58:F59)</f>
        <v>66470.800000000003</v>
      </c>
      <c r="G60" s="61">
        <f>SUM(G58:G59)</f>
        <v>9900</v>
      </c>
      <c r="H60" s="61">
        <f>SUM(H58:H59)</f>
        <v>5600</v>
      </c>
      <c r="I60" s="61">
        <f>SUM(I58:I59)</f>
        <v>6394.0699999999997</v>
      </c>
      <c r="J60" s="61">
        <f>SUM(J58:J59)</f>
        <v>802.77999999999997</v>
      </c>
      <c r="K60" s="61">
        <f t="shared" si="8"/>
        <v>1428.2199999999993</v>
      </c>
      <c r="L60" s="61">
        <f t="shared" si="0"/>
        <v>-3505.9300000000003</v>
      </c>
      <c r="M60" s="61">
        <f t="shared" si="9"/>
        <v>-60076.730000000003</v>
      </c>
      <c r="N60" s="62">
        <f t="shared" si="10"/>
        <v>-4797.2200000000003</v>
      </c>
      <c r="O60" s="45">
        <f t="shared" si="11"/>
        <v>1.2876083651338641</v>
      </c>
      <c r="P60" s="45">
        <f t="shared" si="12"/>
        <v>0.14335357142857141</v>
      </c>
      <c r="Q60" s="45">
        <f t="shared" si="3"/>
        <v>0.64586565656565653</v>
      </c>
      <c r="R60" s="53">
        <f t="shared" si="13"/>
        <v>0.096193666993627275</v>
      </c>
      <c r="S60" s="38"/>
      <c r="T60" s="38"/>
      <c r="U60" s="38"/>
      <c r="V60" s="38"/>
      <c r="W60" s="38"/>
      <c r="X60" s="38"/>
      <c r="Y60" s="38"/>
      <c r="Z60" s="38"/>
    </row>
    <row r="61" s="38" customFormat="1" ht="18" customHeight="1">
      <c r="A61" s="39" t="s">
        <v>131</v>
      </c>
      <c r="B61" s="40" t="s">
        <v>132</v>
      </c>
      <c r="C61" s="41" t="s">
        <v>133</v>
      </c>
      <c r="D61" s="60" t="s">
        <v>134</v>
      </c>
      <c r="E61" s="43">
        <v>-245.36000000000001</v>
      </c>
      <c r="F61" s="43">
        <v>24461.700000000001</v>
      </c>
      <c r="G61" s="43">
        <v>536</v>
      </c>
      <c r="H61" s="43">
        <v>378.19999999999999</v>
      </c>
      <c r="I61" s="43">
        <v>367.78999999999996</v>
      </c>
      <c r="J61" s="43">
        <v>135.57999999999998</v>
      </c>
      <c r="K61" s="43">
        <f t="shared" si="8"/>
        <v>613.14999999999998</v>
      </c>
      <c r="L61" s="43">
        <f t="shared" si="0"/>
        <v>-168.21000000000004</v>
      </c>
      <c r="M61" s="43">
        <f t="shared" si="9"/>
        <v>-24093.91</v>
      </c>
      <c r="N61" s="44">
        <f t="shared" si="10"/>
        <v>-242.62</v>
      </c>
      <c r="O61" s="53">
        <f t="shared" si="11"/>
        <v>-1.4989810890120636</v>
      </c>
      <c r="P61" s="53">
        <f t="shared" si="12"/>
        <v>0.35848757271285031</v>
      </c>
      <c r="Q61" s="53">
        <f t="shared" si="3"/>
        <v>0.6861753731343283</v>
      </c>
      <c r="R61" s="45">
        <f t="shared" si="13"/>
        <v>0.015035340961584842</v>
      </c>
      <c r="S61" s="38"/>
      <c r="T61" s="38"/>
      <c r="U61" s="38"/>
      <c r="V61" s="38"/>
      <c r="W61" s="38"/>
      <c r="X61" s="38"/>
      <c r="Y61" s="38"/>
      <c r="Z61" s="38"/>
    </row>
    <row r="62" s="38" customFormat="1" ht="18" customHeight="1">
      <c r="A62" s="39"/>
      <c r="B62" s="40"/>
      <c r="C62" s="41" t="s">
        <v>135</v>
      </c>
      <c r="D62" s="60" t="s">
        <v>136</v>
      </c>
      <c r="E62" s="43">
        <v>1189.6800000000001</v>
      </c>
      <c r="F62" s="43">
        <v>50550.300000000003</v>
      </c>
      <c r="G62" s="43">
        <v>600</v>
      </c>
      <c r="H62" s="43">
        <v>500</v>
      </c>
      <c r="I62" s="43">
        <v>551.53999999999996</v>
      </c>
      <c r="J62" s="43">
        <v>426.01999999999998</v>
      </c>
      <c r="K62" s="43">
        <f t="shared" si="8"/>
        <v>-638.1400000000001</v>
      </c>
      <c r="L62" s="43">
        <f t="shared" si="0"/>
        <v>-48.460000000000036</v>
      </c>
      <c r="M62" s="43">
        <f t="shared" si="9"/>
        <v>-49998.760000000002</v>
      </c>
      <c r="N62" s="44">
        <f t="shared" si="10"/>
        <v>-73.980000000000018</v>
      </c>
      <c r="O62" s="53">
        <f t="shared" si="11"/>
        <v>0.46360365812655496</v>
      </c>
      <c r="P62" s="53">
        <f t="shared" si="12"/>
        <v>0.85203999999999991</v>
      </c>
      <c r="Q62" s="53">
        <f t="shared" si="3"/>
        <v>0.91923333333333324</v>
      </c>
      <c r="R62" s="45">
        <f t="shared" si="13"/>
        <v>0.010910716652522337</v>
      </c>
      <c r="S62" s="38"/>
      <c r="T62" s="38"/>
      <c r="U62" s="38"/>
      <c r="V62" s="38"/>
      <c r="W62" s="38"/>
      <c r="X62" s="38"/>
      <c r="Y62" s="38"/>
      <c r="Z62" s="38"/>
    </row>
    <row r="63" s="38" customFormat="1" ht="18" customHeight="1">
      <c r="A63" s="39"/>
      <c r="B63" s="40"/>
      <c r="C63" s="49"/>
      <c r="D63" s="65" t="s">
        <v>51</v>
      </c>
      <c r="E63" s="61">
        <f>SUBTOTAL(9,E61:E62)</f>
        <v>944.32000000000005</v>
      </c>
      <c r="F63" s="61">
        <f>SUBTOTAL(9,F61:F62)</f>
        <v>75012</v>
      </c>
      <c r="G63" s="61">
        <f>SUBTOTAL(9,G61:G62)</f>
        <v>1136</v>
      </c>
      <c r="H63" s="61">
        <f>SUBTOTAL(9,H61:H62)</f>
        <v>878.20000000000005</v>
      </c>
      <c r="I63" s="61">
        <f>SUBTOTAL(9,I61:I62)</f>
        <v>919.32999999999993</v>
      </c>
      <c r="J63" s="61">
        <f>SUBTOTAL(9,J61:J62)</f>
        <v>561.59999999999991</v>
      </c>
      <c r="K63" s="61">
        <f t="shared" si="8"/>
        <v>-24.990000000000123</v>
      </c>
      <c r="L63" s="61">
        <f t="shared" si="0"/>
        <v>-216.67000000000007</v>
      </c>
      <c r="M63" s="61">
        <f t="shared" si="9"/>
        <v>-74092.669999999998</v>
      </c>
      <c r="N63" s="62">
        <f t="shared" si="10"/>
        <v>-316.60000000000014</v>
      </c>
      <c r="O63" s="45">
        <f t="shared" si="11"/>
        <v>0.97353651304642486</v>
      </c>
      <c r="P63" s="45">
        <f t="shared" si="12"/>
        <v>0.6394898656342517</v>
      </c>
      <c r="Q63" s="45">
        <f t="shared" si="3"/>
        <v>0.80926936619718304</v>
      </c>
      <c r="R63" s="45">
        <f t="shared" si="13"/>
        <v>0.012255772409747772</v>
      </c>
      <c r="S63" s="38"/>
      <c r="T63" s="38"/>
      <c r="U63" s="38"/>
      <c r="V63" s="38"/>
      <c r="W63" s="38"/>
      <c r="X63" s="38"/>
      <c r="Y63" s="38"/>
      <c r="Z63" s="38"/>
    </row>
    <row r="64" s="38" customFormat="1" ht="18" customHeight="1">
      <c r="A64" s="40"/>
      <c r="B64" s="40" t="s">
        <v>137</v>
      </c>
      <c r="C64" s="41" t="s">
        <v>138</v>
      </c>
      <c r="D64" s="66" t="s">
        <v>139</v>
      </c>
      <c r="E64" s="43">
        <v>11.26</v>
      </c>
      <c r="F64" s="43">
        <v>30.699999999999999</v>
      </c>
      <c r="G64" s="43">
        <v>20.399999999999999</v>
      </c>
      <c r="H64" s="43">
        <v>10.199999999999999</v>
      </c>
      <c r="I64" s="43">
        <v>54.030000000000001</v>
      </c>
      <c r="J64" s="43">
        <v>10.74</v>
      </c>
      <c r="K64" s="43">
        <f t="shared" si="8"/>
        <v>42.770000000000003</v>
      </c>
      <c r="L64" s="43">
        <f t="shared" si="0"/>
        <v>33.630000000000003</v>
      </c>
      <c r="M64" s="43">
        <f t="shared" si="9"/>
        <v>23.330000000000002</v>
      </c>
      <c r="N64" s="44">
        <f t="shared" si="10"/>
        <v>0.54000000000000092</v>
      </c>
      <c r="O64" s="45">
        <f t="shared" si="11"/>
        <v>4.7984014209591477</v>
      </c>
      <c r="P64" s="45">
        <f t="shared" si="12"/>
        <v>1.0529411764705883</v>
      </c>
      <c r="Q64" s="45">
        <f t="shared" si="3"/>
        <v>2.6485294117647062</v>
      </c>
      <c r="R64" s="45">
        <f t="shared" si="13"/>
        <v>1.7599348534201955</v>
      </c>
      <c r="S64" s="38"/>
      <c r="T64" s="38"/>
      <c r="U64" s="38"/>
      <c r="V64" s="38"/>
      <c r="W64" s="38"/>
      <c r="X64" s="38"/>
      <c r="Y64" s="38"/>
      <c r="Z64" s="38"/>
    </row>
    <row r="65" s="38" customFormat="1" ht="18" customHeight="1">
      <c r="A65" s="40"/>
      <c r="B65" s="40"/>
      <c r="C65" s="41" t="s">
        <v>101</v>
      </c>
      <c r="D65" s="60" t="s">
        <v>140</v>
      </c>
      <c r="E65" s="43">
        <v>297</v>
      </c>
      <c r="F65" s="43">
        <v>26</v>
      </c>
      <c r="G65" s="43">
        <v>26</v>
      </c>
      <c r="H65" s="43">
        <v>26</v>
      </c>
      <c r="I65" s="43">
        <v>463.25999999999999</v>
      </c>
      <c r="J65" s="43">
        <v>392.85000000000002</v>
      </c>
      <c r="K65" s="43">
        <f t="shared" si="8"/>
        <v>166.25999999999999</v>
      </c>
      <c r="L65" s="43">
        <f t="shared" si="0"/>
        <v>437.25999999999999</v>
      </c>
      <c r="M65" s="43">
        <f t="shared" si="9"/>
        <v>437.25999999999999</v>
      </c>
      <c r="N65" s="44">
        <f t="shared" si="10"/>
        <v>366.85000000000002</v>
      </c>
      <c r="O65" s="45">
        <f t="shared" si="11"/>
        <v>1.5597979797979797</v>
      </c>
      <c r="P65" s="45">
        <f t="shared" si="12"/>
        <v>15.109615384615385</v>
      </c>
      <c r="Q65" s="45">
        <f t="shared" si="3"/>
        <v>17.817692307692308</v>
      </c>
      <c r="R65" s="45">
        <f t="shared" si="13"/>
        <v>17.817692307692308</v>
      </c>
      <c r="S65" s="38"/>
      <c r="T65" s="38"/>
      <c r="U65" s="38"/>
      <c r="V65" s="38"/>
      <c r="W65" s="38"/>
      <c r="X65" s="38"/>
      <c r="Y65" s="38"/>
      <c r="Z65" s="38"/>
    </row>
    <row r="66" s="38" customFormat="1" ht="18" hidden="1" customHeight="1">
      <c r="A66" s="40"/>
      <c r="B66" s="40"/>
      <c r="C66" s="41" t="s">
        <v>68</v>
      </c>
      <c r="D66" s="60" t="s">
        <v>69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f t="shared" si="8"/>
        <v>0</v>
      </c>
      <c r="L66" s="43">
        <f t="shared" si="0"/>
        <v>0</v>
      </c>
      <c r="M66" s="43">
        <f t="shared" si="9"/>
        <v>0</v>
      </c>
      <c r="N66" s="44">
        <f t="shared" si="10"/>
        <v>0</v>
      </c>
      <c r="O66" s="45" t="str">
        <f t="shared" si="11"/>
        <v/>
      </c>
      <c r="P66" s="45" t="str">
        <f t="shared" si="12"/>
        <v/>
      </c>
      <c r="Q66" s="45" t="str">
        <f t="shared" si="3"/>
        <v/>
      </c>
      <c r="R66" s="45" t="str">
        <f t="shared" si="13"/>
        <v/>
      </c>
      <c r="S66" s="38"/>
      <c r="T66" s="38"/>
      <c r="U66" s="38"/>
      <c r="V66" s="38"/>
      <c r="W66" s="38"/>
      <c r="X66" s="38"/>
      <c r="Y66" s="38"/>
      <c r="Z66" s="38"/>
    </row>
    <row r="67" s="38" customFormat="1" ht="27.75" customHeight="1">
      <c r="A67" s="40"/>
      <c r="B67" s="40"/>
      <c r="C67" s="41" t="s">
        <v>141</v>
      </c>
      <c r="D67" s="60" t="s">
        <v>142</v>
      </c>
      <c r="E67" s="43">
        <v>3012.8000000000002</v>
      </c>
      <c r="F67" s="43">
        <v>3241.9000000000001</v>
      </c>
      <c r="G67" s="43">
        <v>325</v>
      </c>
      <c r="H67" s="43">
        <v>205</v>
      </c>
      <c r="I67" s="43">
        <v>10922.710000000001</v>
      </c>
      <c r="J67" s="43">
        <v>1080.6599999999999</v>
      </c>
      <c r="K67" s="43">
        <f t="shared" si="8"/>
        <v>7909.9100000000008</v>
      </c>
      <c r="L67" s="43">
        <f t="shared" si="0"/>
        <v>10597.710000000001</v>
      </c>
      <c r="M67" s="43">
        <f t="shared" si="9"/>
        <v>7680.8100000000013</v>
      </c>
      <c r="N67" s="44">
        <f t="shared" si="10"/>
        <v>875.65999999999985</v>
      </c>
      <c r="O67" s="70">
        <f t="shared" si="11"/>
        <v>3.6254348114710568</v>
      </c>
      <c r="P67" s="70">
        <f t="shared" si="12"/>
        <v>5.2715121951219501</v>
      </c>
      <c r="Q67" s="70">
        <f t="shared" si="3"/>
        <v>33.608338461538466</v>
      </c>
      <c r="R67" s="70">
        <f t="shared" si="13"/>
        <v>3.3692310065085294</v>
      </c>
      <c r="S67" s="38"/>
      <c r="T67" s="38"/>
      <c r="U67" s="38"/>
      <c r="V67" s="38"/>
      <c r="W67" s="38"/>
      <c r="X67" s="38"/>
      <c r="Y67" s="38"/>
      <c r="Z67" s="38"/>
    </row>
    <row r="68" s="38" customFormat="1" ht="18" customHeight="1">
      <c r="A68" s="40"/>
      <c r="B68" s="40"/>
      <c r="C68" s="41" t="s">
        <v>70</v>
      </c>
      <c r="D68" s="60" t="s">
        <v>71</v>
      </c>
      <c r="E68" s="43">
        <v>6565.3999999999996</v>
      </c>
      <c r="F68" s="43">
        <v>103985.39999999999</v>
      </c>
      <c r="G68" s="43">
        <v>13142.799999999999</v>
      </c>
      <c r="H68" s="43">
        <v>6909.7999999999993</v>
      </c>
      <c r="I68" s="43">
        <v>18465.729999999996</v>
      </c>
      <c r="J68" s="43">
        <v>4526.9599999999991</v>
      </c>
      <c r="K68" s="43">
        <f t="shared" si="8"/>
        <v>11900.329999999996</v>
      </c>
      <c r="L68" s="43">
        <f t="shared" si="0"/>
        <v>5322.9299999999967</v>
      </c>
      <c r="M68" s="43">
        <f t="shared" si="9"/>
        <v>-85519.669999999998</v>
      </c>
      <c r="N68" s="44">
        <f t="shared" si="10"/>
        <v>-2382.8400000000001</v>
      </c>
      <c r="O68" s="45">
        <f t="shared" si="11"/>
        <v>2.8125826301520087</v>
      </c>
      <c r="P68" s="45">
        <f t="shared" si="12"/>
        <v>0.65515065559061036</v>
      </c>
      <c r="Q68" s="45">
        <f t="shared" si="3"/>
        <v>1.4050073043795841</v>
      </c>
      <c r="R68" s="45">
        <f t="shared" si="13"/>
        <v>0.17758002565744804</v>
      </c>
      <c r="S68" s="38"/>
      <c r="T68" s="38"/>
      <c r="U68" s="38"/>
      <c r="V68" s="38"/>
      <c r="W68" s="38"/>
      <c r="X68" s="38"/>
      <c r="Y68" s="38"/>
      <c r="Z68" s="38"/>
    </row>
    <row r="69" s="38" customFormat="1" ht="18" customHeight="1">
      <c r="A69" s="40"/>
      <c r="B69" s="40"/>
      <c r="C69" s="41" t="s">
        <v>143</v>
      </c>
      <c r="D69" s="60" t="s">
        <v>144</v>
      </c>
      <c r="E69" s="43">
        <v>207.03999999999999</v>
      </c>
      <c r="F69" s="43">
        <v>0</v>
      </c>
      <c r="G69" s="43">
        <v>0</v>
      </c>
      <c r="H69" s="43">
        <v>0</v>
      </c>
      <c r="I69" s="43">
        <v>464.50999999999999</v>
      </c>
      <c r="J69" s="43">
        <v>261.72000000000003</v>
      </c>
      <c r="K69" s="43">
        <f t="shared" si="8"/>
        <v>257.47000000000003</v>
      </c>
      <c r="L69" s="43">
        <f t="shared" ref="L69:L83" si="14">I69-G69</f>
        <v>464.50999999999999</v>
      </c>
      <c r="M69" s="43">
        <f t="shared" si="9"/>
        <v>464.50999999999999</v>
      </c>
      <c r="N69" s="44">
        <f t="shared" si="10"/>
        <v>261.72000000000003</v>
      </c>
      <c r="O69" s="45">
        <f t="shared" si="11"/>
        <v>2.2435761205564142</v>
      </c>
      <c r="P69" s="45" t="str">
        <f t="shared" si="12"/>
        <v/>
      </c>
      <c r="Q69" s="45" t="str">
        <f t="shared" ref="Q69:Q83" si="15">IFERROR(I69/G69,"")</f>
        <v/>
      </c>
      <c r="R69" s="45" t="str">
        <f t="shared" si="13"/>
        <v/>
      </c>
      <c r="S69" s="38"/>
      <c r="T69" s="38"/>
      <c r="U69" s="38"/>
      <c r="V69" s="38"/>
      <c r="W69" s="38"/>
      <c r="X69" s="38"/>
      <c r="Y69" s="38"/>
      <c r="Z69" s="38"/>
    </row>
    <row r="70" s="38" customFormat="1" ht="18" customHeight="1">
      <c r="A70" s="40"/>
      <c r="B70" s="40"/>
      <c r="C70" s="41" t="s">
        <v>145</v>
      </c>
      <c r="D70" s="60" t="s">
        <v>146</v>
      </c>
      <c r="E70" s="43">
        <v>42.57</v>
      </c>
      <c r="F70" s="43">
        <v>0</v>
      </c>
      <c r="G70" s="43">
        <v>0</v>
      </c>
      <c r="H70" s="43">
        <v>0</v>
      </c>
      <c r="I70" s="43">
        <v>308.69</v>
      </c>
      <c r="J70" s="43">
        <v>68.489999999999995</v>
      </c>
      <c r="K70" s="43">
        <f t="shared" si="8"/>
        <v>266.12</v>
      </c>
      <c r="L70" s="43">
        <f t="shared" si="14"/>
        <v>308.69</v>
      </c>
      <c r="M70" s="43">
        <f t="shared" si="9"/>
        <v>308.69</v>
      </c>
      <c r="N70" s="44">
        <f t="shared" si="10"/>
        <v>68.489999999999995</v>
      </c>
      <c r="O70" s="45">
        <f t="shared" si="11"/>
        <v>7.2513507164669955</v>
      </c>
      <c r="P70" s="45" t="str">
        <f t="shared" si="12"/>
        <v/>
      </c>
      <c r="Q70" s="45" t="str">
        <f t="shared" si="15"/>
        <v/>
      </c>
      <c r="R70" s="45" t="str">
        <f t="shared" si="13"/>
        <v/>
      </c>
      <c r="S70" s="38"/>
      <c r="T70" s="38"/>
      <c r="U70" s="38"/>
      <c r="V70" s="38"/>
      <c r="W70" s="38"/>
      <c r="X70" s="38"/>
      <c r="Y70" s="38"/>
      <c r="Z70" s="38"/>
    </row>
    <row r="71" s="38" customFormat="1" ht="15.75">
      <c r="A71" s="40"/>
      <c r="B71" s="40"/>
      <c r="C71" s="49"/>
      <c r="D71" s="65" t="s">
        <v>147</v>
      </c>
      <c r="E71" s="61">
        <f>SUM(E64:E70)</f>
        <v>10136.07</v>
      </c>
      <c r="F71" s="61">
        <f>SUM(F64:F70)</f>
        <v>107284</v>
      </c>
      <c r="G71" s="61">
        <f>SUM(G64:G70)</f>
        <v>13514.199999999999</v>
      </c>
      <c r="H71" s="61">
        <f>SUM(H64:H70)</f>
        <v>7150.9999999999991</v>
      </c>
      <c r="I71" s="61">
        <f>SUM(I64:I70)</f>
        <v>30678.929999999993</v>
      </c>
      <c r="J71" s="61">
        <f>SUM(J64:J70)</f>
        <v>6341.4199999999992</v>
      </c>
      <c r="K71" s="61">
        <f t="shared" si="8"/>
        <v>20542.859999999993</v>
      </c>
      <c r="L71" s="61">
        <f t="shared" si="14"/>
        <v>17164.729999999996</v>
      </c>
      <c r="M71" s="61">
        <f t="shared" si="9"/>
        <v>-76605.070000000007</v>
      </c>
      <c r="N71" s="62">
        <f t="shared" si="10"/>
        <v>-809.57999999999993</v>
      </c>
      <c r="O71" s="45">
        <f t="shared" si="11"/>
        <v>3.0267085764009121</v>
      </c>
      <c r="P71" s="45">
        <f t="shared" si="12"/>
        <v>0.88678786183750524</v>
      </c>
      <c r="Q71" s="45">
        <f t="shared" si="15"/>
        <v>2.2701254976247203</v>
      </c>
      <c r="R71" s="53">
        <f t="shared" si="13"/>
        <v>0.2859599753924163</v>
      </c>
      <c r="S71" s="38"/>
      <c r="T71" s="38"/>
      <c r="U71" s="38"/>
      <c r="V71" s="38"/>
      <c r="W71" s="38"/>
      <c r="X71" s="38"/>
      <c r="Y71" s="38"/>
      <c r="Z71" s="38"/>
    </row>
    <row r="72" s="30" customFormat="1" ht="18.75" customHeight="1">
      <c r="A72" s="71" t="s">
        <v>148</v>
      </c>
      <c r="B72" s="71"/>
      <c r="C72" s="72"/>
      <c r="D72" s="71"/>
      <c r="E72" s="57">
        <f>E5+E22</f>
        <v>1974223.3756716414</v>
      </c>
      <c r="F72" s="57">
        <f>F5+F22</f>
        <v>33891383</v>
      </c>
      <c r="G72" s="57">
        <f>G5+G22</f>
        <v>2997346.7999999998</v>
      </c>
      <c r="H72" s="57">
        <f>H5+H22</f>
        <v>1560358</v>
      </c>
      <c r="I72" s="57">
        <f>I5+I22</f>
        <v>2089812.2799999998</v>
      </c>
      <c r="J72" s="57">
        <f>J5+J22</f>
        <v>536789.88</v>
      </c>
      <c r="K72" s="57">
        <f t="shared" si="8"/>
        <v>115588.90432835836</v>
      </c>
      <c r="L72" s="57">
        <f t="shared" si="14"/>
        <v>-907534.52000000002</v>
      </c>
      <c r="M72" s="57">
        <f t="shared" si="9"/>
        <v>-31801570.719999999</v>
      </c>
      <c r="N72" s="58">
        <f t="shared" si="10"/>
        <v>-1023568.12</v>
      </c>
      <c r="O72" s="37">
        <f t="shared" si="11"/>
        <v>1.0585490506052966</v>
      </c>
      <c r="P72" s="37">
        <f t="shared" si="12"/>
        <v>0.34401712940235513</v>
      </c>
      <c r="Q72" s="37">
        <f t="shared" si="15"/>
        <v>0.69722071533397467</v>
      </c>
      <c r="R72" s="37">
        <f t="shared" si="13"/>
        <v>0.061662053743867573</v>
      </c>
      <c r="S72" s="30"/>
      <c r="T72" s="30"/>
      <c r="U72" s="30"/>
      <c r="V72" s="30"/>
      <c r="W72" s="30"/>
      <c r="X72" s="30"/>
      <c r="Y72" s="30"/>
      <c r="Z72" s="30"/>
    </row>
    <row r="73" s="30" customFormat="1" ht="24" customHeight="1">
      <c r="A73" s="73"/>
      <c r="B73" s="34"/>
      <c r="C73" s="33"/>
      <c r="D73" s="56" t="s">
        <v>149</v>
      </c>
      <c r="E73" s="57">
        <f>SUM(E74:E82)</f>
        <v>1629817.9800000002</v>
      </c>
      <c r="F73" s="57">
        <f>SUM(F74:F82)</f>
        <v>25250030.399999999</v>
      </c>
      <c r="G73" s="57">
        <f>SUM(G74:G82)</f>
        <v>2276862.52</v>
      </c>
      <c r="H73" s="57">
        <f>SUM(H74:H82)</f>
        <v>1459875.5900000001</v>
      </c>
      <c r="I73" s="57">
        <f>SUM(I74:I82)</f>
        <v>2042006.29</v>
      </c>
      <c r="J73" s="57">
        <f>SUM(J74:J82)</f>
        <v>1170009.8700000001</v>
      </c>
      <c r="K73" s="57">
        <f t="shared" si="8"/>
        <v>412188.30999999982</v>
      </c>
      <c r="L73" s="57">
        <f t="shared" si="14"/>
        <v>-234856.22999999998</v>
      </c>
      <c r="M73" s="57">
        <f t="shared" si="9"/>
        <v>-23208024.109999999</v>
      </c>
      <c r="N73" s="58">
        <f t="shared" si="10"/>
        <v>-289865.71999999997</v>
      </c>
      <c r="O73" s="37">
        <f t="shared" si="11"/>
        <v>1.2529045053239625</v>
      </c>
      <c r="P73" s="37">
        <f t="shared" si="12"/>
        <v>0.80144491627536563</v>
      </c>
      <c r="Q73" s="37">
        <f t="shared" si="15"/>
        <v>0.89685093942343086</v>
      </c>
      <c r="R73" s="37">
        <f t="shared" si="13"/>
        <v>0.080871438871614201</v>
      </c>
      <c r="S73" s="30"/>
      <c r="T73" s="30"/>
      <c r="U73" s="30"/>
      <c r="V73" s="30"/>
      <c r="W73" s="30"/>
      <c r="X73" s="30"/>
      <c r="Y73" s="30"/>
      <c r="Z73" s="30"/>
    </row>
    <row r="74" s="38" customFormat="1" ht="28.5" customHeight="1">
      <c r="A74" s="39"/>
      <c r="B74" s="40"/>
      <c r="C74" s="41" t="s">
        <v>150</v>
      </c>
      <c r="D74" s="74" t="s">
        <v>151</v>
      </c>
      <c r="E74" s="43">
        <v>108345.10000000001</v>
      </c>
      <c r="F74" s="43">
        <v>415518.29999999999</v>
      </c>
      <c r="G74" s="43">
        <v>190212.89999999999</v>
      </c>
      <c r="H74" s="43">
        <v>190212.89999999999</v>
      </c>
      <c r="I74" s="43">
        <v>0</v>
      </c>
      <c r="J74" s="43">
        <v>0</v>
      </c>
      <c r="K74" s="43">
        <f t="shared" si="8"/>
        <v>-108345.10000000001</v>
      </c>
      <c r="L74" s="43">
        <f t="shared" si="14"/>
        <v>-190212.89999999999</v>
      </c>
      <c r="M74" s="43">
        <f t="shared" si="9"/>
        <v>-415518.29999999999</v>
      </c>
      <c r="N74" s="44">
        <f t="shared" si="10"/>
        <v>-190212.89999999999</v>
      </c>
      <c r="O74" s="45">
        <f t="shared" si="11"/>
        <v>0</v>
      </c>
      <c r="P74" s="45">
        <f t="shared" si="12"/>
        <v>0</v>
      </c>
      <c r="Q74" s="45">
        <f t="shared" si="15"/>
        <v>0</v>
      </c>
      <c r="R74" s="45">
        <f t="shared" si="13"/>
        <v>0</v>
      </c>
      <c r="S74" s="38"/>
      <c r="T74" s="38"/>
      <c r="U74" s="38"/>
      <c r="V74" s="38"/>
      <c r="W74" s="38"/>
      <c r="X74" s="38"/>
      <c r="Y74" s="38"/>
      <c r="Z74" s="38"/>
    </row>
    <row r="75" s="38" customFormat="1" ht="18" customHeight="1">
      <c r="A75" s="39"/>
      <c r="B75" s="40"/>
      <c r="C75" s="41" t="s">
        <v>152</v>
      </c>
      <c r="D75" s="74" t="s">
        <v>153</v>
      </c>
      <c r="E75" s="43">
        <v>66580.970000000001</v>
      </c>
      <c r="F75" s="43">
        <v>5484556.5999999996</v>
      </c>
      <c r="G75" s="43">
        <v>30584.66</v>
      </c>
      <c r="H75" s="43">
        <v>24284.360000000001</v>
      </c>
      <c r="I75" s="43">
        <v>30584.66</v>
      </c>
      <c r="J75" s="43">
        <v>24284.360000000001</v>
      </c>
      <c r="K75" s="43">
        <f t="shared" si="8"/>
        <v>-35996.309999999998</v>
      </c>
      <c r="L75" s="43">
        <f t="shared" si="14"/>
        <v>0</v>
      </c>
      <c r="M75" s="43">
        <f t="shared" si="9"/>
        <v>-5453971.9399999995</v>
      </c>
      <c r="N75" s="44">
        <f t="shared" si="10"/>
        <v>0</v>
      </c>
      <c r="O75" s="45">
        <f t="shared" si="11"/>
        <v>0.4593603848066497</v>
      </c>
      <c r="P75" s="45">
        <f t="shared" si="12"/>
        <v>1</v>
      </c>
      <c r="Q75" s="45">
        <f t="shared" si="15"/>
        <v>1</v>
      </c>
      <c r="R75" s="45">
        <f t="shared" si="13"/>
        <v>0.0055765054918022004</v>
      </c>
      <c r="S75" s="38"/>
      <c r="T75" s="38"/>
      <c r="U75" s="38"/>
      <c r="V75" s="38"/>
      <c r="W75" s="38"/>
      <c r="X75" s="38"/>
      <c r="Y75" s="38"/>
      <c r="Z75" s="38"/>
    </row>
    <row r="76" s="38" customFormat="1" ht="18" customHeight="1">
      <c r="A76" s="39"/>
      <c r="B76" s="40"/>
      <c r="C76" s="41" t="s">
        <v>154</v>
      </c>
      <c r="D76" s="74" t="s">
        <v>155</v>
      </c>
      <c r="E76" s="43">
        <v>1695988.8100000001</v>
      </c>
      <c r="F76" s="43">
        <v>15801562.300000001</v>
      </c>
      <c r="G76" s="43">
        <v>1996064.96</v>
      </c>
      <c r="H76" s="43">
        <v>1245378.3300000001</v>
      </c>
      <c r="I76" s="43">
        <v>1996065.76</v>
      </c>
      <c r="J76" s="43">
        <v>1245379.1300000001</v>
      </c>
      <c r="K76" s="43">
        <f t="shared" si="8"/>
        <v>300076.94999999995</v>
      </c>
      <c r="L76" s="43">
        <f t="shared" si="14"/>
        <v>0.80000000004656613</v>
      </c>
      <c r="M76" s="43">
        <f t="shared" si="9"/>
        <v>-13805496.540000001</v>
      </c>
      <c r="N76" s="44">
        <f t="shared" si="10"/>
        <v>0.80000000004656613</v>
      </c>
      <c r="O76" s="45">
        <f t="shared" si="11"/>
        <v>1.1769333312995149</v>
      </c>
      <c r="P76" s="45">
        <f t="shared" si="12"/>
        <v>1.0000006423750765</v>
      </c>
      <c r="Q76" s="45">
        <f t="shared" si="15"/>
        <v>1.0000004007885595</v>
      </c>
      <c r="R76" s="45">
        <f t="shared" si="13"/>
        <v>0.12632078538208844</v>
      </c>
      <c r="S76" s="38"/>
      <c r="T76" s="38"/>
      <c r="U76" s="38"/>
      <c r="V76" s="38"/>
      <c r="W76" s="38"/>
      <c r="X76" s="38"/>
      <c r="Y76" s="38"/>
      <c r="Z76" s="38"/>
    </row>
    <row r="77" s="38" customFormat="1" ht="18" customHeight="1">
      <c r="A77" s="39"/>
      <c r="B77" s="40"/>
      <c r="C77" s="41" t="s">
        <v>156</v>
      </c>
      <c r="D77" s="64" t="s">
        <v>157</v>
      </c>
      <c r="E77" s="43">
        <v>27412.299999999999</v>
      </c>
      <c r="F77" s="43">
        <v>3548393.2000000002</v>
      </c>
      <c r="G77" s="43">
        <v>60000</v>
      </c>
      <c r="H77" s="43">
        <v>0</v>
      </c>
      <c r="I77" s="43">
        <v>60000</v>
      </c>
      <c r="J77" s="43">
        <v>0</v>
      </c>
      <c r="K77" s="43">
        <f t="shared" si="8"/>
        <v>32587.700000000001</v>
      </c>
      <c r="L77" s="43">
        <f t="shared" si="14"/>
        <v>0</v>
      </c>
      <c r="M77" s="43">
        <f t="shared" si="9"/>
        <v>-3488393.2000000002</v>
      </c>
      <c r="N77" s="44">
        <f t="shared" si="10"/>
        <v>0</v>
      </c>
      <c r="O77" s="45">
        <f t="shared" si="11"/>
        <v>2.1887984590858847</v>
      </c>
      <c r="P77" s="45" t="str">
        <f t="shared" si="12"/>
        <v/>
      </c>
      <c r="Q77" s="45">
        <f t="shared" si="15"/>
        <v>1</v>
      </c>
      <c r="R77" s="45">
        <f t="shared" si="13"/>
        <v>0.016909061825504567</v>
      </c>
      <c r="S77" s="38"/>
      <c r="T77" s="38"/>
      <c r="U77" s="38"/>
      <c r="V77" s="38"/>
      <c r="W77" s="38"/>
      <c r="X77" s="38"/>
      <c r="Y77" s="38"/>
      <c r="Z77" s="38"/>
    </row>
    <row r="78" s="38" customFormat="1" ht="31.5">
      <c r="A78" s="39"/>
      <c r="B78" s="40"/>
      <c r="C78" s="41" t="s">
        <v>158</v>
      </c>
      <c r="D78" s="64" t="s">
        <v>159</v>
      </c>
      <c r="E78" s="43">
        <v>24.780000000000001</v>
      </c>
      <c r="F78" s="43"/>
      <c r="G78" s="43"/>
      <c r="H78" s="43"/>
      <c r="I78" s="43">
        <v>6466.3699999999999</v>
      </c>
      <c r="J78" s="43">
        <v>0</v>
      </c>
      <c r="K78" s="43">
        <f t="shared" si="8"/>
        <v>6441.5900000000001</v>
      </c>
      <c r="L78" s="43">
        <f t="shared" si="14"/>
        <v>6466.3699999999999</v>
      </c>
      <c r="M78" s="43">
        <f t="shared" si="9"/>
        <v>6466.3699999999999</v>
      </c>
      <c r="N78" s="44">
        <f t="shared" si="10"/>
        <v>0</v>
      </c>
      <c r="O78" s="45">
        <f t="shared" si="11"/>
        <v>260.95117029862791</v>
      </c>
      <c r="P78" s="45" t="str">
        <f t="shared" si="12"/>
        <v/>
      </c>
      <c r="Q78" s="45" t="str">
        <f t="shared" si="15"/>
        <v/>
      </c>
      <c r="R78" s="45" t="str">
        <f t="shared" si="13"/>
        <v/>
      </c>
      <c r="S78" s="38"/>
      <c r="T78" s="38"/>
      <c r="U78" s="38"/>
      <c r="V78" s="38"/>
      <c r="W78" s="38"/>
      <c r="X78" s="38"/>
      <c r="Y78" s="38"/>
      <c r="Z78" s="38"/>
    </row>
    <row r="79" s="38" customFormat="1" ht="30" customHeight="1">
      <c r="A79" s="39"/>
      <c r="B79" s="40"/>
      <c r="C79" s="41" t="s">
        <v>160</v>
      </c>
      <c r="D79" s="64" t="s">
        <v>161</v>
      </c>
      <c r="E79" s="43">
        <v>58676.620000000003</v>
      </c>
      <c r="F79" s="43"/>
      <c r="G79" s="43">
        <v>0</v>
      </c>
      <c r="H79" s="43">
        <v>0</v>
      </c>
      <c r="I79" s="43">
        <v>0</v>
      </c>
      <c r="J79" s="43">
        <v>0</v>
      </c>
      <c r="K79" s="43">
        <f t="shared" si="8"/>
        <v>-58676.620000000003</v>
      </c>
      <c r="L79" s="43">
        <f t="shared" si="14"/>
        <v>0</v>
      </c>
      <c r="M79" s="43">
        <f t="shared" si="9"/>
        <v>0</v>
      </c>
      <c r="N79" s="44">
        <f t="shared" si="10"/>
        <v>0</v>
      </c>
      <c r="O79" s="45">
        <f t="shared" si="11"/>
        <v>0</v>
      </c>
      <c r="P79" s="45" t="str">
        <f t="shared" si="12"/>
        <v/>
      </c>
      <c r="Q79" s="45" t="str">
        <f t="shared" si="15"/>
        <v/>
      </c>
      <c r="R79" s="45" t="str">
        <f t="shared" si="13"/>
        <v/>
      </c>
      <c r="S79" s="38"/>
      <c r="T79" s="38"/>
      <c r="U79" s="38"/>
      <c r="V79" s="38"/>
      <c r="W79" s="38"/>
      <c r="X79" s="38"/>
      <c r="Y79" s="38"/>
      <c r="Z79" s="38"/>
    </row>
    <row r="80" s="38" customFormat="1" ht="93" customHeight="1">
      <c r="A80" s="31"/>
      <c r="B80" s="32"/>
      <c r="C80" s="41" t="s">
        <v>162</v>
      </c>
      <c r="D80" s="64" t="s">
        <v>163</v>
      </c>
      <c r="E80" s="46"/>
      <c r="F80" s="46"/>
      <c r="G80" s="46"/>
      <c r="H80" s="46"/>
      <c r="I80" s="46">
        <v>-390.19999999999999</v>
      </c>
      <c r="J80" s="46">
        <v>-358.55000000000001</v>
      </c>
      <c r="K80" s="46">
        <f t="shared" si="8"/>
        <v>-390.19999999999999</v>
      </c>
      <c r="L80" s="46">
        <f t="shared" si="14"/>
        <v>-390.19999999999999</v>
      </c>
      <c r="M80" s="46">
        <f t="shared" si="9"/>
        <v>-390.19999999999999</v>
      </c>
      <c r="N80" s="47">
        <f t="shared" si="10"/>
        <v>-358.55000000000001</v>
      </c>
      <c r="O80" s="75" t="str">
        <f t="shared" si="11"/>
        <v/>
      </c>
      <c r="P80" s="45" t="str">
        <f t="shared" si="12"/>
        <v/>
      </c>
      <c r="Q80" s="45" t="str">
        <f t="shared" si="15"/>
        <v/>
      </c>
      <c r="R80" s="76" t="str">
        <f t="shared" si="13"/>
        <v/>
      </c>
      <c r="S80" s="38"/>
      <c r="T80" s="38"/>
      <c r="U80" s="38"/>
      <c r="V80" s="38"/>
      <c r="W80" s="38"/>
      <c r="X80" s="38"/>
      <c r="Y80" s="38"/>
      <c r="Z80" s="38"/>
    </row>
    <row r="81" s="38" customFormat="1" ht="34.5" customHeight="1">
      <c r="A81" s="39"/>
      <c r="B81" s="40"/>
      <c r="C81" s="41" t="s">
        <v>164</v>
      </c>
      <c r="D81" s="60" t="s">
        <v>165</v>
      </c>
      <c r="E81" s="43">
        <v>219136.37</v>
      </c>
      <c r="F81" s="43"/>
      <c r="G81" s="43">
        <v>0</v>
      </c>
      <c r="H81" s="43">
        <v>0</v>
      </c>
      <c r="I81" s="43">
        <v>205769.29999999999</v>
      </c>
      <c r="J81" s="43">
        <v>-99290.559999999998</v>
      </c>
      <c r="K81" s="43">
        <f t="shared" si="8"/>
        <v>-13367.070000000007</v>
      </c>
      <c r="L81" s="43">
        <f t="shared" si="14"/>
        <v>205769.29999999999</v>
      </c>
      <c r="M81" s="43">
        <f t="shared" si="9"/>
        <v>205769.29999999999</v>
      </c>
      <c r="N81" s="44">
        <f t="shared" si="10"/>
        <v>-99290.559999999998</v>
      </c>
      <c r="O81" s="45">
        <f t="shared" si="11"/>
        <v>0.9390011343164989</v>
      </c>
      <c r="P81" s="45" t="str">
        <f t="shared" si="12"/>
        <v/>
      </c>
      <c r="Q81" s="45" t="str">
        <f t="shared" si="15"/>
        <v/>
      </c>
      <c r="R81" s="45" t="str">
        <f t="shared" si="13"/>
        <v/>
      </c>
      <c r="S81" s="38"/>
      <c r="T81" s="38"/>
      <c r="U81" s="38"/>
      <c r="V81" s="38"/>
      <c r="W81" s="38"/>
      <c r="X81" s="38"/>
      <c r="Y81" s="38"/>
      <c r="Z81" s="38"/>
    </row>
    <row r="82" s="38" customFormat="1" ht="18" customHeight="1">
      <c r="A82" s="39"/>
      <c r="B82" s="40"/>
      <c r="C82" s="41" t="s">
        <v>166</v>
      </c>
      <c r="D82" s="60" t="s">
        <v>167</v>
      </c>
      <c r="E82" s="43">
        <v>-546346.96999999997</v>
      </c>
      <c r="F82" s="43">
        <v>0</v>
      </c>
      <c r="G82" s="43">
        <v>0</v>
      </c>
      <c r="H82" s="43">
        <v>0</v>
      </c>
      <c r="I82" s="43">
        <v>-256489.60000000001</v>
      </c>
      <c r="J82" s="43">
        <v>-4.5099999999999998</v>
      </c>
      <c r="K82" s="43">
        <f t="shared" si="8"/>
        <v>289857.37</v>
      </c>
      <c r="L82" s="43">
        <f t="shared" si="14"/>
        <v>-256489.60000000001</v>
      </c>
      <c r="M82" s="43">
        <f t="shared" si="9"/>
        <v>-256489.60000000001</v>
      </c>
      <c r="N82" s="44">
        <f t="shared" si="10"/>
        <v>-4.5099999999999998</v>
      </c>
      <c r="O82" s="45">
        <f t="shared" si="11"/>
        <v>0.46946283970422681</v>
      </c>
      <c r="P82" s="45" t="str">
        <f t="shared" si="12"/>
        <v/>
      </c>
      <c r="Q82" s="45" t="str">
        <f t="shared" si="15"/>
        <v/>
      </c>
      <c r="R82" s="45" t="str">
        <f t="shared" si="13"/>
        <v/>
      </c>
      <c r="S82" s="38"/>
      <c r="T82" s="38"/>
      <c r="U82" s="38"/>
      <c r="V82" s="38"/>
      <c r="W82" s="38"/>
      <c r="X82" s="38"/>
      <c r="Y82" s="38"/>
      <c r="Z82" s="38"/>
    </row>
    <row r="83" s="30" customFormat="1" ht="26.25" customHeight="1">
      <c r="A83" s="71" t="s">
        <v>168</v>
      </c>
      <c r="B83" s="71"/>
      <c r="C83" s="72"/>
      <c r="D83" s="71"/>
      <c r="E83" s="57">
        <f>E72+E73</f>
        <v>3604041.3556716414</v>
      </c>
      <c r="F83" s="57">
        <f>F72+F73</f>
        <v>59141413.399999999</v>
      </c>
      <c r="G83" s="57">
        <f>G72+G73</f>
        <v>5274209.3200000003</v>
      </c>
      <c r="H83" s="57">
        <f>H72+H73</f>
        <v>3020233.5899999999</v>
      </c>
      <c r="I83" s="57">
        <f>I72+I73</f>
        <v>4131818.5699999998</v>
      </c>
      <c r="J83" s="57">
        <f>J72+J73</f>
        <v>1706799.75</v>
      </c>
      <c r="K83" s="57">
        <f t="shared" si="8"/>
        <v>527777.21432835842</v>
      </c>
      <c r="L83" s="57">
        <f t="shared" si="14"/>
        <v>-1142390.7500000005</v>
      </c>
      <c r="M83" s="57">
        <f t="shared" si="9"/>
        <v>-55009594.829999998</v>
      </c>
      <c r="N83" s="58">
        <f t="shared" si="10"/>
        <v>-1313433.8399999999</v>
      </c>
      <c r="O83" s="37">
        <f t="shared" si="11"/>
        <v>1.1464403879544283</v>
      </c>
      <c r="P83" s="37">
        <f t="shared" si="12"/>
        <v>0.5651217692734819</v>
      </c>
      <c r="Q83" s="37">
        <f t="shared" si="15"/>
        <v>0.78340056666541247</v>
      </c>
      <c r="R83" s="37">
        <f t="shared" si="13"/>
        <v>0.06986337208505064</v>
      </c>
      <c r="S83" s="30"/>
      <c r="T83" s="30"/>
      <c r="U83" s="30"/>
      <c r="V83" s="30"/>
      <c r="W83" s="30"/>
      <c r="X83" s="30"/>
      <c r="Y83" s="30"/>
      <c r="Z83" s="30"/>
    </row>
    <row r="84" ht="15.75">
      <c r="A84" s="77" t="s">
        <v>169</v>
      </c>
      <c r="B84" s="77" t="s">
        <v>169</v>
      </c>
      <c r="C84" s="78"/>
      <c r="D84" s="79"/>
      <c r="E84" s="80"/>
      <c r="F84" s="80"/>
      <c r="G84" s="80"/>
      <c r="H84" s="80"/>
      <c r="I84" s="81"/>
      <c r="J84" s="81"/>
      <c r="K84" s="81"/>
      <c r="L84" s="81"/>
      <c r="M84" s="80"/>
      <c r="N84" s="80"/>
      <c r="O84" s="80"/>
      <c r="P84" s="1"/>
      <c r="R84" s="1"/>
      <c r="S84" s="1"/>
      <c r="T84" s="1"/>
      <c r="U84" s="1"/>
      <c r="V84" s="1"/>
      <c r="W84" s="1"/>
      <c r="X84" s="1"/>
      <c r="Y84" s="1"/>
      <c r="Z84" s="1"/>
    </row>
    <row r="85">
      <c r="E85" s="3"/>
      <c r="F85" s="1"/>
      <c r="G85" s="1"/>
      <c r="H85" s="3"/>
      <c r="I85" s="4"/>
      <c r="J85" s="4"/>
      <c r="U85" s="1"/>
      <c r="V85" s="1"/>
      <c r="W85" s="1"/>
      <c r="X85" s="1"/>
      <c r="Y85" s="1"/>
    </row>
    <row r="86" ht="12.75">
      <c r="D86" s="1"/>
      <c r="E86" s="3"/>
      <c r="F86" s="1"/>
      <c r="G86" s="1"/>
      <c r="H86" s="3"/>
      <c r="I86" s="4"/>
      <c r="J86" s="4"/>
      <c r="K86" s="4"/>
      <c r="L86" s="4"/>
      <c r="U86" s="1"/>
      <c r="V86" s="1"/>
      <c r="W86" s="1"/>
    </row>
    <row r="87" ht="12.75">
      <c r="A87" s="1"/>
      <c r="B87" s="1"/>
      <c r="C87" s="2"/>
      <c r="D87" s="1"/>
      <c r="E87" s="3"/>
      <c r="F87" s="1"/>
      <c r="G87" s="1"/>
      <c r="H87" s="3"/>
      <c r="I87" s="4"/>
      <c r="J87" s="4"/>
      <c r="K87" s="4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>
      <c r="E88" s="3"/>
      <c r="F88" s="1"/>
      <c r="G88" s="1"/>
      <c r="H88" s="3"/>
      <c r="I88" s="4"/>
      <c r="J88" s="4"/>
      <c r="K88" s="4"/>
      <c r="L88" s="4"/>
      <c r="U88" s="1"/>
      <c r="V88" s="1"/>
      <c r="W88" s="1"/>
    </row>
    <row r="89" ht="12.75">
      <c r="E89" s="3"/>
      <c r="F89" s="1"/>
      <c r="G89" s="1"/>
      <c r="H89" s="3"/>
      <c r="I89" s="4"/>
      <c r="J89" s="4"/>
      <c r="K89" s="4"/>
      <c r="L89" s="4"/>
      <c r="U89" s="1"/>
      <c r="V89" s="1"/>
      <c r="W89" s="1"/>
      <c r="X89" s="1"/>
    </row>
    <row r="90" ht="12.75">
      <c r="H90" s="3"/>
      <c r="I90" s="4"/>
      <c r="J90" s="4"/>
      <c r="K90" s="4"/>
      <c r="L90" s="4"/>
      <c r="U90" s="1"/>
      <c r="V90" s="1"/>
      <c r="W90" s="1"/>
      <c r="X90" s="1"/>
    </row>
    <row r="91" ht="12.75">
      <c r="H91" s="3"/>
      <c r="I91" s="4"/>
      <c r="U91" s="1"/>
      <c r="V91" s="1"/>
      <c r="W91" s="1"/>
      <c r="X91" s="1"/>
    </row>
    <row r="92" ht="12.75">
      <c r="H92" s="3"/>
      <c r="I92" s="4"/>
      <c r="U92" s="1"/>
      <c r="V92" s="1"/>
      <c r="W92" s="1"/>
      <c r="X92" s="1"/>
    </row>
    <row r="93" ht="12.75">
      <c r="H93" s="3"/>
    </row>
    <row r="94" ht="12.75">
      <c r="H94" s="3"/>
      <c r="I94" s="4"/>
      <c r="J94" s="4"/>
      <c r="K94" s="4"/>
      <c r="L94" s="4"/>
    </row>
    <row r="95" ht="12.75">
      <c r="H95" s="3"/>
      <c r="I95" s="4"/>
    </row>
    <row r="96" ht="12.75">
      <c r="H96" s="3"/>
      <c r="I96" s="4"/>
    </row>
    <row r="97" ht="12.75">
      <c r="H97" s="3"/>
      <c r="I97" s="4"/>
    </row>
    <row r="98" ht="12.75">
      <c r="H98" s="3"/>
      <c r="I98" s="4"/>
    </row>
    <row r="101" ht="12.75">
      <c r="H101" s="3"/>
      <c r="I101" s="4"/>
    </row>
    <row r="102" ht="12.75">
      <c r="H102" s="3"/>
      <c r="I102" s="4"/>
    </row>
  </sheetData>
  <autoFilter ref="A4:R85">
    <filterColumn colId="2"/>
  </autoFilter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7"/>
    <mergeCell ref="A22:C22"/>
    <mergeCell ref="A23:A26"/>
    <mergeCell ref="B23:B26"/>
    <mergeCell ref="A27:A29"/>
    <mergeCell ref="B27:B29"/>
    <mergeCell ref="A30:A38"/>
    <mergeCell ref="B30:B38"/>
    <mergeCell ref="A39:A50"/>
    <mergeCell ref="B39:B50"/>
    <mergeCell ref="A51:A52"/>
    <mergeCell ref="B51:B52"/>
    <mergeCell ref="A53:A57"/>
    <mergeCell ref="B53:B57"/>
    <mergeCell ref="A58:A60"/>
    <mergeCell ref="B58:B60"/>
    <mergeCell ref="A61:A63"/>
    <mergeCell ref="B61:B63"/>
    <mergeCell ref="A64:A71"/>
    <mergeCell ref="B64:B71"/>
    <mergeCell ref="A72:D72"/>
    <mergeCell ref="A74:A82"/>
    <mergeCell ref="B74:B82"/>
    <mergeCell ref="A83:D83"/>
  </mergeCells>
  <printOptions headings="0" gridLines="0"/>
  <pageMargins left="0.3543307086614173" right="0" top="0.49212598425196852" bottom="0.39370078740157477" header="0.19685039370078738" footer="0.15748031496062992"/>
  <pageSetup paperSize="9" scale="56" firstPageNumber="1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55</cp:revision>
  <dcterms:created xsi:type="dcterms:W3CDTF">2015-02-26T11:08:47Z</dcterms:created>
  <dcterms:modified xsi:type="dcterms:W3CDTF">2025-02-10T14:11:53Z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