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14.02.25 вкл." sheetId="1" state="visible" r:id="rId1"/>
  </sheets>
  <definedNames>
    <definedName name="_xlnm._FilterDatabase" localSheetId="0" hidden="1">'по 14.02.25 вкл.'!$A$4:$S$82</definedName>
    <definedName name="Print_Titles" localSheetId="0" hidden="0">'по 14.02.25 вкл.'!$3:$4</definedName>
    <definedName name="_xlnm.Print_Area" localSheetId="0" hidden="0">'по 14.02.25 вкл.'!$A$1:$R$82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14.02.25 вкл.'!$A$4:$S$82</definedName>
  </definedNames>
  <calcPr/>
</workbook>
</file>

<file path=xl/sharedStrings.xml><?xml version="1.0" encoding="utf-8"?>
<sst xmlns="http://schemas.openxmlformats.org/spreadsheetml/2006/main" count="159" uniqueCount="159">
  <si>
    <t xml:space="preserve">Оперативный анализ  поступления доходов бюджета города Перми в 2025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</si>
  <si>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</si>
  <si>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</si>
  <si>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</si>
  <si>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</si>
  <si>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</si>
  <si>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     (по 14.02.24 вкл.) в соп.усл.2025г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</si>
  <si>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</si>
  <si>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</si>
  <si>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</si>
  <si>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</si>
  <si>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</si>
  <si>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</si>
  <si>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</si>
  <si>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</si>
  <si>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>январь-февраль</t>
  </si>
  <si>
    <t>февраль</t>
  </si>
  <si>
    <t xml:space="preserve">с нач. года на 17.02.2025 (по 14.02.2025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</si>
  <si>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</si>
  <si>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</si>
  <si>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</si>
  <si>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февраль от плана февраля</t>
  </si>
  <si>
    <t>скрыть</t>
  </si>
  <si>
    <t xml:space="preserve">НАЛОГОВЫЕ ДОХОДЫ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</si>
  <si>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</si>
  <si>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</si>
  <si>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</si>
  <si>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</si>
  <si>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</si>
  <si>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</si>
  <si>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</si>
  <si>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</si>
  <si>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</si>
  <si>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</si>
  <si>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</si>
  <si>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</si>
  <si>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</si>
  <si>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</si>
  <si>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</si>
  <si>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</si>
  <si>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</si>
  <si>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</si>
  <si>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</si>
  <si>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</si>
  <si>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</si>
  <si>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</si>
  <si>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</si>
  <si>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</si>
  <si>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</si>
  <si>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</si>
  <si>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</si>
  <si>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</si>
  <si>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</si>
  <si>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</si>
  <si>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</si>
  <si>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</si>
  <si>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</si>
  <si>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</si>
  <si>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</si>
  <si>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</si>
  <si>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</si>
  <si>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</si>
  <si>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</si>
  <si>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</si>
  <si>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</si>
  <si>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</si>
  <si>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</si>
  <si>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</si>
  <si>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</si>
  <si>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</si>
  <si>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</si>
  <si>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</si>
  <si>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</si>
  <si>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</si>
  <si>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</si>
  <si>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</si>
  <si>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</si>
  <si>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</si>
  <si>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</si>
  <si>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</si>
  <si>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</si>
  <si>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</si>
  <si>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</si>
  <si>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</si>
  <si>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</si>
  <si>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</si>
  <si>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</si>
  <si>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</si>
  <si>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</si>
  <si>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</si>
  <si>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</si>
  <si>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</si>
  <si>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</si>
  <si>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</si>
  <si>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</si>
  <si>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</si>
  <si>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</si>
  <si>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</si>
  <si>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</si>
  <si>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</si>
  <si>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</si>
  <si>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</si>
  <si>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</si>
  <si>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940</t>
  </si>
  <si>
    <t>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</si>
  <si>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</si>
  <si>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</si>
  <si>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</si>
  <si>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</si>
  <si>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</si>
  <si>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</si>
  <si>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</si>
  <si>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</si>
  <si>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</si>
  <si>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</si>
  <si>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</si>
  <si>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</si>
  <si>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</si>
  <si>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</si>
  <si>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</si>
  <si>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</si>
  <si>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</si>
  <si>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</si>
  <si>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</si>
  <si>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</si>
  <si>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</si>
  <si>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</si>
  <si>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</si>
  <si>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</si>
  <si>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</si>
  <si>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</si>
  <si>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</si>
  <si>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</si>
  <si>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</si>
  <si>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</si>
  <si>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</si>
  <si>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</si>
  <si>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</si>
  <si>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</si>
  <si>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</si>
  <si>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</si>
  <si>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</si>
  <si>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*)      </t>
  </si>
  <si>
    <t xml:space="preserve">202 30000 00 0000 000</t>
  </si>
  <si>
    <t xml:space="preserve">Субвенции от других бюджетов бюджетной системы РФ*)    </t>
  </si>
  <si>
    <t xml:space="preserve">202 40000 00 0000 000</t>
  </si>
  <si>
    <t xml:space="preserve">Иные межбюджетные трансферты  *)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</si>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</sst>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</numFmts>
  <fonts count="28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name val="Times New Roman"/>
    </font>
    <font>
      <sz val="14.000000"/>
      <name val="Times New Roman"/>
    </font>
    <font>
      <b/>
      <sz val="14.000000"/>
      <color indexed="2"/>
      <name val="Times New Roman"/>
    </font>
    <font>
      <b/>
      <sz val="14.000000"/>
      <name val="Times New Roman"/>
    </font>
    <font>
      <b/>
      <sz val="11.000000"/>
      <name val="Times New Roman"/>
    </font>
    <font>
      <b/>
      <sz val="8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i/>
      <sz val="11.000000"/>
      <color theme="1"/>
      <name val="Times New Roman"/>
    </font>
    <font>
      <i/>
      <sz val="11.000000"/>
      <color indexed="2"/>
      <name val="Times New Roman"/>
    </font>
    <font>
      <i/>
      <sz val="11.000000"/>
      <name val="Times New Roman"/>
    </font>
    <font>
      <i/>
      <sz val="14.000000"/>
      <color theme="1"/>
      <name val="Times New Roman"/>
    </font>
    <font>
      <i/>
      <sz val="14.000000"/>
      <color indexed="2"/>
      <name val="Times New Roman"/>
    </font>
    <font>
      <i/>
      <sz val="8.000000"/>
      <name val="Times New Roman"/>
    </font>
    <font>
      <i/>
      <sz val="14.000000"/>
      <name val="Times New Roman"/>
    </font>
    <font>
      <b/>
      <i/>
      <sz val="14.000000"/>
      <color indexed="2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  <xf fontId="4" fillId="2" borderId="0" numFmtId="44" applyNumberFormat="1" applyFont="0" applyFill="0" applyBorder="0"/>
  </cellStyleXfs>
  <cellXfs count="129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center"/>
    </xf>
    <xf fontId="8" fillId="0" borderId="0" numFmtId="0" xfId="0" applyFont="1" applyAlignment="1">
      <alignment vertical="center"/>
    </xf>
    <xf fontId="9" fillId="0" borderId="0" numFmtId="162" xfId="0" applyNumberFormat="1" applyFont="1" applyAlignment="1">
      <alignment vertical="center"/>
    </xf>
    <xf fontId="5" fillId="0" borderId="0" numFmtId="162" xfId="0" applyNumberFormat="1" applyFont="1" applyAlignment="1">
      <alignment vertical="center"/>
    </xf>
    <xf fontId="5" fillId="0" borderId="0" numFmtId="163" xfId="0" applyNumberFormat="1" applyFont="1" applyAlignment="1">
      <alignment vertical="center"/>
    </xf>
    <xf fontId="6" fillId="0" borderId="0" numFmtId="163" xfId="0" applyNumberFormat="1" applyFont="1" applyAlignment="1">
      <alignment vertical="center"/>
    </xf>
    <xf fontId="10" fillId="0" borderId="0" numFmtId="0" xfId="0" applyFont="1" applyAlignment="1">
      <alignment horizontal="center" vertical="center"/>
    </xf>
    <xf fontId="11" fillId="0" borderId="0" numFmtId="0" xfId="0" applyFont="1" applyAlignment="1">
      <alignment horizontal="center" vertical="center" wrapText="1"/>
    </xf>
    <xf fontId="12" fillId="0" borderId="0" numFmtId="0" xfId="0" applyFont="1" applyAlignment="1">
      <alignment horizontal="center" vertical="center" wrapText="1"/>
    </xf>
    <xf fontId="13" fillId="0" borderId="0" numFmtId="0" xfId="0" applyFont="1" applyAlignment="1">
      <alignment vertical="center" wrapText="1"/>
    </xf>
    <xf fontId="11" fillId="0" borderId="0" numFmtId="162" xfId="0" applyNumberFormat="1" applyFont="1" applyAlignment="1">
      <alignment horizontal="center" vertical="center" wrapText="1"/>
    </xf>
    <xf fontId="11" fillId="0" borderId="0" numFmtId="0" xfId="0" applyFont="1" applyAlignment="1">
      <alignment horizontal="center" vertical="center"/>
    </xf>
    <xf fontId="9" fillId="0" borderId="0" numFmtId="0" xfId="0" applyFont="1" applyAlignment="1">
      <alignment vertical="center"/>
    </xf>
    <xf fontId="6" fillId="0" borderId="0" numFmtId="49" xfId="0" applyNumberFormat="1" applyFont="1" applyAlignment="1">
      <alignment horizontal="center" vertical="center" wrapText="1"/>
    </xf>
    <xf fontId="14" fillId="0" borderId="1" numFmtId="0" xfId="0" applyFont="1" applyBorder="1" applyAlignment="1">
      <alignment horizontal="center" vertical="center" wrapText="1"/>
    </xf>
    <xf fontId="8" fillId="0" borderId="0" numFmtId="0" xfId="0" applyFont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0" numFmtId="162" xfId="0" applyNumberFormat="1" applyFont="1" applyAlignment="1">
      <alignment horizontal="center" vertical="center" wrapText="1"/>
    </xf>
    <xf fontId="9" fillId="0" borderId="0" numFmtId="0" xfId="0" applyFont="1" applyAlignment="1">
      <alignment horizontal="center" vertical="center" wrapText="1"/>
    </xf>
    <xf fontId="9" fillId="0" borderId="0" numFmtId="163" xfId="0" applyNumberFormat="1" applyFont="1" applyAlignment="1">
      <alignment horizontal="center" vertical="center" wrapText="1"/>
    </xf>
    <xf fontId="6" fillId="0" borderId="0" numFmtId="163" xfId="0" applyNumberFormat="1" applyFont="1" applyAlignment="1">
      <alignment horizontal="center" vertical="center" wrapText="1"/>
    </xf>
    <xf fontId="15" fillId="0" borderId="0" numFmtId="0" xfId="0" applyFont="1" applyAlignment="1">
      <alignment horizontal="right" vertical="center" wrapText="1"/>
    </xf>
    <xf fontId="15" fillId="0" borderId="0" numFmtId="0" xfId="0" applyFont="1" applyAlignment="1">
      <alignment horizontal="right" vertical="center"/>
    </xf>
    <xf fontId="16" fillId="0" borderId="0" numFmtId="0" xfId="0" applyFont="1" applyAlignment="1">
      <alignment vertical="center"/>
    </xf>
    <xf fontId="17" fillId="0" borderId="2" numFmtId="49" xfId="0" applyNumberFormat="1" applyFont="1" applyBorder="1" applyAlignment="1">
      <alignment horizontal="center" vertical="center" wrapText="1"/>
    </xf>
    <xf fontId="18" fillId="0" borderId="2" numFmtId="0" xfId="0" applyFont="1" applyBorder="1" applyAlignment="1">
      <alignment horizontal="center" vertical="center" wrapText="1"/>
    </xf>
    <xf fontId="18" fillId="0" borderId="3" numFmtId="49" xfId="0" applyNumberFormat="1" applyFont="1" applyBorder="1" applyAlignment="1">
      <alignment horizontal="center" vertical="center" wrapText="1"/>
    </xf>
    <xf fontId="18" fillId="0" borderId="4" numFmtId="0" xfId="0" applyFont="1" applyBorder="1" applyAlignment="1">
      <alignment horizontal="center" vertical="center" wrapText="1"/>
    </xf>
    <xf fontId="18" fillId="0" borderId="5" numFmtId="162" xfId="0" applyNumberFormat="1" applyFont="1" applyBorder="1" applyAlignment="1">
      <alignment horizontal="center" vertical="center" wrapText="1"/>
    </xf>
    <xf fontId="18" fillId="0" borderId="6" numFmtId="162" xfId="0" applyNumberFormat="1" applyFont="1" applyBorder="1" applyAlignment="1">
      <alignment horizontal="center" vertical="center" wrapText="1"/>
    </xf>
    <xf fontId="18" fillId="0" borderId="5" numFmtId="163" xfId="0" applyNumberFormat="1" applyFont="1" applyBorder="1" applyAlignment="1">
      <alignment horizontal="center" vertical="center" wrapText="1"/>
    </xf>
    <xf fontId="18" fillId="0" borderId="7" numFmtId="0" xfId="0" applyFont="1" applyBorder="1" applyAlignment="1">
      <alignment horizontal="center" vertical="top" wrapText="1"/>
    </xf>
    <xf fontId="18" fillId="0" borderId="2" numFmtId="164" xfId="104" applyNumberFormat="1" applyFont="1" applyBorder="1" applyAlignment="1" applyProtection="1">
      <alignment horizontal="center" vertical="top" wrapText="1"/>
    </xf>
    <xf fontId="18" fillId="0" borderId="2" numFmtId="0" xfId="0" applyFont="1" applyBorder="1" applyAlignment="1">
      <alignment horizontal="center" vertical="top" wrapText="1"/>
    </xf>
    <xf fontId="17" fillId="0" borderId="0" numFmtId="0" xfId="0" applyFont="1" applyAlignment="1">
      <alignment horizontal="center" vertical="center"/>
    </xf>
    <xf fontId="18" fillId="0" borderId="8" numFmtId="49" xfId="0" applyNumberFormat="1" applyFont="1" applyBorder="1" applyAlignment="1">
      <alignment horizontal="center" vertical="center" wrapText="1"/>
    </xf>
    <xf fontId="18" fillId="0" borderId="9" numFmtId="0" xfId="0" applyFont="1" applyBorder="1" applyAlignment="1">
      <alignment horizontal="center" vertical="center" wrapText="1"/>
    </xf>
    <xf fontId="12" fillId="0" borderId="5" numFmtId="163" xfId="0" applyNumberFormat="1" applyFont="1" applyBorder="1" applyAlignment="1">
      <alignment horizontal="center" vertical="top" wrapText="1"/>
    </xf>
    <xf fontId="18" fillId="0" borderId="5" numFmtId="162" xfId="0" applyNumberFormat="1" applyFont="1" applyBorder="1" applyAlignment="1">
      <alignment horizontal="center" vertical="top" wrapText="1"/>
    </xf>
    <xf fontId="11" fillId="0" borderId="0" numFmtId="0" xfId="0" applyFont="1" applyAlignment="1">
      <alignment vertical="center"/>
    </xf>
    <xf fontId="10" fillId="0" borderId="3" numFmtId="49" xfId="0" applyNumberFormat="1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 wrapText="1"/>
    </xf>
    <xf fontId="13" fillId="0" borderId="3" numFmtId="49" xfId="0" applyNumberFormat="1" applyFont="1" applyBorder="1" applyAlignment="1">
      <alignment horizontal="center" vertical="center" wrapText="1"/>
    </xf>
    <xf fontId="11" fillId="0" borderId="4" numFmtId="0" xfId="0" applyFont="1" applyBorder="1" applyAlignment="1">
      <alignment vertical="center" wrapText="1"/>
    </xf>
    <xf fontId="11" fillId="0" borderId="6" numFmtId="162" xfId="0" applyNumberFormat="1" applyFont="1" applyBorder="1" applyAlignment="1">
      <alignment vertical="center" wrapText="1"/>
    </xf>
    <xf fontId="11" fillId="0" borderId="2" numFmtId="164" xfId="0" applyNumberFormat="1" applyFont="1" applyBorder="1" applyAlignment="1">
      <alignment horizontal="right" vertical="center" wrapText="1"/>
    </xf>
    <xf fontId="6" fillId="0" borderId="5" numFmtId="49" xfId="0" applyNumberFormat="1" applyFont="1" applyBorder="1" applyAlignment="1">
      <alignment horizontal="center" vertical="center" wrapText="1"/>
    </xf>
    <xf fontId="14" fillId="0" borderId="5" numFmtId="0" xfId="0" applyFont="1" applyBorder="1" applyAlignment="1">
      <alignment horizontal="center" vertical="center" wrapText="1"/>
    </xf>
    <xf fontId="8" fillId="0" borderId="5" numFmtId="49" xfId="0" applyNumberFormat="1" applyFont="1" applyBorder="1" applyAlignment="1">
      <alignment horizontal="center" vertical="center" wrapText="1"/>
    </xf>
    <xf fontId="9" fillId="0" borderId="5" numFmtId="0" xfId="0" applyFont="1" applyBorder="1" applyAlignment="1">
      <alignment vertical="center" wrapText="1"/>
    </xf>
    <xf fontId="9" fillId="0" borderId="5" numFmtId="162" xfId="0" applyNumberFormat="1" applyFont="1" applyBorder="1" applyAlignment="1">
      <alignment horizontal="right" vertical="center" wrapText="1"/>
    </xf>
    <xf fontId="9" fillId="0" borderId="7" numFmtId="162" xfId="0" applyNumberFormat="1" applyFont="1" applyBorder="1" applyAlignment="1">
      <alignment horizontal="right" vertical="center" wrapText="1"/>
    </xf>
    <xf fontId="9" fillId="0" borderId="2" numFmtId="162" xfId="0" applyNumberFormat="1" applyFont="1" applyBorder="1" applyAlignment="1">
      <alignment horizontal="right" vertical="center" wrapText="1"/>
    </xf>
    <xf fontId="9" fillId="0" borderId="2" numFmtId="164" xfId="0" applyNumberFormat="1" applyFont="1" applyBorder="1" applyAlignment="1">
      <alignment horizontal="right" vertical="center" wrapText="1"/>
    </xf>
    <xf fontId="9" fillId="0" borderId="10" numFmtId="162" xfId="0" applyNumberFormat="1" applyFont="1" applyBorder="1" applyAlignment="1">
      <alignment vertical="center" wrapText="1"/>
    </xf>
    <xf fontId="9" fillId="0" borderId="2" numFmtId="162" xfId="0" applyNumberFormat="1" applyFont="1" applyBorder="1" applyAlignment="1">
      <alignment vertical="center" wrapText="1"/>
    </xf>
    <xf fontId="9" fillId="0" borderId="5" numFmtId="162" xfId="0" applyNumberFormat="1" applyFont="1" applyBorder="1" applyAlignment="1">
      <alignment vertical="center" wrapText="1"/>
    </xf>
    <xf fontId="9" fillId="0" borderId="7" numFmtId="162" xfId="0" applyNumberFormat="1" applyFont="1" applyBorder="1" applyAlignment="1">
      <alignment vertical="center" wrapText="1"/>
    </xf>
    <xf fontId="9" fillId="0" borderId="0" numFmtId="162" xfId="0" applyNumberFormat="1" applyFont="1" applyAlignment="1">
      <alignment horizontal="right" vertical="center" wrapText="1"/>
    </xf>
    <xf fontId="10" fillId="0" borderId="5" numFmtId="49" xfId="0" applyNumberFormat="1" applyFont="1" applyBorder="1" applyAlignment="1">
      <alignment horizontal="center" vertical="center" wrapText="1"/>
    </xf>
    <xf fontId="12" fillId="0" borderId="5" numFmtId="49" xfId="0" applyNumberFormat="1" applyFont="1" applyBorder="1" applyAlignment="1">
      <alignment horizontal="center" vertical="center" wrapText="1"/>
    </xf>
    <xf fontId="13" fillId="0" borderId="5" numFmtId="49" xfId="0" applyNumberFormat="1" applyFont="1" applyBorder="1" applyAlignment="1">
      <alignment horizontal="center" vertical="center" wrapText="1"/>
    </xf>
    <xf fontId="11" fillId="0" borderId="5" numFmtId="165" xfId="0" applyNumberFormat="1" applyFont="1" applyBorder="1" applyAlignment="1">
      <alignment vertical="center" wrapText="1"/>
    </xf>
    <xf fontId="11" fillId="0" borderId="5" numFmtId="162" xfId="0" applyNumberFormat="1" applyFont="1" applyBorder="1" applyAlignment="1">
      <alignment horizontal="right" vertical="center" wrapText="1"/>
    </xf>
    <xf fontId="11" fillId="0" borderId="7" numFmtId="162" xfId="0" applyNumberFormat="1" applyFont="1" applyBorder="1" applyAlignment="1">
      <alignment horizontal="right" vertical="center" wrapText="1"/>
    </xf>
    <xf fontId="11" fillId="0" borderId="2" numFmtId="162" xfId="0" applyNumberFormat="1" applyFont="1" applyBorder="1" applyAlignment="1">
      <alignment horizontal="right" vertical="center" wrapText="1"/>
    </xf>
    <xf fontId="8" fillId="0" borderId="5" numFmtId="0" xfId="0" applyFont="1" applyBorder="1" applyAlignment="1">
      <alignment horizontal="center" vertical="center"/>
    </xf>
    <xf fontId="9" fillId="0" borderId="5" numFmtId="165" xfId="0" applyNumberFormat="1" applyFont="1" applyBorder="1" applyAlignment="1">
      <alignment vertical="center" wrapText="1"/>
    </xf>
    <xf fontId="19" fillId="0" borderId="0" numFmtId="0" xfId="0" applyFont="1" applyAlignment="1">
      <alignment vertical="center"/>
    </xf>
    <xf fontId="20" fillId="0" borderId="5" numFmtId="49" xfId="0" applyNumberFormat="1" applyFont="1" applyBorder="1" applyAlignment="1">
      <alignment horizontal="center" vertical="center" wrapText="1"/>
    </xf>
    <xf fontId="21" fillId="0" borderId="5" numFmtId="0" xfId="0" applyFont="1" applyBorder="1" applyAlignment="1">
      <alignment horizontal="center" vertical="center" wrapText="1"/>
    </xf>
    <xf fontId="21" fillId="0" borderId="5" numFmtId="49" xfId="0" applyNumberFormat="1" applyFont="1" applyBorder="1" applyAlignment="1">
      <alignment horizontal="center" vertical="center" wrapText="1"/>
    </xf>
    <xf fontId="21" fillId="0" borderId="5" numFmtId="0" xfId="0" applyFont="1" applyBorder="1" applyAlignment="1">
      <alignment vertical="center" wrapText="1"/>
    </xf>
    <xf fontId="21" fillId="0" borderId="5" numFmtId="162" xfId="0" applyNumberFormat="1" applyFont="1" applyBorder="1" applyAlignment="1">
      <alignment horizontal="right" vertical="center" wrapText="1"/>
    </xf>
    <xf fontId="21" fillId="0" borderId="7" numFmtId="162" xfId="0" applyNumberFormat="1" applyFont="1" applyBorder="1" applyAlignment="1">
      <alignment horizontal="right" vertical="center" wrapText="1"/>
    </xf>
    <xf fontId="21" fillId="0" borderId="2" numFmtId="162" xfId="0" applyNumberFormat="1" applyFont="1" applyBorder="1" applyAlignment="1">
      <alignment horizontal="right" vertical="center" wrapText="1"/>
    </xf>
    <xf fontId="21" fillId="0" borderId="2" numFmtId="164" xfId="0" applyNumberFormat="1" applyFont="1" applyBorder="1" applyAlignment="1">
      <alignment horizontal="right" vertical="center" wrapText="1"/>
    </xf>
    <xf fontId="20" fillId="0" borderId="0" numFmtId="0" xfId="0" applyFont="1" applyAlignment="1">
      <alignment horizontal="center" vertical="center"/>
    </xf>
    <xf fontId="6" fillId="0" borderId="5" numFmtId="1" xfId="0" applyNumberFormat="1" applyFont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 wrapText="1"/>
    </xf>
    <xf fontId="9" fillId="0" borderId="5" numFmtId="0" xfId="0" applyFont="1" applyBorder="1" applyAlignment="1">
      <alignment horizontal="left" vertical="center" wrapText="1"/>
    </xf>
    <xf fontId="6" fillId="0" borderId="5" numFmtId="0" xfId="0" applyFont="1" applyBorder="1" applyAlignment="1">
      <alignment horizontal="center" vertical="center" wrapText="1"/>
    </xf>
    <xf fontId="20" fillId="0" borderId="5" numFmtId="0" xfId="0" applyFont="1" applyBorder="1" applyAlignment="1">
      <alignment horizontal="center" vertical="center" wrapText="1"/>
    </xf>
    <xf fontId="9" fillId="0" borderId="5" numFmtId="165" xfId="0" applyNumberFormat="1" applyFont="1" applyBorder="1" applyAlignment="1">
      <alignment horizontal="left" vertical="center" wrapText="1"/>
    </xf>
    <xf fontId="6" fillId="0" borderId="0" numFmtId="0" xfId="0" applyFont="1" applyAlignment="1">
      <alignment horizontal="center" vertical="center"/>
    </xf>
    <xf fontId="22" fillId="0" borderId="0" numFmtId="0" xfId="0" applyFont="1" applyAlignment="1">
      <alignment vertical="center"/>
    </xf>
    <xf fontId="23" fillId="0" borderId="5" numFmtId="49" xfId="0" applyNumberFormat="1" applyFont="1" applyBorder="1" applyAlignment="1">
      <alignment horizontal="center" vertical="center" wrapText="1"/>
    </xf>
    <xf fontId="24" fillId="0" borderId="5" numFmtId="0" xfId="0" applyFont="1" applyBorder="1" applyAlignment="1">
      <alignment horizontal="right" vertical="center"/>
    </xf>
    <xf fontId="25" fillId="0" borderId="5" numFmtId="0" xfId="0" applyFont="1" applyBorder="1" applyAlignment="1">
      <alignment horizontal="left" vertical="center" wrapText="1"/>
    </xf>
    <xf fontId="25" fillId="0" borderId="5" numFmtId="162" xfId="0" applyNumberFormat="1" applyFont="1" applyBorder="1" applyAlignment="1">
      <alignment horizontal="right" vertical="center" wrapText="1"/>
    </xf>
    <xf fontId="25" fillId="0" borderId="7" numFmtId="162" xfId="0" applyNumberFormat="1" applyFont="1" applyBorder="1" applyAlignment="1">
      <alignment horizontal="right" vertical="center" wrapText="1"/>
    </xf>
    <xf fontId="25" fillId="0" borderId="2" numFmtId="162" xfId="0" applyNumberFormat="1" applyFont="1" applyBorder="1" applyAlignment="1">
      <alignment horizontal="right" vertical="center" wrapText="1"/>
    </xf>
    <xf fontId="25" fillId="0" borderId="2" numFmtId="164" xfId="0" applyNumberFormat="1" applyFont="1" applyBorder="1" applyAlignment="1">
      <alignment horizontal="right" vertical="center" wrapText="1"/>
    </xf>
    <xf fontId="26" fillId="0" borderId="0" numFmtId="0" xfId="0" applyFont="1" applyAlignment="1">
      <alignment horizontal="center" vertical="center"/>
    </xf>
    <xf fontId="21" fillId="0" borderId="0" numFmtId="0" xfId="0" applyFont="1" applyAlignment="1">
      <alignment vertical="center"/>
    </xf>
    <xf fontId="21" fillId="0" borderId="5" numFmtId="162" xfId="0" applyNumberFormat="1" applyFont="1" applyBorder="1" applyAlignment="1">
      <alignment vertical="center" wrapText="1"/>
    </xf>
    <xf fontId="21" fillId="0" borderId="0" numFmtId="0" xfId="0" applyFont="1" applyAlignment="1">
      <alignment horizontal="center" vertical="center"/>
    </xf>
    <xf fontId="15" fillId="0" borderId="2" numFmtId="164" xfId="0" applyNumberFormat="1" applyFont="1" applyBorder="1" applyAlignment="1">
      <alignment horizontal="right" vertical="center" wrapText="1"/>
    </xf>
    <xf fontId="11" fillId="0" borderId="5" numFmtId="166" xfId="0" applyNumberFormat="1" applyFont="1" applyBorder="1" applyAlignment="1">
      <alignment horizontal="left" vertical="center" wrapText="1"/>
    </xf>
    <xf fontId="12" fillId="0" borderId="5" numFmtId="165" xfId="0" applyNumberFormat="1" applyFont="1" applyBorder="1" applyAlignment="1">
      <alignment horizontal="left" vertical="center" wrapText="1"/>
    </xf>
    <xf fontId="13" fillId="0" borderId="5" numFmtId="165" xfId="0" applyNumberFormat="1" applyFont="1" applyBorder="1" applyAlignment="1">
      <alignment horizontal="left" vertical="center" wrapText="1"/>
    </xf>
    <xf fontId="11" fillId="0" borderId="5" numFmtId="165" xfId="0" applyNumberFormat="1" applyFont="1" applyBorder="1" applyAlignment="1">
      <alignment horizontal="left" vertical="center" wrapText="1"/>
    </xf>
    <xf fontId="10" fillId="0" borderId="5" numFmtId="49" xfId="0" applyNumberFormat="1" applyFont="1" applyBorder="1" applyAlignment="1">
      <alignment vertical="center" wrapText="1"/>
    </xf>
    <xf fontId="12" fillId="0" borderId="5" numFmtId="0" xfId="0" applyFont="1" applyBorder="1" applyAlignment="1">
      <alignment vertical="center" wrapText="1"/>
    </xf>
    <xf fontId="27" fillId="0" borderId="5" numFmtId="162" xfId="0" applyNumberFormat="1" applyFont="1" applyBorder="1" applyAlignment="1">
      <alignment vertical="center" wrapText="1"/>
    </xf>
    <xf fontId="9" fillId="0" borderId="11" numFmtId="162" xfId="0" applyNumberFormat="1" applyFont="1" applyBorder="1" applyAlignment="1">
      <alignment horizontal="right" vertical="center" wrapText="1"/>
    </xf>
    <xf fontId="27" fillId="0" borderId="5" numFmtId="0" xfId="0" applyFont="1" applyBorder="1" applyAlignment="1">
      <alignment horizontal="left" vertical="center" wrapText="1"/>
    </xf>
    <xf fontId="12" fillId="0" borderId="5" numFmtId="0" xfId="0" applyFont="1" applyBorder="1" applyAlignment="1">
      <alignment horizontal="center" vertical="center" wrapText="1"/>
    </xf>
    <xf fontId="15" fillId="0" borderId="5" numFmtId="0" xfId="0" applyFont="1" applyBorder="1" applyAlignment="1">
      <alignment horizontal="left" vertical="top" wrapText="1"/>
    </xf>
    <xf fontId="9" fillId="0" borderId="0" numFmtId="162" xfId="0" applyNumberFormat="1" applyFont="1" applyAlignment="1">
      <alignment vertical="center" wrapText="1"/>
    </xf>
    <xf fontId="11" fillId="0" borderId="2" numFmtId="164" xfId="0" applyNumberFormat="1" applyFont="1" applyBorder="1" applyAlignment="1">
      <alignment vertical="center" wrapText="1"/>
    </xf>
    <xf fontId="9" fillId="0" borderId="2" numFmtId="164" xfId="0" applyNumberFormat="1" applyFont="1" applyBorder="1" applyAlignment="1">
      <alignment vertical="center" wrapText="1"/>
    </xf>
    <xf fontId="27" fillId="0" borderId="5" numFmtId="165" xfId="0" applyNumberFormat="1" applyFont="1" applyBorder="1" applyAlignment="1">
      <alignment vertical="center" wrapText="1"/>
    </xf>
    <xf fontId="10" fillId="0" borderId="0" numFmtId="0" xfId="0" applyFont="1" applyAlignment="1">
      <alignment vertical="center"/>
    </xf>
    <xf fontId="12" fillId="0" borderId="8" numFmtId="165" xfId="0" applyNumberFormat="1" applyFont="1" applyBorder="1" applyAlignment="1">
      <alignment vertical="center" wrapText="1"/>
    </xf>
    <xf fontId="13" fillId="0" borderId="8" numFmtId="165" xfId="0" applyNumberFormat="1" applyFont="1" applyBorder="1" applyAlignment="1">
      <alignment vertical="center" wrapText="1"/>
    </xf>
    <xf fontId="11" fillId="0" borderId="8" numFmtId="165" xfId="0" applyNumberFormat="1" applyFont="1" applyBorder="1" applyAlignment="1">
      <alignment vertical="center" wrapText="1"/>
    </xf>
    <xf fontId="11" fillId="0" borderId="12" numFmtId="162" xfId="0" applyNumberFormat="1" applyFont="1" applyBorder="1" applyAlignment="1">
      <alignment horizontal="right" vertical="center" wrapText="1"/>
    </xf>
    <xf fontId="6" fillId="0" borderId="0" numFmtId="166" xfId="0" applyNumberFormat="1" applyFont="1" applyAlignment="1">
      <alignment horizontal="left" vertical="center"/>
    </xf>
    <xf fontId="7" fillId="0" borderId="0" numFmtId="0" xfId="0" applyFont="1" applyAlignment="1">
      <alignment horizontal="left" vertical="center"/>
    </xf>
    <xf fontId="8" fillId="0" borderId="0" numFmtId="0" xfId="0" applyFont="1" applyAlignment="1">
      <alignment horizontal="center" vertical="center"/>
    </xf>
    <xf fontId="5" fillId="0" borderId="0" numFmtId="0" xfId="0" applyFont="1" applyAlignment="1">
      <alignment horizontal="left" vertical="center"/>
    </xf>
    <xf fontId="9" fillId="0" borderId="0" numFmtId="162" xfId="0" applyNumberFormat="1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5" fillId="0" borderId="0" numFmtId="163" xfId="0" applyNumberFormat="1" applyFont="1" applyAlignment="1">
      <alignment horizontal="left" vertical="center"/>
    </xf>
    <xf fontId="6" fillId="0" borderId="0" numFmtId="163" xfId="0" applyNumberFormat="1" applyFont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Процентный 2" xfId="104"/>
    <cellStyle name="Процентный 2 2" xfId="105"/>
    <cellStyle name="Финансовый 2" xfId="106"/>
    <cellStyle name="Финансовый 3" xfId="107"/>
    <cellStyle name="Currency" xfId="108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 filterMode="1">
    <outlinePr applyStyles="0" summaryBelow="1" summaryRight="1" showOutlineSymbols="1"/>
    <pageSetUpPr autoPageBreaks="1" fitToPage="1"/>
  </sheetPr>
  <sheetViews>
    <sheetView view="normal" zoomScale="90" workbookViewId="0">
      <pane xSplit="4" ySplit="4" topLeftCell="E5" activePane="bottomRight" state="frozen"/>
      <selection activeCell="Y12" activeCellId="0" sqref="Y12"/>
    </sheetView>
  </sheetViews>
  <sheetFormatPr defaultRowHeight="12.75"/>
  <cols>
    <col customWidth="1" hidden="1" min="1" max="1" style="2" width="8.85546875"/>
    <col customWidth="1" min="2" max="2" style="3" width="11.140625"/>
    <col customWidth="1" hidden="1" min="3" max="3" style="4" width="16.421875"/>
    <col customWidth="1" min="4" max="4" style="1" width="64.42578125"/>
    <col customWidth="1" min="5" max="5" style="5" width="15.421875"/>
    <col customWidth="1" min="6" max="6" style="1" width="16.140625"/>
    <col customWidth="1" min="7" max="7" style="1" width="15.140625"/>
    <col customWidth="1" min="8" max="8" style="6" width="14.00390625"/>
    <col customWidth="1" min="9" max="9" style="7" width="15.00390625"/>
    <col customWidth="1" min="10" max="10" style="7" width="14.28125"/>
    <col customWidth="1" min="11" max="11" style="8" width="15.28125"/>
    <col customWidth="1" min="12" max="12" style="8" width="14.7109375"/>
    <col customWidth="1" min="13" max="13" style="1" width="15.85546875"/>
    <col customWidth="1" min="14" max="14" style="1" width="14.7109375"/>
    <col customWidth="1" min="15" max="15" style="1" width="11.421875"/>
    <col customWidth="1" min="16" max="16" style="1" width="10.140625"/>
    <col customWidth="1" min="17" max="17" style="1" width="10.28125"/>
    <col customWidth="1" min="18" max="18" style="1" width="9.00390625"/>
    <col customWidth="1" hidden="1" min="19" max="19" style="9" width="11.42578125"/>
    <col customWidth="1" min="20" max="20" style="1" width="8.28125"/>
    <col min="21" max="16384" style="1" width="9.140625"/>
  </cols>
  <sheetData>
    <row r="1" ht="17.25">
      <c r="A1" s="10" t="s">
        <v>0</v>
      </c>
      <c r="B1" s="11"/>
      <c r="C1" s="12"/>
      <c r="D1" s="10"/>
      <c r="E1" s="13"/>
      <c r="F1" s="10"/>
      <c r="G1" s="10"/>
      <c r="H1" s="13"/>
      <c r="I1" s="10"/>
      <c r="J1" s="10"/>
      <c r="K1" s="10"/>
      <c r="L1" s="10"/>
      <c r="M1" s="10"/>
      <c r="N1" s="10"/>
      <c r="O1" s="10"/>
      <c r="P1" s="10"/>
      <c r="Q1" s="10"/>
      <c r="R1" s="10"/>
      <c r="S1" s="14"/>
      <c r="T1" s="15"/>
      <c r="U1" s="1"/>
      <c r="V1" s="1"/>
      <c r="W1" s="1"/>
      <c r="X1" s="1"/>
      <c r="Y1" s="1"/>
    </row>
    <row r="2" ht="15">
      <c r="A2" s="16"/>
      <c r="B2" s="17"/>
      <c r="C2" s="18"/>
      <c r="D2" s="19"/>
      <c r="E2" s="20"/>
      <c r="F2" s="21"/>
      <c r="G2" s="21"/>
      <c r="H2" s="20"/>
      <c r="I2" s="22"/>
      <c r="J2" s="23"/>
      <c r="K2" s="23"/>
      <c r="L2" s="23"/>
      <c r="M2" s="21"/>
      <c r="N2" s="21"/>
      <c r="O2" s="21"/>
      <c r="P2" s="24"/>
      <c r="Q2" s="24"/>
      <c r="R2" s="25" t="s">
        <v>1</v>
      </c>
      <c r="S2" s="9"/>
      <c r="T2" s="1"/>
      <c r="U2" s="1"/>
      <c r="V2" s="1"/>
      <c r="W2" s="1"/>
      <c r="X2" s="1"/>
      <c r="Y2" s="1"/>
      <c r="Z2" s="1"/>
      <c r="AA2" s="1"/>
    </row>
    <row r="3" s="26" customFormat="1" ht="15">
      <c r="A3" s="27" t="s">
        <v>2</v>
      </c>
      <c r="B3" s="28" t="s">
        <v>3</v>
      </c>
      <c r="C3" s="29" t="s">
        <v>4</v>
      </c>
      <c r="D3" s="30" t="s">
        <v>5</v>
      </c>
      <c r="E3" s="31" t="s">
        <v>6</v>
      </c>
      <c r="F3" s="31" t="s">
        <v>7</v>
      </c>
      <c r="G3" s="32"/>
      <c r="H3" s="31"/>
      <c r="I3" s="33" t="s">
        <v>8</v>
      </c>
      <c r="J3" s="33"/>
      <c r="K3" s="31" t="s">
        <v>9</v>
      </c>
      <c r="L3" s="31"/>
      <c r="M3" s="31"/>
      <c r="N3" s="31"/>
      <c r="O3" s="34" t="s">
        <v>10</v>
      </c>
      <c r="P3" s="35" t="s">
        <v>11</v>
      </c>
      <c r="Q3" s="35" t="s">
        <v>12</v>
      </c>
      <c r="R3" s="36" t="s">
        <v>13</v>
      </c>
      <c r="S3" s="37"/>
      <c r="T3" s="26"/>
      <c r="U3" s="26"/>
      <c r="V3" s="26"/>
      <c r="W3" s="26"/>
      <c r="X3" s="26"/>
      <c r="Y3" s="26"/>
    </row>
    <row r="4" s="26" customFormat="1" ht="59.25" customHeight="1">
      <c r="A4" s="27"/>
      <c r="B4" s="28"/>
      <c r="C4" s="38"/>
      <c r="D4" s="39"/>
      <c r="E4" s="31"/>
      <c r="F4" s="33" t="s">
        <v>14</v>
      </c>
      <c r="G4" s="33" t="s">
        <v>15</v>
      </c>
      <c r="H4" s="33" t="s">
        <v>16</v>
      </c>
      <c r="I4" s="40" t="s">
        <v>17</v>
      </c>
      <c r="J4" s="31" t="s">
        <v>16</v>
      </c>
      <c r="K4" s="41" t="s">
        <v>18</v>
      </c>
      <c r="L4" s="41" t="s">
        <v>19</v>
      </c>
      <c r="M4" s="41" t="s">
        <v>20</v>
      </c>
      <c r="N4" s="41" t="s">
        <v>21</v>
      </c>
      <c r="O4" s="34"/>
      <c r="P4" s="35"/>
      <c r="Q4" s="35"/>
      <c r="R4" s="36"/>
      <c r="S4" s="37" t="s">
        <v>22</v>
      </c>
      <c r="T4" s="26"/>
      <c r="U4" s="26"/>
      <c r="V4" s="26"/>
      <c r="W4" s="26"/>
      <c r="X4" s="26"/>
      <c r="Y4" s="26"/>
    </row>
    <row r="5" s="42" customFormat="1" ht="34.5" customHeight="1">
      <c r="A5" s="43"/>
      <c r="B5" s="44"/>
      <c r="C5" s="45"/>
      <c r="D5" s="46" t="s">
        <v>23</v>
      </c>
      <c r="E5" s="47">
        <f>SUM(E6:E16)</f>
        <v>1123250.6283582093</v>
      </c>
      <c r="F5" s="47">
        <f>SUM(F6:F16)</f>
        <v>26435538.099999998</v>
      </c>
      <c r="G5" s="47">
        <f>SUM(G6:G16)</f>
        <v>1941129.0999999999</v>
      </c>
      <c r="H5" s="47">
        <f>SUM(H6:H16)</f>
        <v>972787.59999999998</v>
      </c>
      <c r="I5" s="47">
        <f>SUM(I6:I16)</f>
        <v>1416768.0900000001</v>
      </c>
      <c r="J5" s="47">
        <f>SUM(J6:J16)</f>
        <v>387486.5199999999</v>
      </c>
      <c r="K5" s="47">
        <f>SUM(K6:K16)</f>
        <v>293517.46164179081</v>
      </c>
      <c r="L5" s="47">
        <f>SUM(L6:L16)</f>
        <v>-524361.01000000013</v>
      </c>
      <c r="M5" s="47">
        <f>SUM(M6:M16)</f>
        <v>-25018770.009999994</v>
      </c>
      <c r="N5" s="47">
        <f>SUM(N6:N16)</f>
        <v>-585301.08000000007</v>
      </c>
      <c r="O5" s="48">
        <f t="shared" ref="O5:O68" si="0">IFERROR(I5/E5,"")</f>
        <v>1.2613107477810259</v>
      </c>
      <c r="P5" s="48">
        <f t="shared" ref="P5:P68" si="1">IFERROR(J5/H5,"")</f>
        <v>0.39832592438472686</v>
      </c>
      <c r="Q5" s="48">
        <f t="shared" ref="Q5:Q68" si="2">IFERROR(I5/G5,"")</f>
        <v>0.72986803917369547</v>
      </c>
      <c r="R5" s="48">
        <f t="shared" ref="R5:R68" si="3">IFERROR(I5/F5,"")</f>
        <v>0.053593313842928744</v>
      </c>
      <c r="S5" s="9"/>
      <c r="T5" s="42"/>
      <c r="U5" s="42"/>
      <c r="V5" s="42"/>
      <c r="W5" s="42"/>
      <c r="X5" s="42"/>
      <c r="Y5" s="42"/>
    </row>
    <row r="6" s="1" customFormat="1" ht="17.25">
      <c r="A6" s="49"/>
      <c r="B6" s="50" t="s">
        <v>24</v>
      </c>
      <c r="C6" s="51" t="s">
        <v>25</v>
      </c>
      <c r="D6" s="52" t="s">
        <v>26</v>
      </c>
      <c r="E6" s="53">
        <f>985715.31/33.5*30</f>
        <v>882730.12835820904</v>
      </c>
      <c r="F6" s="53">
        <v>20125543.399999999</v>
      </c>
      <c r="G6" s="53">
        <v>1604865.8999999999</v>
      </c>
      <c r="H6" s="53">
        <v>897600.80000000005</v>
      </c>
      <c r="I6" s="53">
        <v>1118302.3099999998</v>
      </c>
      <c r="J6" s="53">
        <v>335399.89000000001</v>
      </c>
      <c r="K6" s="54">
        <f t="shared" ref="K6:K45" si="4">I6-E6</f>
        <v>235572.18164179078</v>
      </c>
      <c r="L6" s="54">
        <f t="shared" ref="L6:L69" si="5">I6-G6</f>
        <v>-486563.59000000008</v>
      </c>
      <c r="M6" s="55">
        <f t="shared" ref="M6:M45" si="6">I6-F6</f>
        <v>-19007241.09</v>
      </c>
      <c r="N6" s="55">
        <f t="shared" ref="N6:N45" si="7">J6-H6</f>
        <v>-562200.91000000003</v>
      </c>
      <c r="O6" s="56">
        <f t="shared" si="0"/>
        <v>1.2668677255640202</v>
      </c>
      <c r="P6" s="56">
        <f t="shared" si="1"/>
        <v>0.37366264602259713</v>
      </c>
      <c r="Q6" s="56">
        <f t="shared" si="2"/>
        <v>0.6968197841327427</v>
      </c>
      <c r="R6" s="56">
        <f t="shared" si="3"/>
        <v>0.055566316286396515</v>
      </c>
      <c r="S6" s="9"/>
      <c r="T6" s="1"/>
      <c r="U6" s="1"/>
      <c r="V6" s="1"/>
      <c r="W6" s="1"/>
      <c r="X6" s="1"/>
      <c r="Y6" s="1"/>
    </row>
    <row r="7" s="1" customFormat="1" ht="17.25">
      <c r="A7" s="49"/>
      <c r="B7" s="50" t="s">
        <v>27</v>
      </c>
      <c r="C7" s="51" t="s">
        <v>28</v>
      </c>
      <c r="D7" s="52" t="s">
        <v>29</v>
      </c>
      <c r="E7" s="53">
        <v>6808.4899999999998</v>
      </c>
      <c r="F7" s="53">
        <v>82008.100000000006</v>
      </c>
      <c r="G7" s="53">
        <v>8620.5</v>
      </c>
      <c r="H7" s="53">
        <v>3109</v>
      </c>
      <c r="I7" s="53">
        <v>7181.6300000000001</v>
      </c>
      <c r="J7" s="53">
        <v>4.2999999999999998</v>
      </c>
      <c r="K7" s="57">
        <f t="shared" si="4"/>
        <v>373.14000000000033</v>
      </c>
      <c r="L7" s="57">
        <f t="shared" si="5"/>
        <v>-1438.8699999999999</v>
      </c>
      <c r="M7" s="58">
        <f t="shared" si="6"/>
        <v>-74826.470000000001</v>
      </c>
      <c r="N7" s="58">
        <f t="shared" si="7"/>
        <v>-3104.6999999999998</v>
      </c>
      <c r="O7" s="56">
        <f t="shared" si="0"/>
        <v>1.0548051036279704</v>
      </c>
      <c r="P7" s="56">
        <f t="shared" si="1"/>
        <v>0.0013830813766484398</v>
      </c>
      <c r="Q7" s="56">
        <f t="shared" si="2"/>
        <v>0.83308740792297431</v>
      </c>
      <c r="R7" s="56">
        <f t="shared" si="3"/>
        <v>0.087572203233583015</v>
      </c>
      <c r="S7" s="9"/>
      <c r="T7" s="1"/>
      <c r="U7" s="1"/>
      <c r="V7" s="1"/>
      <c r="W7" s="1"/>
      <c r="X7" s="1"/>
      <c r="Y7" s="1"/>
    </row>
    <row r="8" s="1" customFormat="1" ht="17.25">
      <c r="A8" s="49"/>
      <c r="B8" s="50" t="s">
        <v>24</v>
      </c>
      <c r="C8" s="51" t="s">
        <v>30</v>
      </c>
      <c r="D8" s="52" t="s">
        <v>31</v>
      </c>
      <c r="E8" s="53">
        <v>0</v>
      </c>
      <c r="F8" s="53">
        <v>52994.300000000003</v>
      </c>
      <c r="G8" s="53">
        <v>0</v>
      </c>
      <c r="H8" s="53">
        <v>0</v>
      </c>
      <c r="I8" s="53">
        <v>0</v>
      </c>
      <c r="J8" s="53">
        <v>0</v>
      </c>
      <c r="K8" s="59">
        <f t="shared" si="4"/>
        <v>0</v>
      </c>
      <c r="L8" s="59">
        <f t="shared" si="5"/>
        <v>0</v>
      </c>
      <c r="M8" s="60">
        <f t="shared" si="6"/>
        <v>-52994.300000000003</v>
      </c>
      <c r="N8" s="58">
        <f t="shared" si="7"/>
        <v>0</v>
      </c>
      <c r="O8" s="56" t="str">
        <f t="shared" si="0"/>
        <v/>
      </c>
      <c r="P8" s="56" t="str">
        <f t="shared" si="1"/>
        <v/>
      </c>
      <c r="Q8" s="56" t="str">
        <f t="shared" si="2"/>
        <v/>
      </c>
      <c r="R8" s="56">
        <f t="shared" si="3"/>
        <v>0</v>
      </c>
      <c r="S8" s="9"/>
      <c r="T8" s="1"/>
      <c r="U8" s="1"/>
      <c r="V8" s="1"/>
      <c r="W8" s="1"/>
      <c r="X8" s="1"/>
      <c r="Y8" s="1"/>
    </row>
    <row r="9" s="1" customFormat="1" ht="17.25">
      <c r="A9" s="49"/>
      <c r="B9" s="50" t="s">
        <v>24</v>
      </c>
      <c r="C9" s="51" t="s">
        <v>32</v>
      </c>
      <c r="D9" s="52" t="s">
        <v>33</v>
      </c>
      <c r="E9" s="53">
        <v>10553.860000000001</v>
      </c>
      <c r="F9" s="53">
        <v>1259409.1000000001</v>
      </c>
      <c r="G9" s="53">
        <v>20368.299999999999</v>
      </c>
      <c r="H9" s="53">
        <v>8345.7000000000007</v>
      </c>
      <c r="I9" s="53">
        <v>5126.6100000000006</v>
      </c>
      <c r="J9" s="53">
        <v>4788.1700000000001</v>
      </c>
      <c r="K9" s="59">
        <f t="shared" si="4"/>
        <v>-5427.25</v>
      </c>
      <c r="L9" s="59">
        <f t="shared" si="5"/>
        <v>-15241.689999999999</v>
      </c>
      <c r="M9" s="60">
        <f t="shared" si="6"/>
        <v>-1254282.49</v>
      </c>
      <c r="N9" s="58">
        <f t="shared" si="7"/>
        <v>-3557.5300000000007</v>
      </c>
      <c r="O9" s="56">
        <f t="shared" si="0"/>
        <v>0.48575686999827555</v>
      </c>
      <c r="P9" s="56">
        <f t="shared" si="1"/>
        <v>0.57372898618450219</v>
      </c>
      <c r="Q9" s="56">
        <f t="shared" si="2"/>
        <v>0.25169552687264035</v>
      </c>
      <c r="R9" s="56">
        <f t="shared" si="3"/>
        <v>0.0040706470995008695</v>
      </c>
      <c r="S9" s="9"/>
      <c r="T9" s="1"/>
      <c r="U9" s="1"/>
      <c r="V9" s="1"/>
      <c r="W9" s="1"/>
      <c r="X9" s="1"/>
      <c r="Y9" s="1"/>
    </row>
    <row r="10" s="1" customFormat="1" ht="17.25">
      <c r="A10" s="49"/>
      <c r="B10" s="50" t="s">
        <v>24</v>
      </c>
      <c r="C10" s="51" t="s">
        <v>34</v>
      </c>
      <c r="D10" s="52" t="s">
        <v>35</v>
      </c>
      <c r="E10" s="53">
        <v>138.28999999999999</v>
      </c>
      <c r="F10" s="53">
        <v>0</v>
      </c>
      <c r="G10" s="53">
        <v>0</v>
      </c>
      <c r="H10" s="53">
        <v>0</v>
      </c>
      <c r="I10" s="53">
        <v>-4.7299999999999995</v>
      </c>
      <c r="J10" s="53">
        <v>7.8500000000000005</v>
      </c>
      <c r="K10" s="59">
        <f t="shared" si="4"/>
        <v>-143.01999999999998</v>
      </c>
      <c r="L10" s="59">
        <f t="shared" si="5"/>
        <v>-4.7299999999999995</v>
      </c>
      <c r="M10" s="60">
        <f t="shared" si="6"/>
        <v>-4.7299999999999995</v>
      </c>
      <c r="N10" s="58">
        <f t="shared" si="7"/>
        <v>7.8500000000000005</v>
      </c>
      <c r="O10" s="56">
        <f t="shared" si="0"/>
        <v>-0.03420348542917058</v>
      </c>
      <c r="P10" s="56" t="str">
        <f t="shared" si="1"/>
        <v/>
      </c>
      <c r="Q10" s="56" t="str">
        <f t="shared" si="2"/>
        <v/>
      </c>
      <c r="R10" s="56" t="str">
        <f t="shared" si="3"/>
        <v/>
      </c>
      <c r="S10" s="9"/>
      <c r="T10" s="1"/>
      <c r="U10" s="1"/>
      <c r="V10" s="1"/>
      <c r="W10" s="1"/>
      <c r="X10" s="1"/>
      <c r="Y10" s="1"/>
    </row>
    <row r="11" s="1" customFormat="1" ht="17.25">
      <c r="A11" s="49"/>
      <c r="B11" s="50" t="s">
        <v>24</v>
      </c>
      <c r="C11" s="51" t="s">
        <v>36</v>
      </c>
      <c r="D11" s="52" t="s">
        <v>37</v>
      </c>
      <c r="E11" s="53">
        <v>44.170000000000002</v>
      </c>
      <c r="F11" s="53">
        <v>1208.9000000000001</v>
      </c>
      <c r="G11" s="53">
        <v>36</v>
      </c>
      <c r="H11" s="53">
        <v>0</v>
      </c>
      <c r="I11" s="53">
        <v>-10</v>
      </c>
      <c r="J11" s="53">
        <v>-19.030000000000001</v>
      </c>
      <c r="K11" s="59">
        <f t="shared" si="4"/>
        <v>-54.170000000000002</v>
      </c>
      <c r="L11" s="59">
        <f t="shared" si="5"/>
        <v>-46</v>
      </c>
      <c r="M11" s="60">
        <f t="shared" si="6"/>
        <v>-1218.9000000000001</v>
      </c>
      <c r="N11" s="58">
        <f t="shared" si="7"/>
        <v>-19.030000000000001</v>
      </c>
      <c r="O11" s="56">
        <f t="shared" si="0"/>
        <v>-0.22639800769753227</v>
      </c>
      <c r="P11" s="56" t="str">
        <f t="shared" si="1"/>
        <v/>
      </c>
      <c r="Q11" s="56">
        <f t="shared" si="2"/>
        <v>-0.27777777777777779</v>
      </c>
      <c r="R11" s="56">
        <f t="shared" si="3"/>
        <v>-0.0082719827942757881</v>
      </c>
      <c r="S11" s="9"/>
      <c r="T11" s="1"/>
      <c r="U11" s="1"/>
      <c r="V11" s="1"/>
      <c r="W11" s="1"/>
      <c r="X11" s="1"/>
      <c r="Y11" s="1"/>
    </row>
    <row r="12" s="1" customFormat="1" ht="17.25">
      <c r="A12" s="49"/>
      <c r="B12" s="50" t="s">
        <v>24</v>
      </c>
      <c r="C12" s="51" t="s">
        <v>38</v>
      </c>
      <c r="D12" s="52" t="s">
        <v>39</v>
      </c>
      <c r="E12" s="53">
        <v>161785.76999999999</v>
      </c>
      <c r="F12" s="53">
        <v>615839.40000000002</v>
      </c>
      <c r="G12" s="53">
        <v>176874.20000000001</v>
      </c>
      <c r="H12" s="53">
        <v>1000</v>
      </c>
      <c r="I12" s="53">
        <v>167419</v>
      </c>
      <c r="J12" s="53">
        <v>4429.7399999999998</v>
      </c>
      <c r="K12" s="59">
        <f t="shared" si="4"/>
        <v>5633.2300000000105</v>
      </c>
      <c r="L12" s="59">
        <f t="shared" si="5"/>
        <v>-9455.2000000000116</v>
      </c>
      <c r="M12" s="60">
        <f t="shared" si="6"/>
        <v>-448420.40000000002</v>
      </c>
      <c r="N12" s="58">
        <f t="shared" si="7"/>
        <v>3429.7399999999998</v>
      </c>
      <c r="O12" s="56">
        <f t="shared" si="0"/>
        <v>1.0348190696870312</v>
      </c>
      <c r="P12" s="56">
        <f t="shared" si="1"/>
        <v>4.4297399999999998</v>
      </c>
      <c r="Q12" s="56">
        <f t="shared" si="2"/>
        <v>0.94654279708402911</v>
      </c>
      <c r="R12" s="56">
        <f t="shared" si="3"/>
        <v>0.27185496738272996</v>
      </c>
      <c r="S12" s="9"/>
      <c r="T12" s="1"/>
      <c r="U12" s="1"/>
      <c r="V12" s="1"/>
      <c r="W12" s="1"/>
      <c r="X12" s="1"/>
      <c r="Y12" s="1"/>
    </row>
    <row r="13" s="1" customFormat="1" ht="17.25">
      <c r="A13" s="49"/>
      <c r="B13" s="50" t="s">
        <v>40</v>
      </c>
      <c r="C13" s="51" t="s">
        <v>41</v>
      </c>
      <c r="D13" s="52" t="s">
        <v>42</v>
      </c>
      <c r="E13" s="53">
        <v>36869.110000000001</v>
      </c>
      <c r="F13" s="53">
        <v>1486170.1000000001</v>
      </c>
      <c r="G13" s="53">
        <v>46000</v>
      </c>
      <c r="H13" s="53">
        <v>16000</v>
      </c>
      <c r="I13" s="53">
        <v>40720.349999999999</v>
      </c>
      <c r="J13" s="53">
        <v>12312.92</v>
      </c>
      <c r="K13" s="59">
        <f t="shared" si="4"/>
        <v>3851.239999999998</v>
      </c>
      <c r="L13" s="59">
        <f t="shared" si="5"/>
        <v>-5279.6500000000015</v>
      </c>
      <c r="M13" s="60">
        <f t="shared" si="6"/>
        <v>-1445449.75</v>
      </c>
      <c r="N13" s="58">
        <f t="shared" si="7"/>
        <v>-3687.0799999999999</v>
      </c>
      <c r="O13" s="56">
        <f t="shared" si="0"/>
        <v>1.104457091586968</v>
      </c>
      <c r="P13" s="56">
        <f t="shared" si="1"/>
        <v>0.76955750000000001</v>
      </c>
      <c r="Q13" s="56">
        <f t="shared" si="2"/>
        <v>0.88522499999999993</v>
      </c>
      <c r="R13" s="56">
        <f t="shared" si="3"/>
        <v>0.027399521764029565</v>
      </c>
      <c r="S13" s="9"/>
      <c r="T13" s="1"/>
      <c r="U13" s="1"/>
      <c r="V13" s="1"/>
      <c r="W13" s="1"/>
      <c r="X13" s="1"/>
      <c r="Y13" s="1"/>
    </row>
    <row r="14" s="1" customFormat="1" ht="17.25">
      <c r="A14" s="49"/>
      <c r="B14" s="50" t="s">
        <v>40</v>
      </c>
      <c r="C14" s="51" t="s">
        <v>43</v>
      </c>
      <c r="D14" s="52" t="s">
        <v>44</v>
      </c>
      <c r="E14" s="53">
        <v>2207.8099999999999</v>
      </c>
      <c r="F14" s="53">
        <v>2298104.8999999999</v>
      </c>
      <c r="G14" s="53">
        <v>14300</v>
      </c>
      <c r="H14" s="53">
        <v>6700</v>
      </c>
      <c r="I14" s="53">
        <v>8945.7900000000009</v>
      </c>
      <c r="J14" s="53">
        <v>2485.21</v>
      </c>
      <c r="K14" s="59">
        <f t="shared" si="4"/>
        <v>6737.9800000000014</v>
      </c>
      <c r="L14" s="59">
        <f t="shared" si="5"/>
        <v>-5354.2099999999991</v>
      </c>
      <c r="M14" s="60">
        <f t="shared" si="6"/>
        <v>-2289159.1099999999</v>
      </c>
      <c r="N14" s="58">
        <f t="shared" si="7"/>
        <v>-4214.79</v>
      </c>
      <c r="O14" s="56">
        <f t="shared" si="0"/>
        <v>4.0518839936407574</v>
      </c>
      <c r="P14" s="56">
        <f t="shared" si="1"/>
        <v>0.37092686567164179</v>
      </c>
      <c r="Q14" s="56">
        <f t="shared" si="2"/>
        <v>0.62557972027972031</v>
      </c>
      <c r="R14" s="56">
        <f t="shared" si="3"/>
        <v>0.0038926813131985407</v>
      </c>
      <c r="S14" s="9"/>
      <c r="T14" s="1"/>
      <c r="U14" s="1"/>
      <c r="V14" s="1"/>
      <c r="W14" s="1"/>
      <c r="X14" s="1"/>
      <c r="Y14" s="1"/>
    </row>
    <row r="15" s="1" customFormat="1" ht="17.25">
      <c r="A15" s="49"/>
      <c r="B15" s="50"/>
      <c r="C15" s="51" t="s">
        <v>45</v>
      </c>
      <c r="D15" s="52" t="s">
        <v>46</v>
      </c>
      <c r="E15" s="53">
        <v>22113</v>
      </c>
      <c r="F15" s="61">
        <v>514259.90000000002</v>
      </c>
      <c r="G15" s="53">
        <v>70064.199999999997</v>
      </c>
      <c r="H15" s="61">
        <v>40032.099999999999</v>
      </c>
      <c r="I15" s="53">
        <v>69087.130000000019</v>
      </c>
      <c r="J15" s="53">
        <v>28077.469999999998</v>
      </c>
      <c r="K15" s="59">
        <f t="shared" si="4"/>
        <v>46974.130000000019</v>
      </c>
      <c r="L15" s="59">
        <f t="shared" si="5"/>
        <v>-977.06999999997788</v>
      </c>
      <c r="M15" s="60">
        <f t="shared" si="6"/>
        <v>-445172.77000000002</v>
      </c>
      <c r="N15" s="58">
        <f t="shared" si="7"/>
        <v>-11954.630000000001</v>
      </c>
      <c r="O15" s="56">
        <f t="shared" si="0"/>
        <v>3.1242766698322262</v>
      </c>
      <c r="P15" s="56">
        <f t="shared" si="1"/>
        <v>0.7013738974472985</v>
      </c>
      <c r="Q15" s="56">
        <f t="shared" si="2"/>
        <v>0.98605464702373002</v>
      </c>
      <c r="R15" s="56">
        <f t="shared" si="3"/>
        <v>0.13434282937479672</v>
      </c>
      <c r="S15" s="9"/>
      <c r="T15" s="1"/>
      <c r="U15" s="1"/>
      <c r="V15" s="1"/>
      <c r="W15" s="1"/>
      <c r="X15" s="1"/>
      <c r="Y15" s="1"/>
    </row>
    <row r="16" s="1" customFormat="1" ht="17.25" hidden="1">
      <c r="A16" s="49"/>
      <c r="B16" s="50" t="s">
        <v>40</v>
      </c>
      <c r="C16" s="51" t="s">
        <v>47</v>
      </c>
      <c r="D16" s="52" t="s">
        <v>48</v>
      </c>
      <c r="E16" s="53"/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9">
        <f t="shared" si="4"/>
        <v>0</v>
      </c>
      <c r="L16" s="59">
        <f t="shared" si="5"/>
        <v>0</v>
      </c>
      <c r="M16" s="60">
        <f t="shared" si="6"/>
        <v>0</v>
      </c>
      <c r="N16" s="58">
        <f t="shared" si="7"/>
        <v>0</v>
      </c>
      <c r="O16" s="56" t="str">
        <f t="shared" si="0"/>
        <v/>
      </c>
      <c r="P16" s="56" t="str">
        <f t="shared" si="1"/>
        <v/>
      </c>
      <c r="Q16" s="56" t="str">
        <f t="shared" si="2"/>
        <v/>
      </c>
      <c r="R16" s="56" t="str">
        <f t="shared" si="3"/>
        <v/>
      </c>
      <c r="S16" s="9">
        <v>1</v>
      </c>
      <c r="T16" s="1"/>
      <c r="U16" s="1"/>
      <c r="V16" s="1"/>
      <c r="W16" s="1"/>
      <c r="X16" s="1"/>
      <c r="Y16" s="1"/>
    </row>
    <row r="17" s="42" customFormat="1" ht="31.5" customHeight="1">
      <c r="A17" s="62"/>
      <c r="B17" s="63"/>
      <c r="C17" s="64"/>
      <c r="D17" s="65" t="s">
        <v>49</v>
      </c>
      <c r="E17" s="66">
        <f>E21+E24+E33+E46+E48+E53+E56+E59+E68</f>
        <v>970576.83999999997</v>
      </c>
      <c r="F17" s="66">
        <f>F21+F24+F33+F46+F48+F53+F56+F59+F68</f>
        <v>7455844.8999999994</v>
      </c>
      <c r="G17" s="66">
        <f>G21+G24+G33+G46+G48+G53+G56+G59+G68</f>
        <v>1056217.7</v>
      </c>
      <c r="H17" s="66">
        <f>H21+H24+H33+H46+H48+H53+H56+H59+H68</f>
        <v>587570.39999999991</v>
      </c>
      <c r="I17" s="66">
        <f>I21+I24+I33+I46+I48+I53+I56+I59+I68</f>
        <v>701346.33999999997</v>
      </c>
      <c r="J17" s="66">
        <f>J21+J24+J33+J46+J48+J53+J56+J59+J68</f>
        <v>177605.51999999999</v>
      </c>
      <c r="K17" s="66">
        <f t="shared" si="4"/>
        <v>-269230.5</v>
      </c>
      <c r="L17" s="66">
        <f t="shared" si="5"/>
        <v>-354871.35999999999</v>
      </c>
      <c r="M17" s="67">
        <f t="shared" si="6"/>
        <v>-6754498.5599999996</v>
      </c>
      <c r="N17" s="68">
        <f t="shared" si="7"/>
        <v>-409964.87999999989</v>
      </c>
      <c r="O17" s="48">
        <f t="shared" si="0"/>
        <v>0.72260774324678922</v>
      </c>
      <c r="P17" s="48">
        <f t="shared" si="1"/>
        <v>0.30227104700985619</v>
      </c>
      <c r="Q17" s="48">
        <f t="shared" si="2"/>
        <v>0.6640168404676422</v>
      </c>
      <c r="R17" s="48">
        <f t="shared" si="3"/>
        <v>0.094066648301656605</v>
      </c>
      <c r="S17" s="9"/>
      <c r="T17" s="42"/>
      <c r="U17" s="42"/>
      <c r="V17" s="42"/>
      <c r="W17" s="42"/>
      <c r="X17" s="42"/>
      <c r="Y17" s="42"/>
    </row>
    <row r="18" s="1" customFormat="1" ht="22.5" customHeight="1">
      <c r="A18" s="49" t="s">
        <v>50</v>
      </c>
      <c r="B18" s="50" t="s">
        <v>27</v>
      </c>
      <c r="C18" s="69" t="s">
        <v>51</v>
      </c>
      <c r="D18" s="70" t="s">
        <v>52</v>
      </c>
      <c r="E18" s="53">
        <v>23426.759999999998</v>
      </c>
      <c r="F18" s="53">
        <v>245907.70000000001</v>
      </c>
      <c r="G18" s="53">
        <v>33873</v>
      </c>
      <c r="H18" s="53">
        <v>18873</v>
      </c>
      <c r="I18" s="53">
        <v>30664.289999999997</v>
      </c>
      <c r="J18" s="53">
        <v>12016.880000000001</v>
      </c>
      <c r="K18" s="53">
        <f t="shared" si="4"/>
        <v>7237.5299999999988</v>
      </c>
      <c r="L18" s="53">
        <f t="shared" si="5"/>
        <v>-3208.7100000000028</v>
      </c>
      <c r="M18" s="54">
        <f t="shared" si="6"/>
        <v>-215243.41</v>
      </c>
      <c r="N18" s="55">
        <f t="shared" si="7"/>
        <v>-6856.119999999999</v>
      </c>
      <c r="O18" s="56">
        <f t="shared" si="0"/>
        <v>1.308942849971571</v>
      </c>
      <c r="P18" s="56">
        <f t="shared" si="1"/>
        <v>0.63672336141577923</v>
      </c>
      <c r="Q18" s="56">
        <f t="shared" si="2"/>
        <v>0.90527234080240893</v>
      </c>
      <c r="R18" s="56">
        <f t="shared" si="3"/>
        <v>0.12469837260077661</v>
      </c>
      <c r="S18" s="9"/>
      <c r="T18" s="1"/>
      <c r="U18" s="1"/>
      <c r="V18" s="1"/>
      <c r="W18" s="1"/>
      <c r="X18" s="1"/>
      <c r="Y18" s="1"/>
    </row>
    <row r="19" s="1" customFormat="1" ht="17.25">
      <c r="A19" s="49"/>
      <c r="B19" s="50"/>
      <c r="C19" s="51" t="s">
        <v>53</v>
      </c>
      <c r="D19" s="70" t="s">
        <v>54</v>
      </c>
      <c r="E19" s="53">
        <v>1715</v>
      </c>
      <c r="F19" s="53">
        <v>3515.5999999999999</v>
      </c>
      <c r="G19" s="53">
        <v>0</v>
      </c>
      <c r="H19" s="53">
        <v>0</v>
      </c>
      <c r="I19" s="53">
        <v>0</v>
      </c>
      <c r="J19" s="53">
        <v>0</v>
      </c>
      <c r="K19" s="53">
        <f t="shared" si="4"/>
        <v>-1715</v>
      </c>
      <c r="L19" s="53">
        <f t="shared" si="5"/>
        <v>0</v>
      </c>
      <c r="M19" s="54">
        <f t="shared" si="6"/>
        <v>-3515.5999999999999</v>
      </c>
      <c r="N19" s="55">
        <f t="shared" si="7"/>
        <v>0</v>
      </c>
      <c r="O19" s="56">
        <f t="shared" si="0"/>
        <v>0</v>
      </c>
      <c r="P19" s="56" t="str">
        <f t="shared" si="1"/>
        <v/>
      </c>
      <c r="Q19" s="56" t="str">
        <f t="shared" si="2"/>
        <v/>
      </c>
      <c r="R19" s="56">
        <f t="shared" si="3"/>
        <v>0</v>
      </c>
      <c r="S19" s="9"/>
      <c r="T19" s="1"/>
      <c r="U19" s="1"/>
      <c r="V19" s="1"/>
      <c r="W19" s="1"/>
      <c r="X19" s="1"/>
      <c r="Y19" s="1"/>
    </row>
    <row r="20" s="1" customFormat="1" ht="17.25">
      <c r="A20" s="49"/>
      <c r="B20" s="50"/>
      <c r="C20" s="51" t="s">
        <v>55</v>
      </c>
      <c r="D20" s="70" t="s">
        <v>56</v>
      </c>
      <c r="E20" s="53">
        <v>12260.1</v>
      </c>
      <c r="F20" s="53">
        <v>143125.89999999999</v>
      </c>
      <c r="G20" s="53">
        <v>17927</v>
      </c>
      <c r="H20" s="53">
        <v>11027</v>
      </c>
      <c r="I20" s="53">
        <v>25184.889999999999</v>
      </c>
      <c r="J20" s="53">
        <v>9752.5699999999997</v>
      </c>
      <c r="K20" s="53">
        <f t="shared" si="4"/>
        <v>12924.789999999999</v>
      </c>
      <c r="L20" s="53">
        <f t="shared" si="5"/>
        <v>7257.8899999999994</v>
      </c>
      <c r="M20" s="54">
        <f t="shared" si="6"/>
        <v>-117941.00999999999</v>
      </c>
      <c r="N20" s="55">
        <f t="shared" si="7"/>
        <v>-1274.4300000000003</v>
      </c>
      <c r="O20" s="56">
        <f t="shared" si="0"/>
        <v>2.0542157078653518</v>
      </c>
      <c r="P20" s="56">
        <f t="shared" si="1"/>
        <v>0.88442640790786253</v>
      </c>
      <c r="Q20" s="56">
        <f t="shared" si="2"/>
        <v>1.4048580353656495</v>
      </c>
      <c r="R20" s="56">
        <f t="shared" si="3"/>
        <v>0.17596319044980679</v>
      </c>
      <c r="S20" s="9"/>
      <c r="T20" s="1"/>
      <c r="U20" s="1"/>
      <c r="V20" s="1"/>
      <c r="W20" s="1"/>
      <c r="X20" s="1"/>
      <c r="Y20" s="1"/>
    </row>
    <row r="21" s="71" customFormat="1" ht="14.25">
      <c r="A21" s="72"/>
      <c r="B21" s="73"/>
      <c r="C21" s="74"/>
      <c r="D21" s="75" t="s">
        <v>57</v>
      </c>
      <c r="E21" s="76">
        <f>SUM(E18:E20)</f>
        <v>37401.860000000001</v>
      </c>
      <c r="F21" s="76">
        <f>SUM(F18:F20)</f>
        <v>392549.20000000001</v>
      </c>
      <c r="G21" s="76">
        <f>SUM(G18:G20)</f>
        <v>51800</v>
      </c>
      <c r="H21" s="76">
        <f>SUM(H18:H20)</f>
        <v>29900</v>
      </c>
      <c r="I21" s="76">
        <f>SUM(I18:I20)</f>
        <v>55849.179999999993</v>
      </c>
      <c r="J21" s="76">
        <f>SUM(J18:J20)</f>
        <v>21769.450000000001</v>
      </c>
      <c r="K21" s="76">
        <f t="shared" si="4"/>
        <v>18447.319999999992</v>
      </c>
      <c r="L21" s="76">
        <f t="shared" si="5"/>
        <v>4049.179999999993</v>
      </c>
      <c r="M21" s="77">
        <f t="shared" si="6"/>
        <v>-336700.02000000002</v>
      </c>
      <c r="N21" s="78">
        <f t="shared" si="7"/>
        <v>-8130.5499999999993</v>
      </c>
      <c r="O21" s="79">
        <f t="shared" si="0"/>
        <v>1.4932193211781444</v>
      </c>
      <c r="P21" s="79">
        <f t="shared" si="1"/>
        <v>0.72807525083612046</v>
      </c>
      <c r="Q21" s="79">
        <f t="shared" si="2"/>
        <v>1.078169498069498</v>
      </c>
      <c r="R21" s="79">
        <f t="shared" si="3"/>
        <v>0.14227307048390364</v>
      </c>
      <c r="S21" s="80"/>
      <c r="T21" s="71"/>
      <c r="U21" s="71"/>
      <c r="V21" s="71"/>
      <c r="W21" s="71"/>
      <c r="X21" s="71"/>
      <c r="Y21" s="71"/>
    </row>
    <row r="22" s="1" customFormat="1" ht="34.5">
      <c r="A22" s="81">
        <v>951</v>
      </c>
      <c r="B22" s="50" t="s">
        <v>24</v>
      </c>
      <c r="C22" s="82" t="s">
        <v>58</v>
      </c>
      <c r="D22" s="83" t="s">
        <v>59</v>
      </c>
      <c r="E22" s="53">
        <v>13055.35</v>
      </c>
      <c r="F22" s="53">
        <v>104746.7</v>
      </c>
      <c r="G22" s="53">
        <v>10776.6</v>
      </c>
      <c r="H22" s="53">
        <v>6745</v>
      </c>
      <c r="I22" s="53">
        <v>11707.190000000001</v>
      </c>
      <c r="J22" s="53">
        <v>7040.5600000000004</v>
      </c>
      <c r="K22" s="53">
        <f t="shared" si="4"/>
        <v>-1348.1599999999999</v>
      </c>
      <c r="L22" s="53">
        <f t="shared" si="5"/>
        <v>930.59000000000015</v>
      </c>
      <c r="M22" s="54">
        <f t="shared" si="6"/>
        <v>-93039.509999999995</v>
      </c>
      <c r="N22" s="55">
        <f t="shared" si="7"/>
        <v>295.5600000000004</v>
      </c>
      <c r="O22" s="56">
        <f t="shared" si="0"/>
        <v>0.89673505497746131</v>
      </c>
      <c r="P22" s="56">
        <f t="shared" si="1"/>
        <v>1.0438191252779838</v>
      </c>
      <c r="Q22" s="56">
        <f t="shared" si="2"/>
        <v>1.0863528385576156</v>
      </c>
      <c r="R22" s="56">
        <f t="shared" si="3"/>
        <v>0.11176667140826395</v>
      </c>
      <c r="S22" s="9"/>
      <c r="T22" s="1"/>
      <c r="U22" s="1"/>
      <c r="V22" s="1"/>
      <c r="W22" s="1"/>
      <c r="X22" s="1"/>
      <c r="Y22" s="1"/>
    </row>
    <row r="23" s="1" customFormat="1" ht="17.25">
      <c r="A23" s="84"/>
      <c r="B23" s="50"/>
      <c r="C23" s="82" t="s">
        <v>60</v>
      </c>
      <c r="D23" s="70" t="s">
        <v>61</v>
      </c>
      <c r="E23" s="53">
        <v>1252.45</v>
      </c>
      <c r="F23" s="53">
        <v>11046.9</v>
      </c>
      <c r="G23" s="53">
        <v>93.400000000000006</v>
      </c>
      <c r="H23" s="53">
        <v>8.3000000000000007</v>
      </c>
      <c r="I23" s="53">
        <v>903.88999999999999</v>
      </c>
      <c r="J23" s="53">
        <v>335.29000000000002</v>
      </c>
      <c r="K23" s="53">
        <f t="shared" si="4"/>
        <v>-348.56000000000006</v>
      </c>
      <c r="L23" s="53">
        <f t="shared" si="5"/>
        <v>810.49000000000001</v>
      </c>
      <c r="M23" s="54">
        <f t="shared" si="6"/>
        <v>-10143.01</v>
      </c>
      <c r="N23" s="55">
        <f t="shared" si="7"/>
        <v>326.99000000000001</v>
      </c>
      <c r="O23" s="56">
        <f t="shared" si="0"/>
        <v>0.72169747295301201</v>
      </c>
      <c r="P23" s="56">
        <f t="shared" si="1"/>
        <v>40.396385542168673</v>
      </c>
      <c r="Q23" s="56">
        <f t="shared" si="2"/>
        <v>9.6776231263383288</v>
      </c>
      <c r="R23" s="56">
        <f t="shared" si="3"/>
        <v>0.081822954856113475</v>
      </c>
      <c r="S23" s="9"/>
      <c r="T23" s="1"/>
      <c r="U23" s="1"/>
      <c r="V23" s="1"/>
      <c r="W23" s="1"/>
      <c r="X23" s="1"/>
      <c r="Y23" s="1"/>
    </row>
    <row r="24" s="71" customFormat="1" ht="14.25">
      <c r="A24" s="85"/>
      <c r="B24" s="73"/>
      <c r="C24" s="74"/>
      <c r="D24" s="75" t="s">
        <v>57</v>
      </c>
      <c r="E24" s="76">
        <f>E22+E23</f>
        <v>14307.800000000001</v>
      </c>
      <c r="F24" s="76">
        <f>F22+F23</f>
        <v>115793.59999999999</v>
      </c>
      <c r="G24" s="76">
        <f>G22+G23</f>
        <v>10870</v>
      </c>
      <c r="H24" s="76">
        <f>H22+H23</f>
        <v>6753.3000000000002</v>
      </c>
      <c r="I24" s="76">
        <f>I22+I23</f>
        <v>12611.08</v>
      </c>
      <c r="J24" s="76">
        <f>J22+J23</f>
        <v>7375.8500000000004</v>
      </c>
      <c r="K24" s="76">
        <f t="shared" si="4"/>
        <v>-1696.7200000000012</v>
      </c>
      <c r="L24" s="76">
        <f t="shared" si="5"/>
        <v>1741.0799999999999</v>
      </c>
      <c r="M24" s="77">
        <f t="shared" si="6"/>
        <v>-103182.51999999999</v>
      </c>
      <c r="N24" s="78">
        <f t="shared" si="7"/>
        <v>622.55000000000018</v>
      </c>
      <c r="O24" s="79">
        <f t="shared" si="0"/>
        <v>0.88141293560155987</v>
      </c>
      <c r="P24" s="79">
        <f t="shared" si="1"/>
        <v>1.0921845616217256</v>
      </c>
      <c r="Q24" s="79">
        <f t="shared" si="2"/>
        <v>1.1601729530818767</v>
      </c>
      <c r="R24" s="79">
        <f t="shared" si="3"/>
        <v>0.10890999157120947</v>
      </c>
      <c r="S24" s="80"/>
      <c r="T24" s="71"/>
      <c r="U24" s="71"/>
      <c r="V24" s="71"/>
      <c r="W24" s="71"/>
      <c r="X24" s="71"/>
      <c r="Y24" s="71"/>
    </row>
    <row r="25" s="1" customFormat="1" ht="17.25">
      <c r="A25" s="49" t="s">
        <v>62</v>
      </c>
      <c r="B25" s="50" t="s">
        <v>63</v>
      </c>
      <c r="C25" s="51" t="s">
        <v>64</v>
      </c>
      <c r="D25" s="70" t="s">
        <v>65</v>
      </c>
      <c r="E25" s="53">
        <v>0</v>
      </c>
      <c r="F25" s="53">
        <v>7680</v>
      </c>
      <c r="G25" s="53">
        <v>0</v>
      </c>
      <c r="H25" s="53">
        <v>0</v>
      </c>
      <c r="I25" s="53">
        <v>0</v>
      </c>
      <c r="J25" s="53">
        <v>0</v>
      </c>
      <c r="K25" s="53">
        <f t="shared" si="4"/>
        <v>0</v>
      </c>
      <c r="L25" s="53">
        <f t="shared" si="5"/>
        <v>0</v>
      </c>
      <c r="M25" s="54">
        <f t="shared" si="6"/>
        <v>-7680</v>
      </c>
      <c r="N25" s="55">
        <f t="shared" si="7"/>
        <v>0</v>
      </c>
      <c r="O25" s="56" t="str">
        <f t="shared" si="0"/>
        <v/>
      </c>
      <c r="P25" s="56" t="str">
        <f t="shared" si="1"/>
        <v/>
      </c>
      <c r="Q25" s="56" t="str">
        <f t="shared" si="2"/>
        <v/>
      </c>
      <c r="R25" s="56">
        <f t="shared" si="3"/>
        <v>0</v>
      </c>
      <c r="S25" s="9"/>
      <c r="T25" s="1"/>
      <c r="U25" s="1"/>
      <c r="V25" s="1"/>
      <c r="W25" s="1"/>
      <c r="X25" s="1"/>
      <c r="Y25" s="1"/>
    </row>
    <row r="26" s="1" customFormat="1" ht="17.25">
      <c r="A26" s="49"/>
      <c r="B26" s="50"/>
      <c r="C26" s="51" t="s">
        <v>66</v>
      </c>
      <c r="D26" s="86" t="s">
        <v>67</v>
      </c>
      <c r="E26" s="53">
        <v>7960.29</v>
      </c>
      <c r="F26" s="53">
        <v>80987</v>
      </c>
      <c r="G26" s="53">
        <v>13100</v>
      </c>
      <c r="H26" s="53">
        <v>7800</v>
      </c>
      <c r="I26" s="53">
        <v>7157.1599999999999</v>
      </c>
      <c r="J26" s="53">
        <v>1003.14</v>
      </c>
      <c r="K26" s="53">
        <f t="shared" si="4"/>
        <v>-803.13000000000011</v>
      </c>
      <c r="L26" s="53">
        <f t="shared" si="5"/>
        <v>-5942.8400000000001</v>
      </c>
      <c r="M26" s="54">
        <f t="shared" si="6"/>
        <v>-73829.839999999997</v>
      </c>
      <c r="N26" s="55">
        <f t="shared" si="7"/>
        <v>-6796.8599999999997</v>
      </c>
      <c r="O26" s="56">
        <f t="shared" si="0"/>
        <v>0.89910794707228003</v>
      </c>
      <c r="P26" s="56">
        <f t="shared" si="1"/>
        <v>0.12860769230769231</v>
      </c>
      <c r="Q26" s="56">
        <f t="shared" si="2"/>
        <v>0.54634809160305342</v>
      </c>
      <c r="R26" s="56">
        <f t="shared" si="3"/>
        <v>0.088374183510933846</v>
      </c>
      <c r="S26" s="9"/>
      <c r="T26" s="1"/>
      <c r="U26" s="1"/>
      <c r="V26" s="1"/>
      <c r="W26" s="1"/>
      <c r="X26" s="1"/>
      <c r="Y26" s="1"/>
    </row>
    <row r="27" s="1" customFormat="1" ht="17.25">
      <c r="A27" s="49"/>
      <c r="B27" s="50"/>
      <c r="C27" s="69" t="s">
        <v>68</v>
      </c>
      <c r="D27" s="83" t="s">
        <v>69</v>
      </c>
      <c r="E27" s="53">
        <v>271.29000000000002</v>
      </c>
      <c r="F27" s="53">
        <v>557</v>
      </c>
      <c r="G27" s="53">
        <v>92.799999999999997</v>
      </c>
      <c r="H27" s="53">
        <v>46.399999999999999</v>
      </c>
      <c r="I27" s="53">
        <v>281.75999999999999</v>
      </c>
      <c r="J27" s="53">
        <v>29.170000000000002</v>
      </c>
      <c r="K27" s="53">
        <f t="shared" si="4"/>
        <v>10.46999999999997</v>
      </c>
      <c r="L27" s="53">
        <f t="shared" si="5"/>
        <v>188.95999999999998</v>
      </c>
      <c r="M27" s="54">
        <f t="shared" si="6"/>
        <v>-275.24000000000001</v>
      </c>
      <c r="N27" s="55">
        <f t="shared" si="7"/>
        <v>-17.229999999999997</v>
      </c>
      <c r="O27" s="56">
        <f t="shared" si="0"/>
        <v>1.0385933871502819</v>
      </c>
      <c r="P27" s="56">
        <f t="shared" si="1"/>
        <v>0.62866379310344833</v>
      </c>
      <c r="Q27" s="56">
        <f t="shared" si="2"/>
        <v>3.0362068965517239</v>
      </c>
      <c r="R27" s="56">
        <f t="shared" si="3"/>
        <v>0.50585278276481149</v>
      </c>
      <c r="S27" s="9"/>
      <c r="T27" s="1"/>
      <c r="U27" s="1"/>
      <c r="V27" s="1"/>
      <c r="W27" s="1"/>
      <c r="X27" s="1"/>
      <c r="Y27" s="1"/>
    </row>
    <row r="28" s="1" customFormat="1" ht="17.25">
      <c r="A28" s="49"/>
      <c r="B28" s="50"/>
      <c r="C28" s="69" t="s">
        <v>70</v>
      </c>
      <c r="D28" s="83" t="s">
        <v>71</v>
      </c>
      <c r="E28" s="53">
        <v>0</v>
      </c>
      <c r="F28" s="53">
        <v>8021.3000000000002</v>
      </c>
      <c r="G28" s="53">
        <v>0</v>
      </c>
      <c r="H28" s="53">
        <v>0</v>
      </c>
      <c r="I28" s="53">
        <v>0</v>
      </c>
      <c r="J28" s="53">
        <v>0</v>
      </c>
      <c r="K28" s="53">
        <f t="shared" si="4"/>
        <v>0</v>
      </c>
      <c r="L28" s="53">
        <f t="shared" si="5"/>
        <v>0</v>
      </c>
      <c r="M28" s="54">
        <f t="shared" si="6"/>
        <v>-8021.3000000000002</v>
      </c>
      <c r="N28" s="55">
        <f t="shared" si="7"/>
        <v>0</v>
      </c>
      <c r="O28" s="56" t="str">
        <f t="shared" si="0"/>
        <v/>
      </c>
      <c r="P28" s="56" t="str">
        <f t="shared" si="1"/>
        <v/>
      </c>
      <c r="Q28" s="56" t="str">
        <f t="shared" si="2"/>
        <v/>
      </c>
      <c r="R28" s="56">
        <f t="shared" si="3"/>
        <v>0</v>
      </c>
      <c r="S28" s="9"/>
      <c r="T28" s="1"/>
      <c r="U28" s="1"/>
      <c r="V28" s="1"/>
      <c r="W28" s="1"/>
      <c r="X28" s="1"/>
      <c r="Y28" s="1"/>
    </row>
    <row r="29" s="1" customFormat="1" ht="17.25">
      <c r="A29" s="49"/>
      <c r="B29" s="50"/>
      <c r="C29" s="69" t="s">
        <v>72</v>
      </c>
      <c r="D29" s="83" t="s">
        <v>73</v>
      </c>
      <c r="E29" s="53">
        <f>E30+E32+E31</f>
        <v>209882.56</v>
      </c>
      <c r="F29" s="53">
        <f>F30+F32+F31</f>
        <v>60647.099999999999</v>
      </c>
      <c r="G29" s="53">
        <f>G30+G32+G31</f>
        <v>6595.3999999999996</v>
      </c>
      <c r="H29" s="53">
        <f>H30+H32+H31</f>
        <v>1985.2</v>
      </c>
      <c r="I29" s="53">
        <f>I30+I32+I31</f>
        <v>12352.139999999999</v>
      </c>
      <c r="J29" s="53">
        <f>J30+J32+J31</f>
        <v>2479.0699999999997</v>
      </c>
      <c r="K29" s="53">
        <f t="shared" si="4"/>
        <v>-197530.41999999998</v>
      </c>
      <c r="L29" s="53">
        <f t="shared" si="5"/>
        <v>5756.7399999999998</v>
      </c>
      <c r="M29" s="54">
        <f t="shared" si="6"/>
        <v>-48294.959999999999</v>
      </c>
      <c r="N29" s="55">
        <f t="shared" si="7"/>
        <v>493.86999999999966</v>
      </c>
      <c r="O29" s="56">
        <f t="shared" si="0"/>
        <v>0.05885262691669093</v>
      </c>
      <c r="P29" s="56">
        <f t="shared" si="1"/>
        <v>1.2487759419705822</v>
      </c>
      <c r="Q29" s="56">
        <f t="shared" si="2"/>
        <v>1.8728416775328258</v>
      </c>
      <c r="R29" s="56">
        <f t="shared" si="3"/>
        <v>0.20367239323891825</v>
      </c>
      <c r="S29" s="87"/>
      <c r="T29" s="1"/>
      <c r="U29" s="1"/>
      <c r="V29" s="1"/>
      <c r="W29" s="1"/>
      <c r="X29" s="1"/>
      <c r="Y29" s="1"/>
    </row>
    <row r="30" s="88" customFormat="1" ht="17.25">
      <c r="A30" s="89"/>
      <c r="B30" s="73"/>
      <c r="C30" s="90" t="s">
        <v>74</v>
      </c>
      <c r="D30" s="91" t="s">
        <v>75</v>
      </c>
      <c r="E30" s="92">
        <v>207674.48000000001</v>
      </c>
      <c r="F30" s="92">
        <v>21537.900000000001</v>
      </c>
      <c r="G30" s="92">
        <v>2250</v>
      </c>
      <c r="H30" s="92">
        <v>0</v>
      </c>
      <c r="I30" s="92">
        <v>6700</v>
      </c>
      <c r="J30" s="92">
        <v>1270</v>
      </c>
      <c r="K30" s="92">
        <f t="shared" si="4"/>
        <v>-200974.48000000001</v>
      </c>
      <c r="L30" s="92">
        <f t="shared" si="5"/>
        <v>4450</v>
      </c>
      <c r="M30" s="93">
        <f t="shared" si="6"/>
        <v>-14837.900000000001</v>
      </c>
      <c r="N30" s="94">
        <f t="shared" si="7"/>
        <v>1270</v>
      </c>
      <c r="O30" s="95">
        <f t="shared" si="0"/>
        <v>0.032262028536197612</v>
      </c>
      <c r="P30" s="95" t="str">
        <f t="shared" si="1"/>
        <v/>
      </c>
      <c r="Q30" s="95">
        <f t="shared" si="2"/>
        <v>2.9777777777777779</v>
      </c>
      <c r="R30" s="95">
        <f t="shared" si="3"/>
        <v>0.31107953885940598</v>
      </c>
      <c r="S30" s="96"/>
      <c r="T30" s="88"/>
      <c r="U30" s="88"/>
      <c r="V30" s="88"/>
      <c r="W30" s="88"/>
      <c r="X30" s="88"/>
      <c r="Y30" s="88"/>
    </row>
    <row r="31" s="88" customFormat="1" ht="17.25">
      <c r="A31" s="89"/>
      <c r="B31" s="73"/>
      <c r="C31" s="90" t="s">
        <v>76</v>
      </c>
      <c r="D31" s="91" t="s">
        <v>77</v>
      </c>
      <c r="E31" s="92">
        <v>0</v>
      </c>
      <c r="F31" s="92">
        <v>511.5</v>
      </c>
      <c r="G31" s="92">
        <v>0</v>
      </c>
      <c r="H31" s="92">
        <v>0</v>
      </c>
      <c r="I31" s="92">
        <v>0</v>
      </c>
      <c r="J31" s="92">
        <v>0</v>
      </c>
      <c r="K31" s="92">
        <f t="shared" si="4"/>
        <v>0</v>
      </c>
      <c r="L31" s="92">
        <f t="shared" si="5"/>
        <v>0</v>
      </c>
      <c r="M31" s="93">
        <f t="shared" si="6"/>
        <v>-511.5</v>
      </c>
      <c r="N31" s="94">
        <f t="shared" si="7"/>
        <v>0</v>
      </c>
      <c r="O31" s="95" t="str">
        <f t="shared" si="0"/>
        <v/>
      </c>
      <c r="P31" s="95" t="str">
        <f t="shared" si="1"/>
        <v/>
      </c>
      <c r="Q31" s="95" t="str">
        <f t="shared" si="2"/>
        <v/>
      </c>
      <c r="R31" s="95">
        <f t="shared" si="3"/>
        <v>0</v>
      </c>
      <c r="S31" s="96"/>
      <c r="T31" s="88"/>
      <c r="U31" s="88"/>
      <c r="V31" s="88"/>
      <c r="W31" s="88"/>
      <c r="X31" s="88"/>
      <c r="Y31" s="88"/>
    </row>
    <row r="32" s="88" customFormat="1" ht="17.25">
      <c r="A32" s="89"/>
      <c r="B32" s="73"/>
      <c r="C32" s="90" t="s">
        <v>78</v>
      </c>
      <c r="D32" s="91" t="s">
        <v>79</v>
      </c>
      <c r="E32" s="92">
        <v>2208.0799999999999</v>
      </c>
      <c r="F32" s="92">
        <v>38597.699999999997</v>
      </c>
      <c r="G32" s="92">
        <v>4345.3999999999996</v>
      </c>
      <c r="H32" s="92">
        <v>1985.2</v>
      </c>
      <c r="I32" s="92">
        <v>5652.1400000000003</v>
      </c>
      <c r="J32" s="92">
        <v>1209.0699999999999</v>
      </c>
      <c r="K32" s="92">
        <f t="shared" si="4"/>
        <v>3444.0600000000004</v>
      </c>
      <c r="L32" s="92">
        <f t="shared" si="5"/>
        <v>1306.7400000000007</v>
      </c>
      <c r="M32" s="93">
        <f t="shared" si="6"/>
        <v>-32945.559999999998</v>
      </c>
      <c r="N32" s="94">
        <f t="shared" si="7"/>
        <v>-776.13000000000011</v>
      </c>
      <c r="O32" s="95">
        <f t="shared" si="0"/>
        <v>2.559753269809065</v>
      </c>
      <c r="P32" s="95">
        <f t="shared" si="1"/>
        <v>0.60904191013499898</v>
      </c>
      <c r="Q32" s="95">
        <f t="shared" si="2"/>
        <v>1.3007180006443597</v>
      </c>
      <c r="R32" s="95">
        <f t="shared" si="3"/>
        <v>0.14643722294333603</v>
      </c>
      <c r="S32" s="96"/>
      <c r="T32" s="88"/>
      <c r="U32" s="88"/>
      <c r="V32" s="88"/>
      <c r="W32" s="88"/>
      <c r="X32" s="88"/>
      <c r="Y32" s="88"/>
    </row>
    <row r="33" s="71" customFormat="1" ht="14.25">
      <c r="A33" s="72"/>
      <c r="B33" s="74"/>
      <c r="C33" s="74"/>
      <c r="D33" s="75" t="s">
        <v>57</v>
      </c>
      <c r="E33" s="76">
        <f>SUM(E25:E29)</f>
        <v>218114.13999999998</v>
      </c>
      <c r="F33" s="76">
        <f>SUM(F25:F29)</f>
        <v>157892.39999999999</v>
      </c>
      <c r="G33" s="76">
        <f>SUM(G25:G29)</f>
        <v>19788.199999999997</v>
      </c>
      <c r="H33" s="76">
        <f>SUM(H25:H29)</f>
        <v>9831.6000000000004</v>
      </c>
      <c r="I33" s="76">
        <f>SUM(I25:I29)</f>
        <v>19791.059999999998</v>
      </c>
      <c r="J33" s="76">
        <f>SUM(J25:J29)</f>
        <v>3511.3799999999997</v>
      </c>
      <c r="K33" s="76">
        <f t="shared" si="4"/>
        <v>-198323.07999999999</v>
      </c>
      <c r="L33" s="76">
        <f t="shared" si="5"/>
        <v>2.8600000000005821</v>
      </c>
      <c r="M33" s="77">
        <f t="shared" si="6"/>
        <v>-138101.34</v>
      </c>
      <c r="N33" s="78">
        <f t="shared" si="7"/>
        <v>-6320.2200000000012</v>
      </c>
      <c r="O33" s="79">
        <f t="shared" si="0"/>
        <v>0.090737170914274509</v>
      </c>
      <c r="P33" s="79">
        <f t="shared" si="1"/>
        <v>0.35715244721103379</v>
      </c>
      <c r="Q33" s="79">
        <f t="shared" si="2"/>
        <v>1.0001445305788299</v>
      </c>
      <c r="R33" s="79">
        <f t="shared" si="3"/>
        <v>0.12534523510947962</v>
      </c>
      <c r="S33" s="80"/>
      <c r="T33" s="71"/>
      <c r="U33" s="71"/>
      <c r="V33" s="71"/>
      <c r="W33" s="71"/>
      <c r="X33" s="71"/>
      <c r="Y33" s="71"/>
    </row>
    <row r="34" s="1" customFormat="1" ht="23.25" customHeight="1">
      <c r="A34" s="49" t="s">
        <v>80</v>
      </c>
      <c r="B34" s="50" t="s">
        <v>40</v>
      </c>
      <c r="C34" s="69" t="s">
        <v>81</v>
      </c>
      <c r="D34" s="83" t="s">
        <v>82</v>
      </c>
      <c r="E34" s="53">
        <v>66600.389999999999</v>
      </c>
      <c r="F34" s="53">
        <v>293156.20000000001</v>
      </c>
      <c r="G34" s="53">
        <v>57000</v>
      </c>
      <c r="H34" s="53">
        <v>49500</v>
      </c>
      <c r="I34" s="53">
        <v>60604.579999999994</v>
      </c>
      <c r="J34" s="53">
        <v>43605.579999999994</v>
      </c>
      <c r="K34" s="53">
        <f t="shared" si="4"/>
        <v>-5995.8100000000049</v>
      </c>
      <c r="L34" s="53">
        <f t="shared" si="5"/>
        <v>3604.5799999999945</v>
      </c>
      <c r="M34" s="54">
        <f t="shared" si="6"/>
        <v>-232551.62000000002</v>
      </c>
      <c r="N34" s="55">
        <f t="shared" si="7"/>
        <v>-5894.4200000000055</v>
      </c>
      <c r="O34" s="56">
        <f t="shared" si="0"/>
        <v>0.90997335000590829</v>
      </c>
      <c r="P34" s="56">
        <f t="shared" si="1"/>
        <v>0.88092080808080797</v>
      </c>
      <c r="Q34" s="56">
        <f t="shared" si="2"/>
        <v>1.063238245614035</v>
      </c>
      <c r="R34" s="56">
        <f t="shared" si="3"/>
        <v>0.20673136027824071</v>
      </c>
      <c r="S34" s="9"/>
      <c r="T34" s="1"/>
      <c r="U34" s="1"/>
      <c r="V34" s="1"/>
      <c r="W34" s="1"/>
      <c r="X34" s="1"/>
      <c r="Y34" s="1"/>
    </row>
    <row r="35" s="1" customFormat="1" ht="34.5">
      <c r="A35" s="49"/>
      <c r="B35" s="50"/>
      <c r="C35" s="51" t="s">
        <v>83</v>
      </c>
      <c r="D35" s="83" t="s">
        <v>84</v>
      </c>
      <c r="E35" s="53">
        <v>5906.8599999999997</v>
      </c>
      <c r="F35" s="53">
        <v>100194.10000000001</v>
      </c>
      <c r="G35" s="53">
        <v>22848</v>
      </c>
      <c r="H35" s="53">
        <v>14373</v>
      </c>
      <c r="I35" s="53">
        <v>43450.190000000002</v>
      </c>
      <c r="J35" s="53">
        <v>14973.120000000001</v>
      </c>
      <c r="K35" s="53">
        <f t="shared" si="4"/>
        <v>37543.330000000002</v>
      </c>
      <c r="L35" s="53">
        <f t="shared" si="5"/>
        <v>20602.190000000002</v>
      </c>
      <c r="M35" s="54">
        <f t="shared" si="6"/>
        <v>-56743.910000000003</v>
      </c>
      <c r="N35" s="55">
        <f t="shared" si="7"/>
        <v>600.1200000000008</v>
      </c>
      <c r="O35" s="56">
        <f t="shared" si="0"/>
        <v>7.3558862068848772</v>
      </c>
      <c r="P35" s="56">
        <f t="shared" si="1"/>
        <v>1.0417532874139011</v>
      </c>
      <c r="Q35" s="56">
        <f t="shared" si="2"/>
        <v>1.9017064950980394</v>
      </c>
      <c r="R35" s="56">
        <f t="shared" si="3"/>
        <v>0.43366016561853443</v>
      </c>
      <c r="S35" s="9"/>
      <c r="T35" s="1"/>
      <c r="U35" s="1"/>
      <c r="V35" s="1"/>
      <c r="W35" s="1"/>
      <c r="X35" s="1"/>
      <c r="Y35" s="1"/>
    </row>
    <row r="36" s="1" customFormat="1" ht="34.5">
      <c r="A36" s="49"/>
      <c r="B36" s="50"/>
      <c r="C36" s="51" t="s">
        <v>85</v>
      </c>
      <c r="D36" s="70" t="s">
        <v>86</v>
      </c>
      <c r="E36" s="53">
        <v>8283.6700000000001</v>
      </c>
      <c r="F36" s="53">
        <v>53573.900000000001</v>
      </c>
      <c r="G36" s="53">
        <v>9071</v>
      </c>
      <c r="H36" s="53">
        <v>8710</v>
      </c>
      <c r="I36" s="53">
        <v>10527.550000000001</v>
      </c>
      <c r="J36" s="53">
        <v>10468.700000000001</v>
      </c>
      <c r="K36" s="53">
        <f t="shared" si="4"/>
        <v>2243.880000000001</v>
      </c>
      <c r="L36" s="53">
        <f t="shared" si="5"/>
        <v>1456.5500000000011</v>
      </c>
      <c r="M36" s="54">
        <f t="shared" si="6"/>
        <v>-43046.349999999999</v>
      </c>
      <c r="N36" s="55">
        <f t="shared" si="7"/>
        <v>1758.7000000000007</v>
      </c>
      <c r="O36" s="56">
        <f t="shared" si="0"/>
        <v>1.2708799360669849</v>
      </c>
      <c r="P36" s="56">
        <f t="shared" si="1"/>
        <v>1.2019173363949485</v>
      </c>
      <c r="Q36" s="56">
        <f t="shared" si="2"/>
        <v>1.1605721530151032</v>
      </c>
      <c r="R36" s="56">
        <f t="shared" si="3"/>
        <v>0.19650520122671675</v>
      </c>
      <c r="S36" s="9"/>
      <c r="T36" s="1"/>
      <c r="U36" s="1"/>
      <c r="V36" s="1"/>
      <c r="W36" s="1"/>
      <c r="X36" s="1"/>
      <c r="Y36" s="1"/>
    </row>
    <row r="37" s="1" customFormat="1" ht="32.25" customHeight="1">
      <c r="A37" s="49"/>
      <c r="B37" s="50"/>
      <c r="C37" s="51" t="s">
        <v>87</v>
      </c>
      <c r="D37" s="83" t="s">
        <v>88</v>
      </c>
      <c r="E37" s="53">
        <v>10246.030000000001</v>
      </c>
      <c r="F37" s="53">
        <v>115809.2</v>
      </c>
      <c r="G37" s="53">
        <v>4524.6000000000004</v>
      </c>
      <c r="H37" s="53">
        <v>4524.6000000000004</v>
      </c>
      <c r="I37" s="53">
        <v>10778.75</v>
      </c>
      <c r="J37" s="53">
        <v>10778.75</v>
      </c>
      <c r="K37" s="53">
        <f t="shared" si="4"/>
        <v>532.71999999999935</v>
      </c>
      <c r="L37" s="53">
        <f t="shared" si="5"/>
        <v>6254.1499999999996</v>
      </c>
      <c r="M37" s="54">
        <f t="shared" si="6"/>
        <v>-105030.45</v>
      </c>
      <c r="N37" s="55">
        <f t="shared" si="7"/>
        <v>6254.1499999999996</v>
      </c>
      <c r="O37" s="56">
        <f t="shared" si="0"/>
        <v>1.0519928206339431</v>
      </c>
      <c r="P37" s="56">
        <f t="shared" si="1"/>
        <v>2.382254784953366</v>
      </c>
      <c r="Q37" s="56">
        <f t="shared" si="2"/>
        <v>2.382254784953366</v>
      </c>
      <c r="R37" s="56">
        <f t="shared" si="3"/>
        <v>0.093073348231401301</v>
      </c>
      <c r="S37" s="9"/>
      <c r="T37" s="1"/>
      <c r="U37" s="1"/>
      <c r="V37" s="1"/>
      <c r="W37" s="1"/>
      <c r="X37" s="1"/>
      <c r="Y37" s="1"/>
    </row>
    <row r="38" s="1" customFormat="1" ht="17.25">
      <c r="A38" s="49"/>
      <c r="B38" s="50"/>
      <c r="C38" s="51" t="s">
        <v>89</v>
      </c>
      <c r="D38" s="70" t="s">
        <v>90</v>
      </c>
      <c r="E38" s="53">
        <v>1977.5799999999999</v>
      </c>
      <c r="F38" s="53">
        <v>3436.3000000000002</v>
      </c>
      <c r="G38" s="53">
        <v>0</v>
      </c>
      <c r="H38" s="53">
        <v>0</v>
      </c>
      <c r="I38" s="53">
        <v>945.14999999999998</v>
      </c>
      <c r="J38" s="53">
        <v>864.64999999999998</v>
      </c>
      <c r="K38" s="53">
        <f t="shared" si="4"/>
        <v>-1032.4299999999998</v>
      </c>
      <c r="L38" s="53">
        <f t="shared" si="5"/>
        <v>945.14999999999998</v>
      </c>
      <c r="M38" s="54">
        <f t="shared" si="6"/>
        <v>-2491.1500000000001</v>
      </c>
      <c r="N38" s="55">
        <f t="shared" si="7"/>
        <v>864.64999999999998</v>
      </c>
      <c r="O38" s="56">
        <f t="shared" si="0"/>
        <v>0.47793262472314646</v>
      </c>
      <c r="P38" s="56" t="str">
        <f t="shared" si="1"/>
        <v/>
      </c>
      <c r="Q38" s="56" t="str">
        <f t="shared" si="2"/>
        <v/>
      </c>
      <c r="R38" s="56">
        <f t="shared" si="3"/>
        <v>0.2750487442889154</v>
      </c>
      <c r="S38" s="9"/>
      <c r="T38" s="1"/>
      <c r="U38" s="1"/>
      <c r="V38" s="1"/>
      <c r="W38" s="1"/>
      <c r="X38" s="1"/>
      <c r="Y38" s="1"/>
    </row>
    <row r="39" s="1" customFormat="1" ht="17.25">
      <c r="A39" s="49"/>
      <c r="B39" s="50"/>
      <c r="C39" s="51" t="s">
        <v>91</v>
      </c>
      <c r="D39" s="70" t="s">
        <v>92</v>
      </c>
      <c r="E39" s="53">
        <v>3.7199999999999998</v>
      </c>
      <c r="F39" s="53">
        <v>0</v>
      </c>
      <c r="G39" s="53">
        <v>0</v>
      </c>
      <c r="H39" s="53">
        <v>0</v>
      </c>
      <c r="I39" s="53">
        <v>214.97999999999999</v>
      </c>
      <c r="J39" s="53">
        <v>12.449999999999999</v>
      </c>
      <c r="K39" s="53">
        <f t="shared" si="4"/>
        <v>211.25999999999999</v>
      </c>
      <c r="L39" s="53">
        <f t="shared" si="5"/>
        <v>214.97999999999999</v>
      </c>
      <c r="M39" s="54">
        <f t="shared" si="6"/>
        <v>214.97999999999999</v>
      </c>
      <c r="N39" s="55">
        <f t="shared" si="7"/>
        <v>12.449999999999999</v>
      </c>
      <c r="O39" s="56">
        <f t="shared" si="0"/>
        <v>57.79032258064516</v>
      </c>
      <c r="P39" s="56" t="str">
        <f t="shared" si="1"/>
        <v/>
      </c>
      <c r="Q39" s="56" t="str">
        <f t="shared" si="2"/>
        <v/>
      </c>
      <c r="R39" s="56" t="str">
        <f t="shared" si="3"/>
        <v/>
      </c>
      <c r="S39" s="9"/>
      <c r="T39" s="1"/>
      <c r="U39" s="1"/>
      <c r="V39" s="1"/>
      <c r="W39" s="1"/>
      <c r="X39" s="1"/>
      <c r="Y39" s="1"/>
    </row>
    <row r="40" s="1" customFormat="1" ht="34.5">
      <c r="A40" s="49"/>
      <c r="B40" s="50"/>
      <c r="C40" s="69" t="s">
        <v>93</v>
      </c>
      <c r="D40" s="83" t="s">
        <v>94</v>
      </c>
      <c r="E40" s="53">
        <v>10275.08</v>
      </c>
      <c r="F40" s="53">
        <v>202788.70000000001</v>
      </c>
      <c r="G40" s="53">
        <v>17930</v>
      </c>
      <c r="H40" s="53">
        <v>15700</v>
      </c>
      <c r="I40" s="53">
        <v>16053.09</v>
      </c>
      <c r="J40" s="53">
        <v>13249.440000000001</v>
      </c>
      <c r="K40" s="53">
        <f t="shared" si="4"/>
        <v>5778.0100000000002</v>
      </c>
      <c r="L40" s="53">
        <f t="shared" si="5"/>
        <v>-1876.9099999999999</v>
      </c>
      <c r="M40" s="54">
        <f t="shared" si="6"/>
        <v>-186735.61000000002</v>
      </c>
      <c r="N40" s="55">
        <f t="shared" si="7"/>
        <v>-2450.5599999999995</v>
      </c>
      <c r="O40" s="56">
        <f t="shared" si="0"/>
        <v>1.5623323614025391</v>
      </c>
      <c r="P40" s="56">
        <f t="shared" si="1"/>
        <v>0.84391337579617842</v>
      </c>
      <c r="Q40" s="56">
        <f t="shared" si="2"/>
        <v>0.89532013385387621</v>
      </c>
      <c r="R40" s="56">
        <f t="shared" si="3"/>
        <v>0.079161659402126452</v>
      </c>
      <c r="S40" s="9"/>
      <c r="T40" s="1"/>
      <c r="U40" s="1"/>
      <c r="V40" s="1"/>
      <c r="W40" s="1"/>
      <c r="X40" s="1"/>
      <c r="Y40" s="1"/>
    </row>
    <row r="41" s="1" customFormat="1" ht="34.5">
      <c r="A41" s="49"/>
      <c r="B41" s="50"/>
      <c r="C41" s="69" t="s">
        <v>95</v>
      </c>
      <c r="D41" s="83" t="s">
        <v>96</v>
      </c>
      <c r="E41" s="53">
        <v>0</v>
      </c>
      <c r="F41" s="53">
        <v>0</v>
      </c>
      <c r="G41" s="53">
        <v>0</v>
      </c>
      <c r="H41" s="53">
        <v>0</v>
      </c>
      <c r="I41" s="53">
        <v>11201</v>
      </c>
      <c r="J41" s="53">
        <v>11201</v>
      </c>
      <c r="K41" s="53">
        <f t="shared" si="4"/>
        <v>11201</v>
      </c>
      <c r="L41" s="53">
        <f t="shared" si="5"/>
        <v>11201</v>
      </c>
      <c r="M41" s="54">
        <f t="shared" si="6"/>
        <v>11201</v>
      </c>
      <c r="N41" s="55">
        <f t="shared" si="7"/>
        <v>11201</v>
      </c>
      <c r="O41" s="56" t="str">
        <f t="shared" si="0"/>
        <v/>
      </c>
      <c r="P41" s="56" t="str">
        <f t="shared" si="1"/>
        <v/>
      </c>
      <c r="Q41" s="56" t="str">
        <f t="shared" si="2"/>
        <v/>
      </c>
      <c r="R41" s="56" t="str">
        <f t="shared" si="3"/>
        <v/>
      </c>
      <c r="S41" s="9"/>
      <c r="T41" s="1"/>
      <c r="U41" s="1"/>
      <c r="V41" s="1"/>
      <c r="W41" s="1"/>
      <c r="X41" s="1"/>
      <c r="Y41" s="1"/>
    </row>
    <row r="42" s="1" customFormat="1" ht="34.5">
      <c r="A42" s="49"/>
      <c r="B42" s="50"/>
      <c r="C42" s="69" t="s">
        <v>97</v>
      </c>
      <c r="D42" s="83" t="s">
        <v>98</v>
      </c>
      <c r="E42" s="53">
        <v>14229.66</v>
      </c>
      <c r="F42" s="53">
        <v>96901.899999999994</v>
      </c>
      <c r="G42" s="53">
        <v>7750</v>
      </c>
      <c r="H42" s="53">
        <v>4850</v>
      </c>
      <c r="I42" s="53">
        <v>9551.8999999999996</v>
      </c>
      <c r="J42" s="53">
        <v>6588.75</v>
      </c>
      <c r="K42" s="53">
        <f t="shared" si="4"/>
        <v>-4677.7600000000002</v>
      </c>
      <c r="L42" s="53">
        <f t="shared" si="5"/>
        <v>1801.8999999999996</v>
      </c>
      <c r="M42" s="54">
        <f t="shared" si="6"/>
        <v>-87350</v>
      </c>
      <c r="N42" s="55">
        <f t="shared" si="7"/>
        <v>1738.75</v>
      </c>
      <c r="O42" s="56">
        <f t="shared" si="0"/>
        <v>0.67126691712943243</v>
      </c>
      <c r="P42" s="56">
        <f t="shared" si="1"/>
        <v>1.3585051546391753</v>
      </c>
      <c r="Q42" s="56">
        <f t="shared" si="2"/>
        <v>1.2325032258064517</v>
      </c>
      <c r="R42" s="56">
        <f t="shared" si="3"/>
        <v>0.098572886599746751</v>
      </c>
      <c r="S42" s="9"/>
      <c r="T42" s="1"/>
      <c r="U42" s="1"/>
      <c r="V42" s="1"/>
      <c r="W42" s="1"/>
      <c r="X42" s="1"/>
      <c r="Y42" s="1"/>
    </row>
    <row r="43" s="1" customFormat="1" ht="36.75" hidden="1" customHeight="1">
      <c r="A43" s="49"/>
      <c r="B43" s="50"/>
      <c r="C43" s="69" t="s">
        <v>99</v>
      </c>
      <c r="D43" s="83" t="s">
        <v>100</v>
      </c>
      <c r="E43" s="53"/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f t="shared" si="4"/>
        <v>0</v>
      </c>
      <c r="L43" s="53">
        <f t="shared" si="5"/>
        <v>0</v>
      </c>
      <c r="M43" s="54">
        <f t="shared" si="6"/>
        <v>0</v>
      </c>
      <c r="N43" s="55">
        <f t="shared" si="7"/>
        <v>0</v>
      </c>
      <c r="O43" s="56" t="str">
        <f t="shared" si="0"/>
        <v/>
      </c>
      <c r="P43" s="56" t="str">
        <f t="shared" si="1"/>
        <v/>
      </c>
      <c r="Q43" s="56" t="str">
        <f t="shared" si="2"/>
        <v/>
      </c>
      <c r="R43" s="56"/>
      <c r="S43" s="9">
        <v>1</v>
      </c>
      <c r="T43" s="1"/>
      <c r="U43" s="1"/>
      <c r="V43" s="1"/>
      <c r="W43" s="1"/>
      <c r="X43" s="1"/>
      <c r="Y43" s="1"/>
    </row>
    <row r="44" s="1" customFormat="1" ht="17.25">
      <c r="A44" s="49"/>
      <c r="B44" s="50"/>
      <c r="C44" s="51" t="s">
        <v>55</v>
      </c>
      <c r="D44" s="70" t="s">
        <v>56</v>
      </c>
      <c r="E44" s="53">
        <v>1921.4300000000001</v>
      </c>
      <c r="F44" s="53">
        <v>12978</v>
      </c>
      <c r="G44" s="53">
        <v>0</v>
      </c>
      <c r="H44" s="53">
        <v>0</v>
      </c>
      <c r="I44" s="53">
        <v>769.75999999999999</v>
      </c>
      <c r="J44" s="53">
        <v>379.85000000000002</v>
      </c>
      <c r="K44" s="53">
        <f t="shared" si="4"/>
        <v>-1151.6700000000001</v>
      </c>
      <c r="L44" s="53">
        <f t="shared" si="5"/>
        <v>769.75999999999999</v>
      </c>
      <c r="M44" s="54">
        <f t="shared" si="6"/>
        <v>-12208.24</v>
      </c>
      <c r="N44" s="55">
        <f t="shared" si="7"/>
        <v>379.85000000000002</v>
      </c>
      <c r="O44" s="56">
        <f t="shared" si="0"/>
        <v>0.40061828950313044</v>
      </c>
      <c r="P44" s="56" t="str">
        <f t="shared" si="1"/>
        <v/>
      </c>
      <c r="Q44" s="56" t="str">
        <f t="shared" si="2"/>
        <v/>
      </c>
      <c r="R44" s="56">
        <f t="shared" si="3"/>
        <v>0.059312683002003388</v>
      </c>
      <c r="S44" s="9"/>
      <c r="T44" s="1"/>
      <c r="U44" s="1"/>
      <c r="V44" s="1"/>
      <c r="W44" s="1"/>
      <c r="X44" s="1"/>
      <c r="Y44" s="1"/>
    </row>
    <row r="45" s="1" customFormat="1" ht="34.5">
      <c r="A45" s="49"/>
      <c r="B45" s="50"/>
      <c r="C45" s="51" t="s">
        <v>101</v>
      </c>
      <c r="D45" s="70" t="s">
        <v>102</v>
      </c>
      <c r="E45" s="53">
        <v>6548.6300000000001</v>
      </c>
      <c r="F45" s="53">
        <v>68465.100000000006</v>
      </c>
      <c r="G45" s="53">
        <v>8203</v>
      </c>
      <c r="H45" s="53">
        <v>4778</v>
      </c>
      <c r="I45" s="53">
        <v>7672.04</v>
      </c>
      <c r="J45" s="53">
        <v>3243.5799999999999</v>
      </c>
      <c r="K45" s="53">
        <f t="shared" si="4"/>
        <v>1123.4099999999999</v>
      </c>
      <c r="L45" s="53">
        <f t="shared" si="5"/>
        <v>-530.96000000000004</v>
      </c>
      <c r="M45" s="54">
        <f t="shared" si="6"/>
        <v>-60793.060000000005</v>
      </c>
      <c r="N45" s="55">
        <f t="shared" si="7"/>
        <v>-1534.4200000000001</v>
      </c>
      <c r="O45" s="56">
        <f t="shared" si="0"/>
        <v>1.1715488583108222</v>
      </c>
      <c r="P45" s="56">
        <f t="shared" si="1"/>
        <v>0.67885726245290912</v>
      </c>
      <c r="Q45" s="56">
        <f t="shared" si="2"/>
        <v>0.93527246129464825</v>
      </c>
      <c r="R45" s="56">
        <f t="shared" si="3"/>
        <v>0.11205767610067026</v>
      </c>
      <c r="S45" s="9"/>
      <c r="T45" s="1"/>
      <c r="U45" s="1"/>
      <c r="V45" s="1"/>
      <c r="W45" s="1"/>
      <c r="X45" s="1"/>
      <c r="Y45" s="1"/>
    </row>
    <row r="46" s="97" customFormat="1" ht="14.25">
      <c r="A46" s="72"/>
      <c r="B46" s="74"/>
      <c r="C46" s="74"/>
      <c r="D46" s="75" t="s">
        <v>57</v>
      </c>
      <c r="E46" s="98">
        <f>SUM(E34:E45)</f>
        <v>125993.05</v>
      </c>
      <c r="F46" s="98">
        <f>SUM(F34:F45)</f>
        <v>947303.40000000014</v>
      </c>
      <c r="G46" s="98">
        <f>SUM(G34:G45)</f>
        <v>127326.60000000001</v>
      </c>
      <c r="H46" s="98">
        <f>SUM(H34:H45)</f>
        <v>102435.60000000001</v>
      </c>
      <c r="I46" s="98">
        <f>SUM(I34:I45)</f>
        <v>171768.98999999999</v>
      </c>
      <c r="J46" s="98">
        <f>SUM(J34:J45)</f>
        <v>115365.87</v>
      </c>
      <c r="K46" s="98">
        <f>SUM(K34:K45)</f>
        <v>45775.940000000002</v>
      </c>
      <c r="L46" s="98">
        <f t="shared" si="5"/>
        <v>44442.389999999985</v>
      </c>
      <c r="M46" s="98">
        <f>SUM(M34:M45)</f>
        <v>-775534.41000000015</v>
      </c>
      <c r="N46" s="98">
        <f>SUM(N34:N45)</f>
        <v>12930.269999999997</v>
      </c>
      <c r="O46" s="79">
        <f t="shared" si="0"/>
        <v>1.3633211514444645</v>
      </c>
      <c r="P46" s="79">
        <f t="shared" si="1"/>
        <v>1.1262282839169193</v>
      </c>
      <c r="Q46" s="79">
        <f t="shared" si="2"/>
        <v>1.3490424624548207</v>
      </c>
      <c r="R46" s="79">
        <f t="shared" si="3"/>
        <v>0.18132415654794437</v>
      </c>
      <c r="S46" s="99"/>
      <c r="T46" s="97"/>
      <c r="U46" s="97"/>
      <c r="V46" s="97"/>
      <c r="W46" s="97"/>
      <c r="X46" s="97"/>
      <c r="Y46" s="97"/>
    </row>
    <row r="47" s="15" customFormat="1" ht="17.25">
      <c r="A47" s="49" t="s">
        <v>103</v>
      </c>
      <c r="B47" s="50" t="s">
        <v>104</v>
      </c>
      <c r="C47" s="51" t="s">
        <v>53</v>
      </c>
      <c r="D47" s="70" t="s">
        <v>54</v>
      </c>
      <c r="E47" s="53">
        <v>0</v>
      </c>
      <c r="F47" s="53">
        <v>371</v>
      </c>
      <c r="G47" s="53">
        <v>0</v>
      </c>
      <c r="H47" s="53">
        <v>0</v>
      </c>
      <c r="I47" s="53">
        <v>0</v>
      </c>
      <c r="J47" s="53">
        <v>0</v>
      </c>
      <c r="K47" s="53">
        <f t="shared" ref="K47:K80" si="8">I47-E47</f>
        <v>0</v>
      </c>
      <c r="L47" s="53">
        <f t="shared" si="5"/>
        <v>0</v>
      </c>
      <c r="M47" s="54">
        <f t="shared" ref="M47:M80" si="9">I47-F47</f>
        <v>-371</v>
      </c>
      <c r="N47" s="55">
        <f t="shared" ref="N47:N80" si="10">J47-H47</f>
        <v>0</v>
      </c>
      <c r="O47" s="56" t="str">
        <f t="shared" si="0"/>
        <v/>
      </c>
      <c r="P47" s="56" t="str">
        <f t="shared" si="1"/>
        <v/>
      </c>
      <c r="Q47" s="56" t="str">
        <f t="shared" si="2"/>
        <v/>
      </c>
      <c r="R47" s="56">
        <f t="shared" si="3"/>
        <v>0</v>
      </c>
      <c r="S47" s="14"/>
      <c r="T47" s="15"/>
      <c r="U47" s="15"/>
      <c r="V47" s="15"/>
      <c r="W47" s="15"/>
      <c r="X47" s="15"/>
      <c r="Y47" s="15"/>
    </row>
    <row r="48" s="97" customFormat="1" ht="14.25">
      <c r="A48" s="72"/>
      <c r="B48" s="73"/>
      <c r="C48" s="74"/>
      <c r="D48" s="75" t="s">
        <v>57</v>
      </c>
      <c r="E48" s="76">
        <f>SUM(E47:E47)</f>
        <v>0</v>
      </c>
      <c r="F48" s="76">
        <f>SUM(F47:F47)</f>
        <v>371</v>
      </c>
      <c r="G48" s="76">
        <f>SUM(G47:G47)</f>
        <v>0</v>
      </c>
      <c r="H48" s="76">
        <f>SUM(H47:H47)</f>
        <v>0</v>
      </c>
      <c r="I48" s="76">
        <f>SUM(I47:I47)</f>
        <v>0</v>
      </c>
      <c r="J48" s="76">
        <f>SUM(J47:J47)</f>
        <v>0</v>
      </c>
      <c r="K48" s="76">
        <f t="shared" si="8"/>
        <v>0</v>
      </c>
      <c r="L48" s="76">
        <f t="shared" si="5"/>
        <v>0</v>
      </c>
      <c r="M48" s="77">
        <f t="shared" si="9"/>
        <v>-371</v>
      </c>
      <c r="N48" s="78">
        <f t="shared" si="10"/>
        <v>0</v>
      </c>
      <c r="O48" s="79" t="str">
        <f t="shared" si="0"/>
        <v/>
      </c>
      <c r="P48" s="79" t="str">
        <f t="shared" si="1"/>
        <v/>
      </c>
      <c r="Q48" s="79" t="str">
        <f t="shared" si="2"/>
        <v/>
      </c>
      <c r="R48" s="79">
        <f t="shared" si="3"/>
        <v>0</v>
      </c>
      <c r="S48" s="99"/>
      <c r="T48" s="97"/>
      <c r="U48" s="97"/>
      <c r="V48" s="97"/>
      <c r="W48" s="97"/>
      <c r="X48" s="97"/>
      <c r="Y48" s="97"/>
    </row>
    <row r="49" s="1" customFormat="1" ht="17.25">
      <c r="A49" s="49" t="s">
        <v>105</v>
      </c>
      <c r="B49" s="50" t="s">
        <v>106</v>
      </c>
      <c r="C49" s="51" t="s">
        <v>107</v>
      </c>
      <c r="D49" s="70" t="s">
        <v>108</v>
      </c>
      <c r="E49" s="53">
        <v>77411.669999999998</v>
      </c>
      <c r="F49" s="53">
        <v>653882.09999999998</v>
      </c>
      <c r="G49" s="53">
        <v>121052.5</v>
      </c>
      <c r="H49" s="53">
        <v>60340.5</v>
      </c>
      <c r="I49" s="53">
        <v>54887.18</v>
      </c>
      <c r="J49" s="53">
        <v>134.47</v>
      </c>
      <c r="K49" s="53">
        <f t="shared" si="8"/>
        <v>-22524.489999999998</v>
      </c>
      <c r="L49" s="53">
        <f t="shared" si="5"/>
        <v>-66165.320000000007</v>
      </c>
      <c r="M49" s="54">
        <f t="shared" si="9"/>
        <v>-598994.91999999993</v>
      </c>
      <c r="N49" s="55">
        <f t="shared" si="10"/>
        <v>-60206.029999999999</v>
      </c>
      <c r="O49" s="56">
        <f t="shared" si="0"/>
        <v>0.7090297884027047</v>
      </c>
      <c r="P49" s="56">
        <f t="shared" si="1"/>
        <v>0.0022285198167068553</v>
      </c>
      <c r="Q49" s="56">
        <f t="shared" si="2"/>
        <v>0.45341632762644307</v>
      </c>
      <c r="R49" s="56">
        <f t="shared" si="3"/>
        <v>0.083940484071975671</v>
      </c>
      <c r="S49" s="9"/>
      <c r="T49" s="1"/>
      <c r="U49" s="1"/>
      <c r="V49" s="1"/>
      <c r="W49" s="1"/>
      <c r="X49" s="1"/>
      <c r="Y49" s="1"/>
    </row>
    <row r="50" s="1" customFormat="1" ht="17.25">
      <c r="A50" s="49"/>
      <c r="B50" s="50"/>
      <c r="C50" s="51" t="s">
        <v>109</v>
      </c>
      <c r="D50" s="70" t="s">
        <v>110</v>
      </c>
      <c r="E50" s="53">
        <v>54736.010000000002</v>
      </c>
      <c r="F50" s="53">
        <v>423200.79999999999</v>
      </c>
      <c r="G50" s="53">
        <v>77449.100000000006</v>
      </c>
      <c r="H50" s="53">
        <v>34724.199999999997</v>
      </c>
      <c r="I50" s="53">
        <v>45268.300000000003</v>
      </c>
      <c r="J50" s="53">
        <v>0</v>
      </c>
      <c r="K50" s="53">
        <f t="shared" si="8"/>
        <v>-9467.7099999999991</v>
      </c>
      <c r="L50" s="53">
        <f t="shared" si="5"/>
        <v>-32180.800000000003</v>
      </c>
      <c r="M50" s="54">
        <f t="shared" si="9"/>
        <v>-377932.5</v>
      </c>
      <c r="N50" s="55">
        <f t="shared" si="10"/>
        <v>-34724.199999999997</v>
      </c>
      <c r="O50" s="56">
        <f t="shared" si="0"/>
        <v>0.82702959167100421</v>
      </c>
      <c r="P50" s="56">
        <f t="shared" si="1"/>
        <v>0</v>
      </c>
      <c r="Q50" s="56">
        <f t="shared" si="2"/>
        <v>0.58449097536317396</v>
      </c>
      <c r="R50" s="56">
        <f t="shared" si="3"/>
        <v>0.10696648021459318</v>
      </c>
      <c r="S50" s="9"/>
      <c r="T50" s="1"/>
      <c r="U50" s="1"/>
      <c r="V50" s="1"/>
      <c r="W50" s="1"/>
      <c r="X50" s="1"/>
      <c r="Y50" s="1"/>
    </row>
    <row r="51" s="1" customFormat="1" ht="34.5">
      <c r="A51" s="49"/>
      <c r="B51" s="50"/>
      <c r="C51" s="51" t="s">
        <v>111</v>
      </c>
      <c r="D51" s="70" t="s">
        <v>112</v>
      </c>
      <c r="E51" s="53">
        <v>420748.14000000001</v>
      </c>
      <c r="F51" s="53">
        <v>4515290.5999999996</v>
      </c>
      <c r="G51" s="53">
        <v>623261.09999999998</v>
      </c>
      <c r="H51" s="53">
        <v>329896</v>
      </c>
      <c r="I51" s="53">
        <v>297856.72999999998</v>
      </c>
      <c r="J51" s="53">
        <v>16471.560000000001</v>
      </c>
      <c r="K51" s="53">
        <f t="shared" si="8"/>
        <v>-122891.41000000003</v>
      </c>
      <c r="L51" s="53">
        <f t="shared" si="5"/>
        <v>-325404.37</v>
      </c>
      <c r="M51" s="54">
        <f t="shared" si="9"/>
        <v>-4217433.8699999992</v>
      </c>
      <c r="N51" s="55">
        <f t="shared" si="10"/>
        <v>-313424.44</v>
      </c>
      <c r="O51" s="56">
        <f t="shared" si="0"/>
        <v>0.70792167970130537</v>
      </c>
      <c r="P51" s="56">
        <f t="shared" si="1"/>
        <v>0.049929553556272287</v>
      </c>
      <c r="Q51" s="56">
        <f t="shared" si="2"/>
        <v>0.47790040161338482</v>
      </c>
      <c r="R51" s="56">
        <f t="shared" si="3"/>
        <v>0.06596623703466617</v>
      </c>
      <c r="S51" s="9"/>
      <c r="T51" s="1"/>
      <c r="U51" s="1"/>
      <c r="V51" s="1"/>
      <c r="W51" s="1"/>
      <c r="X51" s="1"/>
      <c r="Y51" s="1"/>
    </row>
    <row r="52" s="1" customFormat="1" ht="34.5">
      <c r="A52" s="49"/>
      <c r="B52" s="50"/>
      <c r="C52" s="51" t="s">
        <v>113</v>
      </c>
      <c r="D52" s="70" t="s">
        <v>114</v>
      </c>
      <c r="E52" s="53">
        <v>124.3</v>
      </c>
      <c r="F52" s="53">
        <v>795</v>
      </c>
      <c r="G52" s="53">
        <v>120</v>
      </c>
      <c r="H52" s="53">
        <v>60</v>
      </c>
      <c r="I52" s="53">
        <v>134.16</v>
      </c>
      <c r="J52" s="53">
        <v>83.810000000000002</v>
      </c>
      <c r="K52" s="53">
        <f t="shared" si="8"/>
        <v>9.8599999999999994</v>
      </c>
      <c r="L52" s="53">
        <f t="shared" si="5"/>
        <v>14.159999999999997</v>
      </c>
      <c r="M52" s="54">
        <f t="shared" si="9"/>
        <v>-660.84000000000003</v>
      </c>
      <c r="N52" s="55">
        <f t="shared" si="10"/>
        <v>23.810000000000002</v>
      </c>
      <c r="O52" s="56">
        <f t="shared" si="0"/>
        <v>1.0793242156074014</v>
      </c>
      <c r="P52" s="56">
        <f t="shared" si="1"/>
        <v>1.3968333333333334</v>
      </c>
      <c r="Q52" s="56">
        <f t="shared" si="2"/>
        <v>1.1179999999999999</v>
      </c>
      <c r="R52" s="56">
        <f t="shared" si="3"/>
        <v>0.16875471698113206</v>
      </c>
      <c r="S52" s="9"/>
      <c r="T52" s="1"/>
      <c r="U52" s="1"/>
      <c r="V52" s="1"/>
      <c r="W52" s="1"/>
      <c r="X52" s="1"/>
      <c r="Y52" s="1"/>
    </row>
    <row r="53" s="71" customFormat="1" ht="14.25">
      <c r="A53" s="72"/>
      <c r="B53" s="73"/>
      <c r="C53" s="74"/>
      <c r="D53" s="75" t="s">
        <v>57</v>
      </c>
      <c r="E53" s="76">
        <f>SUM(E49:E52)</f>
        <v>553020.12000000011</v>
      </c>
      <c r="F53" s="76">
        <f>SUM(F49:F52)</f>
        <v>5593168.5</v>
      </c>
      <c r="G53" s="76">
        <f>SUM(G49:G52)</f>
        <v>821882.69999999995</v>
      </c>
      <c r="H53" s="76">
        <f>SUM(H49:H52)</f>
        <v>425020.70000000001</v>
      </c>
      <c r="I53" s="76">
        <f>SUM(I49:I52)</f>
        <v>398146.36999999994</v>
      </c>
      <c r="J53" s="76">
        <f>SUM(J49:J52)</f>
        <v>16689.840000000004</v>
      </c>
      <c r="K53" s="76">
        <f t="shared" si="8"/>
        <v>-154873.75000000017</v>
      </c>
      <c r="L53" s="76">
        <f t="shared" si="5"/>
        <v>-423736.33000000002</v>
      </c>
      <c r="M53" s="77">
        <f t="shared" si="9"/>
        <v>-5195022.1299999999</v>
      </c>
      <c r="N53" s="78">
        <f t="shared" si="10"/>
        <v>-408330.85999999999</v>
      </c>
      <c r="O53" s="79">
        <f t="shared" si="0"/>
        <v>0.71994915845014795</v>
      </c>
      <c r="P53" s="79">
        <f t="shared" si="1"/>
        <v>0.039268299167546435</v>
      </c>
      <c r="Q53" s="79">
        <f t="shared" si="2"/>
        <v>0.48443210935088421</v>
      </c>
      <c r="R53" s="79">
        <f t="shared" si="3"/>
        <v>0.071184404689399211</v>
      </c>
      <c r="S53" s="80"/>
      <c r="T53" s="71"/>
      <c r="U53" s="71"/>
      <c r="V53" s="71"/>
      <c r="W53" s="71"/>
      <c r="X53" s="71"/>
      <c r="Y53" s="71"/>
    </row>
    <row r="54" s="1" customFormat="1" ht="17.25">
      <c r="A54" s="81">
        <v>991</v>
      </c>
      <c r="B54" s="50" t="s">
        <v>115</v>
      </c>
      <c r="C54" s="69" t="s">
        <v>68</v>
      </c>
      <c r="D54" s="83" t="s">
        <v>116</v>
      </c>
      <c r="E54" s="53">
        <v>6205.8299999999999</v>
      </c>
      <c r="F54" s="53">
        <v>66470.800000000003</v>
      </c>
      <c r="G54" s="53">
        <v>9900</v>
      </c>
      <c r="H54" s="53">
        <v>5600</v>
      </c>
      <c r="I54" s="53">
        <v>7483.71</v>
      </c>
      <c r="J54" s="53">
        <v>2397.7600000000002</v>
      </c>
      <c r="K54" s="53">
        <f t="shared" si="8"/>
        <v>1277.8800000000001</v>
      </c>
      <c r="L54" s="53">
        <f t="shared" si="5"/>
        <v>-2416.29</v>
      </c>
      <c r="M54" s="54">
        <f t="shared" si="9"/>
        <v>-58987.090000000004</v>
      </c>
      <c r="N54" s="55">
        <f t="shared" si="10"/>
        <v>-3202.2399999999998</v>
      </c>
      <c r="O54" s="56">
        <f t="shared" si="0"/>
        <v>1.2059160499079091</v>
      </c>
      <c r="P54" s="56">
        <f t="shared" si="1"/>
        <v>0.42817142857142859</v>
      </c>
      <c r="Q54" s="56">
        <f t="shared" si="2"/>
        <v>0.75593030303030306</v>
      </c>
      <c r="R54" s="56">
        <f t="shared" si="3"/>
        <v>0.11258642892819103</v>
      </c>
      <c r="S54" s="9"/>
      <c r="T54" s="1"/>
      <c r="U54" s="1"/>
      <c r="V54" s="1"/>
      <c r="W54" s="1"/>
      <c r="X54" s="1"/>
      <c r="Y54" s="1"/>
    </row>
    <row r="55" s="1" customFormat="1" ht="17.25">
      <c r="A55" s="84"/>
      <c r="B55" s="50"/>
      <c r="C55" s="51" t="s">
        <v>117</v>
      </c>
      <c r="D55" s="70" t="s">
        <v>118</v>
      </c>
      <c r="E55" s="53">
        <v>0</v>
      </c>
      <c r="F55" s="53">
        <v>0</v>
      </c>
      <c r="G55" s="53">
        <v>0</v>
      </c>
      <c r="H55" s="53">
        <v>0</v>
      </c>
      <c r="I55" s="53">
        <v>505.33999999999997</v>
      </c>
      <c r="J55" s="53">
        <v>0</v>
      </c>
      <c r="K55" s="53">
        <f t="shared" si="8"/>
        <v>505.33999999999997</v>
      </c>
      <c r="L55" s="53">
        <f t="shared" si="5"/>
        <v>505.33999999999997</v>
      </c>
      <c r="M55" s="54">
        <f t="shared" si="9"/>
        <v>505.33999999999997</v>
      </c>
      <c r="N55" s="55">
        <f t="shared" si="10"/>
        <v>0</v>
      </c>
      <c r="O55" s="56" t="str">
        <f t="shared" si="0"/>
        <v/>
      </c>
      <c r="P55" s="56" t="str">
        <f t="shared" si="1"/>
        <v/>
      </c>
      <c r="Q55" s="56" t="str">
        <f t="shared" si="2"/>
        <v/>
      </c>
      <c r="R55" s="56" t="str">
        <f t="shared" si="3"/>
        <v/>
      </c>
      <c r="S55" s="9"/>
      <c r="T55" s="1"/>
      <c r="U55" s="1"/>
      <c r="V55" s="1"/>
      <c r="W55" s="1"/>
      <c r="X55" s="1"/>
      <c r="Y55" s="1"/>
    </row>
    <row r="56" s="71" customFormat="1" ht="14.25">
      <c r="A56" s="85"/>
      <c r="B56" s="73"/>
      <c r="C56" s="74"/>
      <c r="D56" s="75" t="s">
        <v>57</v>
      </c>
      <c r="E56" s="76">
        <f>SUM(E54:E55)</f>
        <v>6205.8299999999999</v>
      </c>
      <c r="F56" s="76">
        <f>SUM(F54:F55)</f>
        <v>66470.800000000003</v>
      </c>
      <c r="G56" s="76">
        <f>SUM(G54:G55)</f>
        <v>9900</v>
      </c>
      <c r="H56" s="76">
        <f>SUM(H54:H55)</f>
        <v>5600</v>
      </c>
      <c r="I56" s="76">
        <f>SUM(I54:I55)</f>
        <v>7989.0500000000002</v>
      </c>
      <c r="J56" s="76">
        <f>SUM(J54:J55)</f>
        <v>2397.7600000000002</v>
      </c>
      <c r="K56" s="76">
        <f t="shared" si="8"/>
        <v>1783.2200000000003</v>
      </c>
      <c r="L56" s="76">
        <f t="shared" si="5"/>
        <v>-1910.9499999999998</v>
      </c>
      <c r="M56" s="77">
        <f t="shared" si="9"/>
        <v>-58481.75</v>
      </c>
      <c r="N56" s="78">
        <f t="shared" si="10"/>
        <v>-3202.2399999999998</v>
      </c>
      <c r="O56" s="79">
        <f t="shared" si="0"/>
        <v>1.2873459311647275</v>
      </c>
      <c r="P56" s="79">
        <f t="shared" si="1"/>
        <v>0.42817142857142859</v>
      </c>
      <c r="Q56" s="79">
        <f t="shared" si="2"/>
        <v>0.80697474747474751</v>
      </c>
      <c r="R56" s="79">
        <f t="shared" si="3"/>
        <v>0.12018886488503222</v>
      </c>
      <c r="S56" s="80"/>
      <c r="T56" s="71"/>
      <c r="U56" s="71"/>
      <c r="V56" s="71"/>
      <c r="W56" s="71"/>
      <c r="X56" s="71"/>
      <c r="Y56" s="71"/>
    </row>
    <row r="57" s="1" customFormat="1" ht="17.25">
      <c r="A57" s="49" t="s">
        <v>119</v>
      </c>
      <c r="B57" s="50" t="s">
        <v>120</v>
      </c>
      <c r="C57" s="51" t="s">
        <v>121</v>
      </c>
      <c r="D57" s="70" t="s">
        <v>122</v>
      </c>
      <c r="E57" s="53">
        <v>-360.06999999999999</v>
      </c>
      <c r="F57" s="53">
        <v>24461.700000000001</v>
      </c>
      <c r="G57" s="53">
        <v>536</v>
      </c>
      <c r="H57" s="53">
        <v>378.19999999999999</v>
      </c>
      <c r="I57" s="53">
        <v>767.78999999999996</v>
      </c>
      <c r="J57" s="53">
        <v>535.58000000000004</v>
      </c>
      <c r="K57" s="53">
        <f t="shared" si="8"/>
        <v>1127.8599999999999</v>
      </c>
      <c r="L57" s="53">
        <f t="shared" si="5"/>
        <v>231.78999999999996</v>
      </c>
      <c r="M57" s="54">
        <f t="shared" si="9"/>
        <v>-23693.91</v>
      </c>
      <c r="N57" s="55">
        <f t="shared" si="10"/>
        <v>157.38000000000005</v>
      </c>
      <c r="O57" s="95">
        <f t="shared" si="0"/>
        <v>-2.132335379231816</v>
      </c>
      <c r="P57" s="95">
        <f t="shared" si="1"/>
        <v>1.4161290322580646</v>
      </c>
      <c r="Q57" s="95">
        <f t="shared" si="2"/>
        <v>1.4324440298507461</v>
      </c>
      <c r="R57" s="56">
        <f t="shared" si="3"/>
        <v>0.031387434233924871</v>
      </c>
      <c r="S57" s="9"/>
      <c r="T57" s="1"/>
      <c r="U57" s="1"/>
      <c r="V57" s="1"/>
      <c r="W57" s="1"/>
      <c r="X57" s="1"/>
      <c r="Y57" s="1"/>
    </row>
    <row r="58" s="1" customFormat="1" ht="17.25">
      <c r="A58" s="49"/>
      <c r="B58" s="50"/>
      <c r="C58" s="51" t="s">
        <v>123</v>
      </c>
      <c r="D58" s="70" t="s">
        <v>124</v>
      </c>
      <c r="E58" s="53">
        <v>1227.1600000000001</v>
      </c>
      <c r="F58" s="53">
        <v>50550.300000000003</v>
      </c>
      <c r="G58" s="53">
        <v>600</v>
      </c>
      <c r="H58" s="53">
        <v>500</v>
      </c>
      <c r="I58" s="53">
        <v>551.53999999999996</v>
      </c>
      <c r="J58" s="53">
        <v>426.01999999999998</v>
      </c>
      <c r="K58" s="53">
        <f t="shared" si="8"/>
        <v>-675.62000000000012</v>
      </c>
      <c r="L58" s="53">
        <f t="shared" si="5"/>
        <v>-48.460000000000036</v>
      </c>
      <c r="M58" s="54">
        <f t="shared" si="9"/>
        <v>-49998.760000000002</v>
      </c>
      <c r="N58" s="55">
        <f t="shared" si="10"/>
        <v>-73.980000000000018</v>
      </c>
      <c r="O58" s="95">
        <f t="shared" si="0"/>
        <v>0.44944424524919319</v>
      </c>
      <c r="P58" s="95">
        <f t="shared" si="1"/>
        <v>0.85203999999999991</v>
      </c>
      <c r="Q58" s="95">
        <f t="shared" si="2"/>
        <v>0.91923333333333324</v>
      </c>
      <c r="R58" s="56">
        <f t="shared" si="3"/>
        <v>0.010910716652522337</v>
      </c>
      <c r="S58" s="9"/>
      <c r="T58" s="1"/>
      <c r="U58" s="1"/>
      <c r="V58" s="1"/>
      <c r="W58" s="1"/>
      <c r="X58" s="1"/>
      <c r="Y58" s="1"/>
    </row>
    <row r="59" s="71" customFormat="1" ht="14.25">
      <c r="A59" s="72"/>
      <c r="B59" s="73"/>
      <c r="C59" s="74"/>
      <c r="D59" s="75" t="s">
        <v>57</v>
      </c>
      <c r="E59" s="76">
        <f>SUBTOTAL(9,E57:E58)</f>
        <v>867.09000000000015</v>
      </c>
      <c r="F59" s="76">
        <f>SUBTOTAL(9,F57:F58)</f>
        <v>75012</v>
      </c>
      <c r="G59" s="76">
        <f>SUBTOTAL(9,G57:G58)</f>
        <v>1136</v>
      </c>
      <c r="H59" s="76">
        <f>SUBTOTAL(9,H57:H58)</f>
        <v>878.20000000000005</v>
      </c>
      <c r="I59" s="76">
        <f>SUBTOTAL(9,I57:I58)</f>
        <v>1319.3299999999999</v>
      </c>
      <c r="J59" s="76">
        <f>SUBTOTAL(9,J57:J58)</f>
        <v>961.60000000000002</v>
      </c>
      <c r="K59" s="76">
        <f t="shared" si="8"/>
        <v>452.23999999999978</v>
      </c>
      <c r="L59" s="76">
        <f t="shared" si="5"/>
        <v>183.32999999999993</v>
      </c>
      <c r="M59" s="77">
        <f t="shared" si="9"/>
        <v>-73692.669999999998</v>
      </c>
      <c r="N59" s="78">
        <f t="shared" si="10"/>
        <v>83.399999999999977</v>
      </c>
      <c r="O59" s="79">
        <f t="shared" si="0"/>
        <v>1.5215606223114091</v>
      </c>
      <c r="P59" s="79">
        <f t="shared" si="1"/>
        <v>1.09496697790936</v>
      </c>
      <c r="Q59" s="79">
        <f t="shared" si="2"/>
        <v>1.161382042253521</v>
      </c>
      <c r="R59" s="79">
        <f t="shared" si="3"/>
        <v>0.017588252546259266</v>
      </c>
      <c r="S59" s="80"/>
      <c r="T59" s="71"/>
      <c r="U59" s="71"/>
      <c r="V59" s="71"/>
      <c r="W59" s="71"/>
      <c r="X59" s="71"/>
      <c r="Y59" s="71"/>
    </row>
    <row r="60" s="1" customFormat="1" ht="17.25">
      <c r="A60" s="84"/>
      <c r="B60" s="50" t="s">
        <v>125</v>
      </c>
      <c r="C60" s="51" t="s">
        <v>126</v>
      </c>
      <c r="D60" s="86" t="s">
        <v>127</v>
      </c>
      <c r="E60" s="53">
        <v>22.52</v>
      </c>
      <c r="F60" s="53">
        <v>30.699999999999999</v>
      </c>
      <c r="G60" s="53">
        <v>20.399999999999999</v>
      </c>
      <c r="H60" s="53">
        <v>10.199999999999999</v>
      </c>
      <c r="I60" s="53">
        <v>54.030000000000001</v>
      </c>
      <c r="J60" s="53">
        <v>10.74</v>
      </c>
      <c r="K60" s="53">
        <f t="shared" si="8"/>
        <v>31.510000000000002</v>
      </c>
      <c r="L60" s="53">
        <f t="shared" si="5"/>
        <v>33.630000000000003</v>
      </c>
      <c r="M60" s="54">
        <f t="shared" si="9"/>
        <v>23.330000000000002</v>
      </c>
      <c r="N60" s="55">
        <f t="shared" si="10"/>
        <v>0.54000000000000092</v>
      </c>
      <c r="O60" s="56">
        <f t="shared" si="0"/>
        <v>2.3992007104795738</v>
      </c>
      <c r="P60" s="56">
        <f t="shared" si="1"/>
        <v>1.0529411764705883</v>
      </c>
      <c r="Q60" s="56">
        <f t="shared" si="2"/>
        <v>2.6485294117647062</v>
      </c>
      <c r="R60" s="56">
        <f t="shared" si="3"/>
        <v>1.7599348534201955</v>
      </c>
      <c r="S60" s="9"/>
      <c r="T60" s="1"/>
      <c r="U60" s="1"/>
      <c r="V60" s="1"/>
      <c r="W60" s="1"/>
      <c r="X60" s="1"/>
      <c r="Y60" s="1"/>
    </row>
    <row r="61" s="1" customFormat="1" ht="17.25">
      <c r="A61" s="84"/>
      <c r="B61" s="50"/>
      <c r="C61" s="51" t="s">
        <v>89</v>
      </c>
      <c r="D61" s="70" t="s">
        <v>128</v>
      </c>
      <c r="E61" s="53">
        <v>297.18000000000001</v>
      </c>
      <c r="F61" s="53">
        <v>26</v>
      </c>
      <c r="G61" s="53">
        <v>26</v>
      </c>
      <c r="H61" s="53">
        <v>26</v>
      </c>
      <c r="I61" s="53">
        <v>463.25999999999999</v>
      </c>
      <c r="J61" s="53">
        <v>392.85000000000002</v>
      </c>
      <c r="K61" s="53">
        <f t="shared" si="8"/>
        <v>166.07999999999998</v>
      </c>
      <c r="L61" s="53">
        <f t="shared" si="5"/>
        <v>437.25999999999999</v>
      </c>
      <c r="M61" s="54">
        <f t="shared" si="9"/>
        <v>437.25999999999999</v>
      </c>
      <c r="N61" s="55">
        <f t="shared" si="10"/>
        <v>366.85000000000002</v>
      </c>
      <c r="O61" s="56">
        <f t="shared" si="0"/>
        <v>1.558853220270543</v>
      </c>
      <c r="P61" s="56">
        <f t="shared" si="1"/>
        <v>15.109615384615385</v>
      </c>
      <c r="Q61" s="56">
        <f t="shared" si="2"/>
        <v>17.817692307692308</v>
      </c>
      <c r="R61" s="100">
        <f t="shared" si="3"/>
        <v>17.817692307692308</v>
      </c>
      <c r="S61" s="9"/>
      <c r="T61" s="1"/>
      <c r="U61" s="1"/>
      <c r="V61" s="1"/>
      <c r="W61" s="1"/>
      <c r="X61" s="1"/>
      <c r="Y61" s="1"/>
    </row>
    <row r="62" s="1" customFormat="1" ht="17.25" hidden="1">
      <c r="A62" s="84"/>
      <c r="B62" s="50"/>
      <c r="C62" s="51" t="s">
        <v>53</v>
      </c>
      <c r="D62" s="70" t="s">
        <v>54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f t="shared" si="8"/>
        <v>0</v>
      </c>
      <c r="L62" s="53">
        <f t="shared" si="5"/>
        <v>0</v>
      </c>
      <c r="M62" s="54">
        <f t="shared" si="9"/>
        <v>0</v>
      </c>
      <c r="N62" s="55">
        <f t="shared" si="10"/>
        <v>0</v>
      </c>
      <c r="O62" s="56" t="str">
        <f t="shared" si="0"/>
        <v/>
      </c>
      <c r="P62" s="56" t="str">
        <f t="shared" si="1"/>
        <v/>
      </c>
      <c r="Q62" s="56" t="str">
        <f t="shared" si="2"/>
        <v/>
      </c>
      <c r="R62" s="56" t="str">
        <f t="shared" si="3"/>
        <v/>
      </c>
      <c r="S62" s="9">
        <v>1</v>
      </c>
      <c r="T62" s="1"/>
      <c r="U62" s="1"/>
      <c r="V62" s="1"/>
      <c r="W62" s="1"/>
      <c r="X62" s="1"/>
      <c r="Y62" s="1"/>
    </row>
    <row r="63" s="1" customFormat="1" ht="34.5">
      <c r="A63" s="84"/>
      <c r="B63" s="50"/>
      <c r="C63" s="51" t="s">
        <v>129</v>
      </c>
      <c r="D63" s="70" t="s">
        <v>130</v>
      </c>
      <c r="E63" s="53">
        <v>4106.8500000000004</v>
      </c>
      <c r="F63" s="53">
        <v>3241.9000000000001</v>
      </c>
      <c r="G63" s="53">
        <v>325</v>
      </c>
      <c r="H63" s="53">
        <v>205</v>
      </c>
      <c r="I63" s="61">
        <f>10917.79+14.32</f>
        <v>10932.110000000001</v>
      </c>
      <c r="J63" s="53">
        <f>1075.74+14.32</f>
        <v>1090.0599999999999</v>
      </c>
      <c r="K63" s="53">
        <f t="shared" si="8"/>
        <v>6825.2600000000002</v>
      </c>
      <c r="L63" s="53">
        <f t="shared" si="5"/>
        <v>10607.110000000001</v>
      </c>
      <c r="M63" s="54">
        <f t="shared" si="9"/>
        <v>7690.2100000000009</v>
      </c>
      <c r="N63" s="55">
        <f t="shared" si="10"/>
        <v>885.05999999999995</v>
      </c>
      <c r="O63" s="56">
        <f t="shared" si="0"/>
        <v>2.6619209369711578</v>
      </c>
      <c r="P63" s="56">
        <f t="shared" si="1"/>
        <v>5.3173658536585364</v>
      </c>
      <c r="Q63" s="56">
        <f t="shared" si="2"/>
        <v>33.637261538461537</v>
      </c>
      <c r="R63" s="56">
        <f t="shared" si="3"/>
        <v>3.3721305407322868</v>
      </c>
      <c r="S63" s="9"/>
      <c r="T63" s="1"/>
      <c r="U63" s="1"/>
      <c r="V63" s="1"/>
      <c r="W63" s="1"/>
      <c r="X63" s="1"/>
      <c r="Y63" s="1"/>
    </row>
    <row r="64" s="1" customFormat="1" ht="17.25">
      <c r="A64" s="84"/>
      <c r="B64" s="50"/>
      <c r="C64" s="51" t="s">
        <v>55</v>
      </c>
      <c r="D64" s="70" t="s">
        <v>56</v>
      </c>
      <c r="E64" s="53">
        <v>10081.76</v>
      </c>
      <c r="F64" s="53">
        <v>103985.39999999999</v>
      </c>
      <c r="G64" s="53">
        <v>13142.799999999999</v>
      </c>
      <c r="H64" s="53">
        <v>6909.7999999999993</v>
      </c>
      <c r="I64" s="53">
        <v>21150.259999999998</v>
      </c>
      <c r="J64" s="53">
        <v>7211.4899999999998</v>
      </c>
      <c r="K64" s="53">
        <f t="shared" si="8"/>
        <v>11068.499999999998</v>
      </c>
      <c r="L64" s="53">
        <f t="shared" si="5"/>
        <v>8007.4599999999991</v>
      </c>
      <c r="M64" s="54">
        <f t="shared" si="9"/>
        <v>-82835.139999999999</v>
      </c>
      <c r="N64" s="55">
        <f t="shared" si="10"/>
        <v>301.69000000000051</v>
      </c>
      <c r="O64" s="56">
        <f t="shared" si="0"/>
        <v>2.0978737839424859</v>
      </c>
      <c r="P64" s="56">
        <f t="shared" si="1"/>
        <v>1.043661176879215</v>
      </c>
      <c r="Q64" s="56">
        <f t="shared" si="2"/>
        <v>1.6092659098517819</v>
      </c>
      <c r="R64" s="56">
        <f t="shared" si="3"/>
        <v>0.20339643834615243</v>
      </c>
      <c r="S64" s="9"/>
      <c r="T64" s="1"/>
      <c r="U64" s="1"/>
      <c r="V64" s="1"/>
      <c r="W64" s="1"/>
      <c r="X64" s="1"/>
      <c r="Y64" s="1"/>
    </row>
    <row r="65" s="1" customFormat="1" ht="12.75">
      <c r="A65" s="84"/>
      <c r="B65" s="50"/>
      <c r="C65" s="51" t="s">
        <v>131</v>
      </c>
      <c r="D65" s="70" t="s">
        <v>132</v>
      </c>
      <c r="E65" s="53">
        <v>116.06999999999999</v>
      </c>
      <c r="F65" s="53">
        <v>0</v>
      </c>
      <c r="G65" s="53">
        <v>0</v>
      </c>
      <c r="H65" s="53">
        <v>0</v>
      </c>
      <c r="I65" s="53">
        <v>845.95000000000005</v>
      </c>
      <c r="J65" s="53">
        <v>643.16000000000008</v>
      </c>
      <c r="K65" s="53">
        <f t="shared" si="8"/>
        <v>729.88000000000011</v>
      </c>
      <c r="L65" s="53">
        <f t="shared" si="5"/>
        <v>845.95000000000005</v>
      </c>
      <c r="M65" s="54">
        <f t="shared" si="9"/>
        <v>845.95000000000005</v>
      </c>
      <c r="N65" s="55">
        <f t="shared" si="10"/>
        <v>643.16000000000008</v>
      </c>
      <c r="O65" s="56">
        <f t="shared" si="0"/>
        <v>7.288274317222367</v>
      </c>
      <c r="P65" s="56" t="str">
        <f t="shared" si="1"/>
        <v/>
      </c>
      <c r="Q65" s="56" t="str">
        <f t="shared" si="2"/>
        <v/>
      </c>
      <c r="R65" s="56" t="str">
        <f t="shared" si="3"/>
        <v/>
      </c>
      <c r="S65" s="9"/>
      <c r="T65" s="1"/>
      <c r="U65" s="1"/>
      <c r="V65" s="1"/>
      <c r="W65" s="1"/>
      <c r="X65" s="1"/>
      <c r="Y65" s="1"/>
    </row>
    <row r="66" s="1" customFormat="1" ht="12.75">
      <c r="A66" s="84"/>
      <c r="B66" s="50"/>
      <c r="C66" s="51" t="s">
        <v>133</v>
      </c>
      <c r="D66" s="70" t="s">
        <v>134</v>
      </c>
      <c r="E66" s="53">
        <v>42.57</v>
      </c>
      <c r="F66" s="53">
        <v>0</v>
      </c>
      <c r="G66" s="53">
        <v>0</v>
      </c>
      <c r="H66" s="53">
        <v>0</v>
      </c>
      <c r="I66" s="53">
        <v>310.75</v>
      </c>
      <c r="J66" s="53">
        <v>70.549999999999997</v>
      </c>
      <c r="K66" s="53">
        <f t="shared" si="8"/>
        <v>268.18000000000001</v>
      </c>
      <c r="L66" s="53">
        <f t="shared" si="5"/>
        <v>310.75</v>
      </c>
      <c r="M66" s="54">
        <f t="shared" si="9"/>
        <v>310.75</v>
      </c>
      <c r="N66" s="55">
        <f t="shared" si="10"/>
        <v>70.549999999999997</v>
      </c>
      <c r="O66" s="56">
        <f t="shared" si="0"/>
        <v>7.2997416020671837</v>
      </c>
      <c r="P66" s="56" t="str">
        <f t="shared" si="1"/>
        <v/>
      </c>
      <c r="Q66" s="56" t="str">
        <f t="shared" si="2"/>
        <v/>
      </c>
      <c r="R66" s="56" t="str">
        <f t="shared" si="3"/>
        <v/>
      </c>
      <c r="S66" s="9"/>
      <c r="T66" s="1"/>
      <c r="U66" s="1"/>
      <c r="V66" s="1"/>
      <c r="W66" s="1"/>
      <c r="X66" s="1"/>
      <c r="Y66" s="1"/>
    </row>
    <row r="67" s="1" customFormat="1" ht="12.75" hidden="1">
      <c r="A67" s="84"/>
      <c r="B67" s="50"/>
      <c r="C67" s="51" t="s">
        <v>135</v>
      </c>
      <c r="D67" s="70" t="s">
        <v>136</v>
      </c>
      <c r="E67" s="53">
        <v>0</v>
      </c>
      <c r="F67" s="53">
        <v>0</v>
      </c>
      <c r="G67" s="53">
        <v>0</v>
      </c>
      <c r="H67" s="53">
        <v>0</v>
      </c>
      <c r="I67" s="53">
        <v>114.92</v>
      </c>
      <c r="J67" s="53">
        <v>114.92</v>
      </c>
      <c r="K67" s="53">
        <f t="shared" si="8"/>
        <v>114.92</v>
      </c>
      <c r="L67" s="53">
        <f t="shared" si="5"/>
        <v>114.92</v>
      </c>
      <c r="M67" s="54">
        <f t="shared" si="9"/>
        <v>114.92</v>
      </c>
      <c r="N67" s="55">
        <f t="shared" si="10"/>
        <v>114.92</v>
      </c>
      <c r="O67" s="56" t="str">
        <f t="shared" si="0"/>
        <v/>
      </c>
      <c r="P67" s="56" t="str">
        <f t="shared" si="1"/>
        <v/>
      </c>
      <c r="Q67" s="56" t="str">
        <f t="shared" si="2"/>
        <v/>
      </c>
      <c r="R67" s="56" t="str">
        <f t="shared" si="3"/>
        <v/>
      </c>
      <c r="S67" s="9">
        <v>1</v>
      </c>
      <c r="T67" s="1"/>
      <c r="U67" s="1"/>
      <c r="V67" s="1"/>
      <c r="W67" s="1"/>
      <c r="X67" s="1"/>
      <c r="Y67" s="1"/>
    </row>
    <row r="68" s="71" customFormat="1" ht="12.75">
      <c r="A68" s="85"/>
      <c r="B68" s="73"/>
      <c r="C68" s="74"/>
      <c r="D68" s="75" t="s">
        <v>57</v>
      </c>
      <c r="E68" s="76">
        <f>SUM(E60:E67)</f>
        <v>14666.950000000001</v>
      </c>
      <c r="F68" s="76">
        <f>SUM(F60:F67)</f>
        <v>107284</v>
      </c>
      <c r="G68" s="76">
        <f>SUM(G60:G67)</f>
        <v>13514.199999999999</v>
      </c>
      <c r="H68" s="76">
        <f>SUM(H60:H67)</f>
        <v>7150.9999999999991</v>
      </c>
      <c r="I68" s="76">
        <f>SUM(I60:I67)</f>
        <v>33871.279999999999</v>
      </c>
      <c r="J68" s="76">
        <f>SUM(J60:J67)</f>
        <v>9533.7699999999986</v>
      </c>
      <c r="K68" s="76">
        <f t="shared" si="8"/>
        <v>19204.329999999998</v>
      </c>
      <c r="L68" s="76">
        <f t="shared" si="5"/>
        <v>20357.080000000002</v>
      </c>
      <c r="M68" s="77">
        <f t="shared" si="9"/>
        <v>-73412.720000000001</v>
      </c>
      <c r="N68" s="78">
        <f t="shared" si="10"/>
        <v>2382.7699999999995</v>
      </c>
      <c r="O68" s="79">
        <f t="shared" si="0"/>
        <v>2.3093608418928269</v>
      </c>
      <c r="P68" s="79">
        <f t="shared" si="1"/>
        <v>1.3332079429450425</v>
      </c>
      <c r="Q68" s="79">
        <f t="shared" si="2"/>
        <v>2.5063473975522044</v>
      </c>
      <c r="R68" s="79">
        <f t="shared" si="3"/>
        <v>0.31571604339882925</v>
      </c>
      <c r="S68" s="80"/>
      <c r="T68" s="71"/>
      <c r="U68" s="71"/>
      <c r="V68" s="71"/>
      <c r="W68" s="71"/>
      <c r="X68" s="71"/>
      <c r="Y68" s="71"/>
    </row>
    <row r="69" s="42" customFormat="1" ht="23.25" customHeight="1">
      <c r="A69" s="101" t="s">
        <v>137</v>
      </c>
      <c r="B69" s="102"/>
      <c r="C69" s="103"/>
      <c r="D69" s="104"/>
      <c r="E69" s="66">
        <f>E5+E17</f>
        <v>2093827.4683582094</v>
      </c>
      <c r="F69" s="66">
        <f>F5+F17</f>
        <v>33891383</v>
      </c>
      <c r="G69" s="66">
        <f>G5+G17</f>
        <v>2997346.7999999998</v>
      </c>
      <c r="H69" s="66">
        <f>H5+H17</f>
        <v>1560358</v>
      </c>
      <c r="I69" s="66">
        <f>I5+I17</f>
        <v>2118114.4300000002</v>
      </c>
      <c r="J69" s="66">
        <f>J5+J17</f>
        <v>565092.03999999992</v>
      </c>
      <c r="K69" s="66">
        <f t="shared" si="8"/>
        <v>24286.961641790811</v>
      </c>
      <c r="L69" s="66">
        <f t="shared" si="5"/>
        <v>-879232.36999999965</v>
      </c>
      <c r="M69" s="67">
        <f t="shared" si="9"/>
        <v>-31773268.57</v>
      </c>
      <c r="N69" s="68">
        <f t="shared" si="10"/>
        <v>-995265.96000000008</v>
      </c>
      <c r="O69" s="48">
        <f t="shared" ref="O69:O80" si="11">IFERROR(I69/E69,"")</f>
        <v>1.0115993137012547</v>
      </c>
      <c r="P69" s="48">
        <f t="shared" ref="P69:P80" si="12">IFERROR(J69/H69,"")</f>
        <v>0.36215537716344576</v>
      </c>
      <c r="Q69" s="48">
        <f t="shared" ref="Q69:Q80" si="13">IFERROR(I69/G69,"")</f>
        <v>0.7066631161932948</v>
      </c>
      <c r="R69" s="48">
        <f t="shared" ref="R69:R80" si="14">IFERROR(I69/F69,"")</f>
        <v>0.062497137694262878</v>
      </c>
      <c r="S69" s="14"/>
      <c r="T69" s="42"/>
      <c r="U69" s="42"/>
      <c r="V69" s="42"/>
      <c r="W69" s="42"/>
      <c r="X69" s="42"/>
      <c r="Y69" s="42"/>
    </row>
    <row r="70" s="42" customFormat="1" ht="12.75">
      <c r="A70" s="105"/>
      <c r="B70" s="106"/>
      <c r="C70" s="64"/>
      <c r="D70" s="65" t="s">
        <v>138</v>
      </c>
      <c r="E70" s="66">
        <f>SUM(E71:E79)</f>
        <v>2198675.9900000002</v>
      </c>
      <c r="F70" s="66">
        <f>SUM(F71:F79)</f>
        <v>25250030.399999999</v>
      </c>
      <c r="G70" s="66">
        <f>SUM(G71:G79)</f>
        <v>2421005.4000000004</v>
      </c>
      <c r="H70" s="66">
        <f>SUM(H71:H79)</f>
        <v>1604018.51</v>
      </c>
      <c r="I70" s="66">
        <f>SUM(I71:I79)</f>
        <v>2181872.2399999998</v>
      </c>
      <c r="J70" s="66">
        <f>SUM(J71:J79)</f>
        <v>1309875.8100000001</v>
      </c>
      <c r="K70" s="66">
        <f t="shared" si="8"/>
        <v>-16803.750000000466</v>
      </c>
      <c r="L70" s="66">
        <f t="shared" ref="L70:L80" si="15">I70-G70</f>
        <v>-239133.16000000061</v>
      </c>
      <c r="M70" s="67">
        <f t="shared" si="9"/>
        <v>-23068158.16</v>
      </c>
      <c r="N70" s="68">
        <f t="shared" si="10"/>
        <v>-294142.69999999995</v>
      </c>
      <c r="O70" s="48">
        <f t="shared" si="11"/>
        <v>0.99235733228705492</v>
      </c>
      <c r="P70" s="48">
        <f t="shared" si="12"/>
        <v>0.81662138051012889</v>
      </c>
      <c r="Q70" s="48">
        <f t="shared" si="13"/>
        <v>0.90122568086795651</v>
      </c>
      <c r="R70" s="48">
        <f t="shared" si="14"/>
        <v>0.086410677747144407</v>
      </c>
      <c r="S70" s="9"/>
      <c r="T70" s="42"/>
      <c r="U70" s="42"/>
      <c r="V70" s="42"/>
      <c r="W70" s="42"/>
      <c r="X70" s="42"/>
      <c r="Y70" s="42"/>
    </row>
    <row r="71" s="1" customFormat="1" ht="12.75">
      <c r="A71" s="49"/>
      <c r="B71" s="50"/>
      <c r="C71" s="51" t="s">
        <v>139</v>
      </c>
      <c r="D71" s="107" t="s">
        <v>140</v>
      </c>
      <c r="E71" s="53">
        <v>151433.20000000001</v>
      </c>
      <c r="F71" s="53">
        <v>415518.29999999999</v>
      </c>
      <c r="G71" s="53">
        <v>190212.89999999999</v>
      </c>
      <c r="H71" s="53">
        <v>190212.89999999999</v>
      </c>
      <c r="I71" s="53">
        <v>0</v>
      </c>
      <c r="J71" s="53">
        <v>0</v>
      </c>
      <c r="K71" s="108">
        <f t="shared" si="8"/>
        <v>-151433.20000000001</v>
      </c>
      <c r="L71" s="108">
        <f t="shared" si="15"/>
        <v>-190212.89999999999</v>
      </c>
      <c r="M71" s="55">
        <f t="shared" si="9"/>
        <v>-415518.29999999999</v>
      </c>
      <c r="N71" s="55">
        <f t="shared" si="10"/>
        <v>-190212.89999999999</v>
      </c>
      <c r="O71" s="56">
        <f t="shared" si="11"/>
        <v>0</v>
      </c>
      <c r="P71" s="56">
        <f t="shared" si="12"/>
        <v>0</v>
      </c>
      <c r="Q71" s="56">
        <f t="shared" si="13"/>
        <v>0</v>
      </c>
      <c r="R71" s="56">
        <f t="shared" si="14"/>
        <v>0</v>
      </c>
      <c r="S71" s="1"/>
      <c r="T71" s="1"/>
      <c r="U71" s="1"/>
      <c r="V71" s="1"/>
      <c r="W71" s="1"/>
      <c r="X71" s="1"/>
      <c r="Y71" s="1"/>
    </row>
    <row r="72" s="1" customFormat="1" ht="18" customHeight="1">
      <c r="A72" s="49"/>
      <c r="B72" s="50"/>
      <c r="C72" s="51" t="s">
        <v>141</v>
      </c>
      <c r="D72" s="107" t="s">
        <v>142</v>
      </c>
      <c r="E72" s="53">
        <v>66580.970000000001</v>
      </c>
      <c r="F72" s="53">
        <v>5484556.5999999996</v>
      </c>
      <c r="G72" s="53">
        <v>48374.769999999997</v>
      </c>
      <c r="H72" s="61">
        <v>42074.470000000001</v>
      </c>
      <c r="I72" s="53">
        <v>48374.769999999997</v>
      </c>
      <c r="J72" s="53">
        <v>42074.470000000001</v>
      </c>
      <c r="K72" s="54">
        <f t="shared" si="8"/>
        <v>-18206.200000000004</v>
      </c>
      <c r="L72" s="54">
        <f t="shared" si="15"/>
        <v>0</v>
      </c>
      <c r="M72" s="55">
        <f t="shared" si="9"/>
        <v>-5436181.8300000001</v>
      </c>
      <c r="N72" s="55">
        <f t="shared" si="10"/>
        <v>0</v>
      </c>
      <c r="O72" s="56">
        <f t="shared" si="11"/>
        <v>0.72655550076846276</v>
      </c>
      <c r="P72" s="56">
        <f t="shared" si="12"/>
        <v>1</v>
      </c>
      <c r="Q72" s="56">
        <f t="shared" si="13"/>
        <v>1</v>
      </c>
      <c r="R72" s="56">
        <f t="shared" si="14"/>
        <v>0.0088201788272182294</v>
      </c>
      <c r="S72" s="1"/>
      <c r="T72" s="1"/>
      <c r="U72" s="1"/>
      <c r="V72" s="1"/>
      <c r="W72" s="1"/>
      <c r="X72" s="1"/>
      <c r="Y72" s="1"/>
    </row>
    <row r="73" s="1" customFormat="1" ht="16.5" customHeight="1">
      <c r="A73" s="49"/>
      <c r="B73" s="50"/>
      <c r="C73" s="51" t="s">
        <v>143</v>
      </c>
      <c r="D73" s="107" t="s">
        <v>144</v>
      </c>
      <c r="E73" s="53">
        <v>1697406.5900000001</v>
      </c>
      <c r="F73" s="53">
        <v>15801562.300000001</v>
      </c>
      <c r="G73" s="61">
        <v>2002847.99</v>
      </c>
      <c r="H73" s="53">
        <v>1252161.3999999999</v>
      </c>
      <c r="I73" s="61">
        <f>2001932.47+915.52</f>
        <v>2002847.99</v>
      </c>
      <c r="J73" s="53">
        <f>1251245.84+915.52</f>
        <v>1252161.3600000001</v>
      </c>
      <c r="K73" s="54">
        <f t="shared" si="8"/>
        <v>305441.39999999991</v>
      </c>
      <c r="L73" s="54">
        <f t="shared" si="15"/>
        <v>0</v>
      </c>
      <c r="M73" s="55">
        <f t="shared" si="9"/>
        <v>-13798714.310000001</v>
      </c>
      <c r="N73" s="55">
        <f t="shared" si="10"/>
        <v>-0.039999999804422259</v>
      </c>
      <c r="O73" s="56">
        <f t="shared" si="11"/>
        <v>1.1799459256252798</v>
      </c>
      <c r="P73" s="56">
        <f t="shared" si="12"/>
        <v>0.9999999680552365</v>
      </c>
      <c r="Q73" s="56">
        <f t="shared" si="13"/>
        <v>1</v>
      </c>
      <c r="R73" s="56">
        <f t="shared" si="14"/>
        <v>0.1267499980049441</v>
      </c>
      <c r="S73" s="1"/>
      <c r="T73" s="1"/>
      <c r="U73" s="1"/>
      <c r="V73" s="1"/>
      <c r="W73" s="1"/>
      <c r="X73" s="1"/>
      <c r="Y73" s="1"/>
    </row>
    <row r="74" s="1" customFormat="1" ht="12.75">
      <c r="A74" s="49"/>
      <c r="B74" s="50"/>
      <c r="C74" s="51" t="s">
        <v>145</v>
      </c>
      <c r="D74" s="109" t="s">
        <v>146</v>
      </c>
      <c r="E74" s="53">
        <v>517683.59000000003</v>
      </c>
      <c r="F74" s="53">
        <v>3548393.2000000002</v>
      </c>
      <c r="G74" s="53">
        <v>179569.73999999999</v>
      </c>
      <c r="H74" s="61">
        <v>119569.73999999999</v>
      </c>
      <c r="I74" s="53">
        <v>179569.73999999999</v>
      </c>
      <c r="J74" s="53">
        <v>119569.73999999999</v>
      </c>
      <c r="K74" s="54">
        <f t="shared" si="8"/>
        <v>-338113.85000000003</v>
      </c>
      <c r="L74" s="54">
        <f t="shared" si="15"/>
        <v>0</v>
      </c>
      <c r="M74" s="55">
        <f t="shared" si="9"/>
        <v>-3368823.46</v>
      </c>
      <c r="N74" s="55">
        <f t="shared" si="10"/>
        <v>0</v>
      </c>
      <c r="O74" s="56">
        <f t="shared" si="11"/>
        <v>0.34687160935505024</v>
      </c>
      <c r="P74" s="56">
        <f t="shared" si="12"/>
        <v>1</v>
      </c>
      <c r="Q74" s="56">
        <f t="shared" si="13"/>
        <v>1</v>
      </c>
      <c r="R74" s="56">
        <f t="shared" si="14"/>
        <v>0.050605930594163011</v>
      </c>
      <c r="S74" s="1"/>
      <c r="T74" s="1"/>
      <c r="U74" s="1"/>
      <c r="V74" s="1"/>
      <c r="W74" s="1"/>
      <c r="X74" s="1"/>
      <c r="Y74" s="1"/>
    </row>
    <row r="75" s="1" customFormat="1" ht="12.75">
      <c r="A75" s="49"/>
      <c r="B75" s="50"/>
      <c r="C75" s="51" t="s">
        <v>147</v>
      </c>
      <c r="D75" s="109" t="s">
        <v>148</v>
      </c>
      <c r="E75" s="53">
        <v>45.149999999999999</v>
      </c>
      <c r="F75" s="61">
        <v>0</v>
      </c>
      <c r="G75" s="53">
        <v>0</v>
      </c>
      <c r="H75" s="53">
        <v>0</v>
      </c>
      <c r="I75" s="53">
        <v>6466.3699999999999</v>
      </c>
      <c r="J75" s="53">
        <v>0</v>
      </c>
      <c r="K75" s="54">
        <f t="shared" si="8"/>
        <v>6421.2200000000003</v>
      </c>
      <c r="L75" s="54">
        <f t="shared" si="15"/>
        <v>6466.3699999999999</v>
      </c>
      <c r="M75" s="55">
        <f t="shared" si="9"/>
        <v>6466.3699999999999</v>
      </c>
      <c r="N75" s="55">
        <f t="shared" si="10"/>
        <v>0</v>
      </c>
      <c r="O75" s="56">
        <f t="shared" si="11"/>
        <v>143.21971207087486</v>
      </c>
      <c r="P75" s="56" t="str">
        <f t="shared" si="12"/>
        <v/>
      </c>
      <c r="Q75" s="56" t="str">
        <f t="shared" si="13"/>
        <v/>
      </c>
      <c r="R75" s="56" t="str">
        <f t="shared" si="14"/>
        <v/>
      </c>
      <c r="S75" s="1"/>
      <c r="T75" s="1"/>
      <c r="U75" s="1"/>
      <c r="V75" s="1"/>
      <c r="W75" s="1"/>
      <c r="X75" s="1"/>
      <c r="Y75" s="1"/>
    </row>
    <row r="76" s="1" customFormat="1" ht="19.5" customHeight="1">
      <c r="A76" s="49"/>
      <c r="B76" s="50"/>
      <c r="C76" s="51" t="s">
        <v>149</v>
      </c>
      <c r="D76" s="109" t="s">
        <v>150</v>
      </c>
      <c r="E76" s="53">
        <v>58676.620000000003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4">
        <f t="shared" si="8"/>
        <v>-58676.620000000003</v>
      </c>
      <c r="L76" s="54">
        <f t="shared" si="15"/>
        <v>0</v>
      </c>
      <c r="M76" s="55">
        <f t="shared" si="9"/>
        <v>0</v>
      </c>
      <c r="N76" s="55">
        <f t="shared" si="10"/>
        <v>0</v>
      </c>
      <c r="O76" s="56">
        <f t="shared" si="11"/>
        <v>0</v>
      </c>
      <c r="P76" s="56" t="str">
        <f t="shared" si="12"/>
        <v/>
      </c>
      <c r="Q76" s="56" t="str">
        <f t="shared" si="13"/>
        <v/>
      </c>
      <c r="R76" s="56" t="str">
        <f t="shared" si="14"/>
        <v/>
      </c>
      <c r="S76" s="1"/>
      <c r="T76" s="1"/>
      <c r="U76" s="1"/>
      <c r="V76" s="1"/>
      <c r="W76" s="1"/>
      <c r="X76" s="1"/>
      <c r="Y76" s="1"/>
    </row>
    <row r="77" s="1" customFormat="1" ht="90.75" customHeight="1">
      <c r="A77" s="62"/>
      <c r="B77" s="110"/>
      <c r="C77" s="51" t="s">
        <v>151</v>
      </c>
      <c r="D77" s="111" t="s">
        <v>152</v>
      </c>
      <c r="E77" s="59">
        <v>0</v>
      </c>
      <c r="F77" s="53">
        <v>0</v>
      </c>
      <c r="G77" s="61">
        <v>0</v>
      </c>
      <c r="H77" s="53">
        <v>0</v>
      </c>
      <c r="I77" s="112">
        <f>-2439.59-4350.95</f>
        <v>-6790.54</v>
      </c>
      <c r="J77" s="59">
        <f>31.65-2439.59-4350.95</f>
        <v>-6758.8899999999994</v>
      </c>
      <c r="K77" s="60">
        <f t="shared" si="8"/>
        <v>-6790.54</v>
      </c>
      <c r="L77" s="60">
        <f t="shared" si="15"/>
        <v>-6790.54</v>
      </c>
      <c r="M77" s="58">
        <f t="shared" si="9"/>
        <v>-6790.54</v>
      </c>
      <c r="N77" s="58">
        <f t="shared" si="10"/>
        <v>-6758.8899999999994</v>
      </c>
      <c r="O77" s="113" t="str">
        <f t="shared" si="11"/>
        <v/>
      </c>
      <c r="P77" s="56" t="str">
        <f t="shared" si="12"/>
        <v/>
      </c>
      <c r="Q77" s="56" t="str">
        <f t="shared" si="13"/>
        <v/>
      </c>
      <c r="R77" s="114" t="str">
        <f t="shared" si="14"/>
        <v/>
      </c>
      <c r="S77" s="9"/>
      <c r="T77" s="1"/>
      <c r="U77" s="1"/>
      <c r="V77" s="1"/>
      <c r="W77" s="1"/>
      <c r="X77" s="1"/>
      <c r="Y77" s="1"/>
    </row>
    <row r="78" s="1" customFormat="1" ht="12.75">
      <c r="A78" s="49"/>
      <c r="B78" s="50"/>
      <c r="C78" s="51" t="s">
        <v>153</v>
      </c>
      <c r="D78" s="115" t="s">
        <v>154</v>
      </c>
      <c r="E78" s="53">
        <v>157259.39000000001</v>
      </c>
      <c r="F78" s="61">
        <v>0</v>
      </c>
      <c r="G78" s="53">
        <v>0</v>
      </c>
      <c r="H78" s="53">
        <v>0</v>
      </c>
      <c r="I78" s="53">
        <v>205769.29999999999</v>
      </c>
      <c r="J78" s="53">
        <v>-99290.559999999998</v>
      </c>
      <c r="K78" s="54">
        <f t="shared" si="8"/>
        <v>48509.909999999974</v>
      </c>
      <c r="L78" s="54">
        <f t="shared" si="15"/>
        <v>205769.29999999999</v>
      </c>
      <c r="M78" s="55">
        <f t="shared" si="9"/>
        <v>205769.29999999999</v>
      </c>
      <c r="N78" s="55">
        <f t="shared" si="10"/>
        <v>-99290.559999999998</v>
      </c>
      <c r="O78" s="56">
        <f t="shared" si="11"/>
        <v>1.3084706738338485</v>
      </c>
      <c r="P78" s="56" t="str">
        <f t="shared" si="12"/>
        <v/>
      </c>
      <c r="Q78" s="56" t="str">
        <f t="shared" si="13"/>
        <v/>
      </c>
      <c r="R78" s="56" t="str">
        <f t="shared" si="14"/>
        <v/>
      </c>
      <c r="S78" s="1"/>
      <c r="T78" s="1"/>
      <c r="U78" s="1"/>
      <c r="V78" s="1"/>
      <c r="W78" s="1"/>
      <c r="X78" s="1"/>
      <c r="Y78" s="1"/>
    </row>
    <row r="79" s="1" customFormat="1" ht="14.25" customHeight="1">
      <c r="A79" s="49"/>
      <c r="B79" s="50"/>
      <c r="C79" s="51" t="s">
        <v>155</v>
      </c>
      <c r="D79" s="115" t="s">
        <v>156</v>
      </c>
      <c r="E79" s="53">
        <v>-450409.52000000002</v>
      </c>
      <c r="F79" s="53">
        <v>0</v>
      </c>
      <c r="G79" s="53">
        <v>0</v>
      </c>
      <c r="H79" s="53">
        <v>0</v>
      </c>
      <c r="I79" s="53">
        <v>-254365.38999999998</v>
      </c>
      <c r="J79" s="53">
        <v>2119.6899999999996</v>
      </c>
      <c r="K79" s="54">
        <f t="shared" si="8"/>
        <v>196044.13000000003</v>
      </c>
      <c r="L79" s="54">
        <f t="shared" si="15"/>
        <v>-254365.38999999998</v>
      </c>
      <c r="M79" s="55">
        <f t="shared" si="9"/>
        <v>-254365.38999999998</v>
      </c>
      <c r="N79" s="55">
        <f t="shared" si="10"/>
        <v>2119.6899999999996</v>
      </c>
      <c r="O79" s="56">
        <f t="shared" si="11"/>
        <v>0.56474248146442374</v>
      </c>
      <c r="P79" s="56" t="str">
        <f t="shared" si="12"/>
        <v/>
      </c>
      <c r="Q79" s="56" t="str">
        <f t="shared" si="13"/>
        <v/>
      </c>
      <c r="R79" s="56" t="str">
        <f t="shared" si="14"/>
        <v/>
      </c>
      <c r="S79" s="1"/>
      <c r="T79" s="1"/>
      <c r="U79" s="1"/>
      <c r="V79" s="1"/>
      <c r="W79" s="1"/>
      <c r="X79" s="1"/>
      <c r="Y79" s="1"/>
    </row>
    <row r="80" s="42" customFormat="1" ht="21" customHeight="1">
      <c r="A80" s="116"/>
      <c r="B80" s="117"/>
      <c r="C80" s="118"/>
      <c r="D80" s="119" t="s">
        <v>157</v>
      </c>
      <c r="E80" s="66">
        <f>E69+E70</f>
        <v>4292503.4583582096</v>
      </c>
      <c r="F80" s="120">
        <f>F69+F70</f>
        <v>59141413.399999999</v>
      </c>
      <c r="G80" s="66">
        <f>G69+G70</f>
        <v>5418352.2000000002</v>
      </c>
      <c r="H80" s="66">
        <f>H69+H70</f>
        <v>3164376.5099999998</v>
      </c>
      <c r="I80" s="66">
        <f>I69+I70</f>
        <v>4299986.6699999999</v>
      </c>
      <c r="J80" s="66">
        <f>J69+J70</f>
        <v>1874967.8500000001</v>
      </c>
      <c r="K80" s="67">
        <f t="shared" si="8"/>
        <v>7483.2116417903453</v>
      </c>
      <c r="L80" s="67">
        <f t="shared" si="15"/>
        <v>-1118365.5300000003</v>
      </c>
      <c r="M80" s="68">
        <f t="shared" si="9"/>
        <v>-54841426.729999997</v>
      </c>
      <c r="N80" s="68">
        <f t="shared" si="10"/>
        <v>-1289408.6599999997</v>
      </c>
      <c r="O80" s="48">
        <f t="shared" si="11"/>
        <v>1.0017433210513131</v>
      </c>
      <c r="P80" s="48">
        <f t="shared" si="12"/>
        <v>0.59252362798003455</v>
      </c>
      <c r="Q80" s="48">
        <f t="shared" si="13"/>
        <v>0.79359674515067513</v>
      </c>
      <c r="R80" s="48">
        <f t="shared" si="14"/>
        <v>0.072706863478511324</v>
      </c>
      <c r="S80" s="42"/>
      <c r="T80" s="42"/>
      <c r="U80" s="42"/>
      <c r="V80" s="42"/>
      <c r="W80" s="42"/>
      <c r="X80" s="42"/>
      <c r="Y80" s="42"/>
    </row>
    <row r="81" ht="12.75">
      <c r="A81" s="121" t="s">
        <v>158</v>
      </c>
      <c r="B81" s="122"/>
      <c r="C81" s="123"/>
      <c r="D81" s="124"/>
      <c r="E81" s="125"/>
      <c r="F81" s="126"/>
      <c r="G81" s="126"/>
      <c r="H81" s="126"/>
      <c r="I81" s="127"/>
      <c r="J81" s="127"/>
      <c r="K81" s="128"/>
      <c r="L81" s="128"/>
      <c r="M81" s="126"/>
      <c r="N81" s="126"/>
      <c r="O81" s="126"/>
      <c r="P81" s="1"/>
      <c r="R81" s="1"/>
      <c r="S81" s="9"/>
      <c r="T81" s="1"/>
      <c r="U81" s="1"/>
      <c r="V81" s="1"/>
      <c r="W81" s="1"/>
      <c r="X81" s="1"/>
      <c r="Y81" s="1"/>
    </row>
    <row r="82" ht="12.75">
      <c r="E82" s="5"/>
      <c r="H82" s="6"/>
      <c r="I82" s="7"/>
      <c r="U82" s="1"/>
      <c r="W82" s="1"/>
      <c r="X82" s="1"/>
      <c r="Y82" s="1"/>
    </row>
    <row r="83" ht="12.75">
      <c r="D83" s="1"/>
      <c r="E83" s="5"/>
      <c r="F83" s="1"/>
      <c r="G83" s="1"/>
      <c r="H83" s="6"/>
      <c r="I83" s="7"/>
      <c r="J83" s="7"/>
      <c r="K83" s="8"/>
      <c r="L83" s="8"/>
      <c r="U83" s="1"/>
      <c r="V83" s="1"/>
      <c r="W83" s="1"/>
    </row>
    <row r="84" ht="12.75">
      <c r="A84" s="2"/>
      <c r="B84" s="3"/>
      <c r="C84" s="4"/>
      <c r="D84" s="1"/>
      <c r="E84" s="5"/>
      <c r="F84" s="1"/>
      <c r="G84" s="1"/>
      <c r="H84" s="6"/>
      <c r="I84" s="7"/>
      <c r="J84" s="7"/>
      <c r="K84" s="8"/>
      <c r="L84" s="8"/>
      <c r="M84" s="1"/>
      <c r="N84" s="1"/>
      <c r="O84" s="1"/>
      <c r="P84" s="1"/>
      <c r="Q84" s="1"/>
      <c r="R84" s="1"/>
      <c r="S84" s="9"/>
      <c r="T84" s="1"/>
      <c r="U84" s="1"/>
      <c r="V84" s="1"/>
      <c r="W84" s="1"/>
      <c r="X84" s="1"/>
      <c r="Y84" s="1"/>
      <c r="Z84" s="1"/>
    </row>
    <row r="85" ht="12.75">
      <c r="E85" s="5"/>
      <c r="F85" s="1"/>
      <c r="G85" s="1"/>
      <c r="H85" s="6"/>
      <c r="I85" s="7"/>
      <c r="J85" s="7"/>
      <c r="K85" s="8"/>
      <c r="L85" s="8"/>
      <c r="U85" s="1"/>
      <c r="V85" s="1"/>
      <c r="W85" s="1"/>
    </row>
    <row r="86" ht="12.75">
      <c r="E86" s="5"/>
      <c r="H86" s="6"/>
      <c r="I86" s="7"/>
      <c r="J86" s="7"/>
      <c r="K86" s="8"/>
      <c r="L86" s="8"/>
      <c r="U86" s="1"/>
      <c r="V86" s="1"/>
      <c r="W86" s="1"/>
      <c r="X86" s="1"/>
    </row>
    <row r="87" ht="12.75">
      <c r="E87" s="5"/>
      <c r="H87" s="6"/>
      <c r="I87" s="7"/>
      <c r="J87" s="7"/>
      <c r="K87" s="8"/>
      <c r="L87" s="8"/>
      <c r="U87" s="1"/>
      <c r="V87" s="1"/>
      <c r="W87" s="1"/>
      <c r="X87" s="1"/>
    </row>
    <row r="88" ht="12.75">
      <c r="E88" s="5"/>
      <c r="F88" s="1"/>
      <c r="G88" s="1"/>
      <c r="H88" s="6"/>
      <c r="I88" s="7"/>
      <c r="J88" s="7"/>
      <c r="U88" s="1"/>
      <c r="V88" s="1"/>
      <c r="W88" s="1"/>
      <c r="X88" s="1"/>
    </row>
    <row r="89" ht="12.75">
      <c r="E89" s="5"/>
      <c r="F89" s="1"/>
      <c r="G89" s="1"/>
      <c r="H89" s="6"/>
      <c r="I89" s="7"/>
      <c r="J89" s="7"/>
      <c r="U89" s="1"/>
      <c r="V89" s="1"/>
      <c r="W89" s="1"/>
      <c r="X89" s="1"/>
    </row>
    <row r="90" ht="12.75">
      <c r="H90" s="6"/>
    </row>
    <row r="91" ht="12.75">
      <c r="H91" s="6"/>
      <c r="I91" s="7"/>
      <c r="J91" s="7"/>
      <c r="K91" s="8"/>
      <c r="L91" s="8"/>
    </row>
    <row r="92" ht="12.75">
      <c r="H92" s="6"/>
      <c r="I92" s="7"/>
    </row>
    <row r="93" ht="12.75">
      <c r="H93" s="6"/>
      <c r="I93" s="7"/>
    </row>
    <row r="94" ht="12.75">
      <c r="H94" s="6"/>
      <c r="I94" s="7"/>
    </row>
    <row r="95" ht="12.75">
      <c r="H95" s="6"/>
      <c r="I95" s="7"/>
    </row>
    <row r="97" ht="12.75">
      <c r="I97" s="7"/>
    </row>
    <row r="98" ht="12.75">
      <c r="H98" s="6"/>
      <c r="I98" s="7"/>
      <c r="J98" s="7"/>
    </row>
    <row r="99" ht="12.75">
      <c r="H99" s="6"/>
      <c r="I99" s="7"/>
      <c r="J99" s="7"/>
    </row>
  </sheetData>
  <autoFilter ref="A4:S82">
    <filterColumn colId="2"/>
    <filterColumn colId="18">
      <filters blank="1"/>
    </filterColumn>
  </autoFilter>
  <mergeCells count="36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17:C17"/>
    <mergeCell ref="A18:A21"/>
    <mergeCell ref="B18:B21"/>
    <mergeCell ref="A22:A24"/>
    <mergeCell ref="B22:B24"/>
    <mergeCell ref="A25:A33"/>
    <mergeCell ref="B25:B33"/>
    <mergeCell ref="A34:A46"/>
    <mergeCell ref="B34:B46"/>
    <mergeCell ref="A47:A48"/>
    <mergeCell ref="B47:B48"/>
    <mergeCell ref="A49:A53"/>
    <mergeCell ref="B49:B53"/>
    <mergeCell ref="A54:A56"/>
    <mergeCell ref="B54:B56"/>
    <mergeCell ref="A57:A59"/>
    <mergeCell ref="B57:B59"/>
    <mergeCell ref="A60:A68"/>
    <mergeCell ref="B60:B68"/>
    <mergeCell ref="A69:D69"/>
    <mergeCell ref="A71:A79"/>
    <mergeCell ref="B71:B79"/>
  </mergeCells>
  <printOptions headings="0" gridLines="0"/>
  <pageMargins left="0.3543307086614173" right="0" top="0.49212598425196852" bottom="0.19685039370078738" header="0.19685039370078738" footer="0.15748031496062992"/>
  <pageSetup paperSize="9" scale="57" firstPageNumber="1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59</cp:revision>
  <dcterms:created xsi:type="dcterms:W3CDTF">2015-02-26T11:08:47Z</dcterms:created>
  <dcterms:modified xsi:type="dcterms:W3CDTF">2025-02-17T08:50:26Z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