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по 21.02.25 вкл." sheetId="1" state="visible" r:id="rId1"/>
  </sheets>
  <definedNames>
    <definedName name="_xlnm._FilterDatabase" localSheetId="0" hidden="1">'по 21.02.25 вкл.'!$A$4:$R$80</definedName>
    <definedName name="Print_Titles" localSheetId="0">'по 21.02.25 вкл.'!$3:$4</definedName>
    <definedName name="_xlnm.Print_Area" localSheetId="0">'по 21.02.25 вкл.'!$A$1:$R$80</definedName>
    <definedName name="XDO_?AMOUNT?">#REF!</definedName>
    <definedName name="XDO_?BANK_ACC_NUM?">#REF!</definedName>
    <definedName name="XDO_?BANK_ACCOUNT_NUM_OPO?">#REF!</definedName>
    <definedName name="XDO_?BCC_CODE?">#REF!</definedName>
    <definedName name="XDO_?BUDGET_NAME?">#REF!</definedName>
    <definedName name="XDO_?CHIEF_DEP_NAME?">#REF!</definedName>
    <definedName name="XDO_?CHIEF_DEP_POST?">#REF!</definedName>
    <definedName name="XDO_?CHIEF_NAME?">#REF!</definedName>
    <definedName name="XDO_?CHIEF_POST?">#REF!</definedName>
    <definedName name="XDO_?CLERK_NAME?">#REF!</definedName>
    <definedName name="XDO_?CLERK_PHONE?">#REF!</definedName>
    <definedName name="XDO_?CLERK_POST?">#REF!</definedName>
    <definedName name="XDO_?DOC_REG_NUMBER?">#REF!</definedName>
    <definedName name="XDO_?G_S1_D_C1?">#REF!</definedName>
    <definedName name="XDO_?G_S1_D_C2?">#REF!</definedName>
    <definedName name="XDO_?G_S1_D_C3?">#REF!</definedName>
    <definedName name="XDO_?G_S1_D_C4?">#REF!</definedName>
    <definedName name="XDO_?G_S1_D_C5?">#REF!</definedName>
    <definedName name="XDO_?G_S1_D_C6?">#REF!</definedName>
    <definedName name="XDO_?G_S1_D_C7?">#REF!</definedName>
    <definedName name="XDO_?G_S1_F_R4?">#REF!</definedName>
    <definedName name="XDO_?G_S1_F_R5?">#REF!</definedName>
    <definedName name="XDO_?G_S1_F_R6?">#REF!</definedName>
    <definedName name="XDO_?G_S1_GRF_C2?">#REF!</definedName>
    <definedName name="XDO_?G_S1_GRF_C4?">#REF!</definedName>
    <definedName name="XDO_?G_S1_GRF_C5?">#REF!</definedName>
    <definedName name="XDO_?G_S1_GRF_C6?">#REF!</definedName>
    <definedName name="XDO_?G_S2_D_C1?">#REF!</definedName>
    <definedName name="XDO_?G_S2_D_C2?">#REF!</definedName>
    <definedName name="XDO_?G_S2_D_C3?">#REF!</definedName>
    <definedName name="XDO_?G_S2_D_C4?">#REF!</definedName>
    <definedName name="XDO_?G_S2_D_C5?">#REF!</definedName>
    <definedName name="XDO_?G_S2_D_C6?">#REF!</definedName>
    <definedName name="XDO_?G_S2_D_C7?">#REF!</definedName>
    <definedName name="XDO_?G_S2_F_R4?">#REF!</definedName>
    <definedName name="XDO_?G_S2_F_R5?">#REF!</definedName>
    <definedName name="XDO_?G_S2_F_R6?">#REF!</definedName>
    <definedName name="XDO_?G_S2_GRF_C2?">#REF!</definedName>
    <definedName name="XDO_?G_S2_GRF_C4?">#REF!</definedName>
    <definedName name="XDO_?G_S2_GRF_C5?">#REF!</definedName>
    <definedName name="XDO_?G_S2_GRF_C6?">#REF!</definedName>
    <definedName name="XDO_?G_S3_D_C1?">#REF!</definedName>
    <definedName name="XDO_?G_S3_D_C2?">#REF!</definedName>
    <definedName name="XDO_?G_S3_D_C3?">#REF!</definedName>
    <definedName name="XDO_?G_S3_D_C4?">#REF!</definedName>
    <definedName name="XDO_?G_S3_D_C5?">#REF!</definedName>
    <definedName name="XDO_?G_S3_D_C6?">#REF!</definedName>
    <definedName name="XDO_?G_S3_D_C7?">#REF!</definedName>
    <definedName name="XDO_?G_S3_F_R4?">#REF!</definedName>
    <definedName name="XDO_?G_S3_F_R5?">#REF!</definedName>
    <definedName name="XDO_?G_S3_F_R6?">#REF!</definedName>
    <definedName name="XDO_?G_S3_GRF_C2?">#REF!</definedName>
    <definedName name="XDO_?G_S3_GRF_C4?">#REF!</definedName>
    <definedName name="XDO_?G_S3_GRF_C5?">#REF!</definedName>
    <definedName name="XDO_?G_S3_GRF_C6?">#REF!</definedName>
    <definedName name="XDO_?H_BS_UFK?">#REF!</definedName>
    <definedName name="XDO_?H_BUDGET_NAME?">#REF!</definedName>
    <definedName name="XDO_?H_EXECUTOR?">#REF!</definedName>
    <definedName name="XDO_?H_FO_NAME?">#REF!</definedName>
    <definedName name="XDO_?H_LAST_REPORT_DATE?">#REF!</definedName>
    <definedName name="XDO_?H_OKPO?">#REF!</definedName>
    <definedName name="XDO_?H_REPORT_DATE?">#REF!</definedName>
    <definedName name="XDO_?H_REPORT_DATE_TEXT?">#REF!</definedName>
    <definedName name="XDO_?H_REPORT_NUMBER?">#REF!</definedName>
    <definedName name="XDO_?H_TOFK_CODE?">#REF!</definedName>
    <definedName name="XDO_?H_TOFK_NAME?">#REF!</definedName>
    <definedName name="XDO_?OKATO?">#REF!</definedName>
    <definedName name="XDO_?OKPO?">#REF!</definedName>
    <definedName name="XDO_?OPER_SIGNATURE5?">#REF!</definedName>
    <definedName name="XDO_?OPER_SIGNATURE6?">#REF!</definedName>
    <definedName name="XDO_?OPER_SIGNATURE7?">#REF!</definedName>
    <definedName name="XDO_?OPER_SIGNATURE8?">#REF!</definedName>
    <definedName name="XDO_?PP_DATE?">#REF!</definedName>
    <definedName name="XDO_?PP_NUM?">#REF!</definedName>
    <definedName name="XDO_?RECEIVER_INN?">#REF!</definedName>
    <definedName name="XDO_?RECEIVER_KPP?">#REF!</definedName>
    <definedName name="XDO_?RECEIVER_TOFK_NAME?">#REF!</definedName>
    <definedName name="XDO_?REPORT_DATE?">#REF!</definedName>
    <definedName name="XDO_?REPORT_DATE_1?">#REF!</definedName>
    <definedName name="XDO_?REPORT_DATE_2?">#REF!</definedName>
    <definedName name="XDO_?SUBS_CODE?">#REF!</definedName>
    <definedName name="XDO_?TOFK_CODE?">#REF!</definedName>
    <definedName name="XDO_?TOFK_CODE_OP?">#REF!</definedName>
    <definedName name="XDO_?TOFK_NAME?">#REF!</definedName>
    <definedName name="XDO_?TOFK_NAME_OP?">#REF!</definedName>
    <definedName name="XDO_?TOFK_NAME2?">#REF!</definedName>
    <definedName name="XDO_?TOT_AMOUNT?">#REF!</definedName>
    <definedName name="XDO_?USER_DEPARTMENT?">#REF!</definedName>
    <definedName name="XDO_?USER_DEPARTMENT2?">#REF!</definedName>
    <definedName name="XDO_GROUP_?LINE?">#REF!</definedName>
    <definedName name="XDO_GROUP_?LINE_G_S1_D?">#REF!</definedName>
    <definedName name="XDO_GROUP_?LINE_G_S1_D_B?">#REF!</definedName>
    <definedName name="XDO_GROUP_?LINE_G_S1_GRF?">#REF!</definedName>
    <definedName name="XDO_GROUP_?LINE_G_S2_D?">#REF!</definedName>
    <definedName name="XDO_GROUP_?LINE_G_S2_D_B?">#REF!</definedName>
    <definedName name="XDO_GROUP_?LINE_G_S2_GRF?">#REF!</definedName>
    <definedName name="XDO_GROUP_?LINE_G_S3_D?">#REF!</definedName>
    <definedName name="XDO_GROUP_?LINE_G_S3_D_B?">#REF!</definedName>
    <definedName name="XDO_GROUP_?LINE_G_S3_GRF?">#REF!</definedName>
    <definedName name="XDO_GROUP_?NULL_1?">#REF!</definedName>
    <definedName name="XDO_GROUP_?NULL_10?">#REF!</definedName>
    <definedName name="XDO_GROUP_?NULL_11?">#REF!</definedName>
    <definedName name="XDO_GROUP_?NULL_12?">#REF!</definedName>
    <definedName name="XDO_GROUP_?NULL_3?">#REF!</definedName>
    <definedName name="XDO_GROUP_?NULL_4?">#REF!</definedName>
    <definedName name="XDO_GROUP_?NULL_6?">#REF!</definedName>
    <definedName name="XDO_GROUP_?NULL_7?">#REF!</definedName>
    <definedName name="XDO_GROUP_?NULL_9?">#REF!</definedName>
    <definedName name="о">#REF!</definedName>
    <definedName name="оля">#REF!</definedName>
  </definedNames>
  <calcPr/>
</workbook>
</file>

<file path=xl/sharedStrings.xml><?xml version="1.0" encoding="utf-8"?>
<sst xmlns="http://schemas.openxmlformats.org/spreadsheetml/2006/main" count="157" uniqueCount="157">
  <si>
    <t xml:space="preserve">Оперативный анализ  поступления доходов бюджета города Перми в 2025 году </t>
  </si>
  <si>
    <t xml:space="preserve">тыс. руб.</t>
  </si>
  <si>
    <t xml:space="preserve">Код адм.</t>
  </si>
  <si>
    <t xml:space="preserve">Администраторы, кураторы доходов    </t>
  </si>
  <si>
    <t xml:space="preserve">Код вида доходов</t>
  </si>
  <si>
    <t xml:space="preserve">Вид дохода</t>
  </si>
  <si>
    <t xml:space="preserve">Факт с нач. 2024 года      (по 21.02.24 вкл.) в соп.усл.2025г</t>
  </si>
  <si>
    <t xml:space="preserve">ПЛАН на 2025 год </t>
  </si>
  <si>
    <t xml:space="preserve">ФАКТ 2025 года</t>
  </si>
  <si>
    <t>ОТКЛОНЕНИЕ</t>
  </si>
  <si>
    <t xml:space="preserve">%,  факт 2025г./ факт 2024г.</t>
  </si>
  <si>
    <t xml:space="preserve">Исполн. плана месяца</t>
  </si>
  <si>
    <t xml:space="preserve">Исполн. плана отч. периода</t>
  </si>
  <si>
    <t xml:space="preserve">Исполн. плана года</t>
  </si>
  <si>
    <t xml:space="preserve">2025 год </t>
  </si>
  <si>
    <t>январь-февраль</t>
  </si>
  <si>
    <t>февраль</t>
  </si>
  <si>
    <t xml:space="preserve">с нач. года на 24.02.2025 (по 21.02.2025 вкл.) </t>
  </si>
  <si>
    <t xml:space="preserve">факта 2025 года от факта 2024 года</t>
  </si>
  <si>
    <t xml:space="preserve">факта отч. пер. от плана отч. пер.</t>
  </si>
  <si>
    <t xml:space="preserve">факта 2025г.                от плана 2025г.</t>
  </si>
  <si>
    <t xml:space="preserve">факта за февраль от плана февраля</t>
  </si>
  <si>
    <t xml:space="preserve">НАЛОГОВЫЕ ДОХОДЫ</t>
  </si>
  <si>
    <t>ДЭПП</t>
  </si>
  <si>
    <t xml:space="preserve">101 02000 01 0000 110</t>
  </si>
  <si>
    <t>НДФЛ</t>
  </si>
  <si>
    <t>ДДиБ</t>
  </si>
  <si>
    <t xml:space="preserve">103 02000 01 0000 110</t>
  </si>
  <si>
    <t xml:space="preserve">Акцизы по подакцизным товарам</t>
  </si>
  <si>
    <t xml:space="preserve">103 03000 01 0000 110</t>
  </si>
  <si>
    <t xml:space="preserve">Туристический налог</t>
  </si>
  <si>
    <t xml:space="preserve">105 01000 01 0000 110</t>
  </si>
  <si>
    <t>УСН</t>
  </si>
  <si>
    <t xml:space="preserve">105 02000 02 0000 110</t>
  </si>
  <si>
    <t>ЕНВД</t>
  </si>
  <si>
    <t xml:space="preserve">105 03000 01 0000 110</t>
  </si>
  <si>
    <t xml:space="preserve">Единый сельскохозяйственный налог</t>
  </si>
  <si>
    <t xml:space="preserve">105 04000 01 0000 110</t>
  </si>
  <si>
    <t>Патент</t>
  </si>
  <si>
    <t>ДЗО</t>
  </si>
  <si>
    <t xml:space="preserve">106 01020 04 0000 110</t>
  </si>
  <si>
    <t xml:space="preserve">Налог на имущество физических лиц</t>
  </si>
  <si>
    <t xml:space="preserve">106 06000 00 0000 110</t>
  </si>
  <si>
    <t xml:space="preserve">Земельный налог </t>
  </si>
  <si>
    <t xml:space="preserve">108 03010 01 0000 110</t>
  </si>
  <si>
    <t xml:space="preserve">Государственная пошлина</t>
  </si>
  <si>
    <t xml:space="preserve">109 00000 00 0000 000</t>
  </si>
  <si>
    <t xml:space="preserve">Задолженность по отмененным налогам</t>
  </si>
  <si>
    <t xml:space="preserve">НЕНАЛОГОВЫЕ ДОХОДЫ</t>
  </si>
  <si>
    <t>944</t>
  </si>
  <si>
    <t xml:space="preserve">111 05092 04 0000 120</t>
  </si>
  <si>
    <t xml:space="preserve">Доходы от предоставления на платной основе парковок</t>
  </si>
  <si>
    <t xml:space="preserve">111 07014 04 0000 120</t>
  </si>
  <si>
    <t xml:space="preserve">Доходы от перечисления части прибыли МУП</t>
  </si>
  <si>
    <t xml:space="preserve">116 00000 00 0000 000</t>
  </si>
  <si>
    <t xml:space="preserve">Штрафы, санкции, возмещение ущерба</t>
  </si>
  <si>
    <t xml:space="preserve">ИТОГО ПО АДМИНИСТРАТОРУ</t>
  </si>
  <si>
    <t xml:space="preserve">111 09080 04 1000 120</t>
  </si>
  <si>
    <t xml:space="preserve">Плата по договорам на размещение рекламных конструкций</t>
  </si>
  <si>
    <t xml:space="preserve">111 09080 04 2000 120</t>
  </si>
  <si>
    <t xml:space="preserve">Плата за размещение НТО</t>
  </si>
  <si>
    <t>163</t>
  </si>
  <si>
    <t>ДИО</t>
  </si>
  <si>
    <t xml:space="preserve">111 01040 04 0000 120</t>
  </si>
  <si>
    <t xml:space="preserve">Дивиденды по акциям</t>
  </si>
  <si>
    <t xml:space="preserve">111 05074 04 0000 120</t>
  </si>
  <si>
    <t xml:space="preserve">Доходы от сдачи в аренду имущества казны</t>
  </si>
  <si>
    <t xml:space="preserve">111 09044 04 0000 120</t>
  </si>
  <si>
    <t xml:space="preserve">Прочие поступления от использования имущества</t>
  </si>
  <si>
    <t xml:space="preserve">114 02043 04 0000 440</t>
  </si>
  <si>
    <t xml:space="preserve">Доходы от реализации иного имущества</t>
  </si>
  <si>
    <t xml:space="preserve">114 13040 04 0000 410</t>
  </si>
  <si>
    <t xml:space="preserve">Доходы  от реализации мун. имущества, в т.ч.: </t>
  </si>
  <si>
    <t xml:space="preserve">114 13040 04 1000 410</t>
  </si>
  <si>
    <t xml:space="preserve">178-ФЗ </t>
  </si>
  <si>
    <t xml:space="preserve">114 13040 04 2000 410</t>
  </si>
  <si>
    <t xml:space="preserve">НДС по 178-ФЗ</t>
  </si>
  <si>
    <t xml:space="preserve">114 13040 04 3000 410</t>
  </si>
  <si>
    <t>159-ФЗ</t>
  </si>
  <si>
    <t>992</t>
  </si>
  <si>
    <t xml:space="preserve">111 05012 04 1000 120</t>
  </si>
  <si>
    <t xml:space="preserve">Арендная плата за земельные участки до разграничения</t>
  </si>
  <si>
    <t xml:space="preserve">111 05012 04 1020 120</t>
  </si>
  <si>
    <t xml:space="preserve">Средства от продажи права на заключение договоров аренды земельных участков до разграничения</t>
  </si>
  <si>
    <t xml:space="preserve">111 05024 04 1000 120</t>
  </si>
  <si>
    <t xml:space="preserve">Арендная плата за земельные участки, находящиеся в собственности городских округов </t>
  </si>
  <si>
    <t xml:space="preserve">111 05024 04 1020 120</t>
  </si>
  <si>
    <t xml:space="preserve">Средства от продажи права на заключение договоров аренды земельных участков, находящиеся в собст. ГО</t>
  </si>
  <si>
    <t xml:space="preserve">111 05300 00 0000 120</t>
  </si>
  <si>
    <t xml:space="preserve">Плата по соглашениям об установлении сервитута</t>
  </si>
  <si>
    <t xml:space="preserve">111 05400 00 0000 120</t>
  </si>
  <si>
    <t xml:space="preserve">Плата за публичный сервитут</t>
  </si>
  <si>
    <t xml:space="preserve">114 06012 04 0000 430</t>
  </si>
  <si>
    <t xml:space="preserve">Доходы от продажи земельных участков до разграничения</t>
  </si>
  <si>
    <t xml:space="preserve">114 06024 04 0000 430</t>
  </si>
  <si>
    <t xml:space="preserve">Доходы от продажи земельных участков, находящихся в собственности городских округов</t>
  </si>
  <si>
    <t xml:space="preserve">114 06312 04 0000 430</t>
  </si>
  <si>
    <t xml:space="preserve">Плата за увеличение площади земельных участков в результате перераспределения до разграничения</t>
  </si>
  <si>
    <t xml:space="preserve">114 06324 04 0000 430</t>
  </si>
  <si>
    <t xml:space="preserve">Плата за увеличение площади земельных участков в результате перераспределения, находящихся в собст. ГО</t>
  </si>
  <si>
    <t xml:space="preserve">117 05040 ,  111 09044 </t>
  </si>
  <si>
    <t xml:space="preserve">Плата за фактическое пользование земельными участками</t>
  </si>
  <si>
    <t>945</t>
  </si>
  <si>
    <t>ДТ</t>
  </si>
  <si>
    <t xml:space="preserve">113 02000 04 0010 130</t>
  </si>
  <si>
    <t xml:space="preserve">Доходы от компенсации затрат государства (лпд )</t>
  </si>
  <si>
    <t xml:space="preserve">113 02000 04 0015 130</t>
  </si>
  <si>
    <t xml:space="preserve">Доходы от компенсации затрат государства (епд)</t>
  </si>
  <si>
    <t xml:space="preserve">113 02000 04 0020 130</t>
  </si>
  <si>
    <t xml:space="preserve">Доходы от компенсации затрат государства (плата за проезд)</t>
  </si>
  <si>
    <t xml:space="preserve">113 02994 04 0030 130</t>
  </si>
  <si>
    <t xml:space="preserve">Доходы от компенсации затрат государства (транспортные карты)</t>
  </si>
  <si>
    <t>УЖО</t>
  </si>
  <si>
    <t xml:space="preserve">Плата за найм</t>
  </si>
  <si>
    <t xml:space="preserve">114 01040 04 0000 410</t>
  </si>
  <si>
    <t xml:space="preserve">Доходы от продажи квартир</t>
  </si>
  <si>
    <t xml:space="preserve">915, 048</t>
  </si>
  <si>
    <t>УЭ</t>
  </si>
  <si>
    <t xml:space="preserve">112 00000 00 0000 120</t>
  </si>
  <si>
    <t xml:space="preserve">Платежи при пользовании природными ресурсами</t>
  </si>
  <si>
    <t xml:space="preserve">117 05040 04 3000 180</t>
  </si>
  <si>
    <t xml:space="preserve">Восстановительная стоимость зеленых насаждений</t>
  </si>
  <si>
    <t xml:space="preserve">Иные администр.</t>
  </si>
  <si>
    <t xml:space="preserve">111 05000 04 0000 120</t>
  </si>
  <si>
    <t xml:space="preserve">Доходы от сдачи в аренду объектов нежилого фонда</t>
  </si>
  <si>
    <t xml:space="preserve">Плата по соглашениям об установлении сервитута </t>
  </si>
  <si>
    <t xml:space="preserve">113 00000 04 0000 130</t>
  </si>
  <si>
    <t xml:space="preserve">Доходы от оказания платных услуг и компенсации затрат государства</t>
  </si>
  <si>
    <t xml:space="preserve">117 01040 04 0000 180</t>
  </si>
  <si>
    <t xml:space="preserve">Невыясненные поступления</t>
  </si>
  <si>
    <t xml:space="preserve">11705,  11109,  11402</t>
  </si>
  <si>
    <t xml:space="preserve">Прочие неналоговые поступления</t>
  </si>
  <si>
    <t xml:space="preserve">117 15020 04 0000 180</t>
  </si>
  <si>
    <t xml:space="preserve">Инициативные платежи</t>
  </si>
  <si>
    <t xml:space="preserve">ИТОГО НАЛОГОВЫХ И НЕНАЛОГОВЫХ ДОХОДОВ </t>
  </si>
  <si>
    <t xml:space="preserve">БЕЗВОЗМЕЗДНЫЕ ПОСТУПЛЕНИЯ</t>
  </si>
  <si>
    <t xml:space="preserve">202 10000 00 0000 000</t>
  </si>
  <si>
    <t>Дотации</t>
  </si>
  <si>
    <t xml:space="preserve">202 20000 00 0000 000</t>
  </si>
  <si>
    <t xml:space="preserve">Субсидии от других бюджетов бюджетной системы РФ *   </t>
  </si>
  <si>
    <t xml:space="preserve">202 30000 00 0000 000</t>
  </si>
  <si>
    <t xml:space="preserve">Субвенции от других бюджетов бюджетной системы РФ*</t>
  </si>
  <si>
    <t xml:space="preserve">202 40000 00 0000 000</t>
  </si>
  <si>
    <t xml:space="preserve">Иные межбюджетные трансферты  *</t>
  </si>
  <si>
    <t xml:space="preserve">203 04099 04 0000 150</t>
  </si>
  <si>
    <t xml:space="preserve">Прочие безвозмездные поступления от государственных (муниципальных) организаций</t>
  </si>
  <si>
    <t xml:space="preserve">207 04050 04 0000 150</t>
  </si>
  <si>
    <t xml:space="preserve">Прочие безвозмездные поступления</t>
  </si>
  <si>
    <t xml:space="preserve">208 04000 04 0000 150</t>
  </si>
  <si>
    <t xml:space="preserve">Перечисления из бюджетов ГО (в бюджеты ГО) для осуществления возврата (зачета) излишне уплаченных или излишне взысканных сумм налогов</t>
  </si>
  <si>
    <t xml:space="preserve">218 04000 00 0000 000</t>
  </si>
  <si>
    <t xml:space="preserve">Доходы от возврата бюджетными и автономными учреждениями остатков субсидий прошлых лет</t>
  </si>
  <si>
    <t xml:space="preserve">219 04000 00 0000 000</t>
  </si>
  <si>
    <t xml:space="preserve">Возврат остатков субсидий, субвенций прошлых лет</t>
  </si>
  <si>
    <t xml:space="preserve">ВСЕГО ДОХОДОВ </t>
  </si>
  <si>
    <t xml:space="preserve">*)   Примечание: уточненный план по субвенциям, субсидиям и иным межбюджетным трансфертам на текущую дату </t>
  </si>
  <si>
    <t xml:space="preserve">* Уточненный план по субвенциям, субсидиям и иным межбюджетным трансфертам на текущую дату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</si>
</sst>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8">
    <numFmt numFmtId="160" formatCode="_-* #,##0.00\ &quot;₽&quot;_-;\-* #,##0.00\ &quot;₽&quot;_-;_-* &quot;-&quot;??\ &quot;₽&quot;_-;_-@_-"/>
    <numFmt numFmtId="161" formatCode="_-* #,##0.00\ _₽_-;\-* #,##0.00\ _₽_-;_-* &quot;-&quot;??\ _₽_-;_-@_-"/>
    <numFmt numFmtId="162" formatCode="#,##0.0"/>
    <numFmt numFmtId="163" formatCode="0.0"/>
    <numFmt numFmtId="164" formatCode="0.0%"/>
    <numFmt numFmtId="165" formatCode="#,##0.0_р_."/>
    <numFmt numFmtId="166" formatCode="#,##0_р_."/>
    <numFmt numFmtId="167" formatCode="#,##0.00_р_."/>
  </numFmts>
  <fonts count="18">
    <font>
      <sz val="10.000000"/>
      <color theme="1"/>
      <name val="Arial Cyr"/>
    </font>
    <font>
      <sz val="10.000000"/>
      <name val="Arial Cyr"/>
    </font>
    <font>
      <sz val="10.000000"/>
      <name val="Arial"/>
    </font>
    <font>
      <sz val="11.000000"/>
      <name val="Calibri"/>
    </font>
    <font>
      <sz val="11.000000"/>
      <color theme="1"/>
      <name val="Calibri"/>
      <scheme val="minor"/>
    </font>
    <font>
      <sz val="14.000000"/>
      <name val="Times New Roman"/>
    </font>
    <font>
      <sz val="11.000000"/>
      <name val="Times New Roman"/>
    </font>
    <font>
      <sz val="8.000000"/>
      <name val="Times New Roman"/>
    </font>
    <font>
      <sz val="12.000000"/>
      <name val="Times New Roman"/>
    </font>
    <font>
      <b/>
      <sz val="12.000000"/>
      <name val="Times New Roman"/>
    </font>
    <font>
      <b/>
      <sz val="14.000000"/>
      <name val="Times New Roman"/>
    </font>
    <font>
      <b/>
      <sz val="11.000000"/>
      <name val="Times New Roman"/>
    </font>
    <font>
      <b/>
      <sz val="8.000000"/>
      <name val="Times New Roman"/>
    </font>
    <font>
      <i/>
      <sz val="11.000000"/>
      <name val="Times New Roman"/>
    </font>
    <font>
      <i/>
      <sz val="12.000000"/>
      <name val="Times New Roman"/>
    </font>
    <font>
      <i/>
      <sz val="14.000000"/>
      <name val="Times New Roman"/>
    </font>
    <font>
      <i/>
      <sz val="8.000000"/>
      <name val="Times New Roman"/>
    </font>
    <font>
      <sz val="13.000000"/>
      <name val="Times New Roman"/>
    </font>
  </fonts>
  <fills count="3">
    <fill>
      <patternFill patternType="none"/>
    </fill>
    <fill>
      <patternFill patternType="gray125"/>
    </fill>
    <fill>
      <patternFill patternType="none"/>
    </fill>
  </fills>
  <borders count="15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theme="1"/>
      </left>
      <right style="none"/>
      <top style="thin">
        <color theme="1"/>
      </top>
      <bottom style="thin">
        <color theme="1"/>
      </bottom>
      <diagonal style="none"/>
    </border>
    <border>
      <left style="none"/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none"/>
      <right style="none"/>
      <top style="thin">
        <color theme="1"/>
      </top>
      <bottom style="thin">
        <color theme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</borders>
  <cellStyleXfs count="109">
    <xf fontId="0" fillId="0" borderId="0" numFmtId="0" applyNumberFormat="1" applyFont="1" applyFill="1" applyBorder="1"/>
    <xf fontId="1" fillId="0" borderId="0" numFmtId="160" applyNumberFormat="1" applyFont="0" applyFill="0" applyBorder="0" applyProtection="0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1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3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3" fillId="0" borderId="0" numFmtId="0" applyNumberFormat="1" applyFont="1" applyFill="1" applyBorder="1"/>
    <xf fontId="3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1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4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2" borderId="0" numFmtId="0" applyNumberFormat="1" applyFont="1" applyFill="1" applyBorder="1"/>
    <xf fontId="1" fillId="0" borderId="0" numFmtId="9" applyNumberFormat="1" applyFont="1" applyFill="1" applyBorder="0" applyProtection="0"/>
    <xf fontId="1" fillId="0" borderId="0" numFmtId="9" applyNumberFormat="1" applyFont="0" applyFill="0" applyBorder="0" applyProtection="0"/>
    <xf fontId="2" fillId="0" borderId="0" numFmtId="161" applyNumberFormat="1" applyFont="0" applyFill="0" applyBorder="0" applyProtection="0"/>
    <xf fontId="2" fillId="0" borderId="0" numFmtId="161" applyNumberFormat="1" applyFont="0" applyFill="0" applyBorder="0" applyProtection="0"/>
  </cellStyleXfs>
  <cellXfs count="116">
    <xf fontId="0" fillId="0" borderId="0" numFmtId="0" xfId="0"/>
    <xf fontId="5" fillId="0" borderId="0" numFmtId="0" xfId="0" applyFont="1" applyAlignment="1">
      <alignment vertical="center"/>
    </xf>
    <xf fontId="6" fillId="0" borderId="0" numFmtId="0" xfId="0" applyFont="1" applyAlignment="1">
      <alignment vertical="top"/>
    </xf>
    <xf fontId="7" fillId="0" borderId="0" numFmtId="0" xfId="0" applyFont="1" applyAlignment="1">
      <alignment vertical="center"/>
    </xf>
    <xf fontId="5" fillId="0" borderId="0" numFmtId="162" xfId="0" applyNumberFormat="1" applyFont="1" applyAlignment="1">
      <alignment vertical="center"/>
    </xf>
    <xf fontId="5" fillId="0" borderId="0" numFmtId="163" xfId="0" applyNumberFormat="1" applyFont="1" applyAlignment="1">
      <alignment vertical="center"/>
    </xf>
    <xf fontId="5" fillId="0" borderId="0" numFmtId="0" xfId="0" applyFont="1" applyAlignment="1">
      <alignment horizontal="center" vertical="center" wrapText="1"/>
    </xf>
    <xf fontId="6" fillId="0" borderId="0" numFmtId="0" xfId="0" applyFont="1" applyAlignment="1">
      <alignment horizontal="center" vertical="top" wrapText="1"/>
    </xf>
    <xf fontId="7" fillId="0" borderId="0" numFmtId="0" xfId="0" applyFont="1" applyAlignment="1">
      <alignment vertical="center" wrapText="1"/>
    </xf>
    <xf fontId="5" fillId="0" borderId="0" numFmtId="162" xfId="0" applyNumberFormat="1" applyFont="1" applyAlignment="1">
      <alignment horizontal="center" vertical="center" wrapText="1"/>
    </xf>
    <xf fontId="5" fillId="0" borderId="0" numFmtId="49" xfId="0" applyNumberFormat="1" applyFont="1" applyAlignment="1">
      <alignment horizontal="center" vertical="center" wrapText="1"/>
    </xf>
    <xf fontId="6" fillId="0" borderId="1" numFmtId="0" xfId="0" applyFont="1" applyBorder="1" applyAlignment="1">
      <alignment horizontal="center" vertical="top" wrapText="1"/>
    </xf>
    <xf fontId="7" fillId="0" borderId="0" numFmtId="0" xfId="0" applyFont="1" applyAlignment="1">
      <alignment horizontal="center" vertical="center" wrapText="1"/>
    </xf>
    <xf fontId="5" fillId="0" borderId="1" numFmtId="0" xfId="0" applyFont="1" applyBorder="1" applyAlignment="1">
      <alignment horizontal="center" vertical="center" wrapText="1"/>
    </xf>
    <xf fontId="5" fillId="0" borderId="0" numFmtId="163" xfId="0" applyNumberFormat="1" applyFont="1" applyAlignment="1">
      <alignment horizontal="center" vertical="center" wrapText="1"/>
    </xf>
    <xf fontId="8" fillId="0" borderId="0" numFmtId="0" xfId="0" applyFont="1" applyAlignment="1">
      <alignment horizontal="right" vertical="center" wrapText="1"/>
    </xf>
    <xf fontId="8" fillId="0" borderId="0" numFmtId="0" xfId="0" applyFont="1" applyAlignment="1">
      <alignment horizontal="right" vertical="center"/>
    </xf>
    <xf fontId="9" fillId="0" borderId="0" numFmtId="0" xfId="0" applyFont="1" applyAlignment="1">
      <alignment vertical="center"/>
    </xf>
    <xf fontId="9" fillId="0" borderId="2" numFmtId="49" xfId="0" applyNumberFormat="1" applyFont="1" applyBorder="1" applyAlignment="1">
      <alignment horizontal="center" vertical="center" wrapText="1"/>
    </xf>
    <xf fontId="9" fillId="0" borderId="2" numFmtId="0" xfId="0" applyFont="1" applyBorder="1" applyAlignment="1">
      <alignment horizontal="center" vertical="center" wrapText="1"/>
    </xf>
    <xf fontId="9" fillId="0" borderId="3" numFmtId="49" xfId="0" applyNumberFormat="1" applyFont="1" applyBorder="1" applyAlignment="1">
      <alignment horizontal="center" vertical="center" wrapText="1"/>
    </xf>
    <xf fontId="9" fillId="0" borderId="4" numFmtId="0" xfId="0" applyFont="1" applyBorder="1" applyAlignment="1">
      <alignment horizontal="center" vertical="center" wrapText="1"/>
    </xf>
    <xf fontId="9" fillId="0" borderId="5" numFmtId="162" xfId="0" applyNumberFormat="1" applyFont="1" applyBorder="1" applyAlignment="1">
      <alignment horizontal="center" vertical="center" wrapText="1"/>
    </xf>
    <xf fontId="9" fillId="0" borderId="6" numFmtId="162" xfId="0" applyNumberFormat="1" applyFont="1" applyBorder="1" applyAlignment="1">
      <alignment horizontal="center" vertical="center" wrapText="1"/>
    </xf>
    <xf fontId="9" fillId="0" borderId="5" numFmtId="163" xfId="0" applyNumberFormat="1" applyFont="1" applyBorder="1" applyAlignment="1">
      <alignment horizontal="center" vertical="center" wrapText="1"/>
    </xf>
    <xf fontId="9" fillId="0" borderId="7" numFmtId="0" xfId="0" applyFont="1" applyBorder="1" applyAlignment="1">
      <alignment horizontal="center" vertical="top" wrapText="1"/>
    </xf>
    <xf fontId="9" fillId="0" borderId="2" numFmtId="164" xfId="105" applyNumberFormat="1" applyFont="1" applyBorder="1" applyAlignment="1" applyProtection="1">
      <alignment horizontal="center" vertical="top" wrapText="1"/>
    </xf>
    <xf fontId="9" fillId="0" borderId="2" numFmtId="0" xfId="0" applyFont="1" applyBorder="1" applyAlignment="1">
      <alignment horizontal="center" vertical="top" wrapText="1"/>
    </xf>
    <xf fontId="9" fillId="0" borderId="8" numFmtId="49" xfId="0" applyNumberFormat="1" applyFont="1" applyBorder="1" applyAlignment="1">
      <alignment horizontal="center" vertical="center" wrapText="1"/>
    </xf>
    <xf fontId="9" fillId="0" borderId="9" numFmtId="0" xfId="0" applyFont="1" applyBorder="1" applyAlignment="1">
      <alignment horizontal="center" vertical="center" wrapText="1"/>
    </xf>
    <xf fontId="9" fillId="0" borderId="5" numFmtId="163" xfId="0" applyNumberFormat="1" applyFont="1" applyBorder="1" applyAlignment="1">
      <alignment horizontal="center" vertical="top" wrapText="1"/>
    </xf>
    <xf fontId="9" fillId="0" borderId="5" numFmtId="162" xfId="0" applyNumberFormat="1" applyFont="1" applyBorder="1" applyAlignment="1">
      <alignment horizontal="center" vertical="top" wrapText="1"/>
    </xf>
    <xf fontId="10" fillId="0" borderId="0" numFmtId="0" xfId="0" applyFont="1" applyAlignment="1">
      <alignment vertical="center"/>
    </xf>
    <xf fontId="10" fillId="0" borderId="3" numFmtId="49" xfId="0" applyNumberFormat="1" applyFont="1" applyBorder="1" applyAlignment="1">
      <alignment horizontal="center" vertical="center" wrapText="1"/>
    </xf>
    <xf fontId="11" fillId="0" borderId="3" numFmtId="0" xfId="0" applyFont="1" applyBorder="1" applyAlignment="1">
      <alignment horizontal="center" vertical="top" wrapText="1"/>
    </xf>
    <xf fontId="12" fillId="0" borderId="3" numFmtId="49" xfId="0" applyNumberFormat="1" applyFont="1" applyBorder="1" applyAlignment="1">
      <alignment horizontal="center" vertical="center" wrapText="1"/>
    </xf>
    <xf fontId="10" fillId="0" borderId="4" numFmtId="0" xfId="0" applyFont="1" applyBorder="1" applyAlignment="1">
      <alignment vertical="center" wrapText="1"/>
    </xf>
    <xf fontId="10" fillId="0" borderId="6" numFmtId="162" xfId="0" applyNumberFormat="1" applyFont="1" applyBorder="1" applyAlignment="1">
      <alignment vertical="center" wrapText="1"/>
    </xf>
    <xf fontId="10" fillId="0" borderId="2" numFmtId="164" xfId="0" applyNumberFormat="1" applyFont="1" applyBorder="1" applyAlignment="1">
      <alignment horizontal="right" vertical="center" wrapText="1"/>
    </xf>
    <xf fontId="5" fillId="0" borderId="5" numFmtId="49" xfId="0" applyNumberFormat="1" applyFont="1" applyBorder="1" applyAlignment="1">
      <alignment horizontal="center" vertical="center" wrapText="1"/>
    </xf>
    <xf fontId="6" fillId="0" borderId="5" numFmtId="0" xfId="0" applyFont="1" applyBorder="1" applyAlignment="1">
      <alignment horizontal="center" vertical="top" wrapText="1"/>
    </xf>
    <xf fontId="7" fillId="0" borderId="5" numFmtId="49" xfId="0" applyNumberFormat="1" applyFont="1" applyBorder="1" applyAlignment="1">
      <alignment horizontal="center" vertical="center" wrapText="1"/>
    </xf>
    <xf fontId="5" fillId="0" borderId="5" numFmtId="0" xfId="0" applyFont="1" applyBorder="1" applyAlignment="1">
      <alignment vertical="center" wrapText="1"/>
    </xf>
    <xf fontId="5" fillId="0" borderId="5" numFmtId="162" xfId="0" applyNumberFormat="1" applyFont="1" applyBorder="1" applyAlignment="1">
      <alignment horizontal="right" vertical="center" wrapText="1"/>
    </xf>
    <xf fontId="5" fillId="0" borderId="7" numFmtId="162" xfId="0" applyNumberFormat="1" applyFont="1" applyBorder="1" applyAlignment="1">
      <alignment horizontal="right" vertical="center" wrapText="1"/>
    </xf>
    <xf fontId="5" fillId="0" borderId="2" numFmtId="162" xfId="0" applyNumberFormat="1" applyFont="1" applyBorder="1" applyAlignment="1">
      <alignment horizontal="right" vertical="center" wrapText="1"/>
    </xf>
    <xf fontId="5" fillId="0" borderId="2" numFmtId="164" xfId="0" applyNumberFormat="1" applyFont="1" applyBorder="1" applyAlignment="1">
      <alignment horizontal="right" vertical="center" wrapText="1"/>
    </xf>
    <xf fontId="5" fillId="0" borderId="10" numFmtId="162" xfId="0" applyNumberFormat="1" applyFont="1" applyBorder="1" applyAlignment="1">
      <alignment vertical="center" wrapText="1"/>
    </xf>
    <xf fontId="5" fillId="0" borderId="2" numFmtId="162" xfId="0" applyNumberFormat="1" applyFont="1" applyBorder="1" applyAlignment="1">
      <alignment vertical="center" wrapText="1"/>
    </xf>
    <xf fontId="5" fillId="0" borderId="5" numFmtId="162" xfId="0" applyNumberFormat="1" applyFont="1" applyBorder="1" applyAlignment="1">
      <alignment vertical="center" wrapText="1"/>
    </xf>
    <xf fontId="5" fillId="0" borderId="7" numFmtId="162" xfId="0" applyNumberFormat="1" applyFont="1" applyBorder="1" applyAlignment="1">
      <alignment vertical="center" wrapText="1"/>
    </xf>
    <xf fontId="10" fillId="0" borderId="5" numFmtId="49" xfId="0" applyNumberFormat="1" applyFont="1" applyBorder="1" applyAlignment="1">
      <alignment horizontal="center" vertical="center" wrapText="1"/>
    </xf>
    <xf fontId="11" fillId="0" borderId="5" numFmtId="49" xfId="0" applyNumberFormat="1" applyFont="1" applyBorder="1" applyAlignment="1">
      <alignment horizontal="center" vertical="top" wrapText="1"/>
    </xf>
    <xf fontId="12" fillId="0" borderId="5" numFmtId="49" xfId="0" applyNumberFormat="1" applyFont="1" applyBorder="1" applyAlignment="1">
      <alignment horizontal="center" vertical="center" wrapText="1"/>
    </xf>
    <xf fontId="10" fillId="0" borderId="5" numFmtId="165" xfId="0" applyNumberFormat="1" applyFont="1" applyBorder="1" applyAlignment="1">
      <alignment vertical="center" wrapText="1"/>
    </xf>
    <xf fontId="10" fillId="0" borderId="5" numFmtId="162" xfId="0" applyNumberFormat="1" applyFont="1" applyBorder="1" applyAlignment="1">
      <alignment horizontal="right" vertical="center" wrapText="1"/>
    </xf>
    <xf fontId="10" fillId="0" borderId="6" numFmtId="162" xfId="0" applyNumberFormat="1" applyFont="1" applyBorder="1" applyAlignment="1">
      <alignment horizontal="right" vertical="center" wrapText="1"/>
    </xf>
    <xf fontId="10" fillId="0" borderId="7" numFmtId="162" xfId="0" applyNumberFormat="1" applyFont="1" applyBorder="1" applyAlignment="1">
      <alignment horizontal="right" vertical="center" wrapText="1"/>
    </xf>
    <xf fontId="10" fillId="0" borderId="2" numFmtId="162" xfId="0" applyNumberFormat="1" applyFont="1" applyBorder="1" applyAlignment="1">
      <alignment horizontal="right" vertical="center" wrapText="1"/>
    </xf>
    <xf fontId="7" fillId="0" borderId="5" numFmtId="0" xfId="0" applyFont="1" applyBorder="1" applyAlignment="1">
      <alignment horizontal="center" vertical="center"/>
    </xf>
    <xf fontId="5" fillId="0" borderId="11" numFmtId="165" xfId="0" applyNumberFormat="1" applyFont="1" applyBorder="1" applyAlignment="1">
      <alignment vertical="center" wrapText="1"/>
    </xf>
    <xf fontId="5" fillId="0" borderId="12" numFmtId="162" xfId="0" applyNumberFormat="1" applyFont="1" applyBorder="1" applyAlignment="1">
      <alignment horizontal="right" vertical="center" wrapText="1"/>
    </xf>
    <xf fontId="13" fillId="0" borderId="0" numFmtId="0" xfId="0" applyFont="1" applyAlignment="1">
      <alignment vertical="center"/>
    </xf>
    <xf fontId="13" fillId="0" borderId="5" numFmtId="49" xfId="0" applyNumberFormat="1" applyFont="1" applyBorder="1" applyAlignment="1">
      <alignment horizontal="center" vertical="center" wrapText="1"/>
    </xf>
    <xf fontId="13" fillId="0" borderId="5" numFmtId="0" xfId="0" applyFont="1" applyBorder="1" applyAlignment="1">
      <alignment horizontal="center" vertical="top" wrapText="1"/>
    </xf>
    <xf fontId="13" fillId="0" borderId="5" numFmtId="0" xfId="0" applyFont="1" applyBorder="1" applyAlignment="1">
      <alignment vertical="center" wrapText="1"/>
    </xf>
    <xf fontId="13" fillId="0" borderId="5" numFmtId="162" xfId="0" applyNumberFormat="1" applyFont="1" applyBorder="1" applyAlignment="1">
      <alignment horizontal="right" vertical="center" wrapText="1"/>
    </xf>
    <xf fontId="13" fillId="0" borderId="7" numFmtId="162" xfId="0" applyNumberFormat="1" applyFont="1" applyBorder="1" applyAlignment="1">
      <alignment horizontal="right" vertical="center" wrapText="1"/>
    </xf>
    <xf fontId="13" fillId="0" borderId="2" numFmtId="162" xfId="0" applyNumberFormat="1" applyFont="1" applyBorder="1" applyAlignment="1">
      <alignment horizontal="right" vertical="center" wrapText="1"/>
    </xf>
    <xf fontId="13" fillId="0" borderId="2" numFmtId="164" xfId="0" applyNumberFormat="1" applyFont="1" applyBorder="1" applyAlignment="1">
      <alignment horizontal="right" vertical="center" wrapText="1"/>
    </xf>
    <xf fontId="5" fillId="0" borderId="5" numFmtId="1" xfId="0" applyNumberFormat="1" applyFont="1" applyBorder="1" applyAlignment="1">
      <alignment horizontal="center" vertical="center" wrapText="1"/>
    </xf>
    <xf fontId="7" fillId="0" borderId="5" numFmtId="0" xfId="0" applyFont="1" applyBorder="1" applyAlignment="1">
      <alignment horizontal="center" vertical="center" wrapText="1"/>
    </xf>
    <xf fontId="5" fillId="0" borderId="11" numFmtId="0" xfId="0" applyFont="1" applyBorder="1" applyAlignment="1">
      <alignment horizontal="left" vertical="center" wrapText="1"/>
    </xf>
    <xf fontId="5" fillId="0" borderId="5" numFmtId="0" xfId="0" applyFont="1" applyBorder="1" applyAlignment="1">
      <alignment horizontal="center" vertical="center" wrapText="1"/>
    </xf>
    <xf fontId="13" fillId="0" borderId="5" numFmtId="0" xfId="0" applyFont="1" applyBorder="1" applyAlignment="1">
      <alignment horizontal="center" vertical="center" wrapText="1"/>
    </xf>
    <xf fontId="5" fillId="0" borderId="5" numFmtId="165" xfId="0" applyNumberFormat="1" applyFont="1" applyBorder="1" applyAlignment="1">
      <alignment vertical="center" wrapText="1"/>
    </xf>
    <xf fontId="5" fillId="0" borderId="5" numFmtId="165" xfId="0" applyNumberFormat="1" applyFont="1" applyBorder="1" applyAlignment="1">
      <alignment horizontal="left" vertical="center" wrapText="1"/>
    </xf>
    <xf fontId="5" fillId="0" borderId="5" numFmtId="0" xfId="0" applyFont="1" applyBorder="1" applyAlignment="1">
      <alignment horizontal="left" vertical="center" wrapText="1"/>
    </xf>
    <xf fontId="14" fillId="0" borderId="0" numFmtId="0" xfId="0" applyFont="1" applyAlignment="1">
      <alignment vertical="center"/>
    </xf>
    <xf fontId="15" fillId="0" borderId="5" numFmtId="49" xfId="0" applyNumberFormat="1" applyFont="1" applyBorder="1" applyAlignment="1">
      <alignment horizontal="center" vertical="center" wrapText="1"/>
    </xf>
    <xf fontId="16" fillId="0" borderId="5" numFmtId="0" xfId="0" applyFont="1" applyBorder="1" applyAlignment="1">
      <alignment horizontal="right" vertical="center"/>
    </xf>
    <xf fontId="14" fillId="0" borderId="11" numFmtId="0" xfId="0" applyFont="1" applyBorder="1" applyAlignment="1">
      <alignment horizontal="left" vertical="center" wrapText="1"/>
    </xf>
    <xf fontId="14" fillId="0" borderId="12" numFmtId="162" xfId="0" applyNumberFormat="1" applyFont="1" applyBorder="1" applyAlignment="1">
      <alignment horizontal="right" vertical="center" wrapText="1"/>
    </xf>
    <xf fontId="14" fillId="0" borderId="5" numFmtId="162" xfId="0" applyNumberFormat="1" applyFont="1" applyBorder="1" applyAlignment="1">
      <alignment horizontal="right" vertical="center" wrapText="1"/>
    </xf>
    <xf fontId="14" fillId="0" borderId="7" numFmtId="162" xfId="0" applyNumberFormat="1" applyFont="1" applyBorder="1" applyAlignment="1">
      <alignment horizontal="right" vertical="center" wrapText="1"/>
    </xf>
    <xf fontId="14" fillId="0" borderId="2" numFmtId="162" xfId="0" applyNumberFormat="1" applyFont="1" applyBorder="1" applyAlignment="1">
      <alignment horizontal="right" vertical="center" wrapText="1"/>
    </xf>
    <xf fontId="14" fillId="0" borderId="2" numFmtId="164" xfId="0" applyNumberFormat="1" applyFont="1" applyBorder="1" applyAlignment="1">
      <alignment horizontal="right" vertical="center" wrapText="1"/>
    </xf>
    <xf fontId="13" fillId="0" borderId="5" numFmtId="49" xfId="0" applyNumberFormat="1" applyFont="1" applyBorder="1" applyAlignment="1">
      <alignment horizontal="center" vertical="top" wrapText="1"/>
    </xf>
    <xf fontId="13" fillId="0" borderId="5" numFmtId="162" xfId="0" applyNumberFormat="1" applyFont="1" applyBorder="1" applyAlignment="1">
      <alignment vertical="center" wrapText="1"/>
    </xf>
    <xf fontId="15" fillId="0" borderId="2" numFmtId="164" xfId="0" applyNumberFormat="1" applyFont="1" applyBorder="1" applyAlignment="1">
      <alignment horizontal="right" vertical="center" wrapText="1"/>
    </xf>
    <xf fontId="8" fillId="0" borderId="2" numFmtId="164" xfId="0" applyNumberFormat="1" applyFont="1" applyBorder="1" applyAlignment="1">
      <alignment horizontal="right" vertical="center" wrapText="1"/>
    </xf>
    <xf fontId="11" fillId="0" borderId="13" numFmtId="165" xfId="0" applyNumberFormat="1" applyFont="1" applyBorder="1" applyAlignment="1">
      <alignment vertical="top"/>
    </xf>
    <xf fontId="12" fillId="0" borderId="13" numFmtId="165" xfId="0" applyNumberFormat="1" applyFont="1" applyBorder="1" applyAlignment="1">
      <alignment vertical="center"/>
    </xf>
    <xf fontId="10" fillId="0" borderId="11" numFmtId="166" xfId="0" applyNumberFormat="1" applyFont="1" applyBorder="1" applyAlignment="1">
      <alignment horizontal="center" vertical="center" wrapText="1"/>
    </xf>
    <xf fontId="10" fillId="0" borderId="5" numFmtId="49" xfId="0" applyNumberFormat="1" applyFont="1" applyBorder="1" applyAlignment="1">
      <alignment vertical="center" wrapText="1"/>
    </xf>
    <xf fontId="11" fillId="0" borderId="5" numFmtId="0" xfId="0" applyFont="1" applyBorder="1" applyAlignment="1">
      <alignment vertical="top" wrapText="1"/>
    </xf>
    <xf fontId="17" fillId="0" borderId="11" numFmtId="162" xfId="0" applyNumberFormat="1" applyFont="1" applyBorder="1" applyAlignment="1">
      <alignment vertical="center" wrapText="1"/>
    </xf>
    <xf fontId="5" fillId="0" borderId="14" numFmtId="162" xfId="0" applyNumberFormat="1" applyFont="1" applyBorder="1" applyAlignment="1">
      <alignment horizontal="right" vertical="center" wrapText="1"/>
    </xf>
    <xf fontId="5" fillId="0" borderId="0" numFmtId="162" xfId="0" applyNumberFormat="1" applyFont="1" applyAlignment="1">
      <alignment horizontal="right" vertical="center" wrapText="1"/>
    </xf>
    <xf fontId="17" fillId="0" borderId="11" numFmtId="0" xfId="0" applyFont="1" applyBorder="1" applyAlignment="1">
      <alignment horizontal="left" vertical="center" wrapText="1"/>
    </xf>
    <xf fontId="11" fillId="0" borderId="5" numFmtId="0" xfId="0" applyFont="1" applyBorder="1" applyAlignment="1">
      <alignment horizontal="center" vertical="top" wrapText="1"/>
    </xf>
    <xf fontId="17" fillId="0" borderId="11" numFmtId="0" xfId="0" applyFont="1" applyBorder="1" applyAlignment="1">
      <alignment horizontal="left" vertical="top" wrapText="1"/>
    </xf>
    <xf fontId="5" fillId="0" borderId="12" numFmtId="162" xfId="0" applyNumberFormat="1" applyFont="1" applyBorder="1" applyAlignment="1">
      <alignment vertical="center" wrapText="1"/>
    </xf>
    <xf fontId="10" fillId="0" borderId="2" numFmtId="164" xfId="0" applyNumberFormat="1" applyFont="1" applyBorder="1" applyAlignment="1">
      <alignment vertical="center" wrapText="1"/>
    </xf>
    <xf fontId="5" fillId="0" borderId="2" numFmtId="164" xfId="0" applyNumberFormat="1" applyFont="1" applyBorder="1" applyAlignment="1">
      <alignment vertical="center" wrapText="1"/>
    </xf>
    <xf fontId="17" fillId="0" borderId="11" numFmtId="165" xfId="0" applyNumberFormat="1" applyFont="1" applyBorder="1" applyAlignment="1">
      <alignment vertical="center" wrapText="1"/>
    </xf>
    <xf fontId="10" fillId="0" borderId="5" numFmtId="0" xfId="0" applyFont="1" applyBorder="1" applyAlignment="1">
      <alignment vertical="center"/>
    </xf>
    <xf fontId="11" fillId="0" borderId="5" numFmtId="165" xfId="0" applyNumberFormat="1" applyFont="1" applyBorder="1" applyAlignment="1">
      <alignment vertical="top" wrapText="1"/>
    </xf>
    <xf fontId="12" fillId="0" borderId="5" numFmtId="165" xfId="0" applyNumberFormat="1" applyFont="1" applyBorder="1" applyAlignment="1">
      <alignment vertical="center" wrapText="1"/>
    </xf>
    <xf fontId="10" fillId="0" borderId="5" numFmtId="165" xfId="0" applyNumberFormat="1" applyFont="1" applyBorder="1" applyAlignment="1">
      <alignment horizontal="right" vertical="center" wrapText="1"/>
    </xf>
    <xf fontId="5" fillId="0" borderId="0" numFmtId="166" xfId="0" applyNumberFormat="1" applyFont="1" applyAlignment="1">
      <alignment horizontal="left" vertical="center"/>
    </xf>
    <xf fontId="8" fillId="0" borderId="0" numFmtId="167" xfId="0" applyNumberFormat="1" applyFont="1" applyAlignment="1">
      <alignment horizontal="left" vertical="top"/>
    </xf>
    <xf fontId="7" fillId="0" borderId="0" numFmtId="0" xfId="0" applyFont="1" applyAlignment="1">
      <alignment horizontal="center" vertical="center"/>
    </xf>
    <xf fontId="5" fillId="0" borderId="0" numFmtId="0" xfId="0" applyFont="1" applyAlignment="1">
      <alignment horizontal="left" vertical="center"/>
    </xf>
    <xf fontId="5" fillId="0" borderId="0" numFmtId="162" xfId="0" applyNumberFormat="1" applyFont="1" applyAlignment="1">
      <alignment horizontal="left" vertical="center"/>
    </xf>
    <xf fontId="5" fillId="0" borderId="0" numFmtId="163" xfId="0" applyNumberFormat="1" applyFont="1" applyAlignment="1">
      <alignment horizontal="left" vertical="center"/>
    </xf>
  </cellXfs>
  <cellStyles count="109">
    <cellStyle name="Денежный 2" xfId="1"/>
    <cellStyle name="Обычный" xfId="0" builtinId="0"/>
    <cellStyle name="Обычный 10" xfId="2"/>
    <cellStyle name="Обычный 11" xfId="3"/>
    <cellStyle name="Обычный 12" xfId="4"/>
    <cellStyle name="Обычный 13" xfId="5"/>
    <cellStyle name="Обычный 13 2" xfId="6"/>
    <cellStyle name="Обычный 14" xfId="7"/>
    <cellStyle name="Обычный 14 2" xfId="8"/>
    <cellStyle name="Обычный 15" xfId="9"/>
    <cellStyle name="Обычный 16" xfId="10"/>
    <cellStyle name="Обычный 17" xfId="11"/>
    <cellStyle name="Обычный 18" xfId="12"/>
    <cellStyle name="Обычный 19" xfId="13"/>
    <cellStyle name="Обычный 2" xfId="14"/>
    <cellStyle name="Обычный 2 2" xfId="15"/>
    <cellStyle name="Обычный 2 3" xfId="16"/>
    <cellStyle name="Обычный 20" xfId="17"/>
    <cellStyle name="Обычный 21" xfId="18"/>
    <cellStyle name="Обычный 22" xfId="19"/>
    <cellStyle name="Обычный 22 2" xfId="20"/>
    <cellStyle name="Обычный 23" xfId="21"/>
    <cellStyle name="Обычный 24" xfId="22"/>
    <cellStyle name="Обычный 25" xfId="23"/>
    <cellStyle name="Обычный 26" xfId="24"/>
    <cellStyle name="Обычный 27" xfId="25"/>
    <cellStyle name="Обычный 28" xfId="26"/>
    <cellStyle name="Обычный 29" xfId="27"/>
    <cellStyle name="Обычный 3" xfId="28"/>
    <cellStyle name="Обычный 3 2" xfId="29"/>
    <cellStyle name="Обычный 3 3" xfId="30"/>
    <cellStyle name="Обычный 30" xfId="31"/>
    <cellStyle name="Обычный 31" xfId="32"/>
    <cellStyle name="Обычный 32" xfId="33"/>
    <cellStyle name="Обычный 33" xfId="34"/>
    <cellStyle name="Обычный 34" xfId="35"/>
    <cellStyle name="Обычный 35" xfId="36"/>
    <cellStyle name="Обычный 36" xfId="37"/>
    <cellStyle name="Обычный 37" xfId="38"/>
    <cellStyle name="Обычный 38" xfId="39"/>
    <cellStyle name="Обычный 39" xfId="40"/>
    <cellStyle name="Обычный 4" xfId="41"/>
    <cellStyle name="Обычный 40" xfId="42"/>
    <cellStyle name="Обычный 41" xfId="43"/>
    <cellStyle name="Обычный 42" xfId="44"/>
    <cellStyle name="Обычный 43" xfId="45"/>
    <cellStyle name="Обычный 44" xfId="46"/>
    <cellStyle name="Обычный 45" xfId="47"/>
    <cellStyle name="Обычный 46" xfId="48"/>
    <cellStyle name="Обычный 47" xfId="49"/>
    <cellStyle name="Обычный 48" xfId="50"/>
    <cellStyle name="Обычный 49" xfId="51"/>
    <cellStyle name="Обычный 5" xfId="52"/>
    <cellStyle name="Обычный 5 2" xfId="53"/>
    <cellStyle name="Обычный 50" xfId="54"/>
    <cellStyle name="Обычный 51" xfId="55"/>
    <cellStyle name="Обычный 52" xfId="56"/>
    <cellStyle name="Обычный 53" xfId="57"/>
    <cellStyle name="Обычный 54" xfId="58"/>
    <cellStyle name="Обычный 55" xfId="59"/>
    <cellStyle name="Обычный 56" xfId="60"/>
    <cellStyle name="Обычный 57" xfId="61"/>
    <cellStyle name="Обычный 58" xfId="62"/>
    <cellStyle name="Обычный 59" xfId="63"/>
    <cellStyle name="Обычный 6" xfId="64"/>
    <cellStyle name="Обычный 60" xfId="65"/>
    <cellStyle name="Обычный 61" xfId="66"/>
    <cellStyle name="Обычный 62" xfId="67"/>
    <cellStyle name="Обычный 63" xfId="68"/>
    <cellStyle name="Обычный 64" xfId="69"/>
    <cellStyle name="Обычный 65" xfId="70"/>
    <cellStyle name="Обычный 66" xfId="71"/>
    <cellStyle name="Обычный 67" xfId="72"/>
    <cellStyle name="Обычный 68" xfId="73"/>
    <cellStyle name="Обычный 69" xfId="74"/>
    <cellStyle name="Обычный 7" xfId="75"/>
    <cellStyle name="Обычный 70" xfId="76"/>
    <cellStyle name="Обычный 71" xfId="77"/>
    <cellStyle name="Обычный 72" xfId="78"/>
    <cellStyle name="Обычный 73" xfId="79"/>
    <cellStyle name="Обычный 73 2" xfId="80"/>
    <cellStyle name="Обычный 74" xfId="81"/>
    <cellStyle name="Обычный 75" xfId="82"/>
    <cellStyle name="Обычный 76" xfId="83"/>
    <cellStyle name="Обычный 77" xfId="84"/>
    <cellStyle name="Обычный 78" xfId="85"/>
    <cellStyle name="Обычный 79" xfId="86"/>
    <cellStyle name="Обычный 8" xfId="87"/>
    <cellStyle name="Обычный 80" xfId="88"/>
    <cellStyle name="Обычный 81" xfId="89"/>
    <cellStyle name="Обычный 82" xfId="90"/>
    <cellStyle name="Обычный 83" xfId="91"/>
    <cellStyle name="Обычный 84" xfId="92"/>
    <cellStyle name="Обычный 85" xfId="93"/>
    <cellStyle name="Обычный 86" xfId="94"/>
    <cellStyle name="Обычный 87" xfId="95"/>
    <cellStyle name="Обычный 88" xfId="96"/>
    <cellStyle name="Обычный 89" xfId="97"/>
    <cellStyle name="Обычный 9" xfId="98"/>
    <cellStyle name="Обычный 90" xfId="99"/>
    <cellStyle name="Обычный 91" xfId="100"/>
    <cellStyle name="Обычный 92" xfId="101"/>
    <cellStyle name="Обычный 93" xfId="102"/>
    <cellStyle name="Обычный 94" xfId="103"/>
    <cellStyle name="Обычный 95" xfId="104"/>
    <cellStyle name="Процентный 2" xfId="105"/>
    <cellStyle name="Процентный 2 2" xfId="106"/>
    <cellStyle name="Финансовый 2" xfId="107"/>
    <cellStyle name="Финансовый 3" xfId="10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Лист1">
    <outlinePr applyStyles="0" summaryBelow="1" summaryRight="1" showOutlineSymbols="1"/>
    <pageSetUpPr autoPageBreaks="1" fitToPage="1"/>
  </sheetPr>
  <sheetViews>
    <sheetView zoomScale="100" workbookViewId="0">
      <selection activeCell="J69" activeCellId="0" sqref="J69"/>
    </sheetView>
  </sheetViews>
  <sheetFormatPr defaultRowHeight="12.75"/>
  <cols>
    <col customWidth="1" hidden="1" min="1" max="1" style="1" width="8.28515625"/>
    <col customWidth="1" min="2" max="2" style="2" width="11.140625"/>
    <col customWidth="1" hidden="1" min="3" max="3" style="3" width="16.42578125"/>
    <col customWidth="1" min="4" max="4" style="1" width="65.85546875"/>
    <col customWidth="1" min="5" max="5" style="4" width="15"/>
    <col customWidth="1" min="6" max="6" style="1" width="16.140625"/>
    <col customWidth="1" min="7" max="7" style="1" width="15.140625"/>
    <col customWidth="1" min="8" max="8" style="4" width="15.140625"/>
    <col customWidth="1" min="9" max="9" style="5" width="16.140625"/>
    <col customWidth="1" min="10" max="11" style="5" width="15.28515625"/>
    <col customWidth="1" min="12" max="12" style="5" width="15.7109375"/>
    <col customWidth="1" min="13" max="13" style="1" width="17.5703125"/>
    <col customWidth="1" min="14" max="14" style="1" width="15.7109375"/>
    <col customWidth="1" min="15" max="15" style="1" width="12.5703125"/>
    <col customWidth="1" min="16" max="18" style="1" width="11.42578125"/>
    <col customWidth="1" min="19" max="19" style="1" width="17.28515625"/>
    <col min="20" max="16384" style="1" width="9.140625"/>
  </cols>
  <sheetData>
    <row r="1" s="1" customFormat="1">
      <c r="A1" s="6" t="s">
        <v>0</v>
      </c>
      <c r="B1" s="7"/>
      <c r="C1" s="8"/>
      <c r="D1" s="6"/>
      <c r="E1" s="9"/>
      <c r="F1" s="6"/>
      <c r="G1" s="6"/>
      <c r="H1" s="9"/>
      <c r="I1" s="6"/>
      <c r="J1" s="6"/>
      <c r="K1" s="6"/>
      <c r="L1" s="6"/>
      <c r="M1" s="6"/>
      <c r="N1" s="6"/>
      <c r="O1" s="6"/>
      <c r="P1" s="6"/>
      <c r="Q1" s="6"/>
      <c r="R1" s="6"/>
    </row>
    <row r="2" ht="18.75" customHeight="1">
      <c r="A2" s="10"/>
      <c r="B2" s="11"/>
      <c r="C2" s="12"/>
      <c r="D2" s="13"/>
      <c r="E2" s="9"/>
      <c r="F2" s="6"/>
      <c r="G2" s="6"/>
      <c r="H2" s="9"/>
      <c r="I2" s="14"/>
      <c r="J2" s="14"/>
      <c r="K2" s="14"/>
      <c r="L2" s="14"/>
      <c r="M2" s="6"/>
      <c r="N2" s="6"/>
      <c r="O2" s="6"/>
      <c r="P2" s="15"/>
      <c r="Q2" s="15"/>
      <c r="R2" s="16" t="s">
        <v>1</v>
      </c>
    </row>
    <row r="3" s="17" customFormat="1" ht="15.75" customHeight="1">
      <c r="A3" s="18" t="s">
        <v>2</v>
      </c>
      <c r="B3" s="19" t="s">
        <v>3</v>
      </c>
      <c r="C3" s="20" t="s">
        <v>4</v>
      </c>
      <c r="D3" s="21" t="s">
        <v>5</v>
      </c>
      <c r="E3" s="22" t="s">
        <v>6</v>
      </c>
      <c r="F3" s="22" t="s">
        <v>7</v>
      </c>
      <c r="G3" s="23"/>
      <c r="H3" s="22"/>
      <c r="I3" s="24" t="s">
        <v>8</v>
      </c>
      <c r="J3" s="24"/>
      <c r="K3" s="22" t="s">
        <v>9</v>
      </c>
      <c r="L3" s="22"/>
      <c r="M3" s="22"/>
      <c r="N3" s="22"/>
      <c r="O3" s="25" t="s">
        <v>10</v>
      </c>
      <c r="P3" s="26" t="s">
        <v>11</v>
      </c>
      <c r="Q3" s="26" t="s">
        <v>12</v>
      </c>
      <c r="R3" s="27" t="s">
        <v>13</v>
      </c>
    </row>
    <row r="4" s="17" customFormat="1" ht="62.25" customHeight="1">
      <c r="A4" s="18"/>
      <c r="B4" s="19"/>
      <c r="C4" s="28"/>
      <c r="D4" s="29"/>
      <c r="E4" s="22"/>
      <c r="F4" s="24" t="s">
        <v>14</v>
      </c>
      <c r="G4" s="24" t="s">
        <v>15</v>
      </c>
      <c r="H4" s="24" t="s">
        <v>16</v>
      </c>
      <c r="I4" s="30" t="s">
        <v>17</v>
      </c>
      <c r="J4" s="22" t="s">
        <v>16</v>
      </c>
      <c r="K4" s="31" t="s">
        <v>18</v>
      </c>
      <c r="L4" s="31" t="s">
        <v>19</v>
      </c>
      <c r="M4" s="31" t="s">
        <v>20</v>
      </c>
      <c r="N4" s="31" t="s">
        <v>21</v>
      </c>
      <c r="O4" s="25"/>
      <c r="P4" s="26"/>
      <c r="Q4" s="26"/>
      <c r="R4" s="27"/>
    </row>
    <row r="5" s="32" customFormat="1" ht="26.25" customHeight="1">
      <c r="A5" s="33"/>
      <c r="B5" s="34"/>
      <c r="C5" s="35"/>
      <c r="D5" s="36" t="s">
        <v>22</v>
      </c>
      <c r="E5" s="37">
        <f t="shared" ref="E5:N5" si="0">SUM(E6:E16)</f>
        <v>1113472.2040298507</v>
      </c>
      <c r="F5" s="37">
        <f t="shared" si="0"/>
        <v>26435538.099999998</v>
      </c>
      <c r="G5" s="37">
        <f t="shared" si="0"/>
        <v>1941129.0999999999</v>
      </c>
      <c r="H5" s="37">
        <f t="shared" si="0"/>
        <v>972787.59999999998</v>
      </c>
      <c r="I5" s="37">
        <f>SUM(I6:I16)</f>
        <v>1411547.1299999997</v>
      </c>
      <c r="J5" s="37">
        <f>SUM(J6:J16)</f>
        <v>382265.55000000005</v>
      </c>
      <c r="K5" s="37">
        <f t="shared" si="0"/>
        <v>298074.92597014923</v>
      </c>
      <c r="L5" s="37">
        <f t="shared" si="0"/>
        <v>-529581.96999999997</v>
      </c>
      <c r="M5" s="37">
        <f t="shared" si="0"/>
        <v>-25023990.970000003</v>
      </c>
      <c r="N5" s="37">
        <f t="shared" si="0"/>
        <v>-590522.05000000016</v>
      </c>
      <c r="O5" s="38">
        <f t="shared" ref="O5:O36" si="1">IFERROR(I5/E5,"")</f>
        <v>1.2676985782773595</v>
      </c>
      <c r="P5" s="38">
        <f t="shared" ref="P5:P36" si="2">IFERROR(J5/H5,"")</f>
        <v>0.39295890490380436</v>
      </c>
      <c r="Q5" s="38">
        <f t="shared" ref="Q5:Q36" si="3">IFERROR(I5/G5,"")</f>
        <v>0.72717838808351276</v>
      </c>
      <c r="R5" s="38">
        <f t="shared" ref="R5:R42" si="4">IFERROR(I5/F5,"")</f>
        <v>0.053395816066252107</v>
      </c>
    </row>
    <row r="6" ht="17.25">
      <c r="A6" s="39"/>
      <c r="B6" s="40" t="s">
        <v>23</v>
      </c>
      <c r="C6" s="41" t="s">
        <v>24</v>
      </c>
      <c r="D6" s="42" t="s">
        <v>25</v>
      </c>
      <c r="E6" s="43">
        <f>955693.13/33.5*30</f>
        <v>855844.59402985068</v>
      </c>
      <c r="F6" s="43">
        <v>20125543.399999999</v>
      </c>
      <c r="G6" s="43">
        <v>1604865.8999999999</v>
      </c>
      <c r="H6" s="43">
        <v>897600.80000000005</v>
      </c>
      <c r="I6" s="43">
        <v>1095529.45</v>
      </c>
      <c r="J6" s="43">
        <v>312627.03000000003</v>
      </c>
      <c r="K6" s="44">
        <f t="shared" ref="K6:K45" si="5">I6-E6</f>
        <v>239684.85597014928</v>
      </c>
      <c r="L6" s="44">
        <f t="shared" ref="L6:L37" si="6">I6-G6</f>
        <v>-509336.44999999995</v>
      </c>
      <c r="M6" s="45">
        <f t="shared" ref="M6:M45" si="7">I6-F6</f>
        <v>-19030013.949999999</v>
      </c>
      <c r="N6" s="45">
        <f t="shared" ref="N6:N45" si="8">J6-H6</f>
        <v>-584973.77000000002</v>
      </c>
      <c r="O6" s="46">
        <f t="shared" si="1"/>
        <v>1.280056516851457</v>
      </c>
      <c r="P6" s="46">
        <f t="shared" si="2"/>
        <v>0.34829183530139457</v>
      </c>
      <c r="Q6" s="46">
        <f t="shared" si="3"/>
        <v>0.68262990072877738</v>
      </c>
      <c r="R6" s="46">
        <f t="shared" si="4"/>
        <v>0.054434776156155863</v>
      </c>
    </row>
    <row r="7" ht="17.25">
      <c r="A7" s="39"/>
      <c r="B7" s="40" t="s">
        <v>26</v>
      </c>
      <c r="C7" s="41" t="s">
        <v>27</v>
      </c>
      <c r="D7" s="42" t="s">
        <v>28</v>
      </c>
      <c r="E7" s="43">
        <v>6808.4899999999998</v>
      </c>
      <c r="F7" s="43">
        <v>82008.100000000006</v>
      </c>
      <c r="G7" s="43">
        <v>8620.5</v>
      </c>
      <c r="H7" s="43">
        <v>3109</v>
      </c>
      <c r="I7" s="43">
        <v>7181.6400000000003</v>
      </c>
      <c r="J7" s="43">
        <v>4.2999999999999998</v>
      </c>
      <c r="K7" s="47">
        <f t="shared" si="5"/>
        <v>373.15000000000055</v>
      </c>
      <c r="L7" s="47">
        <f t="shared" si="6"/>
        <v>-1438.8599999999997</v>
      </c>
      <c r="M7" s="48">
        <f t="shared" si="7"/>
        <v>-74826.460000000006</v>
      </c>
      <c r="N7" s="48">
        <f t="shared" si="8"/>
        <v>-3104.6999999999998</v>
      </c>
      <c r="O7" s="46">
        <f t="shared" si="1"/>
        <v>1.0548065723824227</v>
      </c>
      <c r="P7" s="46">
        <f t="shared" si="2"/>
        <v>0.0013830813766484398</v>
      </c>
      <c r="Q7" s="46">
        <f t="shared" si="3"/>
        <v>0.83308856794849495</v>
      </c>
      <c r="R7" s="46">
        <f t="shared" si="4"/>
        <v>0.087572325172757329</v>
      </c>
    </row>
    <row r="8" ht="17.25">
      <c r="A8" s="39"/>
      <c r="B8" s="40" t="s">
        <v>23</v>
      </c>
      <c r="C8" s="41" t="s">
        <v>29</v>
      </c>
      <c r="D8" s="42" t="s">
        <v>30</v>
      </c>
      <c r="E8" s="43">
        <v>0</v>
      </c>
      <c r="F8" s="43">
        <v>52994.300000000003</v>
      </c>
      <c r="G8" s="43">
        <v>0</v>
      </c>
      <c r="H8" s="43">
        <v>0</v>
      </c>
      <c r="I8" s="43">
        <v>0</v>
      </c>
      <c r="J8" s="43">
        <v>0</v>
      </c>
      <c r="K8" s="49">
        <f t="shared" si="5"/>
        <v>0</v>
      </c>
      <c r="L8" s="49">
        <f t="shared" si="6"/>
        <v>0</v>
      </c>
      <c r="M8" s="50">
        <f t="shared" si="7"/>
        <v>-52994.300000000003</v>
      </c>
      <c r="N8" s="48">
        <f t="shared" si="8"/>
        <v>0</v>
      </c>
      <c r="O8" s="46" t="str">
        <f t="shared" si="1"/>
        <v/>
      </c>
      <c r="P8" s="46" t="str">
        <f t="shared" si="2"/>
        <v/>
      </c>
      <c r="Q8" s="46" t="str">
        <f t="shared" si="3"/>
        <v/>
      </c>
      <c r="R8" s="46">
        <f t="shared" si="4"/>
        <v>0</v>
      </c>
    </row>
    <row r="9" ht="17.25">
      <c r="A9" s="39"/>
      <c r="B9" s="40" t="s">
        <v>23</v>
      </c>
      <c r="C9" s="41" t="s">
        <v>31</v>
      </c>
      <c r="D9" s="42" t="s">
        <v>32</v>
      </c>
      <c r="E9" s="43">
        <v>11633.209999999999</v>
      </c>
      <c r="F9" s="43">
        <v>1259409.1000000001</v>
      </c>
      <c r="G9" s="43">
        <v>20368.299999999999</v>
      </c>
      <c r="H9" s="43">
        <v>8345.7000000000007</v>
      </c>
      <c r="I9" s="43">
        <v>5609.9700000000003</v>
      </c>
      <c r="J9" s="43">
        <v>5271.5300000000007</v>
      </c>
      <c r="K9" s="49">
        <f t="shared" si="5"/>
        <v>-6023.2399999999989</v>
      </c>
      <c r="L9" s="49">
        <f t="shared" si="6"/>
        <v>-14758.329999999998</v>
      </c>
      <c r="M9" s="50">
        <f t="shared" si="7"/>
        <v>-1253799.1300000001</v>
      </c>
      <c r="N9" s="48">
        <f t="shared" si="8"/>
        <v>-3074.1700000000001</v>
      </c>
      <c r="O9" s="46">
        <f t="shared" si="1"/>
        <v>0.48223749076995953</v>
      </c>
      <c r="P9" s="46">
        <f t="shared" si="2"/>
        <v>0.63164623698431532</v>
      </c>
      <c r="Q9" s="46">
        <f t="shared" si="3"/>
        <v>0.27542652062273243</v>
      </c>
      <c r="R9" s="46">
        <f t="shared" si="4"/>
        <v>0.0044544461366842593</v>
      </c>
    </row>
    <row r="10" ht="17.25">
      <c r="A10" s="39"/>
      <c r="B10" s="40" t="s">
        <v>23</v>
      </c>
      <c r="C10" s="41" t="s">
        <v>33</v>
      </c>
      <c r="D10" s="42" t="s">
        <v>34</v>
      </c>
      <c r="E10" s="43">
        <v>139.99000000000001</v>
      </c>
      <c r="F10" s="43">
        <v>0</v>
      </c>
      <c r="G10" s="43">
        <v>0</v>
      </c>
      <c r="H10" s="43">
        <v>0</v>
      </c>
      <c r="I10" s="43">
        <v>29.649999999999999</v>
      </c>
      <c r="J10" s="43">
        <v>42.229999999999997</v>
      </c>
      <c r="K10" s="49">
        <f t="shared" si="5"/>
        <v>-110.34</v>
      </c>
      <c r="L10" s="49">
        <f t="shared" si="6"/>
        <v>29.649999999999999</v>
      </c>
      <c r="M10" s="50">
        <f t="shared" si="7"/>
        <v>29.649999999999999</v>
      </c>
      <c r="N10" s="48">
        <f t="shared" si="8"/>
        <v>42.229999999999997</v>
      </c>
      <c r="O10" s="46">
        <f t="shared" si="1"/>
        <v>0.21180084291735121</v>
      </c>
      <c r="P10" s="46" t="str">
        <f t="shared" si="2"/>
        <v/>
      </c>
      <c r="Q10" s="46" t="str">
        <f t="shared" si="3"/>
        <v/>
      </c>
      <c r="R10" s="46" t="str">
        <f t="shared" si="4"/>
        <v/>
      </c>
    </row>
    <row r="11" ht="17.25">
      <c r="A11" s="39"/>
      <c r="B11" s="40" t="s">
        <v>23</v>
      </c>
      <c r="C11" s="41" t="s">
        <v>35</v>
      </c>
      <c r="D11" s="42" t="s">
        <v>36</v>
      </c>
      <c r="E11" s="43">
        <v>44.170000000000002</v>
      </c>
      <c r="F11" s="43">
        <v>1208.9000000000001</v>
      </c>
      <c r="G11" s="43">
        <v>36</v>
      </c>
      <c r="H11" s="43">
        <v>0</v>
      </c>
      <c r="I11" s="43">
        <v>-5.9899999999999993</v>
      </c>
      <c r="J11" s="43">
        <v>-15.02</v>
      </c>
      <c r="K11" s="49">
        <f t="shared" si="5"/>
        <v>-50.160000000000004</v>
      </c>
      <c r="L11" s="49">
        <f t="shared" si="6"/>
        <v>-41.990000000000002</v>
      </c>
      <c r="M11" s="50">
        <f t="shared" si="7"/>
        <v>-1214.8900000000001</v>
      </c>
      <c r="N11" s="48">
        <f t="shared" si="8"/>
        <v>-15.02</v>
      </c>
      <c r="O11" s="46">
        <f t="shared" si="1"/>
        <v>-0.1356124066108218</v>
      </c>
      <c r="P11" s="46" t="str">
        <f t="shared" si="2"/>
        <v/>
      </c>
      <c r="Q11" s="46">
        <f t="shared" si="3"/>
        <v>-0.16638888888888886</v>
      </c>
      <c r="R11" s="46">
        <f t="shared" si="4"/>
        <v>-0.0049549176937711964</v>
      </c>
    </row>
    <row r="12" ht="17.25">
      <c r="A12" s="39"/>
      <c r="B12" s="40" t="s">
        <v>23</v>
      </c>
      <c r="C12" s="41" t="s">
        <v>37</v>
      </c>
      <c r="D12" s="42" t="s">
        <v>38</v>
      </c>
      <c r="E12" s="43">
        <v>163002.84</v>
      </c>
      <c r="F12" s="43">
        <v>615839.40000000002</v>
      </c>
      <c r="G12" s="43">
        <v>176874.20000000001</v>
      </c>
      <c r="H12" s="43">
        <v>1000</v>
      </c>
      <c r="I12" s="43">
        <v>168239.72999999998</v>
      </c>
      <c r="J12" s="43">
        <v>5250.4699999999993</v>
      </c>
      <c r="K12" s="49">
        <f t="shared" si="5"/>
        <v>5236.8899999999849</v>
      </c>
      <c r="L12" s="49">
        <f t="shared" si="6"/>
        <v>-8634.4700000000303</v>
      </c>
      <c r="M12" s="50">
        <f t="shared" si="7"/>
        <v>-447599.67000000004</v>
      </c>
      <c r="N12" s="48">
        <f t="shared" si="8"/>
        <v>4250.4699999999993</v>
      </c>
      <c r="O12" s="46">
        <f t="shared" si="1"/>
        <v>1.0321275997399799</v>
      </c>
      <c r="P12" s="46">
        <f t="shared" si="2"/>
        <v>5.2504699999999991</v>
      </c>
      <c r="Q12" s="46">
        <f t="shared" si="3"/>
        <v>0.95118298768277099</v>
      </c>
      <c r="R12" s="46">
        <f t="shared" si="4"/>
        <v>0.27318766873311445</v>
      </c>
    </row>
    <row r="13" ht="17.25">
      <c r="A13" s="39"/>
      <c r="B13" s="40" t="s">
        <v>39</v>
      </c>
      <c r="C13" s="41" t="s">
        <v>40</v>
      </c>
      <c r="D13" s="42" t="s">
        <v>41</v>
      </c>
      <c r="E13" s="43">
        <v>40271.529999999999</v>
      </c>
      <c r="F13" s="43">
        <v>1486170.1000000001</v>
      </c>
      <c r="G13" s="43">
        <v>46000</v>
      </c>
      <c r="H13" s="43">
        <v>16000</v>
      </c>
      <c r="I13" s="43">
        <v>43631.139999999999</v>
      </c>
      <c r="J13" s="43">
        <v>15223.720000000001</v>
      </c>
      <c r="K13" s="49">
        <f t="shared" si="5"/>
        <v>3359.6100000000006</v>
      </c>
      <c r="L13" s="49">
        <f t="shared" si="6"/>
        <v>-2368.8600000000006</v>
      </c>
      <c r="M13" s="50">
        <f t="shared" si="7"/>
        <v>-1442538.9600000002</v>
      </c>
      <c r="N13" s="48">
        <f t="shared" si="8"/>
        <v>-776.27999999999884</v>
      </c>
      <c r="O13" s="46">
        <f t="shared" si="1"/>
        <v>1.0834239473891356</v>
      </c>
      <c r="P13" s="46">
        <f t="shared" si="2"/>
        <v>0.95148250000000012</v>
      </c>
      <c r="Q13" s="46">
        <f t="shared" si="3"/>
        <v>0.94850304347826087</v>
      </c>
      <c r="R13" s="46">
        <f t="shared" si="4"/>
        <v>0.02935810645093721</v>
      </c>
    </row>
    <row r="14" ht="17.25">
      <c r="A14" s="39"/>
      <c r="B14" s="40" t="s">
        <v>39</v>
      </c>
      <c r="C14" s="41" t="s">
        <v>42</v>
      </c>
      <c r="D14" s="42" t="s">
        <v>43</v>
      </c>
      <c r="E14" s="43">
        <v>7289.0600000000004</v>
      </c>
      <c r="F14" s="43">
        <v>2298104.8999999999</v>
      </c>
      <c r="G14" s="43">
        <v>14300</v>
      </c>
      <c r="H14" s="43">
        <v>6700</v>
      </c>
      <c r="I14" s="43">
        <v>10294.52</v>
      </c>
      <c r="J14" s="43">
        <v>3833.9400000000001</v>
      </c>
      <c r="K14" s="49">
        <f t="shared" si="5"/>
        <v>3005.46</v>
      </c>
      <c r="L14" s="49">
        <f t="shared" si="6"/>
        <v>-4005.4799999999996</v>
      </c>
      <c r="M14" s="50">
        <f t="shared" si="7"/>
        <v>-2287810.3799999999</v>
      </c>
      <c r="N14" s="48">
        <f t="shared" si="8"/>
        <v>-2866.0599999999999</v>
      </c>
      <c r="O14" s="46">
        <f t="shared" si="1"/>
        <v>1.4123247716440803</v>
      </c>
      <c r="P14" s="46">
        <f t="shared" si="2"/>
        <v>0.57222985074626864</v>
      </c>
      <c r="Q14" s="46">
        <f t="shared" si="3"/>
        <v>0.71989650349650358</v>
      </c>
      <c r="R14" s="46">
        <f t="shared" si="4"/>
        <v>0.0044795692311521557</v>
      </c>
    </row>
    <row r="15" ht="17.25">
      <c r="A15" s="39"/>
      <c r="B15" s="40"/>
      <c r="C15" s="41" t="s">
        <v>44</v>
      </c>
      <c r="D15" s="42" t="s">
        <v>45</v>
      </c>
      <c r="E15" s="43">
        <v>28438.32</v>
      </c>
      <c r="F15" s="43">
        <v>514259.90000000002</v>
      </c>
      <c r="G15" s="43">
        <v>70064.199999999997</v>
      </c>
      <c r="H15" s="43">
        <v>40032.099999999999</v>
      </c>
      <c r="I15" s="43">
        <v>81037.020000000004</v>
      </c>
      <c r="J15" s="43">
        <v>40027.350000000006</v>
      </c>
      <c r="K15" s="49">
        <f t="shared" si="5"/>
        <v>52598.700000000004</v>
      </c>
      <c r="L15" s="49">
        <f t="shared" si="6"/>
        <v>10972.820000000007</v>
      </c>
      <c r="M15" s="50">
        <f t="shared" si="7"/>
        <v>-433222.88</v>
      </c>
      <c r="N15" s="48">
        <f t="shared" si="8"/>
        <v>-4.749999999992724</v>
      </c>
      <c r="O15" s="46">
        <f t="shared" si="1"/>
        <v>2.8495712826918047</v>
      </c>
      <c r="P15" s="46">
        <f t="shared" si="2"/>
        <v>0.99988134522046079</v>
      </c>
      <c r="Q15" s="46">
        <f t="shared" si="3"/>
        <v>1.1566109368265107</v>
      </c>
      <c r="R15" s="46">
        <f t="shared" si="4"/>
        <v>0.15757989296851652</v>
      </c>
    </row>
    <row r="16" ht="22.5" hidden="1">
      <c r="A16" s="39"/>
      <c r="B16" s="40" t="s">
        <v>39</v>
      </c>
      <c r="C16" s="41" t="s">
        <v>46</v>
      </c>
      <c r="D16" s="42" t="s">
        <v>47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9">
        <f t="shared" si="5"/>
        <v>0</v>
      </c>
      <c r="L16" s="49">
        <f t="shared" si="6"/>
        <v>0</v>
      </c>
      <c r="M16" s="50">
        <f t="shared" si="7"/>
        <v>0</v>
      </c>
      <c r="N16" s="48">
        <f t="shared" si="8"/>
        <v>0</v>
      </c>
      <c r="O16" s="46" t="str">
        <f t="shared" si="1"/>
        <v/>
      </c>
      <c r="P16" s="46" t="str">
        <f t="shared" si="2"/>
        <v/>
      </c>
      <c r="Q16" s="46" t="str">
        <f t="shared" si="3"/>
        <v/>
      </c>
      <c r="R16" s="46" t="str">
        <f t="shared" si="4"/>
        <v/>
      </c>
    </row>
    <row r="17" s="32" customFormat="1" ht="27.75" customHeight="1">
      <c r="A17" s="51"/>
      <c r="B17" s="52"/>
      <c r="C17" s="53"/>
      <c r="D17" s="54" t="s">
        <v>48</v>
      </c>
      <c r="E17" s="55">
        <f t="shared" ref="E17:J17" si="9">E21+E24+E33+E46+E51+E54+E57+E66</f>
        <v>1114765.1499999999</v>
      </c>
      <c r="F17" s="55">
        <f t="shared" si="9"/>
        <v>7455844.8999999994</v>
      </c>
      <c r="G17" s="56">
        <f t="shared" si="9"/>
        <v>1056217.7</v>
      </c>
      <c r="H17" s="56">
        <f t="shared" si="9"/>
        <v>587570.39999999991</v>
      </c>
      <c r="I17" s="56">
        <f t="shared" si="9"/>
        <v>758401.45999999996</v>
      </c>
      <c r="J17" s="56">
        <f t="shared" si="9"/>
        <v>234660.59999999998</v>
      </c>
      <c r="K17" s="55">
        <f t="shared" si="5"/>
        <v>-356363.68999999994</v>
      </c>
      <c r="L17" s="55">
        <f t="shared" si="6"/>
        <v>-297816.23999999999</v>
      </c>
      <c r="M17" s="57">
        <f t="shared" si="7"/>
        <v>-6697443.4399999995</v>
      </c>
      <c r="N17" s="58">
        <f t="shared" si="8"/>
        <v>-352909.79999999993</v>
      </c>
      <c r="O17" s="38">
        <f t="shared" si="1"/>
        <v>0.68032397675869216</v>
      </c>
      <c r="P17" s="38">
        <f t="shared" si="2"/>
        <v>0.39937444091805852</v>
      </c>
      <c r="Q17" s="38">
        <f t="shared" si="3"/>
        <v>0.71803517399869365</v>
      </c>
      <c r="R17" s="38">
        <f t="shared" si="4"/>
        <v>0.10171904997648221</v>
      </c>
    </row>
    <row r="18" ht="27" customHeight="1">
      <c r="A18" s="39" t="s">
        <v>49</v>
      </c>
      <c r="B18" s="40" t="s">
        <v>26</v>
      </c>
      <c r="C18" s="59" t="s">
        <v>50</v>
      </c>
      <c r="D18" s="60" t="s">
        <v>51</v>
      </c>
      <c r="E18" s="61">
        <v>27857.450000000001</v>
      </c>
      <c r="F18" s="43">
        <v>245907.70000000001</v>
      </c>
      <c r="G18" s="43">
        <v>33873</v>
      </c>
      <c r="H18" s="43">
        <v>18873</v>
      </c>
      <c r="I18" s="43">
        <v>36325.799999999996</v>
      </c>
      <c r="J18" s="43">
        <v>17678.389999999999</v>
      </c>
      <c r="K18" s="43">
        <f t="shared" si="5"/>
        <v>8468.3499999999949</v>
      </c>
      <c r="L18" s="43">
        <f t="shared" si="6"/>
        <v>2452.7999999999956</v>
      </c>
      <c r="M18" s="44">
        <f t="shared" si="7"/>
        <v>-209581.90000000002</v>
      </c>
      <c r="N18" s="45">
        <f t="shared" si="8"/>
        <v>-1194.6100000000006</v>
      </c>
      <c r="O18" s="46">
        <f t="shared" si="1"/>
        <v>1.3039886996117733</v>
      </c>
      <c r="P18" s="46">
        <f t="shared" si="2"/>
        <v>0.9367026969745138</v>
      </c>
      <c r="Q18" s="46">
        <f t="shared" si="3"/>
        <v>1.0724116553006817</v>
      </c>
      <c r="R18" s="46">
        <f t="shared" si="4"/>
        <v>0.14772127916287286</v>
      </c>
    </row>
    <row r="19" ht="17.25">
      <c r="A19" s="39"/>
      <c r="B19" s="40"/>
      <c r="C19" s="41" t="s">
        <v>52</v>
      </c>
      <c r="D19" s="60" t="s">
        <v>53</v>
      </c>
      <c r="E19" s="61">
        <v>1715</v>
      </c>
      <c r="F19" s="43">
        <v>3515.5999999999999</v>
      </c>
      <c r="G19" s="43">
        <v>0</v>
      </c>
      <c r="H19" s="43">
        <v>0</v>
      </c>
      <c r="I19" s="43">
        <v>0</v>
      </c>
      <c r="J19" s="43">
        <v>0</v>
      </c>
      <c r="K19" s="43">
        <f t="shared" si="5"/>
        <v>-1715</v>
      </c>
      <c r="L19" s="43">
        <f t="shared" si="6"/>
        <v>0</v>
      </c>
      <c r="M19" s="44">
        <f t="shared" si="7"/>
        <v>-3515.5999999999999</v>
      </c>
      <c r="N19" s="45">
        <f t="shared" si="8"/>
        <v>0</v>
      </c>
      <c r="O19" s="46">
        <f t="shared" si="1"/>
        <v>0</v>
      </c>
      <c r="P19" s="46" t="str">
        <f t="shared" si="2"/>
        <v/>
      </c>
      <c r="Q19" s="46" t="str">
        <f t="shared" si="3"/>
        <v/>
      </c>
      <c r="R19" s="46">
        <f t="shared" si="4"/>
        <v>0</v>
      </c>
    </row>
    <row r="20" ht="17.25">
      <c r="A20" s="39"/>
      <c r="B20" s="40"/>
      <c r="C20" s="41" t="s">
        <v>54</v>
      </c>
      <c r="D20" s="60" t="s">
        <v>55</v>
      </c>
      <c r="E20" s="61">
        <v>16156.34</v>
      </c>
      <c r="F20" s="43">
        <v>143125.89999999999</v>
      </c>
      <c r="G20" s="43">
        <v>17927</v>
      </c>
      <c r="H20" s="43">
        <v>11027</v>
      </c>
      <c r="I20" s="43">
        <v>30665.959999999999</v>
      </c>
      <c r="J20" s="43">
        <v>15233.65</v>
      </c>
      <c r="K20" s="43">
        <f t="shared" si="5"/>
        <v>14509.619999999999</v>
      </c>
      <c r="L20" s="43">
        <f t="shared" si="6"/>
        <v>12738.959999999999</v>
      </c>
      <c r="M20" s="44">
        <f t="shared" si="7"/>
        <v>-112459.94</v>
      </c>
      <c r="N20" s="45">
        <f t="shared" si="8"/>
        <v>4206.6499999999996</v>
      </c>
      <c r="O20" s="46">
        <f t="shared" si="1"/>
        <v>1.8980759256118649</v>
      </c>
      <c r="P20" s="46">
        <f t="shared" si="2"/>
        <v>1.3814863516822344</v>
      </c>
      <c r="Q20" s="46">
        <f t="shared" si="3"/>
        <v>1.7106018854242204</v>
      </c>
      <c r="R20" s="46">
        <f t="shared" si="4"/>
        <v>0.21425863522954267</v>
      </c>
    </row>
    <row r="21" s="62" customFormat="1" ht="14.25">
      <c r="A21" s="63"/>
      <c r="B21" s="64"/>
      <c r="C21" s="63"/>
      <c r="D21" s="65" t="s">
        <v>56</v>
      </c>
      <c r="E21" s="66">
        <f t="shared" ref="E21:H21" si="10">SUM(E18:E20)</f>
        <v>45728.790000000001</v>
      </c>
      <c r="F21" s="66">
        <f t="shared" si="10"/>
        <v>392549.20000000001</v>
      </c>
      <c r="G21" s="66">
        <f t="shared" si="10"/>
        <v>51800</v>
      </c>
      <c r="H21" s="66">
        <f t="shared" si="10"/>
        <v>29900</v>
      </c>
      <c r="I21" s="66">
        <f>SUM(I18:I20)</f>
        <v>66991.759999999995</v>
      </c>
      <c r="J21" s="66">
        <f>SUM(J18:J20)</f>
        <v>32912.040000000001</v>
      </c>
      <c r="K21" s="66">
        <f t="shared" si="5"/>
        <v>21262.969999999994</v>
      </c>
      <c r="L21" s="66">
        <f t="shared" si="6"/>
        <v>15191.759999999995</v>
      </c>
      <c r="M21" s="67">
        <f t="shared" si="7"/>
        <v>-325557.44</v>
      </c>
      <c r="N21" s="68">
        <f t="shared" si="8"/>
        <v>3012.0400000000009</v>
      </c>
      <c r="O21" s="69">
        <f t="shared" si="1"/>
        <v>1.4649799393336231</v>
      </c>
      <c r="P21" s="69">
        <f t="shared" si="2"/>
        <v>1.1007371237458194</v>
      </c>
      <c r="Q21" s="69">
        <f t="shared" si="3"/>
        <v>1.29327722007722</v>
      </c>
      <c r="R21" s="69">
        <f t="shared" si="4"/>
        <v>0.17065825124595846</v>
      </c>
    </row>
    <row r="22" ht="34.5">
      <c r="A22" s="70">
        <v>951</v>
      </c>
      <c r="B22" s="40" t="s">
        <v>23</v>
      </c>
      <c r="C22" s="71" t="s">
        <v>57</v>
      </c>
      <c r="D22" s="72" t="s">
        <v>58</v>
      </c>
      <c r="E22" s="61">
        <v>14142.780000000001</v>
      </c>
      <c r="F22" s="43">
        <v>104746.7</v>
      </c>
      <c r="G22" s="43">
        <v>10776.6</v>
      </c>
      <c r="H22" s="43">
        <v>6745</v>
      </c>
      <c r="I22" s="43">
        <v>11632.18</v>
      </c>
      <c r="J22" s="43">
        <v>6965.5600000000004</v>
      </c>
      <c r="K22" s="43">
        <f t="shared" si="5"/>
        <v>-2510.6000000000004</v>
      </c>
      <c r="L22" s="43">
        <f t="shared" si="6"/>
        <v>855.57999999999993</v>
      </c>
      <c r="M22" s="44">
        <f t="shared" si="7"/>
        <v>-93114.51999999999</v>
      </c>
      <c r="N22" s="45">
        <f t="shared" si="8"/>
        <v>220.5600000000004</v>
      </c>
      <c r="O22" s="46">
        <f t="shared" si="1"/>
        <v>0.82248186000206469</v>
      </c>
      <c r="P22" s="46">
        <f t="shared" si="2"/>
        <v>1.0326997776130467</v>
      </c>
      <c r="Q22" s="46">
        <f t="shared" si="3"/>
        <v>1.0793923872093238</v>
      </c>
      <c r="R22" s="46">
        <f t="shared" si="4"/>
        <v>0.1110505629294288</v>
      </c>
    </row>
    <row r="23" ht="17.25">
      <c r="A23" s="73"/>
      <c r="B23" s="40"/>
      <c r="C23" s="71" t="s">
        <v>59</v>
      </c>
      <c r="D23" s="60" t="s">
        <v>60</v>
      </c>
      <c r="E23" s="61">
        <v>1732.8699999999999</v>
      </c>
      <c r="F23" s="43">
        <v>11046.9</v>
      </c>
      <c r="G23" s="43">
        <v>93.400000000000006</v>
      </c>
      <c r="H23" s="43">
        <v>8.3000000000000007</v>
      </c>
      <c r="I23" s="43">
        <v>903.89999999999998</v>
      </c>
      <c r="J23" s="43">
        <v>335.29000000000002</v>
      </c>
      <c r="K23" s="43">
        <f t="shared" si="5"/>
        <v>-828.96999999999991</v>
      </c>
      <c r="L23" s="43">
        <f t="shared" si="6"/>
        <v>810.5</v>
      </c>
      <c r="M23" s="44">
        <f t="shared" si="7"/>
        <v>-10143</v>
      </c>
      <c r="N23" s="45">
        <f t="shared" si="8"/>
        <v>326.99000000000001</v>
      </c>
      <c r="O23" s="46">
        <f t="shared" si="1"/>
        <v>0.52162020232331341</v>
      </c>
      <c r="P23" s="46">
        <f t="shared" si="2"/>
        <v>40.396385542168673</v>
      </c>
      <c r="Q23" s="46">
        <f t="shared" si="3"/>
        <v>9.6777301927194852</v>
      </c>
      <c r="R23" s="46">
        <f t="shared" si="4"/>
        <v>0.081823860087445341</v>
      </c>
    </row>
    <row r="24" s="62" customFormat="1" ht="14.25">
      <c r="A24" s="74"/>
      <c r="B24" s="64"/>
      <c r="C24" s="63"/>
      <c r="D24" s="65" t="s">
        <v>56</v>
      </c>
      <c r="E24" s="66">
        <f t="shared" ref="E24:H24" si="11">E22+E23</f>
        <v>15875.650000000001</v>
      </c>
      <c r="F24" s="66">
        <f t="shared" si="11"/>
        <v>115793.59999999999</v>
      </c>
      <c r="G24" s="66">
        <f t="shared" si="11"/>
        <v>10870</v>
      </c>
      <c r="H24" s="66">
        <f t="shared" si="11"/>
        <v>6753.3000000000002</v>
      </c>
      <c r="I24" s="66">
        <f>I22+I23</f>
        <v>12536.08</v>
      </c>
      <c r="J24" s="66">
        <f>J22+J23</f>
        <v>7300.8500000000004</v>
      </c>
      <c r="K24" s="66">
        <f t="shared" si="5"/>
        <v>-3339.5700000000015</v>
      </c>
      <c r="L24" s="66">
        <f t="shared" si="6"/>
        <v>1666.0799999999999</v>
      </c>
      <c r="M24" s="67">
        <f t="shared" si="7"/>
        <v>-103257.51999999999</v>
      </c>
      <c r="N24" s="68">
        <f t="shared" si="8"/>
        <v>547.55000000000018</v>
      </c>
      <c r="O24" s="69">
        <f t="shared" si="1"/>
        <v>0.78964199891028075</v>
      </c>
      <c r="P24" s="69">
        <f t="shared" si="2"/>
        <v>1.0810788799549851</v>
      </c>
      <c r="Q24" s="69">
        <f t="shared" si="3"/>
        <v>1.1532732290708372</v>
      </c>
      <c r="R24" s="69">
        <f t="shared" si="4"/>
        <v>0.10826228738030427</v>
      </c>
    </row>
    <row r="25" ht="17.25">
      <c r="A25" s="39" t="s">
        <v>61</v>
      </c>
      <c r="B25" s="40" t="s">
        <v>62</v>
      </c>
      <c r="C25" s="41" t="s">
        <v>63</v>
      </c>
      <c r="D25" s="75" t="s">
        <v>64</v>
      </c>
      <c r="E25" s="43"/>
      <c r="F25" s="43">
        <v>7680</v>
      </c>
      <c r="G25" s="43">
        <v>0</v>
      </c>
      <c r="H25" s="43">
        <v>0</v>
      </c>
      <c r="I25" s="43">
        <v>0</v>
      </c>
      <c r="J25" s="43">
        <v>0</v>
      </c>
      <c r="K25" s="43">
        <f t="shared" si="5"/>
        <v>0</v>
      </c>
      <c r="L25" s="43">
        <f t="shared" si="6"/>
        <v>0</v>
      </c>
      <c r="M25" s="44">
        <f t="shared" si="7"/>
        <v>-7680</v>
      </c>
      <c r="N25" s="45">
        <f t="shared" si="8"/>
        <v>0</v>
      </c>
      <c r="O25" s="46" t="str">
        <f t="shared" si="1"/>
        <v/>
      </c>
      <c r="P25" s="46" t="str">
        <f t="shared" si="2"/>
        <v/>
      </c>
      <c r="Q25" s="46" t="str">
        <f t="shared" si="3"/>
        <v/>
      </c>
      <c r="R25" s="46">
        <f t="shared" si="4"/>
        <v>0</v>
      </c>
    </row>
    <row r="26" ht="17.25">
      <c r="A26" s="39"/>
      <c r="B26" s="40"/>
      <c r="C26" s="41" t="s">
        <v>65</v>
      </c>
      <c r="D26" s="76" t="s">
        <v>66</v>
      </c>
      <c r="E26" s="43">
        <v>9248.0400000000009</v>
      </c>
      <c r="F26" s="43">
        <v>80987</v>
      </c>
      <c r="G26" s="43">
        <v>13100</v>
      </c>
      <c r="H26" s="43">
        <v>7800</v>
      </c>
      <c r="I26" s="43">
        <v>10417.889999999999</v>
      </c>
      <c r="J26" s="43">
        <v>4263.8699999999999</v>
      </c>
      <c r="K26" s="43">
        <f t="shared" si="5"/>
        <v>1169.8499999999985</v>
      </c>
      <c r="L26" s="43">
        <f t="shared" si="6"/>
        <v>-2682.1100000000006</v>
      </c>
      <c r="M26" s="44">
        <f t="shared" si="7"/>
        <v>-70569.110000000001</v>
      </c>
      <c r="N26" s="45">
        <f t="shared" si="8"/>
        <v>-3536.1300000000001</v>
      </c>
      <c r="O26" s="46">
        <f t="shared" si="1"/>
        <v>1.1264970739745934</v>
      </c>
      <c r="P26" s="46">
        <f t="shared" si="2"/>
        <v>0.54664999999999997</v>
      </c>
      <c r="Q26" s="46">
        <f t="shared" si="3"/>
        <v>0.79525877862595418</v>
      </c>
      <c r="R26" s="46">
        <f t="shared" si="4"/>
        <v>0.12863657130156692</v>
      </c>
    </row>
    <row r="27" ht="17.25">
      <c r="A27" s="39"/>
      <c r="B27" s="40"/>
      <c r="C27" s="59" t="s">
        <v>67</v>
      </c>
      <c r="D27" s="77" t="s">
        <v>68</v>
      </c>
      <c r="E27" s="43">
        <v>273.45999999999998</v>
      </c>
      <c r="F27" s="43">
        <v>557</v>
      </c>
      <c r="G27" s="43">
        <v>92.799999999999997</v>
      </c>
      <c r="H27" s="43">
        <v>46.399999999999999</v>
      </c>
      <c r="I27" s="43">
        <v>281.75999999999999</v>
      </c>
      <c r="J27" s="43">
        <v>29.170000000000002</v>
      </c>
      <c r="K27" s="43">
        <f t="shared" si="5"/>
        <v>8.3000000000000114</v>
      </c>
      <c r="L27" s="43">
        <f t="shared" si="6"/>
        <v>188.95999999999998</v>
      </c>
      <c r="M27" s="44">
        <f t="shared" si="7"/>
        <v>-275.24000000000001</v>
      </c>
      <c r="N27" s="45">
        <f t="shared" si="8"/>
        <v>-17.229999999999997</v>
      </c>
      <c r="O27" s="46">
        <f t="shared" si="1"/>
        <v>1.0303517881957143</v>
      </c>
      <c r="P27" s="46">
        <f t="shared" si="2"/>
        <v>0.62866379310344833</v>
      </c>
      <c r="Q27" s="46">
        <f t="shared" si="3"/>
        <v>3.0362068965517239</v>
      </c>
      <c r="R27" s="46">
        <f t="shared" si="4"/>
        <v>0.50585278276481149</v>
      </c>
    </row>
    <row r="28" ht="17.25">
      <c r="A28" s="39"/>
      <c r="B28" s="40"/>
      <c r="C28" s="59" t="s">
        <v>69</v>
      </c>
      <c r="D28" s="77" t="s">
        <v>70</v>
      </c>
      <c r="E28" s="43"/>
      <c r="F28" s="43">
        <v>8021.3000000000002</v>
      </c>
      <c r="G28" s="43">
        <v>0</v>
      </c>
      <c r="H28" s="43">
        <v>0</v>
      </c>
      <c r="I28" s="43">
        <v>0</v>
      </c>
      <c r="J28" s="43">
        <v>0</v>
      </c>
      <c r="K28" s="43">
        <f t="shared" si="5"/>
        <v>0</v>
      </c>
      <c r="L28" s="43">
        <f t="shared" si="6"/>
        <v>0</v>
      </c>
      <c r="M28" s="44">
        <f t="shared" si="7"/>
        <v>-8021.3000000000002</v>
      </c>
      <c r="N28" s="45">
        <f t="shared" si="8"/>
        <v>0</v>
      </c>
      <c r="O28" s="46" t="str">
        <f t="shared" si="1"/>
        <v/>
      </c>
      <c r="P28" s="46" t="str">
        <f t="shared" si="2"/>
        <v/>
      </c>
      <c r="Q28" s="46" t="str">
        <f t="shared" si="3"/>
        <v/>
      </c>
      <c r="R28" s="46">
        <f t="shared" si="4"/>
        <v>0</v>
      </c>
    </row>
    <row r="29" ht="17.25">
      <c r="A29" s="39"/>
      <c r="B29" s="40"/>
      <c r="C29" s="59" t="s">
        <v>71</v>
      </c>
      <c r="D29" s="77" t="s">
        <v>72</v>
      </c>
      <c r="E29" s="43">
        <f t="shared" ref="E29:H29" si="12">E30+E32+E31</f>
        <v>210943.76000000001</v>
      </c>
      <c r="F29" s="43">
        <f t="shared" si="12"/>
        <v>60647.099999999999</v>
      </c>
      <c r="G29" s="43">
        <f t="shared" si="12"/>
        <v>6595.3999999999996</v>
      </c>
      <c r="H29" s="43">
        <f t="shared" si="12"/>
        <v>1985.2</v>
      </c>
      <c r="I29" s="43">
        <f>I30+I32+I31</f>
        <v>13175.84</v>
      </c>
      <c r="J29" s="43">
        <f>J30+J32+J31</f>
        <v>3302.77</v>
      </c>
      <c r="K29" s="43">
        <f t="shared" si="5"/>
        <v>-197767.92000000001</v>
      </c>
      <c r="L29" s="43">
        <f t="shared" si="6"/>
        <v>6580.4400000000005</v>
      </c>
      <c r="M29" s="44">
        <f t="shared" si="7"/>
        <v>-47471.259999999995</v>
      </c>
      <c r="N29" s="45">
        <f t="shared" si="8"/>
        <v>1317.5699999999999</v>
      </c>
      <c r="O29" s="46">
        <f t="shared" si="1"/>
        <v>0.062461387812561983</v>
      </c>
      <c r="P29" s="46">
        <f t="shared" si="2"/>
        <v>1.6636963530122908</v>
      </c>
      <c r="Q29" s="46">
        <f t="shared" si="3"/>
        <v>1.9977317524335143</v>
      </c>
      <c r="R29" s="46">
        <f t="shared" si="4"/>
        <v>0.21725424628712667</v>
      </c>
    </row>
    <row r="30" s="78" customFormat="1" ht="17.25" customHeight="1">
      <c r="A30" s="79"/>
      <c r="B30" s="64"/>
      <c r="C30" s="80" t="s">
        <v>73</v>
      </c>
      <c r="D30" s="81" t="s">
        <v>74</v>
      </c>
      <c r="E30" s="82">
        <v>207674.48000000001</v>
      </c>
      <c r="F30" s="83">
        <v>21537.900000000001</v>
      </c>
      <c r="G30" s="83">
        <v>2250</v>
      </c>
      <c r="H30" s="83">
        <v>0</v>
      </c>
      <c r="I30" s="83">
        <v>6726.1800000000003</v>
      </c>
      <c r="J30" s="83">
        <v>1296.1800000000001</v>
      </c>
      <c r="K30" s="83">
        <f t="shared" si="5"/>
        <v>-200948.30000000002</v>
      </c>
      <c r="L30" s="83">
        <f t="shared" si="6"/>
        <v>4476.1800000000003</v>
      </c>
      <c r="M30" s="84">
        <f t="shared" si="7"/>
        <v>-14811.720000000001</v>
      </c>
      <c r="N30" s="85">
        <f t="shared" si="8"/>
        <v>1296.1800000000001</v>
      </c>
      <c r="O30" s="86">
        <f t="shared" si="1"/>
        <v>0.03238809120889577</v>
      </c>
      <c r="P30" s="86" t="str">
        <f t="shared" si="2"/>
        <v/>
      </c>
      <c r="Q30" s="86">
        <f t="shared" si="3"/>
        <v>2.9894133333333333</v>
      </c>
      <c r="R30" s="86">
        <f t="shared" si="4"/>
        <v>0.31229507055005362</v>
      </c>
    </row>
    <row r="31" s="78" customFormat="1" ht="16.5" customHeight="1">
      <c r="A31" s="79"/>
      <c r="B31" s="64"/>
      <c r="C31" s="80" t="s">
        <v>75</v>
      </c>
      <c r="D31" s="81" t="s">
        <v>76</v>
      </c>
      <c r="E31" s="82"/>
      <c r="F31" s="83">
        <v>511.5</v>
      </c>
      <c r="G31" s="83">
        <v>0</v>
      </c>
      <c r="H31" s="83">
        <v>0</v>
      </c>
      <c r="I31" s="83">
        <v>0</v>
      </c>
      <c r="J31" s="83">
        <v>0</v>
      </c>
      <c r="K31" s="83">
        <f t="shared" si="5"/>
        <v>0</v>
      </c>
      <c r="L31" s="83">
        <f t="shared" si="6"/>
        <v>0</v>
      </c>
      <c r="M31" s="84">
        <f t="shared" si="7"/>
        <v>-511.5</v>
      </c>
      <c r="N31" s="85">
        <f t="shared" si="8"/>
        <v>0</v>
      </c>
      <c r="O31" s="86" t="str">
        <f t="shared" si="1"/>
        <v/>
      </c>
      <c r="P31" s="86" t="str">
        <f t="shared" si="2"/>
        <v/>
      </c>
      <c r="Q31" s="86" t="str">
        <f t="shared" si="3"/>
        <v/>
      </c>
      <c r="R31" s="86">
        <f t="shared" si="4"/>
        <v>0</v>
      </c>
    </row>
    <row r="32" s="78" customFormat="1" ht="17.25" customHeight="1">
      <c r="A32" s="79"/>
      <c r="B32" s="64"/>
      <c r="C32" s="80" t="s">
        <v>77</v>
      </c>
      <c r="D32" s="81" t="s">
        <v>78</v>
      </c>
      <c r="E32" s="82">
        <v>3269.2800000000002</v>
      </c>
      <c r="F32" s="83">
        <v>38597.699999999997</v>
      </c>
      <c r="G32" s="83">
        <v>4345.3999999999996</v>
      </c>
      <c r="H32" s="83">
        <v>1985.2</v>
      </c>
      <c r="I32" s="83">
        <v>6449.6600000000008</v>
      </c>
      <c r="J32" s="83">
        <v>2006.5899999999999</v>
      </c>
      <c r="K32" s="83">
        <f t="shared" si="5"/>
        <v>3180.3800000000006</v>
      </c>
      <c r="L32" s="83">
        <f t="shared" si="6"/>
        <v>2104.2600000000011</v>
      </c>
      <c r="M32" s="84">
        <f t="shared" si="7"/>
        <v>-32148.039999999997</v>
      </c>
      <c r="N32" s="85">
        <f t="shared" si="8"/>
        <v>21.389999999999873</v>
      </c>
      <c r="O32" s="86">
        <f t="shared" si="1"/>
        <v>1.9728074683110655</v>
      </c>
      <c r="P32" s="86">
        <f t="shared" si="2"/>
        <v>1.0107747330243804</v>
      </c>
      <c r="Q32" s="86">
        <f t="shared" si="3"/>
        <v>1.4842500115064208</v>
      </c>
      <c r="R32" s="86">
        <f t="shared" si="4"/>
        <v>0.16709959401726013</v>
      </c>
    </row>
    <row r="33" s="62" customFormat="1" ht="14.25">
      <c r="A33" s="63"/>
      <c r="B33" s="87"/>
      <c r="C33" s="63"/>
      <c r="D33" s="65" t="s">
        <v>56</v>
      </c>
      <c r="E33" s="66">
        <f t="shared" ref="E33:J33" si="13">SUM(E25:E29)</f>
        <v>220465.26000000001</v>
      </c>
      <c r="F33" s="66">
        <f t="shared" si="13"/>
        <v>157892.39999999999</v>
      </c>
      <c r="G33" s="66">
        <f t="shared" si="13"/>
        <v>19788.199999999997</v>
      </c>
      <c r="H33" s="66">
        <f t="shared" si="13"/>
        <v>9831.6000000000004</v>
      </c>
      <c r="I33" s="66">
        <f t="shared" si="13"/>
        <v>23875.489999999998</v>
      </c>
      <c r="J33" s="66">
        <f t="shared" si="13"/>
        <v>7595.8099999999995</v>
      </c>
      <c r="K33" s="66">
        <f t="shared" si="5"/>
        <v>-196589.77000000002</v>
      </c>
      <c r="L33" s="66">
        <f t="shared" si="6"/>
        <v>4087.2900000000009</v>
      </c>
      <c r="M33" s="67">
        <f t="shared" si="7"/>
        <v>-134016.91</v>
      </c>
      <c r="N33" s="68">
        <f t="shared" si="8"/>
        <v>-2235.7900000000009</v>
      </c>
      <c r="O33" s="69">
        <f t="shared" si="1"/>
        <v>0.10829592834716906</v>
      </c>
      <c r="P33" s="69">
        <f t="shared" si="2"/>
        <v>0.77259143984702383</v>
      </c>
      <c r="Q33" s="69">
        <f t="shared" si="3"/>
        <v>1.2065518844563934</v>
      </c>
      <c r="R33" s="69">
        <f t="shared" si="4"/>
        <v>0.15121367462905116</v>
      </c>
    </row>
    <row r="34" ht="24.75" customHeight="1">
      <c r="A34" s="39" t="s">
        <v>79</v>
      </c>
      <c r="B34" s="40" t="s">
        <v>39</v>
      </c>
      <c r="C34" s="59" t="s">
        <v>80</v>
      </c>
      <c r="D34" s="72" t="s">
        <v>81</v>
      </c>
      <c r="E34" s="61">
        <v>70384.839999999997</v>
      </c>
      <c r="F34" s="43">
        <v>293156.20000000001</v>
      </c>
      <c r="G34" s="43">
        <v>57000</v>
      </c>
      <c r="H34" s="43">
        <v>49500</v>
      </c>
      <c r="I34" s="43">
        <v>68456.470000000001</v>
      </c>
      <c r="J34" s="43">
        <v>51457.470000000001</v>
      </c>
      <c r="K34" s="43">
        <f t="shared" si="5"/>
        <v>-1928.3699999999953</v>
      </c>
      <c r="L34" s="43">
        <f t="shared" si="6"/>
        <v>11456.470000000001</v>
      </c>
      <c r="M34" s="44">
        <f t="shared" si="7"/>
        <v>-224699.73000000001</v>
      </c>
      <c r="N34" s="45">
        <f t="shared" si="8"/>
        <v>1957.4700000000012</v>
      </c>
      <c r="O34" s="46">
        <f t="shared" si="1"/>
        <v>0.97260248087514312</v>
      </c>
      <c r="P34" s="46">
        <f t="shared" si="2"/>
        <v>1.0395448484848484</v>
      </c>
      <c r="Q34" s="46">
        <f t="shared" si="3"/>
        <v>1.2009907017543859</v>
      </c>
      <c r="R34" s="46">
        <f t="shared" si="4"/>
        <v>0.2335153409683984</v>
      </c>
    </row>
    <row r="35" ht="39.75" customHeight="1">
      <c r="A35" s="39"/>
      <c r="B35" s="40"/>
      <c r="C35" s="41" t="s">
        <v>82</v>
      </c>
      <c r="D35" s="72" t="s">
        <v>83</v>
      </c>
      <c r="E35" s="61">
        <v>10605.040000000001</v>
      </c>
      <c r="F35" s="43">
        <v>100194.10000000001</v>
      </c>
      <c r="G35" s="43">
        <v>22848</v>
      </c>
      <c r="H35" s="43">
        <v>14373</v>
      </c>
      <c r="I35" s="43">
        <v>59090.68</v>
      </c>
      <c r="J35" s="43">
        <v>30613.610000000001</v>
      </c>
      <c r="K35" s="43">
        <f t="shared" si="5"/>
        <v>48485.639999999999</v>
      </c>
      <c r="L35" s="43">
        <f t="shared" si="6"/>
        <v>36242.68</v>
      </c>
      <c r="M35" s="44">
        <f t="shared" si="7"/>
        <v>-41103.420000000006</v>
      </c>
      <c r="N35" s="45">
        <f t="shared" si="8"/>
        <v>16240.610000000001</v>
      </c>
      <c r="O35" s="46">
        <f t="shared" si="1"/>
        <v>5.571943151558127</v>
      </c>
      <c r="P35" s="46">
        <f t="shared" si="2"/>
        <v>2.1299387740903084</v>
      </c>
      <c r="Q35" s="46">
        <f t="shared" si="3"/>
        <v>2.58625175070028</v>
      </c>
      <c r="R35" s="46">
        <f t="shared" si="4"/>
        <v>0.58976207181860008</v>
      </c>
    </row>
    <row r="36" ht="34.5">
      <c r="A36" s="39"/>
      <c r="B36" s="40"/>
      <c r="C36" s="41" t="s">
        <v>84</v>
      </c>
      <c r="D36" s="60" t="s">
        <v>85</v>
      </c>
      <c r="E36" s="61">
        <v>8355.5400000000009</v>
      </c>
      <c r="F36" s="43">
        <v>53573.900000000001</v>
      </c>
      <c r="G36" s="43">
        <v>9071</v>
      </c>
      <c r="H36" s="43">
        <v>8710</v>
      </c>
      <c r="I36" s="43">
        <v>11469.719999999999</v>
      </c>
      <c r="J36" s="43">
        <v>11410.870000000001</v>
      </c>
      <c r="K36" s="43">
        <f t="shared" si="5"/>
        <v>3114.1799999999985</v>
      </c>
      <c r="L36" s="43">
        <f t="shared" si="6"/>
        <v>2398.7199999999993</v>
      </c>
      <c r="M36" s="44">
        <f t="shared" si="7"/>
        <v>-42104.18</v>
      </c>
      <c r="N36" s="45">
        <f t="shared" si="8"/>
        <v>2700.8700000000008</v>
      </c>
      <c r="O36" s="46">
        <f t="shared" si="1"/>
        <v>1.3727084066379909</v>
      </c>
      <c r="P36" s="46">
        <f t="shared" si="2"/>
        <v>1.3100884041331804</v>
      </c>
      <c r="Q36" s="46">
        <f t="shared" si="3"/>
        <v>1.2644383199206262</v>
      </c>
      <c r="R36" s="46">
        <f t="shared" si="4"/>
        <v>0.21409156324254905</v>
      </c>
    </row>
    <row r="37" ht="47.25" customHeight="1">
      <c r="A37" s="39"/>
      <c r="B37" s="40"/>
      <c r="C37" s="41" t="s">
        <v>86</v>
      </c>
      <c r="D37" s="72" t="s">
        <v>87</v>
      </c>
      <c r="E37" s="61">
        <v>10246.030000000001</v>
      </c>
      <c r="F37" s="43">
        <v>115809.2</v>
      </c>
      <c r="G37" s="43">
        <v>4524.6000000000004</v>
      </c>
      <c r="H37" s="43">
        <v>4524.6000000000004</v>
      </c>
      <c r="I37" s="43">
        <v>10778.75</v>
      </c>
      <c r="J37" s="43">
        <v>10778.75</v>
      </c>
      <c r="K37" s="43">
        <f t="shared" si="5"/>
        <v>532.71999999999935</v>
      </c>
      <c r="L37" s="43">
        <f t="shared" si="6"/>
        <v>6254.1499999999996</v>
      </c>
      <c r="M37" s="44">
        <f t="shared" si="7"/>
        <v>-105030.45</v>
      </c>
      <c r="N37" s="45">
        <f t="shared" si="8"/>
        <v>6254.1499999999996</v>
      </c>
      <c r="O37" s="46">
        <f t="shared" ref="O37:O78" si="14">IFERROR(I37/E37,"")</f>
        <v>1.0519928206339431</v>
      </c>
      <c r="P37" s="46">
        <f t="shared" ref="P37:P78" si="15">IFERROR(J37/H37,"")</f>
        <v>2.382254784953366</v>
      </c>
      <c r="Q37" s="46">
        <f t="shared" ref="Q37:Q78" si="16">IFERROR(I37/G37,"")</f>
        <v>2.382254784953366</v>
      </c>
      <c r="R37" s="46">
        <f t="shared" si="4"/>
        <v>0.093073348231401301</v>
      </c>
    </row>
    <row r="38" ht="17.25">
      <c r="A38" s="39"/>
      <c r="B38" s="40"/>
      <c r="C38" s="41" t="s">
        <v>88</v>
      </c>
      <c r="D38" s="75" t="s">
        <v>89</v>
      </c>
      <c r="E38" s="43">
        <v>1987.8600000000001</v>
      </c>
      <c r="F38" s="43">
        <v>3436.3000000000002</v>
      </c>
      <c r="G38" s="43">
        <v>0</v>
      </c>
      <c r="H38" s="43">
        <v>0</v>
      </c>
      <c r="I38" s="43">
        <v>1438.99</v>
      </c>
      <c r="J38" s="43">
        <v>1358.49</v>
      </c>
      <c r="K38" s="43">
        <f t="shared" si="5"/>
        <v>-548.87000000000012</v>
      </c>
      <c r="L38" s="43">
        <f t="shared" ref="L38:L78" si="17">I38-G38</f>
        <v>1438.99</v>
      </c>
      <c r="M38" s="44">
        <f t="shared" si="7"/>
        <v>-1997.3100000000002</v>
      </c>
      <c r="N38" s="45">
        <f t="shared" si="8"/>
        <v>1358.49</v>
      </c>
      <c r="O38" s="46">
        <f t="shared" si="14"/>
        <v>0.72388900626804698</v>
      </c>
      <c r="P38" s="46" t="str">
        <f t="shared" si="15"/>
        <v/>
      </c>
      <c r="Q38" s="46" t="str">
        <f t="shared" si="16"/>
        <v/>
      </c>
      <c r="R38" s="46">
        <f t="shared" si="4"/>
        <v>0.4187614585455286</v>
      </c>
    </row>
    <row r="39" ht="17.25">
      <c r="A39" s="39"/>
      <c r="B39" s="40"/>
      <c r="C39" s="41" t="s">
        <v>90</v>
      </c>
      <c r="D39" s="75" t="s">
        <v>91</v>
      </c>
      <c r="E39" s="43">
        <v>5.7400000000000002</v>
      </c>
      <c r="F39" s="43">
        <v>0</v>
      </c>
      <c r="G39" s="43">
        <v>0</v>
      </c>
      <c r="H39" s="43">
        <v>0</v>
      </c>
      <c r="I39" s="43">
        <v>214.97999999999999</v>
      </c>
      <c r="J39" s="43">
        <v>12.449999999999999</v>
      </c>
      <c r="K39" s="43">
        <f t="shared" si="5"/>
        <v>209.23999999999998</v>
      </c>
      <c r="L39" s="43">
        <f t="shared" si="17"/>
        <v>214.97999999999999</v>
      </c>
      <c r="M39" s="44">
        <f t="shared" si="7"/>
        <v>214.97999999999999</v>
      </c>
      <c r="N39" s="45">
        <f t="shared" si="8"/>
        <v>12.449999999999999</v>
      </c>
      <c r="O39" s="46">
        <f t="shared" si="14"/>
        <v>37.452961672473862</v>
      </c>
      <c r="P39" s="46" t="str">
        <f t="shared" si="15"/>
        <v/>
      </c>
      <c r="Q39" s="46" t="str">
        <f t="shared" si="16"/>
        <v/>
      </c>
      <c r="R39" s="46" t="str">
        <f t="shared" si="4"/>
        <v/>
      </c>
    </row>
    <row r="40" ht="34.5">
      <c r="A40" s="39"/>
      <c r="B40" s="40"/>
      <c r="C40" s="59" t="s">
        <v>92</v>
      </c>
      <c r="D40" s="72" t="s">
        <v>93</v>
      </c>
      <c r="E40" s="61">
        <v>21271.169999999998</v>
      </c>
      <c r="F40" s="43">
        <v>202788.70000000001</v>
      </c>
      <c r="G40" s="43">
        <v>17930</v>
      </c>
      <c r="H40" s="43">
        <v>15700</v>
      </c>
      <c r="I40" s="43">
        <v>18022.790000000001</v>
      </c>
      <c r="J40" s="43">
        <v>15219.139999999999</v>
      </c>
      <c r="K40" s="43">
        <f t="shared" si="5"/>
        <v>-3248.3799999999974</v>
      </c>
      <c r="L40" s="43">
        <f t="shared" si="17"/>
        <v>92.790000000000873</v>
      </c>
      <c r="M40" s="44">
        <f t="shared" si="7"/>
        <v>-184765.91</v>
      </c>
      <c r="N40" s="45">
        <f t="shared" si="8"/>
        <v>-480.86000000000058</v>
      </c>
      <c r="O40" s="46">
        <f t="shared" si="14"/>
        <v>0.84728719670803265</v>
      </c>
      <c r="P40" s="46">
        <f t="shared" si="15"/>
        <v>0.96937197452229296</v>
      </c>
      <c r="Q40" s="46">
        <f t="shared" si="16"/>
        <v>1.005175125488009</v>
      </c>
      <c r="R40" s="46">
        <f t="shared" si="4"/>
        <v>0.088874725268222543</v>
      </c>
    </row>
    <row r="41" ht="34.5">
      <c r="A41" s="39"/>
      <c r="B41" s="40"/>
      <c r="C41" s="59" t="s">
        <v>94</v>
      </c>
      <c r="D41" s="72" t="s">
        <v>95</v>
      </c>
      <c r="E41" s="61">
        <v>0</v>
      </c>
      <c r="F41" s="43">
        <v>0</v>
      </c>
      <c r="G41" s="43">
        <v>0</v>
      </c>
      <c r="H41" s="43">
        <v>0</v>
      </c>
      <c r="I41" s="43">
        <v>11201</v>
      </c>
      <c r="J41" s="43">
        <v>11201</v>
      </c>
      <c r="K41" s="43">
        <f t="shared" si="5"/>
        <v>11201</v>
      </c>
      <c r="L41" s="43">
        <f t="shared" si="17"/>
        <v>11201</v>
      </c>
      <c r="M41" s="44">
        <f t="shared" si="7"/>
        <v>11201</v>
      </c>
      <c r="N41" s="45">
        <f t="shared" si="8"/>
        <v>11201</v>
      </c>
      <c r="O41" s="46" t="str">
        <f t="shared" si="14"/>
        <v/>
      </c>
      <c r="P41" s="46" t="str">
        <f t="shared" si="15"/>
        <v/>
      </c>
      <c r="Q41" s="46" t="str">
        <f t="shared" si="16"/>
        <v/>
      </c>
      <c r="R41" s="46" t="str">
        <f t="shared" si="4"/>
        <v/>
      </c>
    </row>
    <row r="42" ht="34.5">
      <c r="A42" s="39"/>
      <c r="B42" s="40"/>
      <c r="C42" s="59" t="s">
        <v>96</v>
      </c>
      <c r="D42" s="72" t="s">
        <v>97</v>
      </c>
      <c r="E42" s="61">
        <v>12146.82</v>
      </c>
      <c r="F42" s="43">
        <v>96901.899999999994</v>
      </c>
      <c r="G42" s="43">
        <v>7750</v>
      </c>
      <c r="H42" s="43">
        <v>4850</v>
      </c>
      <c r="I42" s="43">
        <v>11662.18</v>
      </c>
      <c r="J42" s="43">
        <v>8699.0200000000004</v>
      </c>
      <c r="K42" s="43">
        <f t="shared" si="5"/>
        <v>-484.63999999999942</v>
      </c>
      <c r="L42" s="43">
        <f t="shared" si="17"/>
        <v>3912.1800000000003</v>
      </c>
      <c r="M42" s="44">
        <f t="shared" si="7"/>
        <v>-85239.720000000001</v>
      </c>
      <c r="N42" s="45">
        <f t="shared" si="8"/>
        <v>3849.0200000000004</v>
      </c>
      <c r="O42" s="46">
        <f t="shared" si="14"/>
        <v>0.96010149158380553</v>
      </c>
      <c r="P42" s="46">
        <f t="shared" si="15"/>
        <v>1.7936123711340206</v>
      </c>
      <c r="Q42" s="46">
        <f t="shared" si="16"/>
        <v>1.5047974193548388</v>
      </c>
      <c r="R42" s="46">
        <f t="shared" si="4"/>
        <v>0.12035037496684793</v>
      </c>
    </row>
    <row r="43" ht="44.25" hidden="1" customHeight="1">
      <c r="A43" s="39"/>
      <c r="B43" s="40"/>
      <c r="C43" s="59" t="s">
        <v>98</v>
      </c>
      <c r="D43" s="72" t="s">
        <v>99</v>
      </c>
      <c r="E43" s="61">
        <v>0</v>
      </c>
      <c r="F43" s="43">
        <v>0</v>
      </c>
      <c r="G43" s="43">
        <v>0</v>
      </c>
      <c r="H43" s="43">
        <v>0</v>
      </c>
      <c r="I43" s="43">
        <v>0</v>
      </c>
      <c r="J43" s="43">
        <v>0</v>
      </c>
      <c r="K43" s="43">
        <f t="shared" si="5"/>
        <v>0</v>
      </c>
      <c r="L43" s="43">
        <f t="shared" si="17"/>
        <v>0</v>
      </c>
      <c r="M43" s="44">
        <f t="shared" si="7"/>
        <v>0</v>
      </c>
      <c r="N43" s="45">
        <f t="shared" si="8"/>
        <v>0</v>
      </c>
      <c r="O43" s="46" t="str">
        <f t="shared" si="14"/>
        <v/>
      </c>
      <c r="P43" s="46" t="str">
        <f t="shared" si="15"/>
        <v/>
      </c>
      <c r="Q43" s="46" t="str">
        <f t="shared" si="16"/>
        <v/>
      </c>
      <c r="R43" s="46"/>
    </row>
    <row r="44" ht="17.25">
      <c r="A44" s="39"/>
      <c r="B44" s="40"/>
      <c r="C44" s="41" t="s">
        <v>54</v>
      </c>
      <c r="D44" s="60" t="s">
        <v>55</v>
      </c>
      <c r="E44" s="61">
        <v>2444.4200000000001</v>
      </c>
      <c r="F44" s="43">
        <v>12978</v>
      </c>
      <c r="G44" s="43">
        <v>0</v>
      </c>
      <c r="H44" s="43">
        <v>0</v>
      </c>
      <c r="I44" s="43">
        <v>817.94999999999993</v>
      </c>
      <c r="J44" s="43">
        <v>428.04000000000002</v>
      </c>
      <c r="K44" s="43">
        <f t="shared" si="5"/>
        <v>-1626.4700000000003</v>
      </c>
      <c r="L44" s="43">
        <f t="shared" si="17"/>
        <v>817.94999999999993</v>
      </c>
      <c r="M44" s="44">
        <f t="shared" si="7"/>
        <v>-12160.049999999999</v>
      </c>
      <c r="N44" s="45">
        <f t="shared" si="8"/>
        <v>428.04000000000002</v>
      </c>
      <c r="O44" s="46">
        <f t="shared" si="14"/>
        <v>0.33461925528346187</v>
      </c>
      <c r="P44" s="46" t="str">
        <f t="shared" si="15"/>
        <v/>
      </c>
      <c r="Q44" s="46" t="str">
        <f t="shared" si="16"/>
        <v/>
      </c>
      <c r="R44" s="46">
        <f t="shared" ref="R44:R78" si="18">IFERROR(I44/F44,"")</f>
        <v>0.063025889967637541</v>
      </c>
    </row>
    <row r="45" ht="34.5">
      <c r="A45" s="39"/>
      <c r="B45" s="40"/>
      <c r="C45" s="41" t="s">
        <v>100</v>
      </c>
      <c r="D45" s="75" t="s">
        <v>101</v>
      </c>
      <c r="E45" s="43">
        <v>7554.1599999999999</v>
      </c>
      <c r="F45" s="43">
        <v>68465.100000000006</v>
      </c>
      <c r="G45" s="43">
        <v>8203</v>
      </c>
      <c r="H45" s="43">
        <v>4778</v>
      </c>
      <c r="I45" s="43">
        <v>8872.7700000000004</v>
      </c>
      <c r="J45" s="43">
        <v>4444.3200000000006</v>
      </c>
      <c r="K45" s="43">
        <f t="shared" si="5"/>
        <v>1318.6100000000006</v>
      </c>
      <c r="L45" s="43">
        <f t="shared" si="17"/>
        <v>669.77000000000044</v>
      </c>
      <c r="M45" s="44">
        <f t="shared" si="7"/>
        <v>-59592.330000000002</v>
      </c>
      <c r="N45" s="45">
        <f t="shared" si="8"/>
        <v>-333.67999999999938</v>
      </c>
      <c r="O45" s="46">
        <f t="shared" si="14"/>
        <v>1.1745541529435437</v>
      </c>
      <c r="P45" s="46">
        <f t="shared" si="15"/>
        <v>0.93016324822101315</v>
      </c>
      <c r="Q45" s="46">
        <f t="shared" si="16"/>
        <v>1.0816493965622334</v>
      </c>
      <c r="R45" s="46">
        <f t="shared" si="18"/>
        <v>0.12959551654784701</v>
      </c>
    </row>
    <row r="46" s="62" customFormat="1" ht="14.25">
      <c r="A46" s="63"/>
      <c r="B46" s="87"/>
      <c r="C46" s="63"/>
      <c r="D46" s="65" t="s">
        <v>56</v>
      </c>
      <c r="E46" s="88">
        <f t="shared" ref="E46:K46" si="19">SUM(E34:E45)</f>
        <v>145001.62000000002</v>
      </c>
      <c r="F46" s="88">
        <f t="shared" si="19"/>
        <v>947303.40000000014</v>
      </c>
      <c r="G46" s="88">
        <f t="shared" si="19"/>
        <v>127326.60000000001</v>
      </c>
      <c r="H46" s="88">
        <f t="shared" si="19"/>
        <v>102435.60000000001</v>
      </c>
      <c r="I46" s="88">
        <f>SUM(I34:I45)</f>
        <v>202026.28</v>
      </c>
      <c r="J46" s="88">
        <f>SUM(J34:J45)</f>
        <v>145623.16</v>
      </c>
      <c r="K46" s="88">
        <f t="shared" si="19"/>
        <v>57024.660000000003</v>
      </c>
      <c r="L46" s="88">
        <f t="shared" si="17"/>
        <v>74699.679999999993</v>
      </c>
      <c r="M46" s="88">
        <f>SUM(M34:M45)</f>
        <v>-745277.12</v>
      </c>
      <c r="N46" s="88">
        <f>SUM(N34:N45)</f>
        <v>43187.560000000012</v>
      </c>
      <c r="O46" s="69">
        <f t="shared" si="14"/>
        <v>1.3932691234759995</v>
      </c>
      <c r="P46" s="69">
        <f t="shared" si="15"/>
        <v>1.4216069413368009</v>
      </c>
      <c r="Q46" s="69">
        <f t="shared" si="16"/>
        <v>1.5866777248430413</v>
      </c>
      <c r="R46" s="69">
        <f t="shared" si="18"/>
        <v>0.21326459928255295</v>
      </c>
    </row>
    <row r="47" ht="17.25">
      <c r="A47" s="39" t="s">
        <v>102</v>
      </c>
      <c r="B47" s="40" t="s">
        <v>103</v>
      </c>
      <c r="C47" s="41" t="s">
        <v>104</v>
      </c>
      <c r="D47" s="60" t="s">
        <v>105</v>
      </c>
      <c r="E47" s="61">
        <v>94589.880000000005</v>
      </c>
      <c r="F47" s="43">
        <v>653882.09999999998</v>
      </c>
      <c r="G47" s="43">
        <v>121052.5</v>
      </c>
      <c r="H47" s="43">
        <v>60340.5</v>
      </c>
      <c r="I47" s="43">
        <v>54887.18</v>
      </c>
      <c r="J47" s="43">
        <v>134.47</v>
      </c>
      <c r="K47" s="43">
        <f t="shared" ref="K47:K78" si="20">I47-E47</f>
        <v>-39702.700000000004</v>
      </c>
      <c r="L47" s="43">
        <f t="shared" si="17"/>
        <v>-66165.320000000007</v>
      </c>
      <c r="M47" s="44">
        <f t="shared" ref="M47:M78" si="21">I47-F47</f>
        <v>-598994.91999999993</v>
      </c>
      <c r="N47" s="45">
        <f t="shared" ref="N47:N78" si="22">J47-H47</f>
        <v>-60206.029999999999</v>
      </c>
      <c r="O47" s="46">
        <f t="shared" si="14"/>
        <v>0.58026482325593387</v>
      </c>
      <c r="P47" s="46">
        <f t="shared" si="15"/>
        <v>0.0022285198167068553</v>
      </c>
      <c r="Q47" s="46">
        <f t="shared" si="16"/>
        <v>0.45341632762644307</v>
      </c>
      <c r="R47" s="46">
        <f t="shared" si="18"/>
        <v>0.083940484071975671</v>
      </c>
    </row>
    <row r="48" ht="17.25">
      <c r="A48" s="39"/>
      <c r="B48" s="40"/>
      <c r="C48" s="41" t="s">
        <v>106</v>
      </c>
      <c r="D48" s="60" t="s">
        <v>107</v>
      </c>
      <c r="E48" s="61">
        <v>63357.610000000001</v>
      </c>
      <c r="F48" s="43">
        <v>423200.79999999999</v>
      </c>
      <c r="G48" s="43">
        <v>77449.100000000006</v>
      </c>
      <c r="H48" s="43">
        <v>34724.199999999997</v>
      </c>
      <c r="I48" s="43">
        <v>45268.300000000003</v>
      </c>
      <c r="J48" s="43">
        <v>0</v>
      </c>
      <c r="K48" s="43">
        <f t="shared" si="20"/>
        <v>-18089.309999999998</v>
      </c>
      <c r="L48" s="43">
        <f t="shared" si="17"/>
        <v>-32180.800000000003</v>
      </c>
      <c r="M48" s="44">
        <f t="shared" si="21"/>
        <v>-377932.5</v>
      </c>
      <c r="N48" s="45">
        <f t="shared" si="22"/>
        <v>-34724.199999999997</v>
      </c>
      <c r="O48" s="46">
        <f t="shared" si="14"/>
        <v>0.71448875675708101</v>
      </c>
      <c r="P48" s="46">
        <f t="shared" si="15"/>
        <v>0</v>
      </c>
      <c r="Q48" s="46">
        <f t="shared" si="16"/>
        <v>0.58449097536317396</v>
      </c>
      <c r="R48" s="46">
        <f t="shared" si="18"/>
        <v>0.10696648021459318</v>
      </c>
    </row>
    <row r="49" ht="34.5">
      <c r="A49" s="39"/>
      <c r="B49" s="40"/>
      <c r="C49" s="41" t="s">
        <v>108</v>
      </c>
      <c r="D49" s="60" t="s">
        <v>109</v>
      </c>
      <c r="E49" s="61">
        <v>491950.84999999998</v>
      </c>
      <c r="F49" s="43">
        <v>4515290.5999999996</v>
      </c>
      <c r="G49" s="43">
        <v>623261.09999999998</v>
      </c>
      <c r="H49" s="43">
        <v>329896</v>
      </c>
      <c r="I49" s="43">
        <v>300471.94</v>
      </c>
      <c r="J49" s="43">
        <v>19086.77</v>
      </c>
      <c r="K49" s="43">
        <f t="shared" si="20"/>
        <v>-191478.90999999997</v>
      </c>
      <c r="L49" s="43">
        <f t="shared" si="17"/>
        <v>-322789.15999999997</v>
      </c>
      <c r="M49" s="44">
        <f t="shared" si="21"/>
        <v>-4214818.6599999992</v>
      </c>
      <c r="N49" s="45">
        <f t="shared" si="22"/>
        <v>-310809.22999999998</v>
      </c>
      <c r="O49" s="46">
        <f t="shared" si="14"/>
        <v>0.6107763407665624</v>
      </c>
      <c r="P49" s="46">
        <f t="shared" si="15"/>
        <v>0.057856930669059344</v>
      </c>
      <c r="Q49" s="46">
        <f t="shared" si="16"/>
        <v>0.48209641192110342</v>
      </c>
      <c r="R49" s="46">
        <f t="shared" si="18"/>
        <v>0.066545426777182407</v>
      </c>
    </row>
    <row r="50" ht="34.5">
      <c r="A50" s="39"/>
      <c r="B50" s="40"/>
      <c r="C50" s="41" t="s">
        <v>110</v>
      </c>
      <c r="D50" s="60" t="s">
        <v>111</v>
      </c>
      <c r="E50" s="61">
        <v>124.3</v>
      </c>
      <c r="F50" s="43">
        <v>795</v>
      </c>
      <c r="G50" s="43">
        <v>120</v>
      </c>
      <c r="H50" s="43">
        <v>60</v>
      </c>
      <c r="I50" s="43">
        <v>134.16</v>
      </c>
      <c r="J50" s="43">
        <v>83.810000000000002</v>
      </c>
      <c r="K50" s="43">
        <f t="shared" si="20"/>
        <v>9.8599999999999994</v>
      </c>
      <c r="L50" s="43">
        <f t="shared" si="17"/>
        <v>14.159999999999997</v>
      </c>
      <c r="M50" s="44">
        <f t="shared" si="21"/>
        <v>-660.84000000000003</v>
      </c>
      <c r="N50" s="45">
        <f t="shared" si="22"/>
        <v>23.810000000000002</v>
      </c>
      <c r="O50" s="46">
        <f t="shared" si="14"/>
        <v>1.0793242156074014</v>
      </c>
      <c r="P50" s="46">
        <f t="shared" si="15"/>
        <v>1.3968333333333334</v>
      </c>
      <c r="Q50" s="46">
        <f t="shared" si="16"/>
        <v>1.1179999999999999</v>
      </c>
      <c r="R50" s="46">
        <f t="shared" si="18"/>
        <v>0.16875471698113206</v>
      </c>
    </row>
    <row r="51" s="62" customFormat="1" ht="14.25">
      <c r="A51" s="63"/>
      <c r="B51" s="64"/>
      <c r="C51" s="63"/>
      <c r="D51" s="65" t="s">
        <v>56</v>
      </c>
      <c r="E51" s="66">
        <f t="shared" ref="E51:H51" si="23">SUM(E47:E50)</f>
        <v>650022.64000000001</v>
      </c>
      <c r="F51" s="66">
        <f t="shared" si="23"/>
        <v>5593168.5</v>
      </c>
      <c r="G51" s="66">
        <f t="shared" si="23"/>
        <v>821882.69999999995</v>
      </c>
      <c r="H51" s="66">
        <f t="shared" si="23"/>
        <v>425020.70000000001</v>
      </c>
      <c r="I51" s="66">
        <f>SUM(I47:I50)</f>
        <v>400761.58000000002</v>
      </c>
      <c r="J51" s="66">
        <f>SUM(J47:J50)</f>
        <v>19305.050000000003</v>
      </c>
      <c r="K51" s="66">
        <f t="shared" si="20"/>
        <v>-249261.06</v>
      </c>
      <c r="L51" s="66">
        <f t="shared" si="17"/>
        <v>-421121.11999999994</v>
      </c>
      <c r="M51" s="67">
        <f t="shared" si="21"/>
        <v>-5192406.9199999999</v>
      </c>
      <c r="N51" s="68">
        <f t="shared" si="22"/>
        <v>-405715.65000000002</v>
      </c>
      <c r="O51" s="69">
        <f t="shared" si="14"/>
        <v>0.61653480254164683</v>
      </c>
      <c r="P51" s="69">
        <f t="shared" si="15"/>
        <v>0.045421434767765431</v>
      </c>
      <c r="Q51" s="69">
        <f t="shared" si="16"/>
        <v>0.48761408410226914</v>
      </c>
      <c r="R51" s="69">
        <f t="shared" si="18"/>
        <v>0.071651976871428061</v>
      </c>
    </row>
    <row r="52" ht="17.25">
      <c r="A52" s="70">
        <v>991</v>
      </c>
      <c r="B52" s="40" t="s">
        <v>112</v>
      </c>
      <c r="C52" s="59" t="s">
        <v>67</v>
      </c>
      <c r="D52" s="72" t="s">
        <v>113</v>
      </c>
      <c r="E52" s="61">
        <v>7907.1999999999998</v>
      </c>
      <c r="F52" s="43">
        <v>66470.800000000003</v>
      </c>
      <c r="G52" s="43">
        <v>9900</v>
      </c>
      <c r="H52" s="43">
        <v>5600</v>
      </c>
      <c r="I52" s="43">
        <v>8995.9399999999987</v>
      </c>
      <c r="J52" s="43">
        <v>3909.9899999999998</v>
      </c>
      <c r="K52" s="43">
        <f t="shared" si="20"/>
        <v>1088.7399999999989</v>
      </c>
      <c r="L52" s="43">
        <f t="shared" si="17"/>
        <v>-904.06000000000131</v>
      </c>
      <c r="M52" s="44">
        <f t="shared" si="21"/>
        <v>-57474.860000000001</v>
      </c>
      <c r="N52" s="45">
        <f t="shared" si="22"/>
        <v>-1690.0100000000002</v>
      </c>
      <c r="O52" s="46">
        <f t="shared" si="14"/>
        <v>1.1376897005261026</v>
      </c>
      <c r="P52" s="46">
        <f t="shared" si="15"/>
        <v>0.69821250000000001</v>
      </c>
      <c r="Q52" s="46">
        <f t="shared" si="16"/>
        <v>0.90868080808080798</v>
      </c>
      <c r="R52" s="46">
        <f t="shared" si="18"/>
        <v>0.13533671928124827</v>
      </c>
    </row>
    <row r="53" ht="17.25">
      <c r="A53" s="73"/>
      <c r="B53" s="40"/>
      <c r="C53" s="41" t="s">
        <v>114</v>
      </c>
      <c r="D53" s="60" t="s">
        <v>115</v>
      </c>
      <c r="E53" s="61">
        <v>0</v>
      </c>
      <c r="F53" s="43">
        <v>0</v>
      </c>
      <c r="G53" s="43">
        <v>0</v>
      </c>
      <c r="H53" s="43">
        <v>0</v>
      </c>
      <c r="I53" s="43">
        <v>1813.8399999999999</v>
      </c>
      <c r="J53" s="43">
        <v>1308.5</v>
      </c>
      <c r="K53" s="43">
        <f t="shared" si="20"/>
        <v>1813.8399999999999</v>
      </c>
      <c r="L53" s="43">
        <f t="shared" si="17"/>
        <v>1813.8399999999999</v>
      </c>
      <c r="M53" s="44">
        <f t="shared" si="21"/>
        <v>1813.8399999999999</v>
      </c>
      <c r="N53" s="45">
        <f t="shared" si="22"/>
        <v>1308.5</v>
      </c>
      <c r="O53" s="46" t="str">
        <f t="shared" si="14"/>
        <v/>
      </c>
      <c r="P53" s="46" t="str">
        <f t="shared" si="15"/>
        <v/>
      </c>
      <c r="Q53" s="46" t="str">
        <f t="shared" si="16"/>
        <v/>
      </c>
      <c r="R53" s="46" t="str">
        <f t="shared" si="18"/>
        <v/>
      </c>
    </row>
    <row r="54" s="62" customFormat="1" ht="14.25">
      <c r="A54" s="74"/>
      <c r="B54" s="64"/>
      <c r="C54" s="63"/>
      <c r="D54" s="65" t="s">
        <v>56</v>
      </c>
      <c r="E54" s="66">
        <f t="shared" ref="E54:H54" si="24">SUM(E52:E53)</f>
        <v>7907.1999999999998</v>
      </c>
      <c r="F54" s="66">
        <f t="shared" si="24"/>
        <v>66470.800000000003</v>
      </c>
      <c r="G54" s="66">
        <f t="shared" si="24"/>
        <v>9900</v>
      </c>
      <c r="H54" s="66">
        <f t="shared" si="24"/>
        <v>5600</v>
      </c>
      <c r="I54" s="66">
        <f>SUM(I52:I53)</f>
        <v>10809.779999999999</v>
      </c>
      <c r="J54" s="66">
        <f>SUM(J52:J53)</f>
        <v>5218.4899999999998</v>
      </c>
      <c r="K54" s="66">
        <f t="shared" si="20"/>
        <v>2902.579999999999</v>
      </c>
      <c r="L54" s="66">
        <f t="shared" si="17"/>
        <v>909.77999999999884</v>
      </c>
      <c r="M54" s="67">
        <f t="shared" si="21"/>
        <v>-55661.020000000004</v>
      </c>
      <c r="N54" s="68">
        <f t="shared" si="22"/>
        <v>-381.51000000000022</v>
      </c>
      <c r="O54" s="69">
        <f t="shared" si="14"/>
        <v>1.3670806353702953</v>
      </c>
      <c r="P54" s="69">
        <f t="shared" si="15"/>
        <v>0.93187321428571424</v>
      </c>
      <c r="Q54" s="69">
        <f t="shared" si="16"/>
        <v>1.0918969696969696</v>
      </c>
      <c r="R54" s="69">
        <f t="shared" si="18"/>
        <v>0.16262449075383476</v>
      </c>
    </row>
    <row r="55" ht="17.25">
      <c r="A55" s="39" t="s">
        <v>116</v>
      </c>
      <c r="B55" s="40" t="s">
        <v>117</v>
      </c>
      <c r="C55" s="41" t="s">
        <v>118</v>
      </c>
      <c r="D55" s="75" t="s">
        <v>119</v>
      </c>
      <c r="E55" s="43">
        <v>3082.5599999999999</v>
      </c>
      <c r="F55" s="43">
        <v>24461.700000000001</v>
      </c>
      <c r="G55" s="43">
        <v>536</v>
      </c>
      <c r="H55" s="43">
        <v>378.19999999999999</v>
      </c>
      <c r="I55" s="43">
        <v>991.02999999999997</v>
      </c>
      <c r="J55" s="43">
        <v>758.82000000000005</v>
      </c>
      <c r="K55" s="43">
        <f t="shared" si="20"/>
        <v>-2091.5299999999997</v>
      </c>
      <c r="L55" s="43">
        <f t="shared" si="17"/>
        <v>455.02999999999997</v>
      </c>
      <c r="M55" s="44">
        <f t="shared" si="21"/>
        <v>-23470.670000000002</v>
      </c>
      <c r="N55" s="45">
        <f t="shared" si="22"/>
        <v>380.62000000000006</v>
      </c>
      <c r="O55" s="89">
        <f t="shared" si="14"/>
        <v>0.32149576974981831</v>
      </c>
      <c r="P55" s="89">
        <f t="shared" si="15"/>
        <v>2.0063987308302487</v>
      </c>
      <c r="Q55" s="89">
        <f t="shared" si="16"/>
        <v>1.8489365671641791</v>
      </c>
      <c r="R55" s="46">
        <f t="shared" si="18"/>
        <v>0.040513537489217835</v>
      </c>
    </row>
    <row r="56" ht="17.25">
      <c r="A56" s="39"/>
      <c r="B56" s="40"/>
      <c r="C56" s="41" t="s">
        <v>120</v>
      </c>
      <c r="D56" s="60" t="s">
        <v>121</v>
      </c>
      <c r="E56" s="61">
        <v>1346.79</v>
      </c>
      <c r="F56" s="43">
        <v>50550.300000000003</v>
      </c>
      <c r="G56" s="43">
        <v>600</v>
      </c>
      <c r="H56" s="43">
        <v>500</v>
      </c>
      <c r="I56" s="43">
        <v>944.08000000000004</v>
      </c>
      <c r="J56" s="43">
        <v>818.55999999999995</v>
      </c>
      <c r="K56" s="43">
        <f t="shared" si="20"/>
        <v>-402.70999999999992</v>
      </c>
      <c r="L56" s="43">
        <f t="shared" si="17"/>
        <v>344.08000000000004</v>
      </c>
      <c r="M56" s="44">
        <f t="shared" si="21"/>
        <v>-49606.220000000001</v>
      </c>
      <c r="N56" s="45">
        <f t="shared" si="22"/>
        <v>318.55999999999995</v>
      </c>
      <c r="O56" s="89">
        <f t="shared" si="14"/>
        <v>0.70098530580120144</v>
      </c>
      <c r="P56" s="89">
        <f t="shared" si="15"/>
        <v>1.6371199999999999</v>
      </c>
      <c r="Q56" s="89">
        <f t="shared" si="16"/>
        <v>1.5734666666666668</v>
      </c>
      <c r="R56" s="46">
        <f t="shared" si="18"/>
        <v>0.01867605137852792</v>
      </c>
    </row>
    <row r="57" s="62" customFormat="1" ht="14.25">
      <c r="A57" s="63"/>
      <c r="B57" s="64"/>
      <c r="C57" s="63"/>
      <c r="D57" s="65" t="s">
        <v>56</v>
      </c>
      <c r="E57" s="66">
        <f t="shared" ref="E57:H57" si="25">SUBTOTAL(9,E55:E56)</f>
        <v>4429.3500000000004</v>
      </c>
      <c r="F57" s="66">
        <f t="shared" si="25"/>
        <v>75012</v>
      </c>
      <c r="G57" s="66">
        <f t="shared" si="25"/>
        <v>1136</v>
      </c>
      <c r="H57" s="66">
        <f t="shared" si="25"/>
        <v>878.20000000000005</v>
      </c>
      <c r="I57" s="66">
        <f>SUBTOTAL(9,I55:I56)</f>
        <v>1935.1100000000001</v>
      </c>
      <c r="J57" s="66">
        <f>SUBTOTAL(9,J55:J56)</f>
        <v>1577.3800000000001</v>
      </c>
      <c r="K57" s="66">
        <f t="shared" si="20"/>
        <v>-2494.2400000000002</v>
      </c>
      <c r="L57" s="66">
        <f t="shared" si="17"/>
        <v>799.11000000000013</v>
      </c>
      <c r="M57" s="67">
        <f t="shared" si="21"/>
        <v>-73076.889999999999</v>
      </c>
      <c r="N57" s="68">
        <f t="shared" si="22"/>
        <v>699.18000000000006</v>
      </c>
      <c r="O57" s="69">
        <f t="shared" si="14"/>
        <v>0.43688351563999234</v>
      </c>
      <c r="P57" s="69">
        <f t="shared" si="15"/>
        <v>1.7961512184012753</v>
      </c>
      <c r="Q57" s="69">
        <f t="shared" si="16"/>
        <v>1.7034419014084508</v>
      </c>
      <c r="R57" s="69">
        <f t="shared" si="18"/>
        <v>0.025797339092411883</v>
      </c>
    </row>
    <row r="58" ht="17.25">
      <c r="A58" s="73"/>
      <c r="B58" s="40" t="s">
        <v>122</v>
      </c>
      <c r="C58" s="41" t="s">
        <v>123</v>
      </c>
      <c r="D58" s="76" t="s">
        <v>124</v>
      </c>
      <c r="E58" s="43">
        <v>44.609999999999999</v>
      </c>
      <c r="F58" s="43">
        <v>30.699999999999999</v>
      </c>
      <c r="G58" s="43">
        <v>20.399999999999999</v>
      </c>
      <c r="H58" s="43">
        <v>10.199999999999999</v>
      </c>
      <c r="I58" s="43">
        <v>54.030000000000001</v>
      </c>
      <c r="J58" s="43">
        <v>10.74</v>
      </c>
      <c r="K58" s="43">
        <f t="shared" si="20"/>
        <v>9.4200000000000017</v>
      </c>
      <c r="L58" s="43">
        <f t="shared" si="17"/>
        <v>33.630000000000003</v>
      </c>
      <c r="M58" s="44">
        <f t="shared" si="21"/>
        <v>23.330000000000002</v>
      </c>
      <c r="N58" s="45">
        <f t="shared" si="22"/>
        <v>0.54000000000000092</v>
      </c>
      <c r="O58" s="46">
        <f t="shared" si="14"/>
        <v>1.2111634162743781</v>
      </c>
      <c r="P58" s="46">
        <f t="shared" si="15"/>
        <v>1.0529411764705883</v>
      </c>
      <c r="Q58" s="46">
        <f t="shared" si="16"/>
        <v>2.6485294117647062</v>
      </c>
      <c r="R58" s="46">
        <f t="shared" si="18"/>
        <v>1.7599348534201955</v>
      </c>
    </row>
    <row r="59" ht="17.25">
      <c r="A59" s="73"/>
      <c r="B59" s="40"/>
      <c r="C59" s="41" t="s">
        <v>88</v>
      </c>
      <c r="D59" s="75" t="s">
        <v>125</v>
      </c>
      <c r="E59" s="43">
        <v>396.45000000000005</v>
      </c>
      <c r="F59" s="43">
        <v>26</v>
      </c>
      <c r="G59" s="43">
        <v>26</v>
      </c>
      <c r="H59" s="43">
        <v>26</v>
      </c>
      <c r="I59" s="43">
        <v>464.35000000000002</v>
      </c>
      <c r="J59" s="43">
        <v>393.94000000000005</v>
      </c>
      <c r="K59" s="43">
        <f t="shared" si="20"/>
        <v>67.899999999999977</v>
      </c>
      <c r="L59" s="43">
        <f t="shared" si="17"/>
        <v>438.35000000000002</v>
      </c>
      <c r="M59" s="44">
        <f t="shared" si="21"/>
        <v>438.35000000000002</v>
      </c>
      <c r="N59" s="45">
        <f t="shared" si="22"/>
        <v>367.94000000000005</v>
      </c>
      <c r="O59" s="46">
        <f t="shared" si="14"/>
        <v>1.1712700214402825</v>
      </c>
      <c r="P59" s="46">
        <f t="shared" si="15"/>
        <v>15.151538461538463</v>
      </c>
      <c r="Q59" s="46">
        <f t="shared" si="16"/>
        <v>17.859615384615385</v>
      </c>
      <c r="R59" s="90">
        <f t="shared" si="18"/>
        <v>17.859615384615385</v>
      </c>
    </row>
    <row r="60" ht="17.25">
      <c r="A60" s="73"/>
      <c r="B60" s="40"/>
      <c r="C60" s="41" t="s">
        <v>52</v>
      </c>
      <c r="D60" s="60" t="s">
        <v>53</v>
      </c>
      <c r="E60" s="61">
        <v>0</v>
      </c>
      <c r="F60" s="43">
        <v>371</v>
      </c>
      <c r="G60" s="43">
        <v>0</v>
      </c>
      <c r="H60" s="43">
        <v>0</v>
      </c>
      <c r="I60" s="43">
        <v>0</v>
      </c>
      <c r="J60" s="43">
        <v>0</v>
      </c>
      <c r="K60" s="43">
        <f t="shared" si="20"/>
        <v>0</v>
      </c>
      <c r="L60" s="43">
        <f t="shared" si="17"/>
        <v>0</v>
      </c>
      <c r="M60" s="44">
        <f t="shared" si="21"/>
        <v>-371</v>
      </c>
      <c r="N60" s="45">
        <f t="shared" si="22"/>
        <v>0</v>
      </c>
      <c r="O60" s="46" t="str">
        <f t="shared" si="14"/>
        <v/>
      </c>
      <c r="P60" s="46" t="str">
        <f t="shared" si="15"/>
        <v/>
      </c>
      <c r="Q60" s="46" t="str">
        <f t="shared" si="16"/>
        <v/>
      </c>
      <c r="R60" s="46">
        <f t="shared" si="18"/>
        <v>0</v>
      </c>
    </row>
    <row r="61" ht="34.5">
      <c r="A61" s="73"/>
      <c r="B61" s="40"/>
      <c r="C61" s="41" t="s">
        <v>126</v>
      </c>
      <c r="D61" s="75" t="s">
        <v>127</v>
      </c>
      <c r="E61" s="43">
        <v>10636.559999999999</v>
      </c>
      <c r="F61" s="43">
        <v>3241.9000000000001</v>
      </c>
      <c r="G61" s="43">
        <v>325</v>
      </c>
      <c r="H61" s="43">
        <v>205</v>
      </c>
      <c r="I61" s="43">
        <v>12606.74</v>
      </c>
      <c r="J61" s="43">
        <v>2764.6399999999999</v>
      </c>
      <c r="K61" s="43">
        <f t="shared" si="20"/>
        <v>1970.1800000000003</v>
      </c>
      <c r="L61" s="43">
        <f t="shared" si="17"/>
        <v>12281.74</v>
      </c>
      <c r="M61" s="44">
        <f t="shared" si="21"/>
        <v>9364.8400000000001</v>
      </c>
      <c r="N61" s="45">
        <f t="shared" si="22"/>
        <v>2559.6399999999999</v>
      </c>
      <c r="O61" s="46">
        <f t="shared" si="14"/>
        <v>1.1852271787119144</v>
      </c>
      <c r="P61" s="46">
        <f t="shared" si="15"/>
        <v>13.486048780487804</v>
      </c>
      <c r="Q61" s="46">
        <f t="shared" si="16"/>
        <v>38.789969230769231</v>
      </c>
      <c r="R61" s="46">
        <f t="shared" si="18"/>
        <v>3.8886887319164685</v>
      </c>
    </row>
    <row r="62" ht="17.25">
      <c r="A62" s="73"/>
      <c r="B62" s="40"/>
      <c r="C62" s="41" t="s">
        <v>54</v>
      </c>
      <c r="D62" s="75" t="s">
        <v>55</v>
      </c>
      <c r="E62" s="43">
        <v>11697.040000000001</v>
      </c>
      <c r="F62" s="43">
        <v>103985.39999999999</v>
      </c>
      <c r="G62" s="43">
        <v>13142.799999999999</v>
      </c>
      <c r="H62" s="43">
        <v>6909.7999999999993</v>
      </c>
      <c r="I62" s="43">
        <v>24935.18</v>
      </c>
      <c r="J62" s="43">
        <v>10996.41</v>
      </c>
      <c r="K62" s="43">
        <f t="shared" si="20"/>
        <v>13238.139999999999</v>
      </c>
      <c r="L62" s="43">
        <f t="shared" si="17"/>
        <v>11792.380000000001</v>
      </c>
      <c r="M62" s="44">
        <f t="shared" si="21"/>
        <v>-79050.220000000001</v>
      </c>
      <c r="N62" s="45">
        <f t="shared" si="22"/>
        <v>4086.6100000000006</v>
      </c>
      <c r="O62" s="46">
        <f t="shared" si="14"/>
        <v>2.1317512806658776</v>
      </c>
      <c r="P62" s="46">
        <f t="shared" si="15"/>
        <v>1.5914223277084723</v>
      </c>
      <c r="Q62" s="46">
        <f t="shared" si="16"/>
        <v>1.8972502054356759</v>
      </c>
      <c r="R62" s="46">
        <f t="shared" si="18"/>
        <v>0.23979500968405182</v>
      </c>
    </row>
    <row r="63" ht="17.25">
      <c r="A63" s="73"/>
      <c r="B63" s="40"/>
      <c r="C63" s="41" t="s">
        <v>128</v>
      </c>
      <c r="D63" s="60" t="s">
        <v>129</v>
      </c>
      <c r="E63" s="61">
        <v>2365.3400000000001</v>
      </c>
      <c r="F63" s="43">
        <v>0</v>
      </c>
      <c r="G63" s="43">
        <v>0</v>
      </c>
      <c r="H63" s="43">
        <v>0</v>
      </c>
      <c r="I63" s="43">
        <f>445.97+228.55</f>
        <v>674.51999999999998</v>
      </c>
      <c r="J63" s="43">
        <f>243.18+228.55</f>
        <v>471.73000000000002</v>
      </c>
      <c r="K63" s="43">
        <f t="shared" si="20"/>
        <v>-1690.8200000000002</v>
      </c>
      <c r="L63" s="43">
        <f t="shared" si="17"/>
        <v>674.51999999999998</v>
      </c>
      <c r="M63" s="44">
        <f t="shared" si="21"/>
        <v>674.51999999999998</v>
      </c>
      <c r="N63" s="45">
        <f t="shared" si="22"/>
        <v>471.73000000000002</v>
      </c>
      <c r="O63" s="46">
        <f t="shared" si="14"/>
        <v>0.28516830561356926</v>
      </c>
      <c r="P63" s="46" t="str">
        <f t="shared" si="15"/>
        <v/>
      </c>
      <c r="Q63" s="46" t="str">
        <f t="shared" si="16"/>
        <v/>
      </c>
      <c r="R63" s="46" t="str">
        <f t="shared" si="18"/>
        <v/>
      </c>
    </row>
    <row r="64" ht="17.25">
      <c r="A64" s="73"/>
      <c r="B64" s="40"/>
      <c r="C64" s="41" t="s">
        <v>130</v>
      </c>
      <c r="D64" s="75" t="s">
        <v>131</v>
      </c>
      <c r="E64" s="43">
        <v>194.63999999999999</v>
      </c>
      <c r="F64" s="43">
        <v>0</v>
      </c>
      <c r="G64" s="43">
        <v>0</v>
      </c>
      <c r="H64" s="43">
        <v>0</v>
      </c>
      <c r="I64" s="43">
        <v>321.27999999999997</v>
      </c>
      <c r="J64" s="43">
        <v>81.079999999999998</v>
      </c>
      <c r="K64" s="43">
        <f t="shared" si="20"/>
        <v>126.63999999999999</v>
      </c>
      <c r="L64" s="43">
        <f t="shared" si="17"/>
        <v>321.27999999999997</v>
      </c>
      <c r="M64" s="44">
        <f t="shared" si="21"/>
        <v>321.27999999999997</v>
      </c>
      <c r="N64" s="45">
        <f t="shared" si="22"/>
        <v>81.079999999999998</v>
      </c>
      <c r="O64" s="46">
        <f t="shared" si="14"/>
        <v>1.6506370735717222</v>
      </c>
      <c r="P64" s="46" t="str">
        <f t="shared" si="15"/>
        <v/>
      </c>
      <c r="Q64" s="46" t="str">
        <f t="shared" si="16"/>
        <v/>
      </c>
      <c r="R64" s="46" t="str">
        <f t="shared" si="18"/>
        <v/>
      </c>
    </row>
    <row r="65" ht="22.5">
      <c r="A65" s="73"/>
      <c r="B65" s="40"/>
      <c r="C65" s="41" t="s">
        <v>132</v>
      </c>
      <c r="D65" s="60" t="s">
        <v>133</v>
      </c>
      <c r="E65" s="61">
        <v>0</v>
      </c>
      <c r="F65" s="43">
        <v>0</v>
      </c>
      <c r="G65" s="43">
        <v>0</v>
      </c>
      <c r="H65" s="43">
        <v>0</v>
      </c>
      <c r="I65" s="43">
        <v>409.27999999999997</v>
      </c>
      <c r="J65" s="43">
        <v>409.27999999999997</v>
      </c>
      <c r="K65" s="43">
        <f t="shared" si="20"/>
        <v>409.27999999999997</v>
      </c>
      <c r="L65" s="43">
        <f t="shared" si="17"/>
        <v>409.27999999999997</v>
      </c>
      <c r="M65" s="44">
        <f t="shared" si="21"/>
        <v>409.27999999999997</v>
      </c>
      <c r="N65" s="45">
        <f t="shared" si="22"/>
        <v>409.27999999999997</v>
      </c>
      <c r="O65" s="46" t="str">
        <f t="shared" si="14"/>
        <v/>
      </c>
      <c r="P65" s="46" t="str">
        <f t="shared" si="15"/>
        <v/>
      </c>
      <c r="Q65" s="46" t="str">
        <f t="shared" si="16"/>
        <v/>
      </c>
      <c r="R65" s="46" t="str">
        <f t="shared" si="18"/>
        <v/>
      </c>
    </row>
    <row r="66" s="62" customFormat="1" ht="15">
      <c r="A66" s="74"/>
      <c r="B66" s="64"/>
      <c r="C66" s="63"/>
      <c r="D66" s="65" t="s">
        <v>56</v>
      </c>
      <c r="E66" s="66">
        <f t="shared" ref="E66:H66" si="26">SUM(E58:E65)</f>
        <v>25334.639999999999</v>
      </c>
      <c r="F66" s="66">
        <f t="shared" si="26"/>
        <v>107655</v>
      </c>
      <c r="G66" s="66">
        <f t="shared" si="26"/>
        <v>13514.199999999999</v>
      </c>
      <c r="H66" s="66">
        <f t="shared" si="26"/>
        <v>7150.9999999999991</v>
      </c>
      <c r="I66" s="66">
        <f>SUM(I58:I65)</f>
        <v>39465.379999999997</v>
      </c>
      <c r="J66" s="66">
        <f>SUM(J58:J65)</f>
        <v>15127.82</v>
      </c>
      <c r="K66" s="66">
        <f t="shared" si="20"/>
        <v>14130.739999999998</v>
      </c>
      <c r="L66" s="66">
        <f t="shared" si="17"/>
        <v>25951.18</v>
      </c>
      <c r="M66" s="67">
        <f t="shared" si="21"/>
        <v>-68189.619999999995</v>
      </c>
      <c r="N66" s="68">
        <f t="shared" si="22"/>
        <v>7976.8200000000006</v>
      </c>
      <c r="O66" s="69">
        <f t="shared" si="14"/>
        <v>1.5577635995617067</v>
      </c>
      <c r="P66" s="69">
        <f t="shared" si="15"/>
        <v>2.1154831492099011</v>
      </c>
      <c r="Q66" s="69">
        <f t="shared" si="16"/>
        <v>2.9202897692797207</v>
      </c>
      <c r="R66" s="69">
        <f t="shared" si="18"/>
        <v>0.36659124053690023</v>
      </c>
    </row>
    <row r="67" s="32" customFormat="1" ht="36.75" customHeight="1">
      <c r="B67" s="91"/>
      <c r="C67" s="92"/>
      <c r="D67" s="93" t="s">
        <v>134</v>
      </c>
      <c r="E67" s="55">
        <f t="shared" ref="E67:H67" si="27">E5+E17</f>
        <v>2228237.3540298506</v>
      </c>
      <c r="F67" s="55">
        <f t="shared" si="27"/>
        <v>33891383</v>
      </c>
      <c r="G67" s="55">
        <f t="shared" si="27"/>
        <v>2997346.7999999998</v>
      </c>
      <c r="H67" s="55">
        <f t="shared" si="27"/>
        <v>1560358</v>
      </c>
      <c r="I67" s="55">
        <f t="shared" ref="I67:J67" si="28">I5+I17</f>
        <v>2169948.5899999999</v>
      </c>
      <c r="J67" s="55">
        <f t="shared" si="28"/>
        <v>616926.15000000002</v>
      </c>
      <c r="K67" s="55">
        <f t="shared" si="20"/>
        <v>-58288.764029850718</v>
      </c>
      <c r="L67" s="55">
        <f t="shared" si="17"/>
        <v>-827398.20999999996</v>
      </c>
      <c r="M67" s="57">
        <f t="shared" si="21"/>
        <v>-31721434.41</v>
      </c>
      <c r="N67" s="58">
        <f t="shared" si="22"/>
        <v>-943431.84999999998</v>
      </c>
      <c r="O67" s="38">
        <f t="shared" si="14"/>
        <v>0.97384086397957859</v>
      </c>
      <c r="P67" s="38">
        <f t="shared" si="15"/>
        <v>0.39537474733362471</v>
      </c>
      <c r="Q67" s="38">
        <f t="shared" si="16"/>
        <v>0.72395646376321887</v>
      </c>
      <c r="R67" s="38">
        <f t="shared" si="18"/>
        <v>0.064026557724127103</v>
      </c>
    </row>
    <row r="68" s="32" customFormat="1">
      <c r="A68" s="94"/>
      <c r="B68" s="95"/>
      <c r="C68" s="53"/>
      <c r="D68" s="54" t="s">
        <v>135</v>
      </c>
      <c r="E68" s="55">
        <f t="shared" ref="E68:H68" si="29">SUM(E69:E77)</f>
        <v>2474427.6699999999</v>
      </c>
      <c r="F68" s="55">
        <f t="shared" si="29"/>
        <v>25250030.399999999</v>
      </c>
      <c r="G68" s="55">
        <f t="shared" si="29"/>
        <v>2508037.8500000001</v>
      </c>
      <c r="H68" s="55">
        <f t="shared" si="29"/>
        <v>1691050.9300000002</v>
      </c>
      <c r="I68" s="55">
        <f>SUM(I69:I77)</f>
        <v>2523011.4500000002</v>
      </c>
      <c r="J68" s="55">
        <f>SUM(J69:J77)</f>
        <v>1651015.05</v>
      </c>
      <c r="K68" s="55">
        <f t="shared" si="20"/>
        <v>48583.780000000261</v>
      </c>
      <c r="L68" s="55">
        <f t="shared" si="17"/>
        <v>14973.600000000093</v>
      </c>
      <c r="M68" s="57">
        <f t="shared" si="21"/>
        <v>-22727018.949999999</v>
      </c>
      <c r="N68" s="58">
        <f t="shared" si="22"/>
        <v>-40035.880000000121</v>
      </c>
      <c r="O68" s="38">
        <f t="shared" si="14"/>
        <v>1.0196343504354688</v>
      </c>
      <c r="P68" s="38">
        <f t="shared" si="15"/>
        <v>0.97632485261694624</v>
      </c>
      <c r="Q68" s="38">
        <f t="shared" si="16"/>
        <v>1.0059702448270469</v>
      </c>
      <c r="R68" s="38">
        <f t="shared" si="18"/>
        <v>0.099921125243476946</v>
      </c>
    </row>
    <row r="69" ht="22.5">
      <c r="A69" s="39"/>
      <c r="B69" s="40"/>
      <c r="C69" s="41" t="s">
        <v>136</v>
      </c>
      <c r="D69" s="96" t="s">
        <v>137</v>
      </c>
      <c r="E69" s="61">
        <v>151433.20000000001</v>
      </c>
      <c r="F69" s="43">
        <v>415518.29999999999</v>
      </c>
      <c r="G69" s="43">
        <v>190212.89999999999</v>
      </c>
      <c r="H69" s="43">
        <v>190212.89999999999</v>
      </c>
      <c r="I69" s="43">
        <v>76870.399999999994</v>
      </c>
      <c r="J69" s="43">
        <v>76870.399999999994</v>
      </c>
      <c r="K69" s="97">
        <f t="shared" si="20"/>
        <v>-74562.800000000017</v>
      </c>
      <c r="L69" s="97">
        <f t="shared" si="17"/>
        <v>-113342.5</v>
      </c>
      <c r="M69" s="45">
        <f t="shared" si="21"/>
        <v>-338647.90000000002</v>
      </c>
      <c r="N69" s="45">
        <f t="shared" si="22"/>
        <v>-113342.5</v>
      </c>
      <c r="O69" s="46">
        <f t="shared" si="14"/>
        <v>0.50761920107347658</v>
      </c>
      <c r="P69" s="46">
        <f t="shared" si="15"/>
        <v>0.40412821633022783</v>
      </c>
      <c r="Q69" s="46">
        <f t="shared" si="16"/>
        <v>0.40412821633022783</v>
      </c>
      <c r="R69" s="46">
        <f t="shared" si="18"/>
        <v>0.18499883157974029</v>
      </c>
    </row>
    <row r="70" ht="23.25" customHeight="1">
      <c r="A70" s="39"/>
      <c r="B70" s="40"/>
      <c r="C70" s="41" t="s">
        <v>138</v>
      </c>
      <c r="D70" s="96" t="s">
        <v>139</v>
      </c>
      <c r="E70" s="61">
        <v>66580.970000000001</v>
      </c>
      <c r="F70" s="43">
        <v>5484556.5999999996</v>
      </c>
      <c r="G70" s="43">
        <v>48374.769999999997</v>
      </c>
      <c r="H70" s="98">
        <v>42074.470000000001</v>
      </c>
      <c r="I70" s="43">
        <v>48374.769999999997</v>
      </c>
      <c r="J70" s="43">
        <v>42074.470000000001</v>
      </c>
      <c r="K70" s="44">
        <f t="shared" si="20"/>
        <v>-18206.200000000004</v>
      </c>
      <c r="L70" s="44">
        <f t="shared" si="17"/>
        <v>0</v>
      </c>
      <c r="M70" s="45">
        <f t="shared" si="21"/>
        <v>-5436181.8300000001</v>
      </c>
      <c r="N70" s="45">
        <f t="shared" si="22"/>
        <v>0</v>
      </c>
      <c r="O70" s="46">
        <f t="shared" si="14"/>
        <v>0.72655550076846276</v>
      </c>
      <c r="P70" s="46">
        <f t="shared" si="15"/>
        <v>1</v>
      </c>
      <c r="Q70" s="46">
        <f t="shared" si="16"/>
        <v>1</v>
      </c>
      <c r="R70" s="46">
        <f t="shared" si="18"/>
        <v>0.0088201788272182294</v>
      </c>
    </row>
    <row r="71" ht="23.25" customHeight="1">
      <c r="A71" s="39"/>
      <c r="B71" s="40"/>
      <c r="C71" s="41" t="s">
        <v>140</v>
      </c>
      <c r="D71" s="96" t="s">
        <v>141</v>
      </c>
      <c r="E71" s="61">
        <v>1698448.04</v>
      </c>
      <c r="F71" s="43">
        <v>15801562.300000001</v>
      </c>
      <c r="G71" s="98">
        <v>2002916.3300000001</v>
      </c>
      <c r="H71" s="43">
        <v>1252229.71</v>
      </c>
      <c r="I71" s="43">
        <v>2002916.3300000001</v>
      </c>
      <c r="J71" s="43">
        <v>1252229.71</v>
      </c>
      <c r="K71" s="44">
        <f t="shared" si="20"/>
        <v>304468.29000000004</v>
      </c>
      <c r="L71" s="44">
        <f t="shared" si="17"/>
        <v>0</v>
      </c>
      <c r="M71" s="45">
        <f t="shared" si="21"/>
        <v>-13798645.970000001</v>
      </c>
      <c r="N71" s="45">
        <f t="shared" si="22"/>
        <v>0</v>
      </c>
      <c r="O71" s="46">
        <f t="shared" si="14"/>
        <v>1.1792626461507765</v>
      </c>
      <c r="P71" s="46">
        <f t="shared" si="15"/>
        <v>1</v>
      </c>
      <c r="Q71" s="46">
        <f t="shared" si="16"/>
        <v>1</v>
      </c>
      <c r="R71" s="46">
        <f t="shared" si="18"/>
        <v>0.12675432289375588</v>
      </c>
    </row>
    <row r="72" ht="22.5">
      <c r="A72" s="39"/>
      <c r="B72" s="40"/>
      <c r="C72" s="41" t="s">
        <v>142</v>
      </c>
      <c r="D72" s="99" t="s">
        <v>143</v>
      </c>
      <c r="E72" s="61">
        <v>674499.08999999997</v>
      </c>
      <c r="F72" s="43">
        <v>3548393.2000000002</v>
      </c>
      <c r="G72" s="43">
        <f>182258.44+84275.41</f>
        <v>266533.84999999998</v>
      </c>
      <c r="H72" s="43">
        <f>122258.44+84275.41</f>
        <v>206533.85000000001</v>
      </c>
      <c r="I72" s="43">
        <f>182258.44+84275.41</f>
        <v>266533.84999999998</v>
      </c>
      <c r="J72" s="43">
        <f>122258.44+84275.41</f>
        <v>206533.85000000001</v>
      </c>
      <c r="K72" s="44">
        <f t="shared" si="20"/>
        <v>-407965.23999999999</v>
      </c>
      <c r="L72" s="44">
        <f t="shared" si="17"/>
        <v>0</v>
      </c>
      <c r="M72" s="45">
        <f t="shared" si="21"/>
        <v>-3281859.3500000001</v>
      </c>
      <c r="N72" s="45">
        <f t="shared" si="22"/>
        <v>0</v>
      </c>
      <c r="O72" s="46">
        <f t="shared" si="14"/>
        <v>0.39515820547660041</v>
      </c>
      <c r="P72" s="46">
        <f t="shared" si="15"/>
        <v>1</v>
      </c>
      <c r="Q72" s="46">
        <f t="shared" si="16"/>
        <v>1</v>
      </c>
      <c r="R72" s="46">
        <f t="shared" si="18"/>
        <v>0.075113955803996005</v>
      </c>
    </row>
    <row r="73" ht="33">
      <c r="A73" s="39"/>
      <c r="B73" s="40"/>
      <c r="C73" s="41" t="s">
        <v>144</v>
      </c>
      <c r="D73" s="99" t="s">
        <v>145</v>
      </c>
      <c r="E73" s="61">
        <v>45.149999999999999</v>
      </c>
      <c r="F73" s="43">
        <v>0</v>
      </c>
      <c r="G73" s="43">
        <v>0</v>
      </c>
      <c r="H73" s="43">
        <v>0</v>
      </c>
      <c r="I73" s="43">
        <v>6466.3699999999999</v>
      </c>
      <c r="J73" s="43">
        <v>0</v>
      </c>
      <c r="K73" s="44">
        <f t="shared" si="20"/>
        <v>6421.2200000000003</v>
      </c>
      <c r="L73" s="44">
        <f t="shared" si="17"/>
        <v>6466.3699999999999</v>
      </c>
      <c r="M73" s="45">
        <f t="shared" si="21"/>
        <v>6466.3699999999999</v>
      </c>
      <c r="N73" s="45">
        <f t="shared" si="22"/>
        <v>0</v>
      </c>
      <c r="O73" s="46">
        <f t="shared" si="14"/>
        <v>143.21971207087486</v>
      </c>
      <c r="P73" s="46" t="str">
        <f t="shared" si="15"/>
        <v/>
      </c>
      <c r="Q73" s="46" t="str">
        <f t="shared" si="16"/>
        <v/>
      </c>
      <c r="R73" s="46" t="str">
        <f t="shared" si="18"/>
        <v/>
      </c>
    </row>
    <row r="74" ht="23.25" customHeight="1">
      <c r="A74" s="39"/>
      <c r="B74" s="40"/>
      <c r="C74" s="41" t="s">
        <v>146</v>
      </c>
      <c r="D74" s="99" t="s">
        <v>147</v>
      </c>
      <c r="E74" s="61">
        <v>58676.620000000003</v>
      </c>
      <c r="F74" s="43">
        <v>0</v>
      </c>
      <c r="G74" s="43">
        <v>0</v>
      </c>
      <c r="H74" s="43">
        <v>0</v>
      </c>
      <c r="I74" s="43">
        <v>0</v>
      </c>
      <c r="J74" s="43">
        <v>0</v>
      </c>
      <c r="K74" s="44">
        <f t="shared" si="20"/>
        <v>-58676.620000000003</v>
      </c>
      <c r="L74" s="44">
        <f t="shared" si="17"/>
        <v>0</v>
      </c>
      <c r="M74" s="45">
        <f t="shared" si="21"/>
        <v>0</v>
      </c>
      <c r="N74" s="45">
        <f t="shared" si="22"/>
        <v>0</v>
      </c>
      <c r="O74" s="46">
        <f t="shared" si="14"/>
        <v>0</v>
      </c>
      <c r="P74" s="46" t="str">
        <f t="shared" si="15"/>
        <v/>
      </c>
      <c r="Q74" s="46" t="str">
        <f t="shared" si="16"/>
        <v/>
      </c>
      <c r="R74" s="46" t="str">
        <f t="shared" si="18"/>
        <v/>
      </c>
    </row>
    <row r="75" ht="48.75" customHeight="1">
      <c r="A75" s="51"/>
      <c r="B75" s="100"/>
      <c r="C75" s="41" t="s">
        <v>148</v>
      </c>
      <c r="D75" s="101" t="s">
        <v>149</v>
      </c>
      <c r="E75" s="102"/>
      <c r="F75" s="49">
        <v>0</v>
      </c>
      <c r="G75" s="49">
        <v>0</v>
      </c>
      <c r="H75" s="49">
        <v>0</v>
      </c>
      <c r="I75" s="49">
        <v>0</v>
      </c>
      <c r="J75" s="49">
        <v>31.649999999999999</v>
      </c>
      <c r="K75" s="50">
        <f t="shared" si="20"/>
        <v>0</v>
      </c>
      <c r="L75" s="50">
        <f t="shared" si="17"/>
        <v>0</v>
      </c>
      <c r="M75" s="48">
        <f t="shared" si="21"/>
        <v>0</v>
      </c>
      <c r="N75" s="48">
        <f t="shared" si="22"/>
        <v>31.649999999999999</v>
      </c>
      <c r="O75" s="103" t="str">
        <f t="shared" si="14"/>
        <v/>
      </c>
      <c r="P75" s="46" t="str">
        <f t="shared" si="15"/>
        <v/>
      </c>
      <c r="Q75" s="46" t="str">
        <f t="shared" si="16"/>
        <v/>
      </c>
      <c r="R75" s="104" t="str">
        <f t="shared" si="18"/>
        <v/>
      </c>
    </row>
    <row r="76" ht="33">
      <c r="A76" s="39"/>
      <c r="B76" s="40"/>
      <c r="C76" s="41" t="s">
        <v>150</v>
      </c>
      <c r="D76" s="105" t="s">
        <v>151</v>
      </c>
      <c r="E76" s="61">
        <v>157104.39000000001</v>
      </c>
      <c r="F76" s="43">
        <v>0</v>
      </c>
      <c r="G76" s="43">
        <v>0</v>
      </c>
      <c r="H76" s="43">
        <v>0</v>
      </c>
      <c r="I76" s="43">
        <v>205782.38</v>
      </c>
      <c r="J76" s="43">
        <v>-99277.470000000001</v>
      </c>
      <c r="K76" s="44">
        <f t="shared" si="20"/>
        <v>48677.989999999991</v>
      </c>
      <c r="L76" s="44">
        <f t="shared" si="17"/>
        <v>205782.38</v>
      </c>
      <c r="M76" s="45">
        <f t="shared" si="21"/>
        <v>205782.38</v>
      </c>
      <c r="N76" s="45">
        <f t="shared" si="22"/>
        <v>-99277.470000000001</v>
      </c>
      <c r="O76" s="46">
        <f t="shared" si="14"/>
        <v>1.3098448744812285</v>
      </c>
      <c r="P76" s="46" t="str">
        <f t="shared" si="15"/>
        <v/>
      </c>
      <c r="Q76" s="46" t="str">
        <f t="shared" si="16"/>
        <v/>
      </c>
      <c r="R76" s="46" t="str">
        <f t="shared" si="18"/>
        <v/>
      </c>
    </row>
    <row r="77" ht="20.25" customHeight="1">
      <c r="A77" s="39"/>
      <c r="B77" s="40"/>
      <c r="C77" s="41" t="s">
        <v>152</v>
      </c>
      <c r="D77" s="105" t="s">
        <v>153</v>
      </c>
      <c r="E77" s="61">
        <v>-332359.78999999998</v>
      </c>
      <c r="F77" s="43">
        <v>0</v>
      </c>
      <c r="G77" s="43">
        <v>0</v>
      </c>
      <c r="H77" s="43">
        <v>0</v>
      </c>
      <c r="I77" s="43">
        <v>-83932.649999999994</v>
      </c>
      <c r="J77" s="43">
        <v>172552.44</v>
      </c>
      <c r="K77" s="44">
        <f t="shared" si="20"/>
        <v>248427.13999999998</v>
      </c>
      <c r="L77" s="44">
        <f t="shared" si="17"/>
        <v>-83932.649999999994</v>
      </c>
      <c r="M77" s="45">
        <f t="shared" si="21"/>
        <v>-83932.649999999994</v>
      </c>
      <c r="N77" s="45">
        <f t="shared" si="22"/>
        <v>172552.44</v>
      </c>
      <c r="O77" s="46">
        <f t="shared" si="14"/>
        <v>0.25253551279473369</v>
      </c>
      <c r="P77" s="46" t="str">
        <f t="shared" si="15"/>
        <v/>
      </c>
      <c r="Q77" s="46" t="str">
        <f t="shared" si="16"/>
        <v/>
      </c>
      <c r="R77" s="46" t="str">
        <f t="shared" si="18"/>
        <v/>
      </c>
    </row>
    <row r="78" s="32" customFormat="1" ht="29.25" customHeight="1">
      <c r="A78" s="106"/>
      <c r="B78" s="107"/>
      <c r="C78" s="108"/>
      <c r="D78" s="109" t="s">
        <v>154</v>
      </c>
      <c r="E78" s="55">
        <f t="shared" ref="E78:J78" si="30">E67+E68</f>
        <v>4702665.024029851</v>
      </c>
      <c r="F78" s="55">
        <f t="shared" si="30"/>
        <v>59141413.399999999</v>
      </c>
      <c r="G78" s="55">
        <f t="shared" si="30"/>
        <v>5505384.6500000004</v>
      </c>
      <c r="H78" s="55">
        <f t="shared" si="30"/>
        <v>3251408.9300000002</v>
      </c>
      <c r="I78" s="55">
        <f t="shared" si="30"/>
        <v>4692960.04</v>
      </c>
      <c r="J78" s="55">
        <f t="shared" si="30"/>
        <v>2267941.2000000002</v>
      </c>
      <c r="K78" s="57">
        <f t="shared" si="20"/>
        <v>-9704.9840298509225</v>
      </c>
      <c r="L78" s="57">
        <f t="shared" si="17"/>
        <v>-812424.61000000034</v>
      </c>
      <c r="M78" s="58">
        <f t="shared" si="21"/>
        <v>-54448453.359999999</v>
      </c>
      <c r="N78" s="58">
        <f t="shared" si="22"/>
        <v>-983467.72999999998</v>
      </c>
      <c r="O78" s="38">
        <f t="shared" si="14"/>
        <v>0.99793627996460299</v>
      </c>
      <c r="P78" s="38">
        <f t="shared" si="15"/>
        <v>0.69752567235521501</v>
      </c>
      <c r="Q78" s="38">
        <f t="shared" si="16"/>
        <v>0.85243090871043858</v>
      </c>
      <c r="R78" s="38">
        <f t="shared" si="18"/>
        <v>0.079351502952075201</v>
      </c>
    </row>
    <row r="79">
      <c r="A79" s="110" t="s">
        <v>155</v>
      </c>
      <c r="B79" s="111" t="s">
        <v>156</v>
      </c>
      <c r="C79" s="112"/>
      <c r="D79" s="113"/>
      <c r="E79" s="114"/>
      <c r="F79" s="114"/>
      <c r="G79" s="114"/>
      <c r="H79" s="114"/>
      <c r="I79" s="115"/>
      <c r="J79" s="115"/>
      <c r="K79" s="115"/>
      <c r="L79" s="115"/>
      <c r="M79" s="114"/>
      <c r="N79" s="114"/>
      <c r="O79" s="114"/>
    </row>
  </sheetData>
  <mergeCells count="33">
    <mergeCell ref="A1:R1"/>
    <mergeCell ref="A3:A4"/>
    <mergeCell ref="B3:B4"/>
    <mergeCell ref="C3:C4"/>
    <mergeCell ref="D3:D4"/>
    <mergeCell ref="E3:E4"/>
    <mergeCell ref="F3:H3"/>
    <mergeCell ref="I3:J3"/>
    <mergeCell ref="K3:N3"/>
    <mergeCell ref="O3:O4"/>
    <mergeCell ref="P3:P4"/>
    <mergeCell ref="Q3:Q4"/>
    <mergeCell ref="R3:R4"/>
    <mergeCell ref="A6:A16"/>
    <mergeCell ref="A17:C17"/>
    <mergeCell ref="A18:A21"/>
    <mergeCell ref="B18:B21"/>
    <mergeCell ref="A22:A24"/>
    <mergeCell ref="B22:B24"/>
    <mergeCell ref="A25:A33"/>
    <mergeCell ref="B25:B33"/>
    <mergeCell ref="A34:A46"/>
    <mergeCell ref="B34:B46"/>
    <mergeCell ref="A47:A51"/>
    <mergeCell ref="B47:B51"/>
    <mergeCell ref="A52:A54"/>
    <mergeCell ref="B52:B54"/>
    <mergeCell ref="A55:A57"/>
    <mergeCell ref="B55:B57"/>
    <mergeCell ref="A58:A66"/>
    <mergeCell ref="B58:B66"/>
    <mergeCell ref="A69:A77"/>
    <mergeCell ref="B69:B77"/>
  </mergeCells>
  <printOptions headings="0" gridLines="0"/>
  <pageMargins left="0.17000000000000001" right="0" top="0.51181102362204722" bottom="0.40999999999999998" header="0.19685039370078738" footer="0.15748031496062992"/>
  <pageSetup paperSize="9" scale="51" fitToWidth="1" fitToHeight="2" pageOrder="downThenOver" orientation="landscape" usePrinterDefaults="1" blackAndWhite="0" draft="0" cellComments="none" useFirstPageNumber="1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HyperlinksChanged>false</HyperlinksChanged>
  <LinksUpToDate>false</LinksUpToDate>
  <ScaleCrop>false</ScaleCrop>
  <SharedDoc>false</SharedDoc>
  <Templat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Юрьева Ольга Ивановна</dc:creator>
  <dc:language>ru-RU</dc:language>
  <cp:revision>57</cp:revision>
  <dcterms:created xsi:type="dcterms:W3CDTF">2015-02-26T11:08:47Z</dcterms:created>
  <dcterms:modified xsi:type="dcterms:W3CDTF">2025-02-26T04:15:17Z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