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025" sheetId="1" state="visible" r:id="rId1"/>
  </sheets>
  <definedNames>
    <definedName name="_xlnm._FilterDatabase" localSheetId="0" hidden="1">'2025'!$A$4:$R$77</definedName>
    <definedName name="Print_Titles" localSheetId="0" hidden="0">'2025'!$3:$4</definedName>
    <definedName name="_xlnm.Print_Area" localSheetId="0">'2025'!$A$1:$R$77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'2025'!$A$4:$R$77</definedName>
  </definedNames>
  <calcPr/>
</workbook>
</file>

<file path=xl/sharedStrings.xml><?xml version="1.0" encoding="utf-8"?>
<sst xmlns="http://schemas.openxmlformats.org/spreadsheetml/2006/main" count="151" uniqueCount="151">
  <si>
    <t xml:space="preserve">Оперативный анализ  поступления доходов бюджета города Перми в 2025 году 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</si>
  <si>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</si>
  <si>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</si>
  <si>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</si>
  <si>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</si>
  <si>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</si>
  <si>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2024 года      по 07.03.2024 вкл. (в соп.усл.2025г)</t>
  </si>
  <si>
    <t xml:space="preserve">ПЛАН на 2025 год </t>
  </si>
  <si>
    <t xml:space="preserve">ФАКТ 2025 года</t>
  </si>
  <si>
    <t>ОТКЛОНЕНИЕ</t>
  </si>
  <si>
    <t xml:space="preserve">%,  факт 2025г./ факт 2024г.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</si>
  <si>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</si>
  <si>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</si>
  <si>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</si>
  <si>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2025 год </t>
  </si>
  <si>
    <t>январь-март</t>
  </si>
  <si>
    <t>март</t>
  </si>
  <si>
    <t xml:space="preserve">с нач. года на 10.03.2025 (по 07.03.2025 вкл.) </t>
  </si>
  <si>
    <t xml:space="preserve">факта 2025 года от факта 2024 года</t>
  </si>
  <si>
    <t xml:space="preserve">факта отч. пер. от плана отч. пер.</t>
  </si>
  <si>
    <t xml:space="preserve">факта 2025г.                от плана 2025г.</t>
  </si>
  <si>
    <t xml:space="preserve">факта за март от плана март</t>
  </si>
  <si>
    <t xml:space="preserve">НАЛОГОВЫЕ ДОХОДЫ</t>
  </si>
  <si>
    <t>ДЭПП</t>
  </si>
  <si>
    <t xml:space="preserve">101 02000 01 0000 110</t>
  </si>
  <si>
    <t xml:space="preserve">НДФЛ </t>
  </si>
  <si>
    <t>ДДиБ</t>
  </si>
  <si>
    <t xml:space="preserve">103 02000 01 0000 110</t>
  </si>
  <si>
    <t xml:space="preserve">Акцизы по подакцизным товарам</t>
  </si>
  <si>
    <t xml:space="preserve">103 03000 01 0000 110</t>
  </si>
  <si>
    <t xml:space="preserve">Туристический налог</t>
  </si>
  <si>
    <t xml:space="preserve">105 01000 01 0000 110</t>
  </si>
  <si>
    <t>УСН</t>
  </si>
  <si>
    <t xml:space="preserve">105 02000 02 0000 110</t>
  </si>
  <si>
    <t>ЕНВД</t>
  </si>
  <si>
    <t xml:space="preserve">105 03000 01 0000 110</t>
  </si>
  <si>
    <t xml:space="preserve">Единый сельскохозяйственный налог</t>
  </si>
  <si>
    <t xml:space="preserve">105 04000 01 0000 110</t>
  </si>
  <si>
    <t>Патент</t>
  </si>
  <si>
    <t>ДЗО</t>
  </si>
  <si>
    <t xml:space="preserve">106 01020 04 0000 110</t>
  </si>
  <si>
    <t xml:space="preserve">Налог на имущество физических лиц</t>
  </si>
  <si>
    <t xml:space="preserve">106 06000 00 0000 110</t>
  </si>
  <si>
    <t xml:space="preserve">Земельный налог </t>
  </si>
  <si>
    <t xml:space="preserve">108 03010 01 0000 110</t>
  </si>
  <si>
    <t xml:space="preserve">Государственная пошлина</t>
  </si>
  <si>
    <t xml:space="preserve">НЕНАЛОГОВЫЕ ДОХОДЫ</t>
  </si>
  <si>
    <t>944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</si>
  <si>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</si>
  <si>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</si>
  <si>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</si>
  <si>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</si>
  <si>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</si>
  <si>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</si>
  <si>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ИТОГО ПО АДМИНИСТРАТОРУ</t>
  </si>
  <si>
    <t xml:space="preserve">111 09080 04 1000 120</t>
  </si>
  <si>
    <t xml:space="preserve">Плата по договорам на размещение рекламных конструкций</t>
  </si>
  <si>
    <t xml:space="preserve">111 09080 04 2000 120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</si>
  <si>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</si>
  <si>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</si>
  <si>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</si>
  <si>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</si>
  <si>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</si>
  <si>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</si>
  <si>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</si>
  <si>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</si>
  <si>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</si>
  <si>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114 02043 04 0000 440</t>
  </si>
  <si>
    <t xml:space="preserve">Доходы от реализации иного имущества</t>
  </si>
  <si>
    <t xml:space="preserve">114 13040 04 0000 410</t>
  </si>
  <si>
    <t xml:space="preserve">Доходы  от реализации мун. имущества, в т.ч.: </t>
  </si>
  <si>
    <t xml:space="preserve">114 13040 04 1000 410</t>
  </si>
  <si>
    <t xml:space="preserve">178-ФЗ </t>
  </si>
  <si>
    <t xml:space="preserve">114 13040 04 2000 410</t>
  </si>
  <si>
    <t xml:space="preserve">НДС по 178-ФЗ</t>
  </si>
  <si>
    <t xml:space="preserve">114 13040 04 3000 410</t>
  </si>
  <si>
    <t>159-ФЗ</t>
  </si>
  <si>
    <t>992</t>
  </si>
  <si>
    <t xml:space="preserve">111 05012 04 1000 120</t>
  </si>
  <si>
    <t xml:space="preserve">Арендная плата за земельные участки до разграничения</t>
  </si>
  <si>
    <t xml:space="preserve">111 05012 04 1020 120</t>
  </si>
  <si>
    <t xml:space="preserve">Средства от продажи права на заключение договоров аренды земельных участков до разграничения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</si>
  <si>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</si>
  <si>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</si>
  <si>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111 05024 04 1020 120</t>
  </si>
  <si>
    <t xml:space="preserve">Средства от продажи права на заключение договоров аренды земельных участков, находящиеся в собст. ГО</t>
  </si>
  <si>
    <t xml:space="preserve">111 05300 00 0000 120</t>
  </si>
  <si>
    <t xml:space="preserve">Плата по соглашениям об установлении сервитута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</si>
  <si>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</si>
  <si>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</si>
  <si>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</si>
  <si>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 до разграничения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</si>
  <si>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</si>
  <si>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</si>
  <si>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</si>
  <si>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до разграничения</t>
  </si>
  <si>
    <t xml:space="preserve">117 05040 ,  111 09044 </t>
  </si>
  <si>
    <t xml:space="preserve">Плата за фактическое пользование земельными участками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</si>
  <si>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</si>
  <si>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</si>
  <si>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</si>
  <si>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</si>
  <si>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</si>
  <si>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</si>
  <si>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</si>
  <si>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</si>
  <si>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</si>
  <si>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</si>
  <si>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</si>
  <si>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Плата за найм</t>
  </si>
  <si>
    <t xml:space="preserve">114 01040 04 0000 410</t>
  </si>
  <si>
    <t xml:space="preserve">Доходы от продажи квартир</t>
  </si>
  <si>
    <t xml:space="preserve">915, 048</t>
  </si>
  <si>
    <t>УЭ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</si>
  <si>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</si>
  <si>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</si>
  <si>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</si>
  <si>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</si>
  <si>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</si>
  <si>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</si>
  <si>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</si>
  <si>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</si>
  <si>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</si>
  <si>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</si>
  <si>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</si>
  <si>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</si>
  <si>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</si>
  <si>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</si>
  <si>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</si>
  <si>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</si>
  <si>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</si>
  <si>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</si>
  <si>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</si>
  <si>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>Дотации</t>
  </si>
  <si>
    <t xml:space="preserve">202 20000 00 0000 000</t>
  </si>
  <si>
    <t xml:space="preserve">Субсидии от других бюджетов бюджетной системы РФ *   </t>
  </si>
  <si>
    <t xml:space="preserve">202 30000 00 0000 000</t>
  </si>
  <si>
    <t xml:space="preserve">Субвенции от других бюджетов бюджетной системы РФ*</t>
  </si>
  <si>
    <t xml:space="preserve">202 40000 00 0000 000</t>
  </si>
  <si>
    <t xml:space="preserve">Иные межбюджетные трансферты  *</t>
  </si>
  <si>
    <t xml:space="preserve">203 04099 04 0000 150</t>
  </si>
  <si>
    <t xml:space="preserve">Прочие безвозмездные поступления от государственных (муниципальных) организаций</t>
  </si>
  <si>
    <t xml:space="preserve">207 04050 04 0000 150</t>
  </si>
  <si>
    <t xml:space="preserve">Прочие безвозмездные поступления</t>
  </si>
  <si>
    <t xml:space="preserve">218 04000 00 0000 000</t>
  </si>
  <si>
    <t xml:space="preserve">Доходы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</si>
  <si>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</si>
  <si>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</si>
  <si>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</si>
  <si>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</si>
  <si>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* Уточненный план по субвенциям, субсидиям и иным межбюджетным трансфертам на текущую дату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</si>
</sst>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_р_."/>
    <numFmt numFmtId="166" formatCode="#,##0_р_."/>
    <numFmt numFmtId="167" formatCode="#,##0.00_р_."/>
  </numFmts>
  <fonts count="28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name val="Calibri"/>
    </font>
    <font>
      <sz val="11.000000"/>
      <color theme="1"/>
      <name val="Calibri"/>
      <scheme val="minor"/>
    </font>
    <font>
      <sz val="14.000000"/>
      <color theme="1"/>
      <name val="Times New Roman"/>
    </font>
    <font>
      <sz val="14.000000"/>
      <color indexed="2"/>
      <name val="Times New Roman"/>
    </font>
    <font>
      <sz val="11.000000"/>
      <color theme="1"/>
      <name val="Times New Roman"/>
    </font>
    <font>
      <sz val="8.000000"/>
      <name val="Times New Roman"/>
    </font>
    <font>
      <sz val="14.000000"/>
      <name val="Times New Roman"/>
    </font>
    <font>
      <sz val="11.000000"/>
      <name val="Times New Roman"/>
    </font>
    <font>
      <sz val="12.000000"/>
      <name val="Times New Roman"/>
    </font>
    <font>
      <b/>
      <sz val="12.000000"/>
      <color theme="1"/>
      <name val="Times New Roman"/>
    </font>
    <font>
      <b/>
      <sz val="12.000000"/>
      <color indexed="2"/>
      <name val="Times New Roman"/>
    </font>
    <font>
      <b/>
      <sz val="12.000000"/>
      <name val="Times New Roman"/>
    </font>
    <font>
      <b/>
      <sz val="11.000000"/>
      <name val="Times New Roman"/>
    </font>
    <font>
      <b/>
      <sz val="14.000000"/>
      <name val="Times New Roman"/>
    </font>
    <font>
      <b/>
      <sz val="14.000000"/>
      <color indexed="2"/>
      <name val="Times New Roman"/>
    </font>
    <font>
      <b/>
      <sz val="8.000000"/>
      <name val="Times New Roman"/>
    </font>
    <font>
      <i/>
      <sz val="11.000000"/>
      <color theme="1"/>
      <name val="Times New Roman"/>
    </font>
    <font>
      <i/>
      <sz val="11.000000"/>
      <color indexed="2"/>
      <name val="Times New Roman"/>
    </font>
    <font>
      <i/>
      <sz val="11.000000"/>
      <name val="Times New Roman"/>
    </font>
    <font>
      <i/>
      <sz val="12.000000"/>
      <color theme="1"/>
      <name val="Times New Roman"/>
    </font>
    <font>
      <i/>
      <sz val="14.000000"/>
      <color indexed="2"/>
      <name val="Times New Roman"/>
    </font>
    <font>
      <i/>
      <sz val="8.000000"/>
      <name val="Times New Roman"/>
    </font>
    <font>
      <i/>
      <sz val="12.000000"/>
      <name val="Times New Roman"/>
    </font>
    <font>
      <i/>
      <sz val="14.000000"/>
      <name val="Times New Roman"/>
    </font>
    <font>
      <sz val="13.00000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14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</borders>
  <cellStyleXfs count="109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2" borderId="0" numFmtId="0" applyNumberFormat="1" applyFont="1" applyFill="1" applyBorder="1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24">
    <xf fontId="0" fillId="0" borderId="0" numFmtId="0" xfId="0"/>
    <xf fontId="5" fillId="0" borderId="0" numFmtId="0" xfId="0" applyFont="1" applyAlignment="1">
      <alignment vertical="center"/>
    </xf>
    <xf fontId="6" fillId="0" borderId="0" numFmtId="0" xfId="0" applyFont="1" applyAlignment="1">
      <alignment vertical="center"/>
    </xf>
    <xf fontId="7" fillId="0" borderId="0" numFmtId="0" xfId="0" applyFont="1" applyAlignment="1">
      <alignment vertical="top"/>
    </xf>
    <xf fontId="8" fillId="0" borderId="0" numFmtId="0" xfId="0" applyFont="1" applyAlignment="1">
      <alignment vertical="center"/>
    </xf>
    <xf fontId="9" fillId="0" borderId="0" numFmtId="162" xfId="0" applyNumberFormat="1" applyFont="1" applyAlignment="1">
      <alignment vertical="center"/>
    </xf>
    <xf fontId="5" fillId="0" borderId="0" numFmtId="162" xfId="0" applyNumberFormat="1" applyFont="1" applyAlignment="1">
      <alignment vertical="center"/>
    </xf>
    <xf fontId="5" fillId="0" borderId="0" numFmtId="163" xfId="0" applyNumberFormat="1" applyFont="1" applyAlignment="1">
      <alignment vertical="center"/>
    </xf>
    <xf fontId="6" fillId="0" borderId="0" numFmtId="163" xfId="0" applyNumberFormat="1" applyFont="1" applyAlignment="1">
      <alignment vertical="center"/>
    </xf>
    <xf fontId="9" fillId="0" borderId="0" numFmtId="0" xfId="0" applyFont="1" applyAlignment="1">
      <alignment horizontal="center" vertical="center" wrapText="1"/>
    </xf>
    <xf fontId="10" fillId="0" borderId="0" numFmtId="0" xfId="0" applyFont="1" applyAlignment="1">
      <alignment horizontal="center" vertical="top" wrapText="1"/>
    </xf>
    <xf fontId="8" fillId="0" borderId="0" numFmtId="0" xfId="0" applyFont="1" applyAlignment="1">
      <alignment vertical="center" wrapText="1"/>
    </xf>
    <xf fontId="9" fillId="0" borderId="0" numFmtId="162" xfId="0" applyNumberFormat="1" applyFont="1" applyAlignment="1">
      <alignment horizontal="center" vertical="center" wrapText="1"/>
    </xf>
    <xf fontId="9" fillId="0" borderId="0" numFmtId="0" xfId="0" applyFont="1" applyAlignment="1">
      <alignment vertical="center"/>
    </xf>
    <xf fontId="6" fillId="0" borderId="0" numFmtId="49" xfId="0" applyNumberFormat="1" applyFont="1" applyAlignment="1">
      <alignment horizontal="center" vertical="center" wrapText="1"/>
    </xf>
    <xf fontId="10" fillId="0" borderId="1" numFmtId="0" xfId="0" applyFont="1" applyBorder="1" applyAlignment="1">
      <alignment horizontal="center" vertical="top" wrapText="1"/>
    </xf>
    <xf fontId="8" fillId="0" borderId="0" numFmtId="0" xfId="0" applyFont="1" applyAlignment="1">
      <alignment horizontal="center" vertical="center" wrapText="1"/>
    </xf>
    <xf fontId="9" fillId="0" borderId="1" numFmtId="0" xfId="0" applyFont="1" applyBorder="1" applyAlignment="1">
      <alignment horizontal="center" vertical="center" wrapText="1"/>
    </xf>
    <xf fontId="9" fillId="0" borderId="0" numFmtId="163" xfId="0" applyNumberFormat="1" applyFont="1" applyAlignment="1">
      <alignment horizontal="center" vertical="center" wrapText="1"/>
    </xf>
    <xf fontId="6" fillId="0" borderId="0" numFmtId="163" xfId="0" applyNumberFormat="1" applyFont="1" applyAlignment="1">
      <alignment horizontal="center" vertical="center" wrapText="1"/>
    </xf>
    <xf fontId="11" fillId="0" borderId="0" numFmtId="0" xfId="0" applyFont="1" applyAlignment="1">
      <alignment horizontal="right" vertical="center" wrapText="1"/>
    </xf>
    <xf fontId="11" fillId="0" borderId="0" numFmtId="0" xfId="0" applyFont="1" applyAlignment="1">
      <alignment horizontal="right" vertical="center"/>
    </xf>
    <xf fontId="12" fillId="0" borderId="0" numFmtId="0" xfId="0" applyFont="1" applyAlignment="1">
      <alignment vertical="center"/>
    </xf>
    <xf fontId="13" fillId="0" borderId="2" numFmtId="49" xfId="0" applyNumberFormat="1" applyFont="1" applyBorder="1" applyAlignment="1">
      <alignment horizontal="center" vertical="center" wrapText="1"/>
    </xf>
    <xf fontId="14" fillId="0" borderId="2" numFmtId="0" xfId="0" applyFont="1" applyBorder="1" applyAlignment="1">
      <alignment horizontal="center" vertical="center" wrapText="1"/>
    </xf>
    <xf fontId="14" fillId="0" borderId="3" numFmtId="49" xfId="0" applyNumberFormat="1" applyFont="1" applyBorder="1" applyAlignment="1">
      <alignment horizontal="center" vertical="center" wrapText="1"/>
    </xf>
    <xf fontId="14" fillId="0" borderId="4" numFmtId="0" xfId="0" applyFont="1" applyBorder="1" applyAlignment="1">
      <alignment horizontal="center" vertical="center" wrapText="1"/>
    </xf>
    <xf fontId="15" fillId="0" borderId="5" numFmtId="162" xfId="0" applyNumberFormat="1" applyFont="1" applyBorder="1" applyAlignment="1">
      <alignment horizontal="center" vertical="center" wrapText="1"/>
    </xf>
    <xf fontId="14" fillId="0" borderId="6" numFmtId="162" xfId="0" applyNumberFormat="1" applyFont="1" applyBorder="1" applyAlignment="1">
      <alignment horizontal="center" vertical="center" wrapText="1"/>
    </xf>
    <xf fontId="14" fillId="0" borderId="5" numFmtId="162" xfId="0" applyNumberFormat="1" applyFont="1" applyBorder="1" applyAlignment="1">
      <alignment horizontal="center" vertical="center" wrapText="1"/>
    </xf>
    <xf fontId="14" fillId="0" borderId="6" numFmtId="163" xfId="0" applyNumberFormat="1" applyFont="1" applyBorder="1" applyAlignment="1">
      <alignment horizontal="center" vertical="center" wrapText="1"/>
    </xf>
    <xf fontId="14" fillId="0" borderId="7" numFmtId="0" xfId="0" applyFont="1" applyBorder="1" applyAlignment="1">
      <alignment horizontal="center" vertical="top" wrapText="1"/>
    </xf>
    <xf fontId="14" fillId="0" borderId="2" numFmtId="164" xfId="105" applyNumberFormat="1" applyFont="1" applyBorder="1" applyAlignment="1" applyProtection="1">
      <alignment horizontal="center" vertical="top" wrapText="1"/>
    </xf>
    <xf fontId="14" fillId="0" borderId="2" numFmtId="0" xfId="0" applyFont="1" applyBorder="1" applyAlignment="1">
      <alignment horizontal="center" vertical="top" wrapText="1"/>
    </xf>
    <xf fontId="14" fillId="0" borderId="8" numFmtId="49" xfId="0" applyNumberFormat="1" applyFont="1" applyBorder="1" applyAlignment="1">
      <alignment horizontal="center" vertical="center" wrapText="1"/>
    </xf>
    <xf fontId="14" fillId="0" borderId="9" numFmtId="0" xfId="0" applyFont="1" applyBorder="1" applyAlignment="1">
      <alignment horizontal="center" vertical="center" wrapText="1"/>
    </xf>
    <xf fontId="15" fillId="0" borderId="6" numFmtId="162" xfId="0" applyNumberFormat="1" applyFont="1" applyBorder="1" applyAlignment="1">
      <alignment horizontal="center" vertical="center" wrapText="1"/>
    </xf>
    <xf fontId="15" fillId="0" borderId="6" numFmtId="163" xfId="0" applyNumberFormat="1" applyFont="1" applyBorder="1" applyAlignment="1">
      <alignment horizontal="center" vertical="top" wrapText="1"/>
    </xf>
    <xf fontId="14" fillId="0" borderId="6" numFmtId="162" xfId="0" applyNumberFormat="1" applyFont="1" applyBorder="1" applyAlignment="1">
      <alignment horizontal="center" vertical="top" wrapText="1"/>
    </xf>
    <xf fontId="16" fillId="0" borderId="0" numFmtId="0" xfId="0" applyFont="1" applyAlignment="1">
      <alignment vertical="center"/>
    </xf>
    <xf fontId="17" fillId="0" borderId="3" numFmtId="49" xfId="0" applyNumberFormat="1" applyFont="1" applyBorder="1" applyAlignment="1">
      <alignment horizontal="center" vertical="center" wrapText="1"/>
    </xf>
    <xf fontId="15" fillId="0" borderId="3" numFmtId="0" xfId="0" applyFont="1" applyBorder="1" applyAlignment="1">
      <alignment horizontal="center" vertical="top" wrapText="1"/>
    </xf>
    <xf fontId="18" fillId="0" borderId="3" numFmtId="49" xfId="0" applyNumberFormat="1" applyFont="1" applyBorder="1" applyAlignment="1">
      <alignment horizontal="center" vertical="center" wrapText="1"/>
    </xf>
    <xf fontId="16" fillId="0" borderId="4" numFmtId="0" xfId="0" applyFont="1" applyBorder="1" applyAlignment="1">
      <alignment vertical="center" wrapText="1"/>
    </xf>
    <xf fontId="16" fillId="0" borderId="6" numFmtId="162" xfId="0" applyNumberFormat="1" applyFont="1" applyBorder="1" applyAlignment="1">
      <alignment vertical="center" wrapText="1"/>
    </xf>
    <xf fontId="16" fillId="0" borderId="5" numFmtId="162" xfId="0" applyNumberFormat="1" applyFont="1" applyBorder="1" applyAlignment="1">
      <alignment vertical="center" wrapText="1"/>
    </xf>
    <xf fontId="16" fillId="0" borderId="2" numFmtId="164" xfId="0" applyNumberFormat="1" applyFont="1" applyBorder="1" applyAlignment="1">
      <alignment horizontal="right" vertical="center" wrapText="1"/>
    </xf>
    <xf fontId="6" fillId="0" borderId="6" numFmtId="49" xfId="0" applyNumberFormat="1" applyFont="1" applyBorder="1" applyAlignment="1">
      <alignment horizontal="center" vertical="center" wrapText="1"/>
    </xf>
    <xf fontId="10" fillId="0" borderId="6" numFmtId="0" xfId="0" applyFont="1" applyBorder="1" applyAlignment="1">
      <alignment horizontal="center" vertical="top" wrapText="1"/>
    </xf>
    <xf fontId="8" fillId="0" borderId="6" numFmtId="49" xfId="0" applyNumberFormat="1" applyFont="1" applyBorder="1" applyAlignment="1">
      <alignment horizontal="center" vertical="center" wrapText="1"/>
    </xf>
    <xf fontId="9" fillId="0" borderId="6" numFmtId="0" xfId="0" applyFont="1" applyBorder="1" applyAlignment="1">
      <alignment vertical="center" wrapText="1"/>
    </xf>
    <xf fontId="9" fillId="0" borderId="10" numFmtId="162" xfId="0" applyNumberFormat="1" applyFont="1" applyBorder="1" applyAlignment="1">
      <alignment horizontal="right" vertical="center" wrapText="1"/>
    </xf>
    <xf fontId="9" fillId="0" borderId="6" numFmtId="162" xfId="0" applyNumberFormat="1" applyFont="1" applyBorder="1" applyAlignment="1">
      <alignment horizontal="right" vertical="center" wrapText="1"/>
    </xf>
    <xf fontId="9" fillId="0" borderId="7" numFmtId="162" xfId="0" applyNumberFormat="1" applyFont="1" applyBorder="1" applyAlignment="1">
      <alignment horizontal="right" vertical="center" wrapText="1"/>
    </xf>
    <xf fontId="9" fillId="0" borderId="2" numFmtId="162" xfId="0" applyNumberFormat="1" applyFont="1" applyBorder="1" applyAlignment="1">
      <alignment horizontal="right" vertical="center" wrapText="1"/>
    </xf>
    <xf fontId="9" fillId="0" borderId="2" numFmtId="4" xfId="0" applyNumberFormat="1" applyFont="1" applyBorder="1" applyAlignment="1">
      <alignment horizontal="right" vertical="center" wrapText="1"/>
    </xf>
    <xf fontId="9" fillId="0" borderId="2" numFmtId="164" xfId="0" applyNumberFormat="1" applyFont="1" applyBorder="1" applyAlignment="1">
      <alignment horizontal="right" vertical="center" wrapText="1"/>
    </xf>
    <xf fontId="9" fillId="0" borderId="11" numFmtId="162" xfId="0" applyNumberFormat="1" applyFont="1" applyBorder="1" applyAlignment="1">
      <alignment vertical="center" wrapText="1"/>
    </xf>
    <xf fontId="9" fillId="0" borderId="2" numFmtId="162" xfId="0" applyNumberFormat="1" applyFont="1" applyBorder="1" applyAlignment="1">
      <alignment vertical="center" wrapText="1"/>
    </xf>
    <xf fontId="9" fillId="0" borderId="6" numFmtId="162" xfId="0" applyNumberFormat="1" applyFont="1" applyBorder="1" applyAlignment="1">
      <alignment vertical="center" wrapText="1"/>
    </xf>
    <xf fontId="9" fillId="0" borderId="7" numFmtId="162" xfId="0" applyNumberFormat="1" applyFont="1" applyBorder="1" applyAlignment="1">
      <alignment vertical="center" wrapText="1"/>
    </xf>
    <xf fontId="9" fillId="0" borderId="2" numFmtId="4" xfId="0" applyNumberFormat="1" applyFont="1" applyBorder="1" applyAlignment="1">
      <alignment vertical="center" wrapText="1"/>
    </xf>
    <xf fontId="17" fillId="0" borderId="6" numFmtId="49" xfId="0" applyNumberFormat="1" applyFont="1" applyBorder="1" applyAlignment="1">
      <alignment horizontal="center" vertical="center" wrapText="1"/>
    </xf>
    <xf fontId="15" fillId="0" borderId="6" numFmtId="49" xfId="0" applyNumberFormat="1" applyFont="1" applyBorder="1" applyAlignment="1">
      <alignment horizontal="center" vertical="top" wrapText="1"/>
    </xf>
    <xf fontId="18" fillId="0" borderId="6" numFmtId="49" xfId="0" applyNumberFormat="1" applyFont="1" applyBorder="1" applyAlignment="1">
      <alignment horizontal="center" vertical="center" wrapText="1"/>
    </xf>
    <xf fontId="16" fillId="0" borderId="6" numFmtId="165" xfId="0" applyNumberFormat="1" applyFont="1" applyBorder="1" applyAlignment="1">
      <alignment vertical="center" wrapText="1"/>
    </xf>
    <xf fontId="16" fillId="0" borderId="6" numFmtId="162" xfId="0" applyNumberFormat="1" applyFont="1" applyBorder="1" applyAlignment="1">
      <alignment horizontal="right" vertical="center" wrapText="1"/>
    </xf>
    <xf fontId="16" fillId="0" borderId="7" numFmtId="162" xfId="0" applyNumberFormat="1" applyFont="1" applyBorder="1" applyAlignment="1">
      <alignment horizontal="right" vertical="center" wrapText="1"/>
    </xf>
    <xf fontId="16" fillId="0" borderId="2" numFmtId="162" xfId="0" applyNumberFormat="1" applyFont="1" applyBorder="1" applyAlignment="1">
      <alignment horizontal="right" vertical="center" wrapText="1"/>
    </xf>
    <xf fontId="8" fillId="0" borderId="6" numFmtId="0" xfId="0" applyFont="1" applyBorder="1" applyAlignment="1">
      <alignment horizontal="center" vertical="center"/>
    </xf>
    <xf fontId="9" fillId="0" borderId="10" numFmtId="165" xfId="0" applyNumberFormat="1" applyFont="1" applyBorder="1" applyAlignment="1">
      <alignment vertical="center" wrapText="1"/>
    </xf>
    <xf fontId="19" fillId="0" borderId="0" numFmtId="0" xfId="0" applyFont="1" applyAlignment="1">
      <alignment vertical="center"/>
    </xf>
    <xf fontId="20" fillId="0" borderId="6" numFmtId="49" xfId="0" applyNumberFormat="1" applyFont="1" applyBorder="1" applyAlignment="1">
      <alignment horizontal="center" vertical="center" wrapText="1"/>
    </xf>
    <xf fontId="21" fillId="0" borderId="6" numFmtId="0" xfId="0" applyFont="1" applyBorder="1" applyAlignment="1">
      <alignment horizontal="center" vertical="top" wrapText="1"/>
    </xf>
    <xf fontId="21" fillId="0" borderId="6" numFmtId="49" xfId="0" applyNumberFormat="1" applyFont="1" applyBorder="1" applyAlignment="1">
      <alignment horizontal="center" vertical="center" wrapText="1"/>
    </xf>
    <xf fontId="21" fillId="0" borderId="6" numFmtId="0" xfId="0" applyFont="1" applyBorder="1" applyAlignment="1">
      <alignment vertical="center" wrapText="1"/>
    </xf>
    <xf fontId="21" fillId="0" borderId="6" numFmtId="162" xfId="0" applyNumberFormat="1" applyFont="1" applyBorder="1" applyAlignment="1">
      <alignment horizontal="right" vertical="center" wrapText="1"/>
    </xf>
    <xf fontId="21" fillId="0" borderId="7" numFmtId="162" xfId="0" applyNumberFormat="1" applyFont="1" applyBorder="1" applyAlignment="1">
      <alignment horizontal="right" vertical="center" wrapText="1"/>
    </xf>
    <xf fontId="21" fillId="0" borderId="2" numFmtId="162" xfId="0" applyNumberFormat="1" applyFont="1" applyBorder="1" applyAlignment="1">
      <alignment horizontal="right" vertical="center" wrapText="1"/>
    </xf>
    <xf fontId="21" fillId="0" borderId="2" numFmtId="164" xfId="0" applyNumberFormat="1" applyFont="1" applyBorder="1" applyAlignment="1">
      <alignment horizontal="right" vertical="center" wrapText="1"/>
    </xf>
    <xf fontId="6" fillId="0" borderId="6" numFmtId="1" xfId="0" applyNumberFormat="1" applyFont="1" applyBorder="1" applyAlignment="1">
      <alignment horizontal="center" vertical="center" wrapText="1"/>
    </xf>
    <xf fontId="8" fillId="0" borderId="6" numFmtId="0" xfId="0" applyFont="1" applyBorder="1" applyAlignment="1">
      <alignment horizontal="center" vertical="center" wrapText="1"/>
    </xf>
    <xf fontId="9" fillId="0" borderId="10" numFmtId="0" xfId="0" applyFont="1" applyBorder="1" applyAlignment="1">
      <alignment horizontal="left" vertical="center" wrapText="1"/>
    </xf>
    <xf fontId="6" fillId="0" borderId="6" numFmtId="0" xfId="0" applyFont="1" applyBorder="1" applyAlignment="1">
      <alignment horizontal="center" vertical="center" wrapText="1"/>
    </xf>
    <xf fontId="20" fillId="0" borderId="6" numFmtId="0" xfId="0" applyFont="1" applyBorder="1" applyAlignment="1">
      <alignment horizontal="center" vertical="center" wrapText="1"/>
    </xf>
    <xf fontId="9" fillId="0" borderId="6" numFmtId="165" xfId="0" applyNumberFormat="1" applyFont="1" applyBorder="1" applyAlignment="1">
      <alignment vertical="center" wrapText="1"/>
    </xf>
    <xf fontId="9" fillId="0" borderId="6" numFmtId="165" xfId="0" applyNumberFormat="1" applyFont="1" applyBorder="1" applyAlignment="1">
      <alignment horizontal="left" vertical="center" wrapText="1"/>
    </xf>
    <xf fontId="9" fillId="0" borderId="6" numFmtId="0" xfId="0" applyFont="1" applyBorder="1" applyAlignment="1">
      <alignment horizontal="left" vertical="center" wrapText="1"/>
    </xf>
    <xf fontId="22" fillId="0" borderId="0" numFmtId="0" xfId="0" applyFont="1" applyAlignment="1">
      <alignment vertical="center"/>
    </xf>
    <xf fontId="23" fillId="0" borderId="6" numFmtId="49" xfId="0" applyNumberFormat="1" applyFont="1" applyBorder="1" applyAlignment="1">
      <alignment horizontal="center" vertical="center" wrapText="1"/>
    </xf>
    <xf fontId="24" fillId="0" borderId="6" numFmtId="0" xfId="0" applyFont="1" applyBorder="1" applyAlignment="1">
      <alignment horizontal="right" vertical="center"/>
    </xf>
    <xf fontId="25" fillId="0" borderId="10" numFmtId="0" xfId="0" applyFont="1" applyBorder="1" applyAlignment="1">
      <alignment horizontal="left" vertical="center" wrapText="1"/>
    </xf>
    <xf fontId="25" fillId="0" borderId="10" numFmtId="162" xfId="0" applyNumberFormat="1" applyFont="1" applyBorder="1" applyAlignment="1">
      <alignment horizontal="right" vertical="center" wrapText="1"/>
    </xf>
    <xf fontId="25" fillId="0" borderId="6" numFmtId="162" xfId="0" applyNumberFormat="1" applyFont="1" applyBorder="1" applyAlignment="1">
      <alignment horizontal="right" vertical="center" wrapText="1"/>
    </xf>
    <xf fontId="25" fillId="0" borderId="7" numFmtId="162" xfId="0" applyNumberFormat="1" applyFont="1" applyBorder="1" applyAlignment="1">
      <alignment horizontal="right" vertical="center" wrapText="1"/>
    </xf>
    <xf fontId="25" fillId="0" borderId="2" numFmtId="162" xfId="0" applyNumberFormat="1" applyFont="1" applyBorder="1" applyAlignment="1">
      <alignment horizontal="right" vertical="center" wrapText="1"/>
    </xf>
    <xf fontId="25" fillId="0" borderId="2" numFmtId="164" xfId="0" applyNumberFormat="1" applyFont="1" applyBorder="1" applyAlignment="1">
      <alignment horizontal="right" vertical="center" wrapText="1"/>
    </xf>
    <xf fontId="21" fillId="0" borderId="6" numFmtId="49" xfId="0" applyNumberFormat="1" applyFont="1" applyBorder="1" applyAlignment="1">
      <alignment horizontal="center" vertical="top" wrapText="1"/>
    </xf>
    <xf fontId="21" fillId="0" borderId="0" numFmtId="0" xfId="0" applyFont="1" applyAlignment="1">
      <alignment vertical="center"/>
    </xf>
    <xf fontId="21" fillId="0" borderId="6" numFmtId="162" xfId="0" applyNumberFormat="1" applyFont="1" applyBorder="1" applyAlignment="1">
      <alignment vertical="center" wrapText="1"/>
    </xf>
    <xf fontId="26" fillId="0" borderId="2" numFmtId="164" xfId="0" applyNumberFormat="1" applyFont="1" applyBorder="1" applyAlignment="1">
      <alignment horizontal="right" vertical="center" wrapText="1"/>
    </xf>
    <xf fontId="11" fillId="0" borderId="2" numFmtId="164" xfId="0" applyNumberFormat="1" applyFont="1" applyBorder="1" applyAlignment="1">
      <alignment horizontal="right" vertical="center" wrapText="1"/>
    </xf>
    <xf fontId="15" fillId="0" borderId="12" numFmtId="165" xfId="0" applyNumberFormat="1" applyFont="1" applyBorder="1" applyAlignment="1">
      <alignment vertical="top"/>
    </xf>
    <xf fontId="18" fillId="0" borderId="12" numFmtId="165" xfId="0" applyNumberFormat="1" applyFont="1" applyBorder="1" applyAlignment="1">
      <alignment vertical="center"/>
    </xf>
    <xf fontId="16" fillId="0" borderId="10" numFmtId="166" xfId="0" applyNumberFormat="1" applyFont="1" applyBorder="1" applyAlignment="1">
      <alignment horizontal="center" vertical="center" wrapText="1"/>
    </xf>
    <xf fontId="17" fillId="0" borderId="6" numFmtId="49" xfId="0" applyNumberFormat="1" applyFont="1" applyBorder="1" applyAlignment="1">
      <alignment vertical="center" wrapText="1"/>
    </xf>
    <xf fontId="15" fillId="0" borderId="6" numFmtId="0" xfId="0" applyFont="1" applyBorder="1" applyAlignment="1">
      <alignment vertical="top" wrapText="1"/>
    </xf>
    <xf fontId="27" fillId="0" borderId="10" numFmtId="162" xfId="0" applyNumberFormat="1" applyFont="1" applyBorder="1" applyAlignment="1">
      <alignment vertical="center" wrapText="1"/>
    </xf>
    <xf fontId="9" fillId="0" borderId="13" numFmtId="162" xfId="0" applyNumberFormat="1" applyFont="1" applyBorder="1" applyAlignment="1">
      <alignment horizontal="right" vertical="center" wrapText="1"/>
    </xf>
    <xf fontId="9" fillId="0" borderId="0" numFmtId="162" xfId="0" applyNumberFormat="1" applyFont="1" applyAlignment="1">
      <alignment horizontal="right" vertical="center" wrapText="1"/>
    </xf>
    <xf fontId="27" fillId="0" borderId="10" numFmtId="0" xfId="0" applyFont="1" applyBorder="1" applyAlignment="1">
      <alignment horizontal="left" vertical="center" wrapText="1"/>
    </xf>
    <xf fontId="27" fillId="0" borderId="10" numFmtId="165" xfId="0" applyNumberFormat="1" applyFont="1" applyBorder="1" applyAlignment="1">
      <alignment vertical="center" wrapText="1"/>
    </xf>
    <xf fontId="17" fillId="0" borderId="6" numFmtId="0" xfId="0" applyFont="1" applyBorder="1" applyAlignment="1">
      <alignment vertical="center"/>
    </xf>
    <xf fontId="15" fillId="0" borderId="6" numFmtId="165" xfId="0" applyNumberFormat="1" applyFont="1" applyBorder="1" applyAlignment="1">
      <alignment vertical="top" wrapText="1"/>
    </xf>
    <xf fontId="18" fillId="0" borderId="6" numFmtId="165" xfId="0" applyNumberFormat="1" applyFont="1" applyBorder="1" applyAlignment="1">
      <alignment vertical="center" wrapText="1"/>
    </xf>
    <xf fontId="16" fillId="0" borderId="6" numFmtId="165" xfId="0" applyNumberFormat="1" applyFont="1" applyBorder="1" applyAlignment="1">
      <alignment horizontal="right" vertical="center" wrapText="1"/>
    </xf>
    <xf fontId="6" fillId="0" borderId="0" numFmtId="166" xfId="0" applyNumberFormat="1" applyFont="1" applyAlignment="1">
      <alignment horizontal="left" vertical="center"/>
    </xf>
    <xf fontId="11" fillId="0" borderId="0" numFmtId="167" xfId="0" applyNumberFormat="1" applyFont="1" applyAlignment="1">
      <alignment horizontal="left" vertical="top"/>
    </xf>
    <xf fontId="8" fillId="0" borderId="0" numFmtId="0" xfId="0" applyFont="1" applyAlignment="1">
      <alignment horizontal="center" vertical="center"/>
    </xf>
    <xf fontId="5" fillId="0" borderId="0" numFmtId="0" xfId="0" applyFont="1" applyAlignment="1">
      <alignment horizontal="left" vertical="center"/>
    </xf>
    <xf fontId="9" fillId="0" borderId="0" numFmtId="162" xfId="0" applyNumberFormat="1" applyFont="1" applyAlignment="1">
      <alignment horizontal="left" vertical="center"/>
    </xf>
    <xf fontId="5" fillId="0" borderId="0" numFmtId="162" xfId="0" applyNumberFormat="1" applyFont="1" applyAlignment="1">
      <alignment horizontal="left" vertical="center"/>
    </xf>
    <xf fontId="5" fillId="0" borderId="0" numFmtId="163" xfId="0" applyNumberFormat="1" applyFont="1" applyAlignment="1">
      <alignment horizontal="left" vertical="center"/>
    </xf>
    <xf fontId="6" fillId="0" borderId="0" numFmtId="163" xfId="0" applyNumberFormat="1" applyFont="1" applyAlignment="1">
      <alignment horizontal="left" vertical="center"/>
    </xf>
  </cellXfs>
  <cellStyles count="109">
    <cellStyle name="Денежный 2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3 2" xfId="6"/>
    <cellStyle name="Обычный 14" xfId="7"/>
    <cellStyle name="Обычный 14 2" xfId="8"/>
    <cellStyle name="Обычный 15" xfId="9"/>
    <cellStyle name="Обычный 16" xfId="10"/>
    <cellStyle name="Обычный 17" xfId="11"/>
    <cellStyle name="Обычный 18" xfId="12"/>
    <cellStyle name="Обычный 19" xfId="13"/>
    <cellStyle name="Обычный 2" xfId="14"/>
    <cellStyle name="Обычный 2 2" xfId="15"/>
    <cellStyle name="Обычный 2 3" xfId="16"/>
    <cellStyle name="Обычный 20" xfId="17"/>
    <cellStyle name="Обычный 21" xfId="18"/>
    <cellStyle name="Обычный 22" xfId="19"/>
    <cellStyle name="Обычный 22 2" xfId="20"/>
    <cellStyle name="Обычный 23" xfId="21"/>
    <cellStyle name="Обычный 24" xfId="22"/>
    <cellStyle name="Обычный 25" xfId="23"/>
    <cellStyle name="Обычный 26" xfId="24"/>
    <cellStyle name="Обычный 27" xfId="25"/>
    <cellStyle name="Обычный 28" xfId="26"/>
    <cellStyle name="Обычный 29" xfId="27"/>
    <cellStyle name="Обычный 3" xfId="28"/>
    <cellStyle name="Обычный 3 2" xfId="29"/>
    <cellStyle name="Обычный 3 3" xfId="30"/>
    <cellStyle name="Обычный 30" xfId="31"/>
    <cellStyle name="Обычный 31" xfId="32"/>
    <cellStyle name="Обычный 3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41"/>
    <cellStyle name="Обычный 40" xfId="42"/>
    <cellStyle name="Обычный 41" xfId="43"/>
    <cellStyle name="Обычный 42" xfId="44"/>
    <cellStyle name="Обычный 43" xfId="45"/>
    <cellStyle name="Обычный 44" xfId="46"/>
    <cellStyle name="Обычный 45" xfId="47"/>
    <cellStyle name="Обычный 46" xfId="48"/>
    <cellStyle name="Обычный 47" xfId="49"/>
    <cellStyle name="Обычный 48" xfId="50"/>
    <cellStyle name="Обычный 49" xfId="51"/>
    <cellStyle name="Обычный 5" xfId="52"/>
    <cellStyle name="Обычный 5 2" xfId="53"/>
    <cellStyle name="Обычный 50" xfId="54"/>
    <cellStyle name="Обычный 51" xfId="55"/>
    <cellStyle name="Обычный 52" xfId="56"/>
    <cellStyle name="Обычный 53" xfId="57"/>
    <cellStyle name="Обычный 54" xfId="58"/>
    <cellStyle name="Обычный 55" xfId="59"/>
    <cellStyle name="Обычный 56" xfId="60"/>
    <cellStyle name="Обычный 57" xfId="61"/>
    <cellStyle name="Обычный 58" xfId="62"/>
    <cellStyle name="Обычный 59" xfId="63"/>
    <cellStyle name="Обычный 6" xfId="64"/>
    <cellStyle name="Обычный 60" xfId="65"/>
    <cellStyle name="Обычный 61" xfId="66"/>
    <cellStyle name="Обычный 62" xfId="67"/>
    <cellStyle name="Обычный 63" xfId="68"/>
    <cellStyle name="Обычный 64" xfId="69"/>
    <cellStyle name="Обычный 65" xfId="70"/>
    <cellStyle name="Обычный 66" xfId="71"/>
    <cellStyle name="Обычный 67" xfId="72"/>
    <cellStyle name="Обычный 68" xfId="73"/>
    <cellStyle name="Обычный 69" xfId="74"/>
    <cellStyle name="Обычный 7" xfId="75"/>
    <cellStyle name="Обычный 70" xfId="76"/>
    <cellStyle name="Обычный 71" xfId="77"/>
    <cellStyle name="Обычный 72" xfId="78"/>
    <cellStyle name="Обычный 73" xfId="79"/>
    <cellStyle name="Обычный 73 2" xfId="80"/>
    <cellStyle name="Обычный 74" xfId="81"/>
    <cellStyle name="Обычный 75" xfId="82"/>
    <cellStyle name="Обычный 76" xfId="83"/>
    <cellStyle name="Обычный 77" xfId="84"/>
    <cellStyle name="Обычный 78" xfId="85"/>
    <cellStyle name="Обычный 79" xfId="86"/>
    <cellStyle name="Обычный 8" xfId="87"/>
    <cellStyle name="Обычный 80" xfId="88"/>
    <cellStyle name="Обычный 81" xfId="89"/>
    <cellStyle name="Обычный 82" xfId="90"/>
    <cellStyle name="Обычный 83" xfId="91"/>
    <cellStyle name="Обычный 84" xfId="92"/>
    <cellStyle name="Обычный 85" xfId="93"/>
    <cellStyle name="Обычный 86" xfId="94"/>
    <cellStyle name="Обычный 87" xfId="95"/>
    <cellStyle name="Обычный 88" xfId="96"/>
    <cellStyle name="Обычный 89" xfId="97"/>
    <cellStyle name="Обычный 9" xfId="98"/>
    <cellStyle name="Обычный 90" xfId="99"/>
    <cellStyle name="Обычный 91" xfId="100"/>
    <cellStyle name="Обычный 92" xfId="101"/>
    <cellStyle name="Обычный 93" xfId="102"/>
    <cellStyle name="Обычный 94" xfId="103"/>
    <cellStyle name="Обычный 95" xfId="104"/>
    <cellStyle name="Процентный 2" xfId="105"/>
    <cellStyle name="Процентный 2 2" xfId="106"/>
    <cellStyle name="Финансовый 2" xfId="107"/>
    <cellStyle name="Финансовый 3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zoomScale="70" workbookViewId="0">
      <pane xSplit="4" ySplit="5" topLeftCell="E6" activePane="bottomRight" state="frozen"/>
      <selection activeCell="G60" activeCellId="0" sqref="G60"/>
    </sheetView>
  </sheetViews>
  <sheetFormatPr defaultRowHeight="12.75"/>
  <cols>
    <col customWidth="1" hidden="1" min="1" max="1" style="2" width="8.28515625"/>
    <col customWidth="1" min="2" max="2" style="3" width="11.140625"/>
    <col customWidth="1" hidden="1" min="3" max="3" style="4" width="16.42578125"/>
    <col customWidth="1" min="4" max="4" style="1" width="65.85546875"/>
    <col customWidth="1" min="5" max="5" style="5" width="14.140625"/>
    <col customWidth="1" min="6" max="6" style="1" width="16.140625"/>
    <col customWidth="1" min="7" max="7" style="1" width="15.140625"/>
    <col customWidth="1" min="8" max="8" style="6" width="15.140625"/>
    <col customWidth="1" min="9" max="9" style="7" width="15"/>
    <col customWidth="1" min="10" max="10" style="7" width="15.28515625"/>
    <col customWidth="1" min="11" max="11" style="8" width="15.28515625"/>
    <col customWidth="1" min="12" max="12" style="8" width="15.7109375"/>
    <col customWidth="1" min="13" max="13" style="1" width="17.5703125"/>
    <col customWidth="1" min="14" max="14" style="1" width="14.57421875"/>
    <col customWidth="1" min="15" max="15" style="1" width="11.421875"/>
    <col customWidth="1" min="16" max="18" style="1" width="11.42578125"/>
    <col customWidth="1" min="19" max="19" style="1" width="17.28515625"/>
    <col min="20" max="16384" style="1" width="9.140625"/>
  </cols>
  <sheetData>
    <row r="1" ht="17.25">
      <c r="A1" s="9" t="s">
        <v>0</v>
      </c>
      <c r="B1" s="10"/>
      <c r="C1" s="11"/>
      <c r="D1" s="9"/>
      <c r="E1" s="12"/>
      <c r="F1" s="9"/>
      <c r="G1" s="9"/>
      <c r="H1" s="12"/>
      <c r="I1" s="9"/>
      <c r="J1" s="9"/>
      <c r="K1" s="9"/>
      <c r="L1" s="9"/>
      <c r="M1" s="9"/>
      <c r="N1" s="9"/>
      <c r="O1" s="9"/>
      <c r="P1" s="9"/>
      <c r="Q1" s="9"/>
      <c r="R1" s="9"/>
      <c r="S1" s="13"/>
      <c r="T1" s="1"/>
      <c r="U1" s="1"/>
      <c r="V1" s="1"/>
      <c r="W1" s="1"/>
      <c r="X1" s="1"/>
      <c r="Y1" s="1"/>
    </row>
    <row r="2" ht="15">
      <c r="A2" s="14"/>
      <c r="B2" s="15"/>
      <c r="C2" s="16"/>
      <c r="D2" s="17"/>
      <c r="E2" s="12"/>
      <c r="F2" s="9"/>
      <c r="G2" s="9"/>
      <c r="H2" s="12"/>
      <c r="I2" s="18"/>
      <c r="J2" s="19"/>
      <c r="K2" s="19"/>
      <c r="L2" s="19"/>
      <c r="M2" s="9"/>
      <c r="N2" s="9"/>
      <c r="O2" s="9"/>
      <c r="P2" s="20"/>
      <c r="Q2" s="20"/>
      <c r="R2" s="21" t="s">
        <v>1</v>
      </c>
      <c r="S2" s="1"/>
      <c r="T2" s="1"/>
      <c r="U2" s="1"/>
      <c r="V2" s="1"/>
      <c r="W2" s="1"/>
      <c r="X2" s="1"/>
      <c r="Y2" s="1"/>
      <c r="Z2" s="1"/>
      <c r="AA2" s="1"/>
    </row>
    <row r="3" s="22" customFormat="1" ht="15">
      <c r="A3" s="23" t="s">
        <v>2</v>
      </c>
      <c r="B3" s="24" t="s">
        <v>3</v>
      </c>
      <c r="C3" s="25" t="s">
        <v>4</v>
      </c>
      <c r="D3" s="26" t="s">
        <v>5</v>
      </c>
      <c r="E3" s="27" t="s">
        <v>6</v>
      </c>
      <c r="F3" s="28" t="s">
        <v>7</v>
      </c>
      <c r="G3" s="29"/>
      <c r="H3" s="28"/>
      <c r="I3" s="30" t="s">
        <v>8</v>
      </c>
      <c r="J3" s="30"/>
      <c r="K3" s="28" t="s">
        <v>9</v>
      </c>
      <c r="L3" s="28"/>
      <c r="M3" s="28"/>
      <c r="N3" s="28"/>
      <c r="O3" s="31" t="s">
        <v>10</v>
      </c>
      <c r="P3" s="32" t="s">
        <v>11</v>
      </c>
      <c r="Q3" s="32" t="s">
        <v>12</v>
      </c>
      <c r="R3" s="33" t="s">
        <v>13</v>
      </c>
      <c r="S3" s="22"/>
      <c r="T3" s="22"/>
      <c r="U3" s="22"/>
      <c r="V3" s="22"/>
      <c r="W3" s="22"/>
      <c r="X3" s="22"/>
      <c r="Y3" s="22"/>
    </row>
    <row r="4" s="22" customFormat="1" ht="62.25" customHeight="1">
      <c r="A4" s="23"/>
      <c r="B4" s="24"/>
      <c r="C4" s="34"/>
      <c r="D4" s="35"/>
      <c r="E4" s="36"/>
      <c r="F4" s="30" t="s">
        <v>14</v>
      </c>
      <c r="G4" s="30" t="s">
        <v>15</v>
      </c>
      <c r="H4" s="30" t="s">
        <v>16</v>
      </c>
      <c r="I4" s="37" t="s">
        <v>17</v>
      </c>
      <c r="J4" s="28" t="s">
        <v>16</v>
      </c>
      <c r="K4" s="38" t="s">
        <v>18</v>
      </c>
      <c r="L4" s="38" t="s">
        <v>19</v>
      </c>
      <c r="M4" s="38" t="s">
        <v>20</v>
      </c>
      <c r="N4" s="38" t="s">
        <v>21</v>
      </c>
      <c r="O4" s="31"/>
      <c r="P4" s="32"/>
      <c r="Q4" s="32"/>
      <c r="R4" s="33"/>
      <c r="S4" s="22"/>
      <c r="T4" s="22"/>
      <c r="U4" s="22"/>
      <c r="V4" s="22"/>
      <c r="W4" s="22"/>
      <c r="X4" s="22"/>
      <c r="Y4" s="22"/>
    </row>
    <row r="5" s="39" customFormat="1" ht="26.25" customHeight="1">
      <c r="A5" s="40"/>
      <c r="B5" s="41"/>
      <c r="C5" s="42"/>
      <c r="D5" s="43" t="s">
        <v>22</v>
      </c>
      <c r="E5" s="44">
        <f>SUM(E6:E15)</f>
        <v>2625693.2819402986</v>
      </c>
      <c r="F5" s="44">
        <f>SUM(F6:F15)</f>
        <v>27221858.300000004</v>
      </c>
      <c r="G5" s="44">
        <f>SUM(G6:G15)</f>
        <v>4293536.7999999998</v>
      </c>
      <c r="H5" s="44">
        <f>SUM(H6:H15)</f>
        <v>2294815.8999999999</v>
      </c>
      <c r="I5" s="44">
        <f>SUM(I6:I15)</f>
        <v>3378410.9699999993</v>
      </c>
      <c r="J5" s="44">
        <f>SUM(J6:J15)</f>
        <v>645459.41000000015</v>
      </c>
      <c r="K5" s="45">
        <f>SUM(K6:K15)</f>
        <v>752717.68805970147</v>
      </c>
      <c r="L5" s="45">
        <f>SUM(L6:L15)</f>
        <v>-915125.82999999996</v>
      </c>
      <c r="M5" s="45">
        <f>SUM(M6:M15)</f>
        <v>-23843447.330000006</v>
      </c>
      <c r="N5" s="45">
        <f>SUM(N6:N15)</f>
        <v>-1649356.49</v>
      </c>
      <c r="O5" s="46">
        <f t="shared" ref="O5:O9" si="0">IFERROR(I5/E5,"")</f>
        <v>1.2866738827558213</v>
      </c>
      <c r="P5" s="46">
        <f t="shared" ref="P5:P9" si="1">IFERROR(J5/H5,"")</f>
        <v>0.28126849304120655</v>
      </c>
      <c r="Q5" s="46">
        <f t="shared" ref="Q5:Q9" si="2">IFERROR(I5/G5,"")</f>
        <v>0.78685967475578633</v>
      </c>
      <c r="R5" s="46">
        <f t="shared" ref="R5:R9" si="3">IFERROR(I5/F5,"")</f>
        <v>0.12410655190281403</v>
      </c>
      <c r="S5" s="39"/>
      <c r="T5" s="39"/>
      <c r="U5" s="39"/>
      <c r="V5" s="39"/>
      <c r="W5" s="39"/>
      <c r="X5" s="39"/>
      <c r="Y5" s="39"/>
      <c r="Z5" s="39"/>
    </row>
    <row r="6" ht="17.25">
      <c r="A6" s="47"/>
      <c r="B6" s="48" t="s">
        <v>23</v>
      </c>
      <c r="C6" s="49" t="s">
        <v>24</v>
      </c>
      <c r="D6" s="50" t="s">
        <v>25</v>
      </c>
      <c r="E6" s="51">
        <f>2119436.25/33.5*30</f>
        <v>1898002.6119402985</v>
      </c>
      <c r="F6" s="52">
        <v>20635469.5</v>
      </c>
      <c r="G6" s="52">
        <v>3157966.7999999998</v>
      </c>
      <c r="H6" s="52">
        <v>1512438</v>
      </c>
      <c r="I6" s="52">
        <v>2467553.9199999999</v>
      </c>
      <c r="J6" s="52">
        <v>530583.34000000008</v>
      </c>
      <c r="K6" s="53">
        <f t="shared" ref="K6:K9" si="4">I6-E6</f>
        <v>569551.30805970146</v>
      </c>
      <c r="L6" s="53">
        <f t="shared" ref="L6:L9" si="5">I6-G6</f>
        <v>-690412.87999999989</v>
      </c>
      <c r="M6" s="54">
        <f t="shared" ref="M6:M9" si="6">I6-F6</f>
        <v>-18167915.579999998</v>
      </c>
      <c r="N6" s="55">
        <f t="shared" ref="N6:N9" si="7">J6-H6</f>
        <v>-981854.65999999992</v>
      </c>
      <c r="O6" s="56">
        <f t="shared" si="0"/>
        <v>1.3000793067810681</v>
      </c>
      <c r="P6" s="56">
        <f t="shared" si="1"/>
        <v>0.35081328292465547</v>
      </c>
      <c r="Q6" s="56">
        <f t="shared" si="2"/>
        <v>0.78137424370642528</v>
      </c>
      <c r="R6" s="56">
        <f t="shared" si="3"/>
        <v>0.11957827855576535</v>
      </c>
      <c r="S6" s="1"/>
      <c r="T6" s="1"/>
      <c r="U6" s="1"/>
      <c r="V6" s="1"/>
      <c r="W6" s="1"/>
      <c r="X6" s="1"/>
      <c r="Y6" s="1"/>
      <c r="Z6" s="1"/>
    </row>
    <row r="7" ht="17.25">
      <c r="A7" s="47"/>
      <c r="B7" s="48" t="s">
        <v>26</v>
      </c>
      <c r="C7" s="49" t="s">
        <v>27</v>
      </c>
      <c r="D7" s="50" t="s">
        <v>28</v>
      </c>
      <c r="E7" s="51">
        <v>13395.92</v>
      </c>
      <c r="F7" s="52">
        <v>82008.100000000006</v>
      </c>
      <c r="G7" s="52">
        <v>18348.5</v>
      </c>
      <c r="H7" s="52">
        <v>9728</v>
      </c>
      <c r="I7" s="52">
        <v>14048.07</v>
      </c>
      <c r="J7" s="52">
        <v>5508.75</v>
      </c>
      <c r="K7" s="57">
        <f t="shared" si="4"/>
        <v>652.14999999999964</v>
      </c>
      <c r="L7" s="57">
        <f t="shared" si="5"/>
        <v>-4300.4300000000003</v>
      </c>
      <c r="M7" s="58">
        <f t="shared" si="6"/>
        <v>-67960.029999999999</v>
      </c>
      <c r="N7" s="58">
        <f t="shared" si="7"/>
        <v>-4219.25</v>
      </c>
      <c r="O7" s="56">
        <f t="shared" si="0"/>
        <v>1.0486827332501238</v>
      </c>
      <c r="P7" s="56">
        <f t="shared" si="1"/>
        <v>0.56627775493421051</v>
      </c>
      <c r="Q7" s="56">
        <f t="shared" si="2"/>
        <v>0.76562498296863502</v>
      </c>
      <c r="R7" s="56">
        <f t="shared" si="3"/>
        <v>0.17130100563237044</v>
      </c>
      <c r="S7" s="1"/>
      <c r="T7" s="1"/>
      <c r="U7" s="1"/>
      <c r="V7" s="1"/>
      <c r="W7" s="1"/>
      <c r="X7" s="1"/>
      <c r="Y7" s="1"/>
      <c r="Z7" s="1"/>
    </row>
    <row r="8" ht="17.25">
      <c r="A8" s="47"/>
      <c r="B8" s="48" t="s">
        <v>23</v>
      </c>
      <c r="C8" s="49" t="s">
        <v>29</v>
      </c>
      <c r="D8" s="50" t="s">
        <v>30</v>
      </c>
      <c r="E8" s="51"/>
      <c r="F8" s="52">
        <v>52994.300000000003</v>
      </c>
      <c r="G8" s="52">
        <v>0</v>
      </c>
      <c r="H8" s="52">
        <v>0</v>
      </c>
      <c r="I8" s="52">
        <v>0</v>
      </c>
      <c r="J8" s="52">
        <v>0</v>
      </c>
      <c r="K8" s="59">
        <f t="shared" si="4"/>
        <v>0</v>
      </c>
      <c r="L8" s="59">
        <f t="shared" si="5"/>
        <v>0</v>
      </c>
      <c r="M8" s="60">
        <f t="shared" si="6"/>
        <v>-52994.300000000003</v>
      </c>
      <c r="N8" s="58">
        <f t="shared" si="7"/>
        <v>0</v>
      </c>
      <c r="O8" s="56" t="str">
        <f t="shared" si="0"/>
        <v/>
      </c>
      <c r="P8" s="56" t="str">
        <f t="shared" si="1"/>
        <v/>
      </c>
      <c r="Q8" s="56" t="str">
        <f t="shared" si="2"/>
        <v/>
      </c>
      <c r="R8" s="56">
        <f t="shared" si="3"/>
        <v>0</v>
      </c>
      <c r="S8" s="1"/>
      <c r="T8" s="1"/>
      <c r="U8" s="1"/>
      <c r="V8" s="1"/>
      <c r="W8" s="1"/>
      <c r="X8" s="1"/>
      <c r="Y8" s="1"/>
      <c r="Z8" s="1"/>
    </row>
    <row r="9" ht="17.25">
      <c r="A9" s="47"/>
      <c r="B9" s="48" t="s">
        <v>23</v>
      </c>
      <c r="C9" s="49" t="s">
        <v>31</v>
      </c>
      <c r="D9" s="50" t="s">
        <v>32</v>
      </c>
      <c r="E9" s="51">
        <v>13751.52</v>
      </c>
      <c r="F9" s="52">
        <v>1259409.1000000001</v>
      </c>
      <c r="G9" s="52">
        <v>195112.10000000001</v>
      </c>
      <c r="H9" s="52">
        <v>174743.79999999999</v>
      </c>
      <c r="I9" s="52">
        <v>6949.3299999999999</v>
      </c>
      <c r="J9" s="52">
        <v>684.02999999999997</v>
      </c>
      <c r="K9" s="59">
        <f t="shared" si="4"/>
        <v>-6802.1900000000005</v>
      </c>
      <c r="L9" s="59">
        <f t="shared" si="5"/>
        <v>-188162.77000000002</v>
      </c>
      <c r="M9" s="60">
        <f t="shared" si="6"/>
        <v>-1252459.77</v>
      </c>
      <c r="N9" s="58">
        <f t="shared" si="7"/>
        <v>-174059.76999999999</v>
      </c>
      <c r="O9" s="56">
        <f t="shared" si="0"/>
        <v>0.50534995404144412</v>
      </c>
      <c r="P9" s="56">
        <f t="shared" si="1"/>
        <v>0.0039144736465614232</v>
      </c>
      <c r="Q9" s="56">
        <f t="shared" si="2"/>
        <v>0.035617114469066756</v>
      </c>
      <c r="R9" s="56">
        <f t="shared" si="3"/>
        <v>0.0055179290033715014</v>
      </c>
      <c r="S9" s="1"/>
      <c r="T9" s="1"/>
      <c r="U9" s="1"/>
      <c r="V9" s="1"/>
      <c r="W9" s="1"/>
      <c r="X9" s="1"/>
      <c r="Y9" s="1"/>
      <c r="Z9" s="1"/>
    </row>
    <row r="10" ht="17.25">
      <c r="A10" s="47"/>
      <c r="B10" s="48" t="s">
        <v>23</v>
      </c>
      <c r="C10" s="49" t="s">
        <v>33</v>
      </c>
      <c r="D10" s="50" t="s">
        <v>34</v>
      </c>
      <c r="E10" s="51">
        <v>150.22</v>
      </c>
      <c r="F10" s="52"/>
      <c r="G10" s="52"/>
      <c r="H10" s="52"/>
      <c r="I10" s="52">
        <v>32.380000000000003</v>
      </c>
      <c r="J10" s="52">
        <v>0.029999999999999805</v>
      </c>
      <c r="K10" s="59">
        <f t="shared" ref="K10:K43" si="8">I10-E10</f>
        <v>-117.84</v>
      </c>
      <c r="L10" s="59">
        <f t="shared" ref="L10:L73" si="9">I10-G10</f>
        <v>32.380000000000003</v>
      </c>
      <c r="M10" s="60">
        <f t="shared" ref="M10:M43" si="10">I10-F10</f>
        <v>32.380000000000003</v>
      </c>
      <c r="N10" s="58">
        <f t="shared" ref="N10:N43" si="11">J10-H10</f>
        <v>0.029999999999999805</v>
      </c>
      <c r="O10" s="56">
        <f t="shared" ref="O10:O73" si="12">IFERROR(I10/E10,"")</f>
        <v>0.21555052589535351</v>
      </c>
      <c r="P10" s="56" t="str">
        <f t="shared" ref="P10:P73" si="13">IFERROR(J10/H10,"")</f>
        <v/>
      </c>
      <c r="Q10" s="56" t="str">
        <f t="shared" ref="Q10:Q73" si="14">IFERROR(I10/G10,"")</f>
        <v/>
      </c>
      <c r="R10" s="56" t="str">
        <f t="shared" ref="R10:R73" si="15">IFERROR(I10/F10,"")</f>
        <v/>
      </c>
      <c r="S10" s="1"/>
      <c r="T10" s="1"/>
      <c r="U10" s="1"/>
      <c r="V10" s="1"/>
      <c r="W10" s="1"/>
      <c r="X10" s="1"/>
      <c r="Y10" s="1"/>
      <c r="Z10" s="1"/>
    </row>
    <row r="11" ht="17.25">
      <c r="A11" s="47"/>
      <c r="B11" s="48" t="s">
        <v>23</v>
      </c>
      <c r="C11" s="49" t="s">
        <v>35</v>
      </c>
      <c r="D11" s="50" t="s">
        <v>36</v>
      </c>
      <c r="E11" s="51">
        <v>41.859999999999999</v>
      </c>
      <c r="F11" s="52">
        <v>1208.9000000000001</v>
      </c>
      <c r="G11" s="52">
        <v>598</v>
      </c>
      <c r="H11" s="52">
        <v>562</v>
      </c>
      <c r="I11" s="52">
        <v>13.029999999999999</v>
      </c>
      <c r="J11" s="52">
        <v>0</v>
      </c>
      <c r="K11" s="59">
        <f t="shared" si="8"/>
        <v>-28.829999999999998</v>
      </c>
      <c r="L11" s="59">
        <f t="shared" si="9"/>
        <v>-584.97000000000003</v>
      </c>
      <c r="M11" s="60">
        <f t="shared" si="10"/>
        <v>-1195.8700000000001</v>
      </c>
      <c r="N11" s="58">
        <f t="shared" si="11"/>
        <v>-562</v>
      </c>
      <c r="O11" s="56">
        <f t="shared" si="12"/>
        <v>0.31127568084089824</v>
      </c>
      <c r="P11" s="56">
        <f t="shared" si="13"/>
        <v>0</v>
      </c>
      <c r="Q11" s="56">
        <f t="shared" si="14"/>
        <v>0.021789297658862877</v>
      </c>
      <c r="R11" s="56">
        <f t="shared" si="15"/>
        <v>0.01077839358094135</v>
      </c>
      <c r="S11" s="1"/>
      <c r="T11" s="1"/>
      <c r="U11" s="1"/>
      <c r="V11" s="1"/>
      <c r="W11" s="1"/>
      <c r="X11" s="1"/>
      <c r="Y11" s="1"/>
      <c r="Z11" s="1"/>
    </row>
    <row r="12" ht="17.25">
      <c r="A12" s="47"/>
      <c r="B12" s="48" t="s">
        <v>23</v>
      </c>
      <c r="C12" s="49" t="s">
        <v>37</v>
      </c>
      <c r="D12" s="50" t="s">
        <v>38</v>
      </c>
      <c r="E12" s="51">
        <v>164488.64999999999</v>
      </c>
      <c r="F12" s="52">
        <v>615839.40000000002</v>
      </c>
      <c r="G12" s="52">
        <v>178874.20000000001</v>
      </c>
      <c r="H12" s="52">
        <v>2000</v>
      </c>
      <c r="I12" s="52">
        <v>172058.73000000001</v>
      </c>
      <c r="J12" s="52">
        <v>-210.58000000000004</v>
      </c>
      <c r="K12" s="59">
        <f t="shared" si="8"/>
        <v>7570.0800000000163</v>
      </c>
      <c r="L12" s="59">
        <f t="shared" si="9"/>
        <v>-6815.4700000000012</v>
      </c>
      <c r="M12" s="60">
        <f t="shared" si="10"/>
        <v>-443780.67000000004</v>
      </c>
      <c r="N12" s="58">
        <f t="shared" si="11"/>
        <v>-2210.5799999999999</v>
      </c>
      <c r="O12" s="56">
        <f t="shared" si="12"/>
        <v>1.0460218987753866</v>
      </c>
      <c r="P12" s="56">
        <f t="shared" si="13"/>
        <v>-0.10529000000000002</v>
      </c>
      <c r="Q12" s="56">
        <f t="shared" si="14"/>
        <v>0.96189797075262951</v>
      </c>
      <c r="R12" s="56">
        <f t="shared" si="15"/>
        <v>0.27938896082322762</v>
      </c>
      <c r="S12" s="1"/>
      <c r="T12" s="1"/>
      <c r="U12" s="1"/>
      <c r="V12" s="1"/>
      <c r="W12" s="1"/>
      <c r="X12" s="1"/>
      <c r="Y12" s="1"/>
      <c r="Z12" s="1"/>
    </row>
    <row r="13" ht="17.25">
      <c r="A13" s="47"/>
      <c r="B13" s="48" t="s">
        <v>39</v>
      </c>
      <c r="C13" s="49" t="s">
        <v>40</v>
      </c>
      <c r="D13" s="50" t="s">
        <v>41</v>
      </c>
      <c r="E13" s="51">
        <v>44234.980000000003</v>
      </c>
      <c r="F13" s="52">
        <v>1486170.1000000001</v>
      </c>
      <c r="G13" s="52">
        <v>52400</v>
      </c>
      <c r="H13" s="52">
        <v>6400</v>
      </c>
      <c r="I13" s="52">
        <v>50176.629999999997</v>
      </c>
      <c r="J13" s="52">
        <v>3038.4900000000002</v>
      </c>
      <c r="K13" s="59">
        <f t="shared" si="8"/>
        <v>5941.6499999999942</v>
      </c>
      <c r="L13" s="59">
        <f t="shared" si="9"/>
        <v>-2223.3700000000026</v>
      </c>
      <c r="M13" s="60">
        <f t="shared" si="10"/>
        <v>-1435993.4700000002</v>
      </c>
      <c r="N13" s="58">
        <f t="shared" si="11"/>
        <v>-3361.5099999999998</v>
      </c>
      <c r="O13" s="56">
        <f t="shared" si="12"/>
        <v>1.1343201692416272</v>
      </c>
      <c r="P13" s="56">
        <f t="shared" si="13"/>
        <v>0.47476406250000003</v>
      </c>
      <c r="Q13" s="56">
        <f t="shared" si="14"/>
        <v>0.95756927480916021</v>
      </c>
      <c r="R13" s="56">
        <f t="shared" si="15"/>
        <v>0.033762373499507219</v>
      </c>
      <c r="S13" s="1"/>
      <c r="T13" s="1"/>
      <c r="U13" s="1"/>
      <c r="V13" s="1"/>
      <c r="W13" s="1"/>
      <c r="X13" s="1"/>
      <c r="Y13" s="1"/>
      <c r="Z13" s="1"/>
    </row>
    <row r="14" ht="17.25">
      <c r="A14" s="47"/>
      <c r="B14" s="48" t="s">
        <v>39</v>
      </c>
      <c r="C14" s="49" t="s">
        <v>42</v>
      </c>
      <c r="D14" s="50" t="s">
        <v>43</v>
      </c>
      <c r="E14" s="51">
        <v>453957.92999999999</v>
      </c>
      <c r="F14" s="52">
        <v>2439929.7999999998</v>
      </c>
      <c r="G14" s="52">
        <v>541162</v>
      </c>
      <c r="H14" s="52">
        <v>526862</v>
      </c>
      <c r="I14" s="52">
        <v>556522.69999999995</v>
      </c>
      <c r="J14" s="52">
        <v>89216.949999999997</v>
      </c>
      <c r="K14" s="59">
        <f t="shared" si="8"/>
        <v>102564.76999999996</v>
      </c>
      <c r="L14" s="59">
        <f t="shared" si="9"/>
        <v>15360.699999999953</v>
      </c>
      <c r="M14" s="60">
        <f t="shared" si="10"/>
        <v>-1883407.0999999999</v>
      </c>
      <c r="N14" s="61">
        <f t="shared" si="11"/>
        <v>-437645.04999999999</v>
      </c>
      <c r="O14" s="56">
        <f t="shared" si="12"/>
        <v>1.2259345265760639</v>
      </c>
      <c r="P14" s="56">
        <f t="shared" si="13"/>
        <v>0.16933646761391027</v>
      </c>
      <c r="Q14" s="56">
        <f t="shared" si="14"/>
        <v>1.02838466115507</v>
      </c>
      <c r="R14" s="56">
        <f t="shared" si="15"/>
        <v>0.22808963602149537</v>
      </c>
      <c r="S14" s="1"/>
      <c r="T14" s="1"/>
      <c r="U14" s="1"/>
      <c r="V14" s="1"/>
      <c r="W14" s="1"/>
      <c r="X14" s="1"/>
      <c r="Y14" s="1"/>
      <c r="Z14" s="1"/>
    </row>
    <row r="15" ht="17.25">
      <c r="A15" s="47"/>
      <c r="B15" s="48"/>
      <c r="C15" s="49" t="s">
        <v>44</v>
      </c>
      <c r="D15" s="50" t="s">
        <v>45</v>
      </c>
      <c r="E15" s="51">
        <v>37669.590000000004</v>
      </c>
      <c r="F15" s="52">
        <v>648829.09999999998</v>
      </c>
      <c r="G15" s="52">
        <v>149075.20000000001</v>
      </c>
      <c r="H15" s="52">
        <v>62082.099999999999</v>
      </c>
      <c r="I15" s="52">
        <v>111056.18000000001</v>
      </c>
      <c r="J15" s="52">
        <v>16638.400000000001</v>
      </c>
      <c r="K15" s="59">
        <f t="shared" si="8"/>
        <v>73386.589999999997</v>
      </c>
      <c r="L15" s="59">
        <f t="shared" si="9"/>
        <v>-38019.020000000004</v>
      </c>
      <c r="M15" s="60">
        <f t="shared" si="10"/>
        <v>-537772.91999999993</v>
      </c>
      <c r="N15" s="61">
        <f t="shared" si="11"/>
        <v>-45443.699999999997</v>
      </c>
      <c r="O15" s="56">
        <f t="shared" si="12"/>
        <v>2.9481653503528973</v>
      </c>
      <c r="P15" s="56">
        <f t="shared" si="13"/>
        <v>0.26800639797944981</v>
      </c>
      <c r="Q15" s="56">
        <f t="shared" si="14"/>
        <v>0.74496750633237452</v>
      </c>
      <c r="R15" s="56">
        <f t="shared" si="15"/>
        <v>0.1711639937234628</v>
      </c>
      <c r="S15" s="1"/>
      <c r="T15" s="1"/>
      <c r="U15" s="1"/>
      <c r="V15" s="1"/>
      <c r="W15" s="1"/>
      <c r="X15" s="1"/>
      <c r="Y15" s="1"/>
      <c r="Z15" s="1"/>
    </row>
    <row r="16" s="39" customFormat="1" ht="27.75" customHeight="1">
      <c r="A16" s="62"/>
      <c r="B16" s="63"/>
      <c r="C16" s="64"/>
      <c r="D16" s="65" t="s">
        <v>46</v>
      </c>
      <c r="E16" s="66">
        <f>E20+E23+E32+E44+E49+E52+E55+E64</f>
        <v>1441173.8300000001</v>
      </c>
      <c r="F16" s="66">
        <f>F20+F23+F32+F44+F49+F52+F55+F64</f>
        <v>7517591.2999999998</v>
      </c>
      <c r="G16" s="66">
        <f>G20+G23+G32+G44+G49+G52+G55+G64</f>
        <v>1663448.4999999998</v>
      </c>
      <c r="H16" s="66">
        <f>H20+H23+H32+H44+H49+H52+H55+H64</f>
        <v>607230.79999999993</v>
      </c>
      <c r="I16" s="66">
        <f>I20+I23+I32+I44+I49+I52+I55+I64</f>
        <v>1309035.55</v>
      </c>
      <c r="J16" s="66">
        <f>J20+J23+J32+J44+J49+J52+J55+J64</f>
        <v>47893.179999999993</v>
      </c>
      <c r="K16" s="66">
        <f t="shared" si="8"/>
        <v>-132138.28000000003</v>
      </c>
      <c r="L16" s="66">
        <f t="shared" si="9"/>
        <v>-354412.94999999972</v>
      </c>
      <c r="M16" s="67">
        <f t="shared" si="10"/>
        <v>-6208555.75</v>
      </c>
      <c r="N16" s="68">
        <f t="shared" si="11"/>
        <v>-559337.61999999988</v>
      </c>
      <c r="O16" s="46">
        <f t="shared" si="12"/>
        <v>0.90831204588276482</v>
      </c>
      <c r="P16" s="46">
        <f t="shared" si="13"/>
        <v>0.078871460406817306</v>
      </c>
      <c r="Q16" s="46">
        <f t="shared" si="14"/>
        <v>0.78694083405647974</v>
      </c>
      <c r="R16" s="46">
        <f t="shared" si="15"/>
        <v>0.17412965107587056</v>
      </c>
      <c r="S16" s="39"/>
      <c r="T16" s="39"/>
      <c r="U16" s="39"/>
      <c r="V16" s="39"/>
      <c r="W16" s="39"/>
      <c r="X16" s="39"/>
      <c r="Y16" s="39"/>
      <c r="Z16" s="39"/>
    </row>
    <row r="17" ht="18" customHeight="1">
      <c r="A17" s="47" t="s">
        <v>47</v>
      </c>
      <c r="B17" s="48" t="s">
        <v>26</v>
      </c>
      <c r="C17" s="69" t="s">
        <v>48</v>
      </c>
      <c r="D17" s="70" t="s">
        <v>49</v>
      </c>
      <c r="E17" s="51">
        <v>37123.400000000001</v>
      </c>
      <c r="F17" s="52">
        <v>259879.79999999999</v>
      </c>
      <c r="G17" s="52">
        <v>61873</v>
      </c>
      <c r="H17" s="52">
        <v>28000</v>
      </c>
      <c r="I17" s="52">
        <v>47544.979999999996</v>
      </c>
      <c r="J17" s="52">
        <v>5681.7399999999998</v>
      </c>
      <c r="K17" s="52">
        <f t="shared" si="8"/>
        <v>10421.579999999994</v>
      </c>
      <c r="L17" s="52">
        <f t="shared" si="9"/>
        <v>-14328.020000000004</v>
      </c>
      <c r="M17" s="53">
        <f t="shared" si="10"/>
        <v>-212334.82000000001</v>
      </c>
      <c r="N17" s="55">
        <f t="shared" si="11"/>
        <v>-22318.260000000002</v>
      </c>
      <c r="O17" s="56">
        <f t="shared" si="12"/>
        <v>1.2807280583136242</v>
      </c>
      <c r="P17" s="56">
        <f t="shared" si="13"/>
        <v>0.20291928571428572</v>
      </c>
      <c r="Q17" s="56">
        <f t="shared" si="14"/>
        <v>0.76842855526643283</v>
      </c>
      <c r="R17" s="56">
        <f t="shared" si="15"/>
        <v>0.18294988683229707</v>
      </c>
      <c r="S17" s="1"/>
      <c r="T17" s="1"/>
      <c r="U17" s="1"/>
      <c r="V17" s="1"/>
      <c r="W17" s="1"/>
      <c r="X17" s="1"/>
      <c r="Y17" s="1"/>
      <c r="Z17" s="1"/>
    </row>
    <row r="18" ht="17.25">
      <c r="A18" s="47"/>
      <c r="B18" s="48"/>
      <c r="C18" s="49" t="s">
        <v>50</v>
      </c>
      <c r="D18" s="70" t="s">
        <v>51</v>
      </c>
      <c r="E18" s="51">
        <v>1715</v>
      </c>
      <c r="F18" s="52">
        <v>3515.5999999999999</v>
      </c>
      <c r="G18" s="52">
        <v>0</v>
      </c>
      <c r="H18" s="52">
        <v>0</v>
      </c>
      <c r="I18" s="52">
        <v>0</v>
      </c>
      <c r="J18" s="52">
        <v>0</v>
      </c>
      <c r="K18" s="52">
        <f t="shared" si="8"/>
        <v>-1715</v>
      </c>
      <c r="L18" s="52">
        <f t="shared" si="9"/>
        <v>0</v>
      </c>
      <c r="M18" s="53">
        <f t="shared" si="10"/>
        <v>-3515.5999999999999</v>
      </c>
      <c r="N18" s="55">
        <f t="shared" si="11"/>
        <v>0</v>
      </c>
      <c r="O18" s="56">
        <f t="shared" si="12"/>
        <v>0</v>
      </c>
      <c r="P18" s="56" t="str">
        <f t="shared" si="13"/>
        <v/>
      </c>
      <c r="Q18" s="56" t="str">
        <f t="shared" si="14"/>
        <v/>
      </c>
      <c r="R18" s="56">
        <f t="shared" si="15"/>
        <v>0</v>
      </c>
      <c r="S18" s="1"/>
      <c r="T18" s="1"/>
      <c r="U18" s="1"/>
      <c r="V18" s="1"/>
      <c r="W18" s="1"/>
      <c r="X18" s="1"/>
      <c r="Y18" s="1"/>
      <c r="Z18" s="1"/>
    </row>
    <row r="19" ht="17.25">
      <c r="A19" s="47"/>
      <c r="B19" s="48"/>
      <c r="C19" s="49" t="s">
        <v>52</v>
      </c>
      <c r="D19" s="70" t="s">
        <v>53</v>
      </c>
      <c r="E19" s="51">
        <v>25398.360000000001</v>
      </c>
      <c r="F19" s="52">
        <v>181842.60000000001</v>
      </c>
      <c r="G19" s="52">
        <v>45186.599999999999</v>
      </c>
      <c r="H19" s="52">
        <v>27259.599999999999</v>
      </c>
      <c r="I19" s="52">
        <f>40184.14+1</f>
        <v>40185.139999999999</v>
      </c>
      <c r="J19" s="52">
        <f>4516.43+1</f>
        <v>4517.4300000000003</v>
      </c>
      <c r="K19" s="52">
        <f t="shared" si="8"/>
        <v>14786.779999999999</v>
      </c>
      <c r="L19" s="52">
        <f t="shared" si="9"/>
        <v>-5001.4599999999991</v>
      </c>
      <c r="M19" s="53">
        <f t="shared" si="10"/>
        <v>-141657.46000000002</v>
      </c>
      <c r="N19" s="55">
        <f t="shared" si="11"/>
        <v>-22742.169999999998</v>
      </c>
      <c r="O19" s="56">
        <f t="shared" si="12"/>
        <v>1.5821942834104248</v>
      </c>
      <c r="P19" s="56">
        <f t="shared" si="13"/>
        <v>0.16571886601417485</v>
      </c>
      <c r="Q19" s="56">
        <f t="shared" si="14"/>
        <v>0.88931541651728607</v>
      </c>
      <c r="R19" s="56">
        <f t="shared" si="15"/>
        <v>0.2209885912321975</v>
      </c>
      <c r="S19" s="1"/>
      <c r="T19" s="1"/>
      <c r="U19" s="1"/>
      <c r="V19" s="1"/>
      <c r="W19" s="1"/>
      <c r="X19" s="1"/>
      <c r="Y19" s="1"/>
      <c r="Z19" s="1"/>
    </row>
    <row r="20" s="71" customFormat="1" ht="14.25">
      <c r="A20" s="72"/>
      <c r="B20" s="73"/>
      <c r="C20" s="74"/>
      <c r="D20" s="75" t="s">
        <v>54</v>
      </c>
      <c r="E20" s="76">
        <f>SUM(E17:E19)</f>
        <v>64236.760000000002</v>
      </c>
      <c r="F20" s="76">
        <f>SUM(F17:F19)</f>
        <v>445238</v>
      </c>
      <c r="G20" s="76">
        <f>SUM(G17:G19)</f>
        <v>107059.60000000001</v>
      </c>
      <c r="H20" s="76">
        <f>SUM(H17:H19)</f>
        <v>55259.599999999999</v>
      </c>
      <c r="I20" s="76">
        <f>SUM(I17:I19)</f>
        <v>87730.119999999995</v>
      </c>
      <c r="J20" s="76">
        <f>SUM(J17:J19)</f>
        <v>10199.17</v>
      </c>
      <c r="K20" s="76">
        <f t="shared" si="8"/>
        <v>23493.359999999993</v>
      </c>
      <c r="L20" s="76">
        <f t="shared" si="9"/>
        <v>-19329.48000000001</v>
      </c>
      <c r="M20" s="77">
        <f t="shared" si="10"/>
        <v>-357507.88</v>
      </c>
      <c r="N20" s="78">
        <f t="shared" si="11"/>
        <v>-45060.43</v>
      </c>
      <c r="O20" s="79">
        <f t="shared" si="12"/>
        <v>1.3657307747152876</v>
      </c>
      <c r="P20" s="79">
        <f t="shared" si="13"/>
        <v>0.1845682922062411</v>
      </c>
      <c r="Q20" s="79">
        <f t="shared" si="14"/>
        <v>0.81945122156256878</v>
      </c>
      <c r="R20" s="79">
        <f t="shared" si="15"/>
        <v>0.19704095337774402</v>
      </c>
      <c r="S20" s="71"/>
      <c r="T20" s="71"/>
      <c r="U20" s="71"/>
      <c r="V20" s="71"/>
      <c r="W20" s="71"/>
      <c r="X20" s="71"/>
      <c r="Y20" s="71"/>
      <c r="Z20" s="71"/>
    </row>
    <row r="21" ht="34.5">
      <c r="A21" s="80">
        <v>951</v>
      </c>
      <c r="B21" s="48" t="s">
        <v>23</v>
      </c>
      <c r="C21" s="81" t="s">
        <v>55</v>
      </c>
      <c r="D21" s="82" t="s">
        <v>56</v>
      </c>
      <c r="E21" s="51">
        <v>21269.130000000001</v>
      </c>
      <c r="F21" s="52">
        <v>104746.7</v>
      </c>
      <c r="G21" s="52">
        <v>19776.599999999999</v>
      </c>
      <c r="H21" s="52">
        <v>9000</v>
      </c>
      <c r="I21" s="52">
        <v>20607.57</v>
      </c>
      <c r="J21" s="52">
        <v>8980.25</v>
      </c>
      <c r="K21" s="52">
        <f t="shared" si="8"/>
        <v>-661.56000000000131</v>
      </c>
      <c r="L21" s="52">
        <f t="shared" si="9"/>
        <v>830.97000000000116</v>
      </c>
      <c r="M21" s="53">
        <f t="shared" si="10"/>
        <v>-84139.130000000005</v>
      </c>
      <c r="N21" s="54">
        <f t="shared" si="11"/>
        <v>-19.75</v>
      </c>
      <c r="O21" s="56">
        <f t="shared" si="12"/>
        <v>0.96889576583527393</v>
      </c>
      <c r="P21" s="56">
        <f t="shared" si="13"/>
        <v>0.9978055555555555</v>
      </c>
      <c r="Q21" s="56">
        <f t="shared" si="14"/>
        <v>1.0420178392645856</v>
      </c>
      <c r="R21" s="56">
        <f t="shared" si="15"/>
        <v>0.19673717644565414</v>
      </c>
      <c r="S21" s="1"/>
      <c r="T21" s="1"/>
      <c r="U21" s="1"/>
      <c r="V21" s="1"/>
      <c r="W21" s="1"/>
      <c r="X21" s="1"/>
      <c r="Y21" s="1"/>
      <c r="Z21" s="1"/>
    </row>
    <row r="22" ht="17.25">
      <c r="A22" s="83"/>
      <c r="B22" s="48"/>
      <c r="C22" s="81" t="s">
        <v>57</v>
      </c>
      <c r="D22" s="70" t="s">
        <v>58</v>
      </c>
      <c r="E22" s="51">
        <v>3161.6100000000001</v>
      </c>
      <c r="F22" s="52">
        <v>11046.9</v>
      </c>
      <c r="G22" s="52">
        <v>2180.4000000000001</v>
      </c>
      <c r="H22" s="52">
        <v>2087</v>
      </c>
      <c r="I22" s="52">
        <v>1557.1700000000001</v>
      </c>
      <c r="J22" s="52">
        <v>653.26999999999998</v>
      </c>
      <c r="K22" s="52">
        <f t="shared" si="8"/>
        <v>-1604.4400000000001</v>
      </c>
      <c r="L22" s="52">
        <f t="shared" si="9"/>
        <v>-623.23000000000002</v>
      </c>
      <c r="M22" s="53">
        <f t="shared" si="10"/>
        <v>-9489.7299999999996</v>
      </c>
      <c r="N22" s="54">
        <f t="shared" si="11"/>
        <v>-1433.73</v>
      </c>
      <c r="O22" s="56">
        <f t="shared" si="12"/>
        <v>0.49252437840214319</v>
      </c>
      <c r="P22" s="56">
        <f t="shared" si="13"/>
        <v>0.3130186871106852</v>
      </c>
      <c r="Q22" s="56">
        <f t="shared" si="14"/>
        <v>0.71416712529811044</v>
      </c>
      <c r="R22" s="56">
        <f t="shared" si="15"/>
        <v>0.14095990730431163</v>
      </c>
      <c r="S22" s="1"/>
      <c r="T22" s="1"/>
      <c r="U22" s="1"/>
      <c r="V22" s="1"/>
      <c r="W22" s="1"/>
      <c r="X22" s="1"/>
      <c r="Y22" s="1"/>
      <c r="Z22" s="1"/>
    </row>
    <row r="23" s="71" customFormat="1" ht="14.25">
      <c r="A23" s="84"/>
      <c r="B23" s="73"/>
      <c r="C23" s="74"/>
      <c r="D23" s="75" t="s">
        <v>54</v>
      </c>
      <c r="E23" s="76">
        <f>E21+E22</f>
        <v>24430.740000000002</v>
      </c>
      <c r="F23" s="76">
        <f>F21+F22</f>
        <v>115793.59999999999</v>
      </c>
      <c r="G23" s="76">
        <f>G21+G22</f>
        <v>21957</v>
      </c>
      <c r="H23" s="76">
        <f>H21+H22</f>
        <v>11087</v>
      </c>
      <c r="I23" s="76">
        <f>I21+I22</f>
        <v>22164.739999999998</v>
      </c>
      <c r="J23" s="76">
        <f>J21+J22</f>
        <v>9633.5200000000004</v>
      </c>
      <c r="K23" s="76">
        <f t="shared" si="8"/>
        <v>-2266.0000000000036</v>
      </c>
      <c r="L23" s="76">
        <f t="shared" si="9"/>
        <v>207.73999999999796</v>
      </c>
      <c r="M23" s="77">
        <f t="shared" si="10"/>
        <v>-93628.859999999986</v>
      </c>
      <c r="N23" s="78">
        <f t="shared" si="11"/>
        <v>-1453.4799999999996</v>
      </c>
      <c r="O23" s="79">
        <f t="shared" si="12"/>
        <v>0.90724799985591909</v>
      </c>
      <c r="P23" s="79">
        <f t="shared" si="13"/>
        <v>0.86890231803012541</v>
      </c>
      <c r="Q23" s="79">
        <f t="shared" si="14"/>
        <v>1.0094612196566015</v>
      </c>
      <c r="R23" s="79">
        <f t="shared" si="15"/>
        <v>0.19141593317765404</v>
      </c>
      <c r="S23" s="71"/>
      <c r="T23" s="71"/>
      <c r="U23" s="71"/>
      <c r="V23" s="71"/>
      <c r="W23" s="71"/>
      <c r="X23" s="71"/>
      <c r="Y23" s="71"/>
      <c r="Z23" s="71"/>
    </row>
    <row r="24" ht="17.25">
      <c r="A24" s="47" t="s">
        <v>59</v>
      </c>
      <c r="B24" s="48" t="s">
        <v>60</v>
      </c>
      <c r="C24" s="49" t="s">
        <v>61</v>
      </c>
      <c r="D24" s="85" t="s">
        <v>62</v>
      </c>
      <c r="E24" s="51"/>
      <c r="F24" s="52">
        <v>7680</v>
      </c>
      <c r="G24" s="52">
        <v>0</v>
      </c>
      <c r="H24" s="52">
        <v>0</v>
      </c>
      <c r="I24" s="52">
        <v>0</v>
      </c>
      <c r="J24" s="52">
        <v>0</v>
      </c>
      <c r="K24" s="52">
        <f t="shared" si="8"/>
        <v>0</v>
      </c>
      <c r="L24" s="52">
        <f t="shared" si="9"/>
        <v>0</v>
      </c>
      <c r="M24" s="53">
        <f t="shared" si="10"/>
        <v>-7680</v>
      </c>
      <c r="N24" s="54">
        <f t="shared" si="11"/>
        <v>0</v>
      </c>
      <c r="O24" s="56" t="str">
        <f t="shared" si="12"/>
        <v/>
      </c>
      <c r="P24" s="56" t="str">
        <f t="shared" si="13"/>
        <v/>
      </c>
      <c r="Q24" s="56" t="str">
        <f t="shared" si="14"/>
        <v/>
      </c>
      <c r="R24" s="56">
        <f t="shared" si="15"/>
        <v>0</v>
      </c>
      <c r="S24" s="1"/>
      <c r="T24" s="1"/>
      <c r="U24" s="1"/>
      <c r="V24" s="1"/>
      <c r="W24" s="1"/>
      <c r="X24" s="1"/>
      <c r="Y24" s="1"/>
      <c r="Z24" s="1"/>
    </row>
    <row r="25" ht="17.25">
      <c r="A25" s="47"/>
      <c r="B25" s="48"/>
      <c r="C25" s="49" t="s">
        <v>63</v>
      </c>
      <c r="D25" s="86" t="s">
        <v>64</v>
      </c>
      <c r="E25" s="51">
        <v>13978.73</v>
      </c>
      <c r="F25" s="52">
        <v>80987</v>
      </c>
      <c r="G25" s="52">
        <v>19600</v>
      </c>
      <c r="H25" s="52">
        <v>6500</v>
      </c>
      <c r="I25" s="52">
        <v>13925.559999999999</v>
      </c>
      <c r="J25" s="52">
        <v>1159.75</v>
      </c>
      <c r="K25" s="52">
        <f t="shared" si="8"/>
        <v>-53.170000000000073</v>
      </c>
      <c r="L25" s="52">
        <f t="shared" si="9"/>
        <v>-5674.4400000000005</v>
      </c>
      <c r="M25" s="53">
        <f t="shared" si="10"/>
        <v>-67061.440000000002</v>
      </c>
      <c r="N25" s="54">
        <f t="shared" si="11"/>
        <v>-5340.25</v>
      </c>
      <c r="O25" s="56">
        <f t="shared" si="12"/>
        <v>0.99619636404737766</v>
      </c>
      <c r="P25" s="56">
        <f t="shared" si="13"/>
        <v>0.17842307692307693</v>
      </c>
      <c r="Q25" s="56">
        <f t="shared" si="14"/>
        <v>0.71048775510204076</v>
      </c>
      <c r="R25" s="56">
        <f t="shared" si="15"/>
        <v>0.17194809043426723</v>
      </c>
      <c r="S25" s="1"/>
      <c r="T25" s="1"/>
      <c r="U25" s="1"/>
      <c r="V25" s="1"/>
      <c r="W25" s="1"/>
      <c r="X25" s="1"/>
      <c r="Y25" s="1"/>
      <c r="Z25" s="1"/>
    </row>
    <row r="26" ht="17.25">
      <c r="A26" s="47"/>
      <c r="B26" s="48"/>
      <c r="C26" s="69" t="s">
        <v>65</v>
      </c>
      <c r="D26" s="87" t="s">
        <v>66</v>
      </c>
      <c r="E26" s="51">
        <v>277.99000000000001</v>
      </c>
      <c r="F26" s="52">
        <v>557</v>
      </c>
      <c r="G26" s="52">
        <v>139.19999999999999</v>
      </c>
      <c r="H26" s="52">
        <v>46.399999999999999</v>
      </c>
      <c r="I26" s="52">
        <v>317.98000000000002</v>
      </c>
      <c r="J26" s="52">
        <v>29.170000000000002</v>
      </c>
      <c r="K26" s="52">
        <f t="shared" si="8"/>
        <v>39.990000000000009</v>
      </c>
      <c r="L26" s="52">
        <f t="shared" si="9"/>
        <v>178.78000000000003</v>
      </c>
      <c r="M26" s="53">
        <f t="shared" si="10"/>
        <v>-239.01999999999998</v>
      </c>
      <c r="N26" s="54">
        <f t="shared" si="11"/>
        <v>-17.229999999999997</v>
      </c>
      <c r="O26" s="56">
        <f t="shared" si="12"/>
        <v>1.1438540954710601</v>
      </c>
      <c r="P26" s="56">
        <f t="shared" si="13"/>
        <v>0.62866379310344833</v>
      </c>
      <c r="Q26" s="56">
        <f t="shared" si="14"/>
        <v>2.2843390804597705</v>
      </c>
      <c r="R26" s="56">
        <f t="shared" si="15"/>
        <v>0.57087971274685823</v>
      </c>
      <c r="S26" s="1"/>
      <c r="T26" s="1"/>
      <c r="U26" s="1"/>
      <c r="V26" s="1"/>
      <c r="W26" s="1"/>
      <c r="X26" s="1"/>
      <c r="Y26" s="1"/>
      <c r="Z26" s="1"/>
    </row>
    <row r="27" ht="17.25">
      <c r="A27" s="47"/>
      <c r="B27" s="48"/>
      <c r="C27" s="69" t="s">
        <v>67</v>
      </c>
      <c r="D27" s="87" t="s">
        <v>68</v>
      </c>
      <c r="E27" s="51"/>
      <c r="F27" s="52">
        <v>8021.3000000000002</v>
      </c>
      <c r="G27" s="52">
        <v>0</v>
      </c>
      <c r="H27" s="52">
        <v>0</v>
      </c>
      <c r="I27" s="52">
        <v>0</v>
      </c>
      <c r="J27" s="52">
        <v>0</v>
      </c>
      <c r="K27" s="52">
        <f t="shared" si="8"/>
        <v>0</v>
      </c>
      <c r="L27" s="52">
        <f t="shared" si="9"/>
        <v>0</v>
      </c>
      <c r="M27" s="53">
        <f t="shared" si="10"/>
        <v>-8021.3000000000002</v>
      </c>
      <c r="N27" s="54">
        <f t="shared" si="11"/>
        <v>0</v>
      </c>
      <c r="O27" s="56" t="str">
        <f t="shared" si="12"/>
        <v/>
      </c>
      <c r="P27" s="56" t="str">
        <f t="shared" si="13"/>
        <v/>
      </c>
      <c r="Q27" s="56" t="str">
        <f t="shared" si="14"/>
        <v/>
      </c>
      <c r="R27" s="56">
        <f t="shared" si="15"/>
        <v>0</v>
      </c>
      <c r="S27" s="1"/>
      <c r="T27" s="1"/>
      <c r="U27" s="1"/>
      <c r="V27" s="1"/>
      <c r="W27" s="1"/>
      <c r="X27" s="1"/>
      <c r="Y27" s="1"/>
      <c r="Z27" s="1"/>
    </row>
    <row r="28" s="1" customFormat="1" ht="17.25">
      <c r="A28" s="47"/>
      <c r="B28" s="48"/>
      <c r="C28" s="69" t="s">
        <v>69</v>
      </c>
      <c r="D28" s="87" t="s">
        <v>70</v>
      </c>
      <c r="E28" s="52">
        <f>E29+E31+E30</f>
        <v>213168.87000000002</v>
      </c>
      <c r="F28" s="52">
        <f>F29+F31+F30</f>
        <v>60647.099999999999</v>
      </c>
      <c r="G28" s="52">
        <f>G29+G31+G30</f>
        <v>11688.599999999999</v>
      </c>
      <c r="H28" s="52">
        <f>H29+H31+H30</f>
        <v>5093.1999999999998</v>
      </c>
      <c r="I28" s="52">
        <f>I29+I31+I30</f>
        <v>16757.970000000001</v>
      </c>
      <c r="J28" s="52">
        <f>J29+J31+J30</f>
        <v>1549.73</v>
      </c>
      <c r="K28" s="52">
        <f t="shared" si="8"/>
        <v>-196410.90000000002</v>
      </c>
      <c r="L28" s="52">
        <f t="shared" si="9"/>
        <v>5069.3700000000026</v>
      </c>
      <c r="M28" s="53">
        <f t="shared" si="10"/>
        <v>-43889.129999999997</v>
      </c>
      <c r="N28" s="54">
        <f t="shared" si="11"/>
        <v>-3543.4699999999998</v>
      </c>
      <c r="O28" s="56">
        <f t="shared" si="12"/>
        <v>0.078613589310671861</v>
      </c>
      <c r="P28" s="56">
        <f t="shared" si="13"/>
        <v>0.30427432655305114</v>
      </c>
      <c r="Q28" s="56">
        <f t="shared" si="14"/>
        <v>1.4337020686823061</v>
      </c>
      <c r="R28" s="56">
        <f t="shared" si="15"/>
        <v>0.27631939532145811</v>
      </c>
      <c r="S28" s="1"/>
      <c r="T28" s="1"/>
      <c r="U28" s="1"/>
      <c r="V28" s="1"/>
      <c r="W28" s="1"/>
      <c r="X28" s="1"/>
      <c r="Y28" s="1"/>
      <c r="Z28" s="1"/>
    </row>
    <row r="29" s="88" customFormat="1" ht="17.25" customHeight="1">
      <c r="A29" s="89"/>
      <c r="B29" s="73"/>
      <c r="C29" s="90" t="s">
        <v>71</v>
      </c>
      <c r="D29" s="91" t="s">
        <v>72</v>
      </c>
      <c r="E29" s="92">
        <v>207635.48000000001</v>
      </c>
      <c r="F29" s="93">
        <v>21537.900000000001</v>
      </c>
      <c r="G29" s="93">
        <v>3416.5999999999999</v>
      </c>
      <c r="H29" s="93">
        <v>1166.5999999999999</v>
      </c>
      <c r="I29" s="93">
        <v>6726.1800000000003</v>
      </c>
      <c r="J29" s="93">
        <v>0</v>
      </c>
      <c r="K29" s="93">
        <f t="shared" si="8"/>
        <v>-200909.30000000002</v>
      </c>
      <c r="L29" s="93">
        <f t="shared" si="9"/>
        <v>3309.5800000000004</v>
      </c>
      <c r="M29" s="94">
        <f t="shared" si="10"/>
        <v>-14811.720000000001</v>
      </c>
      <c r="N29" s="95">
        <f t="shared" si="11"/>
        <v>-1166.5999999999999</v>
      </c>
      <c r="O29" s="96">
        <f t="shared" si="12"/>
        <v>0.03239417463720555</v>
      </c>
      <c r="P29" s="96">
        <f t="shared" si="13"/>
        <v>0</v>
      </c>
      <c r="Q29" s="96">
        <f t="shared" si="14"/>
        <v>1.9686764619797461</v>
      </c>
      <c r="R29" s="96">
        <f t="shared" si="15"/>
        <v>0.31229507055005362</v>
      </c>
      <c r="S29" s="88"/>
      <c r="T29" s="88"/>
      <c r="U29" s="88"/>
      <c r="V29" s="88"/>
      <c r="W29" s="88"/>
      <c r="X29" s="88"/>
      <c r="Y29" s="88"/>
      <c r="Z29" s="88"/>
    </row>
    <row r="30" s="88" customFormat="1" ht="16.5" customHeight="1">
      <c r="A30" s="89"/>
      <c r="B30" s="73"/>
      <c r="C30" s="90" t="s">
        <v>73</v>
      </c>
      <c r="D30" s="91" t="s">
        <v>74</v>
      </c>
      <c r="E30" s="92"/>
      <c r="F30" s="93">
        <v>511.5</v>
      </c>
      <c r="G30" s="93">
        <v>233.30000000000001</v>
      </c>
      <c r="H30" s="93">
        <v>233.30000000000001</v>
      </c>
      <c r="I30" s="93">
        <v>0</v>
      </c>
      <c r="J30" s="93">
        <v>0</v>
      </c>
      <c r="K30" s="93">
        <f t="shared" si="8"/>
        <v>0</v>
      </c>
      <c r="L30" s="93">
        <f t="shared" si="9"/>
        <v>-233.30000000000001</v>
      </c>
      <c r="M30" s="94">
        <f t="shared" si="10"/>
        <v>-511.5</v>
      </c>
      <c r="N30" s="95">
        <f t="shared" si="11"/>
        <v>-233.30000000000001</v>
      </c>
      <c r="O30" s="96" t="str">
        <f t="shared" si="12"/>
        <v/>
      </c>
      <c r="P30" s="96">
        <f t="shared" si="13"/>
        <v>0</v>
      </c>
      <c r="Q30" s="96">
        <f t="shared" si="14"/>
        <v>0</v>
      </c>
      <c r="R30" s="96">
        <f t="shared" si="15"/>
        <v>0</v>
      </c>
      <c r="S30" s="88"/>
      <c r="T30" s="88"/>
      <c r="U30" s="88"/>
      <c r="V30" s="88"/>
      <c r="W30" s="88"/>
      <c r="X30" s="88"/>
      <c r="Y30" s="88"/>
      <c r="Z30" s="88"/>
    </row>
    <row r="31" s="88" customFormat="1" ht="17.25" customHeight="1">
      <c r="A31" s="89"/>
      <c r="B31" s="73"/>
      <c r="C31" s="90" t="s">
        <v>75</v>
      </c>
      <c r="D31" s="91" t="s">
        <v>76</v>
      </c>
      <c r="E31" s="92">
        <v>5533.3900000000003</v>
      </c>
      <c r="F31" s="93">
        <v>38597.699999999997</v>
      </c>
      <c r="G31" s="93">
        <v>8038.6999999999998</v>
      </c>
      <c r="H31" s="93">
        <v>3693.3000000000002</v>
      </c>
      <c r="I31" s="93">
        <v>10031.790000000001</v>
      </c>
      <c r="J31" s="93">
        <v>1549.73</v>
      </c>
      <c r="K31" s="93">
        <f t="shared" si="8"/>
        <v>4498.4000000000005</v>
      </c>
      <c r="L31" s="93">
        <f t="shared" si="9"/>
        <v>1993.0900000000011</v>
      </c>
      <c r="M31" s="94">
        <f t="shared" si="10"/>
        <v>-28565.909999999996</v>
      </c>
      <c r="N31" s="95">
        <f t="shared" si="11"/>
        <v>-2143.5700000000002</v>
      </c>
      <c r="O31" s="96">
        <f t="shared" si="12"/>
        <v>1.8129555299734883</v>
      </c>
      <c r="P31" s="96">
        <f t="shared" si="13"/>
        <v>0.41960577261527632</v>
      </c>
      <c r="Q31" s="96">
        <f t="shared" si="14"/>
        <v>1.2479368554617041</v>
      </c>
      <c r="R31" s="96">
        <f t="shared" si="15"/>
        <v>0.25990641929441394</v>
      </c>
      <c r="S31" s="88"/>
      <c r="T31" s="88"/>
      <c r="U31" s="88"/>
      <c r="V31" s="88"/>
      <c r="W31" s="88"/>
      <c r="X31" s="88"/>
      <c r="Y31" s="88"/>
      <c r="Z31" s="88"/>
    </row>
    <row r="32" s="71" customFormat="1" ht="14.25">
      <c r="A32" s="72"/>
      <c r="B32" s="97"/>
      <c r="C32" s="74"/>
      <c r="D32" s="75" t="s">
        <v>54</v>
      </c>
      <c r="E32" s="76">
        <f>SUM(E24:E28)</f>
        <v>227425.59000000003</v>
      </c>
      <c r="F32" s="76">
        <f>SUM(F24:F28)</f>
        <v>157892.39999999999</v>
      </c>
      <c r="G32" s="76">
        <f>SUM(G24:G28)</f>
        <v>31427.799999999999</v>
      </c>
      <c r="H32" s="76">
        <f>SUM(H24:H28)</f>
        <v>11639.599999999999</v>
      </c>
      <c r="I32" s="76">
        <f>SUM(I24:I28)</f>
        <v>31001.510000000002</v>
      </c>
      <c r="J32" s="76">
        <f>SUM(J24:J28)</f>
        <v>2738.6500000000001</v>
      </c>
      <c r="K32" s="76">
        <f t="shared" si="8"/>
        <v>-196424.08000000002</v>
      </c>
      <c r="L32" s="76">
        <f t="shared" si="9"/>
        <v>-426.28999999999724</v>
      </c>
      <c r="M32" s="77">
        <f t="shared" si="10"/>
        <v>-126890.88999999998</v>
      </c>
      <c r="N32" s="78">
        <f t="shared" si="11"/>
        <v>-8900.9499999999989</v>
      </c>
      <c r="O32" s="79">
        <f t="shared" si="12"/>
        <v>0.13631495910376665</v>
      </c>
      <c r="P32" s="79">
        <f t="shared" si="13"/>
        <v>0.23528729509605145</v>
      </c>
      <c r="Q32" s="79">
        <f t="shared" si="14"/>
        <v>0.98643589433558831</v>
      </c>
      <c r="R32" s="79">
        <f t="shared" si="15"/>
        <v>0.19634580258454493</v>
      </c>
      <c r="S32" s="71"/>
      <c r="T32" s="71"/>
      <c r="U32" s="71"/>
      <c r="V32" s="71"/>
      <c r="W32" s="71"/>
      <c r="X32" s="71"/>
      <c r="Y32" s="71"/>
      <c r="Z32" s="71"/>
    </row>
    <row r="33" ht="19.5" customHeight="1">
      <c r="A33" s="47" t="s">
        <v>77</v>
      </c>
      <c r="B33" s="48" t="s">
        <v>39</v>
      </c>
      <c r="C33" s="69" t="s">
        <v>78</v>
      </c>
      <c r="D33" s="82" t="s">
        <v>79</v>
      </c>
      <c r="E33" s="51">
        <v>77546.880000000005</v>
      </c>
      <c r="F33" s="52">
        <v>293156.20000000001</v>
      </c>
      <c r="G33" s="52">
        <v>91000</v>
      </c>
      <c r="H33" s="52">
        <v>34000</v>
      </c>
      <c r="I33" s="52">
        <v>73320.910000000003</v>
      </c>
      <c r="J33" s="52">
        <v>3266.79</v>
      </c>
      <c r="K33" s="52">
        <f t="shared" si="8"/>
        <v>-4225.9700000000012</v>
      </c>
      <c r="L33" s="52">
        <f t="shared" si="9"/>
        <v>-17679.089999999997</v>
      </c>
      <c r="M33" s="53">
        <f t="shared" si="10"/>
        <v>-219835.29000000001</v>
      </c>
      <c r="N33" s="54">
        <f t="shared" si="11"/>
        <v>-30733.209999999999</v>
      </c>
      <c r="O33" s="56">
        <f t="shared" si="12"/>
        <v>0.94550431945166591</v>
      </c>
      <c r="P33" s="56">
        <f t="shared" si="13"/>
        <v>0.096082058823529409</v>
      </c>
      <c r="Q33" s="56">
        <f t="shared" si="14"/>
        <v>0.80572428571428578</v>
      </c>
      <c r="R33" s="56">
        <f t="shared" si="15"/>
        <v>0.25010867926381908</v>
      </c>
      <c r="S33" s="1"/>
      <c r="T33" s="1"/>
      <c r="U33" s="1"/>
      <c r="V33" s="1"/>
      <c r="W33" s="1"/>
      <c r="X33" s="1"/>
      <c r="Y33" s="1"/>
      <c r="Z33" s="1"/>
    </row>
    <row r="34" ht="37.5" customHeight="1">
      <c r="A34" s="47"/>
      <c r="B34" s="48"/>
      <c r="C34" s="49" t="s">
        <v>80</v>
      </c>
      <c r="D34" s="82" t="s">
        <v>81</v>
      </c>
      <c r="E34" s="51">
        <v>7140.6199999999999</v>
      </c>
      <c r="F34" s="52">
        <v>100194.10000000001</v>
      </c>
      <c r="G34" s="52">
        <v>23548</v>
      </c>
      <c r="H34" s="52">
        <v>700</v>
      </c>
      <c r="I34" s="52">
        <v>63412.93</v>
      </c>
      <c r="J34" s="52">
        <v>1602.3600000000001</v>
      </c>
      <c r="K34" s="52">
        <f t="shared" si="8"/>
        <v>56272.309999999998</v>
      </c>
      <c r="L34" s="52">
        <f t="shared" si="9"/>
        <v>39864.93</v>
      </c>
      <c r="M34" s="53">
        <f t="shared" si="10"/>
        <v>-36781.170000000006</v>
      </c>
      <c r="N34" s="54">
        <f t="shared" si="11"/>
        <v>902.36000000000013</v>
      </c>
      <c r="O34" s="56">
        <f t="shared" si="12"/>
        <v>8.8805916012895239</v>
      </c>
      <c r="P34" s="56">
        <f t="shared" si="13"/>
        <v>2.2890857142857146</v>
      </c>
      <c r="Q34" s="56">
        <f t="shared" si="14"/>
        <v>2.6929221165279431</v>
      </c>
      <c r="R34" s="56">
        <f t="shared" si="15"/>
        <v>0.63290083947058751</v>
      </c>
      <c r="S34" s="1"/>
      <c r="T34" s="1"/>
      <c r="U34" s="1"/>
      <c r="V34" s="1"/>
      <c r="W34" s="1"/>
      <c r="X34" s="1"/>
      <c r="Y34" s="1"/>
      <c r="Z34" s="1"/>
    </row>
    <row r="35" ht="34.5">
      <c r="A35" s="47"/>
      <c r="B35" s="48"/>
      <c r="C35" s="49" t="s">
        <v>82</v>
      </c>
      <c r="D35" s="70" t="s">
        <v>83</v>
      </c>
      <c r="E35" s="51">
        <v>8457.7399999999998</v>
      </c>
      <c r="F35" s="52">
        <v>53573.900000000001</v>
      </c>
      <c r="G35" s="52">
        <v>16694</v>
      </c>
      <c r="H35" s="52">
        <v>7623</v>
      </c>
      <c r="I35" s="52">
        <v>11847.02</v>
      </c>
      <c r="J35" s="52">
        <v>282.71000000000004</v>
      </c>
      <c r="K35" s="52">
        <f t="shared" si="8"/>
        <v>3389.2800000000007</v>
      </c>
      <c r="L35" s="52">
        <f t="shared" si="9"/>
        <v>-4846.9799999999996</v>
      </c>
      <c r="M35" s="53">
        <f t="shared" si="10"/>
        <v>-41726.880000000005</v>
      </c>
      <c r="N35" s="54">
        <f t="shared" si="11"/>
        <v>-7340.29</v>
      </c>
      <c r="O35" s="56">
        <f t="shared" si="12"/>
        <v>1.400731164590068</v>
      </c>
      <c r="P35" s="56">
        <f t="shared" si="13"/>
        <v>0.037086448904630726</v>
      </c>
      <c r="Q35" s="56">
        <f t="shared" si="14"/>
        <v>0.70965736192644069</v>
      </c>
      <c r="R35" s="56">
        <f t="shared" si="15"/>
        <v>0.22113417167687999</v>
      </c>
      <c r="S35" s="1"/>
      <c r="T35" s="1"/>
      <c r="U35" s="1"/>
      <c r="V35" s="1"/>
      <c r="W35" s="1"/>
      <c r="X35" s="1"/>
      <c r="Y35" s="1"/>
      <c r="Z35" s="1"/>
    </row>
    <row r="36" ht="40.5" customHeight="1">
      <c r="A36" s="47"/>
      <c r="B36" s="48"/>
      <c r="C36" s="49" t="s">
        <v>84</v>
      </c>
      <c r="D36" s="82" t="s">
        <v>85</v>
      </c>
      <c r="E36" s="51">
        <v>10246.030000000001</v>
      </c>
      <c r="F36" s="52">
        <v>115809.2</v>
      </c>
      <c r="G36" s="52">
        <v>4524.6000000000004</v>
      </c>
      <c r="H36" s="52">
        <v>0</v>
      </c>
      <c r="I36" s="52">
        <v>10778.75</v>
      </c>
      <c r="J36" s="52">
        <v>0</v>
      </c>
      <c r="K36" s="52">
        <f t="shared" si="8"/>
        <v>532.71999999999935</v>
      </c>
      <c r="L36" s="52">
        <f t="shared" si="9"/>
        <v>6254.1499999999996</v>
      </c>
      <c r="M36" s="53">
        <f t="shared" si="10"/>
        <v>-105030.45</v>
      </c>
      <c r="N36" s="54">
        <f t="shared" si="11"/>
        <v>0</v>
      </c>
      <c r="O36" s="56">
        <f t="shared" si="12"/>
        <v>1.0519928206339431</v>
      </c>
      <c r="P36" s="56" t="str">
        <f t="shared" si="13"/>
        <v/>
      </c>
      <c r="Q36" s="56">
        <f t="shared" si="14"/>
        <v>2.382254784953366</v>
      </c>
      <c r="R36" s="56">
        <f t="shared" si="15"/>
        <v>0.093073348231401301</v>
      </c>
      <c r="S36" s="1"/>
      <c r="T36" s="1"/>
      <c r="U36" s="1"/>
      <c r="V36" s="1"/>
      <c r="W36" s="1"/>
      <c r="X36" s="1"/>
      <c r="Y36" s="1"/>
      <c r="Z36" s="1"/>
    </row>
    <row r="37" ht="17.25">
      <c r="A37" s="47"/>
      <c r="B37" s="48"/>
      <c r="C37" s="49" t="s">
        <v>86</v>
      </c>
      <c r="D37" s="85" t="s">
        <v>87</v>
      </c>
      <c r="E37" s="51">
        <v>2145.4899999999998</v>
      </c>
      <c r="F37" s="52">
        <v>3436.3000000000002</v>
      </c>
      <c r="G37" s="52">
        <v>415</v>
      </c>
      <c r="H37" s="52">
        <v>415</v>
      </c>
      <c r="I37" s="52">
        <v>1663.0300000000002</v>
      </c>
      <c r="J37" s="52">
        <v>55.920000000000002</v>
      </c>
      <c r="K37" s="52">
        <f t="shared" si="8"/>
        <v>-482.45999999999958</v>
      </c>
      <c r="L37" s="52">
        <f t="shared" si="9"/>
        <v>1248.0300000000002</v>
      </c>
      <c r="M37" s="53">
        <f t="shared" si="10"/>
        <v>-1773.27</v>
      </c>
      <c r="N37" s="54">
        <f t="shared" si="11"/>
        <v>-359.07999999999998</v>
      </c>
      <c r="O37" s="56">
        <f t="shared" si="12"/>
        <v>0.77512829237143976</v>
      </c>
      <c r="P37" s="56">
        <f t="shared" si="13"/>
        <v>0.13474698795180723</v>
      </c>
      <c r="Q37" s="56">
        <f t="shared" si="14"/>
        <v>4.007301204819278</v>
      </c>
      <c r="R37" s="56">
        <f t="shared" si="15"/>
        <v>0.48395949131333121</v>
      </c>
      <c r="S37" s="1"/>
      <c r="T37" s="1"/>
      <c r="U37" s="1"/>
      <c r="V37" s="1"/>
      <c r="W37" s="1"/>
      <c r="X37" s="1"/>
      <c r="Y37" s="1"/>
      <c r="Z37" s="1"/>
    </row>
    <row r="38" ht="17.25">
      <c r="A38" s="47"/>
      <c r="B38" s="48"/>
      <c r="C38" s="49" t="s">
        <v>88</v>
      </c>
      <c r="D38" s="85" t="s">
        <v>89</v>
      </c>
      <c r="E38" s="52">
        <v>13.720000000000001</v>
      </c>
      <c r="F38" s="52">
        <v>0</v>
      </c>
      <c r="G38" s="52">
        <v>0</v>
      </c>
      <c r="H38" s="52">
        <v>0</v>
      </c>
      <c r="I38" s="52">
        <v>215.41</v>
      </c>
      <c r="J38" s="52">
        <v>0.42999999999999999</v>
      </c>
      <c r="K38" s="52">
        <f t="shared" si="8"/>
        <v>201.69</v>
      </c>
      <c r="L38" s="52">
        <f t="shared" si="9"/>
        <v>215.41</v>
      </c>
      <c r="M38" s="53">
        <f t="shared" si="10"/>
        <v>215.41</v>
      </c>
      <c r="N38" s="54">
        <f t="shared" si="11"/>
        <v>0.42999999999999999</v>
      </c>
      <c r="O38" s="56">
        <f t="shared" si="12"/>
        <v>15.700437317784255</v>
      </c>
      <c r="P38" s="56" t="str">
        <f t="shared" si="13"/>
        <v/>
      </c>
      <c r="Q38" s="56" t="str">
        <f t="shared" si="14"/>
        <v/>
      </c>
      <c r="R38" s="56" t="str">
        <f t="shared" si="15"/>
        <v/>
      </c>
      <c r="S38" s="1"/>
      <c r="T38" s="1"/>
      <c r="U38" s="1"/>
      <c r="V38" s="1"/>
      <c r="W38" s="1"/>
      <c r="X38" s="1"/>
      <c r="Y38" s="1"/>
      <c r="Z38" s="1"/>
    </row>
    <row r="39" ht="34.5">
      <c r="A39" s="47"/>
      <c r="B39" s="48"/>
      <c r="C39" s="69" t="s">
        <v>90</v>
      </c>
      <c r="D39" s="82" t="s">
        <v>91</v>
      </c>
      <c r="E39" s="51">
        <v>29923.880000000001</v>
      </c>
      <c r="F39" s="52">
        <v>202788.70000000001</v>
      </c>
      <c r="G39" s="52">
        <v>34330</v>
      </c>
      <c r="H39" s="52">
        <v>16400</v>
      </c>
      <c r="I39" s="52">
        <v>19319.939999999999</v>
      </c>
      <c r="J39" s="52">
        <v>1234.76</v>
      </c>
      <c r="K39" s="52">
        <f t="shared" si="8"/>
        <v>-10603.940000000002</v>
      </c>
      <c r="L39" s="52">
        <f t="shared" si="9"/>
        <v>-15010.060000000001</v>
      </c>
      <c r="M39" s="53">
        <f t="shared" si="10"/>
        <v>-183468.76000000001</v>
      </c>
      <c r="N39" s="54">
        <f t="shared" si="11"/>
        <v>-15165.24</v>
      </c>
      <c r="O39" s="56">
        <f t="shared" si="12"/>
        <v>0.6456361942368436</v>
      </c>
      <c r="P39" s="56">
        <f t="shared" si="13"/>
        <v>0.075290243902439019</v>
      </c>
      <c r="Q39" s="56">
        <f t="shared" si="14"/>
        <v>0.56277133702301185</v>
      </c>
      <c r="R39" s="56">
        <f t="shared" si="15"/>
        <v>0.09527128483983574</v>
      </c>
      <c r="S39" s="1"/>
      <c r="T39" s="1"/>
      <c r="U39" s="1"/>
      <c r="V39" s="1"/>
      <c r="W39" s="1"/>
      <c r="X39" s="1"/>
      <c r="Y39" s="1"/>
      <c r="Z39" s="1"/>
    </row>
    <row r="40" ht="34.5">
      <c r="A40" s="47"/>
      <c r="B40" s="48"/>
      <c r="C40" s="69" t="s">
        <v>92</v>
      </c>
      <c r="D40" s="82" t="s">
        <v>93</v>
      </c>
      <c r="E40" s="51"/>
      <c r="F40" s="52"/>
      <c r="G40" s="52"/>
      <c r="H40" s="52"/>
      <c r="I40" s="52">
        <v>11201</v>
      </c>
      <c r="J40" s="52">
        <v>0</v>
      </c>
      <c r="K40" s="52">
        <f t="shared" si="8"/>
        <v>11201</v>
      </c>
      <c r="L40" s="52">
        <f t="shared" si="9"/>
        <v>11201</v>
      </c>
      <c r="M40" s="53">
        <f t="shared" si="10"/>
        <v>11201</v>
      </c>
      <c r="N40" s="54">
        <f t="shared" si="11"/>
        <v>0</v>
      </c>
      <c r="O40" s="56" t="str">
        <f t="shared" si="12"/>
        <v/>
      </c>
      <c r="P40" s="56" t="str">
        <f t="shared" si="13"/>
        <v/>
      </c>
      <c r="Q40" s="56" t="str">
        <f t="shared" si="14"/>
        <v/>
      </c>
      <c r="R40" s="56" t="str">
        <f t="shared" si="15"/>
        <v/>
      </c>
      <c r="S40" s="1"/>
      <c r="T40" s="1"/>
      <c r="U40" s="1"/>
      <c r="V40" s="1"/>
      <c r="W40" s="1"/>
      <c r="X40" s="1"/>
      <c r="Y40" s="1"/>
      <c r="Z40" s="1"/>
    </row>
    <row r="41" ht="34.5">
      <c r="A41" s="47"/>
      <c r="B41" s="48"/>
      <c r="C41" s="69" t="s">
        <v>94</v>
      </c>
      <c r="D41" s="82" t="s">
        <v>95</v>
      </c>
      <c r="E41" s="51">
        <v>40407.400000000001</v>
      </c>
      <c r="F41" s="52">
        <v>96901.899999999994</v>
      </c>
      <c r="G41" s="52">
        <v>13550</v>
      </c>
      <c r="H41" s="52">
        <v>5800</v>
      </c>
      <c r="I41" s="52">
        <v>13928.92</v>
      </c>
      <c r="J41" s="52">
        <v>2074.7399999999998</v>
      </c>
      <c r="K41" s="52">
        <f t="shared" si="8"/>
        <v>-26478.480000000003</v>
      </c>
      <c r="L41" s="52">
        <f t="shared" si="9"/>
        <v>378.92000000000007</v>
      </c>
      <c r="M41" s="53">
        <f t="shared" si="10"/>
        <v>-82972.979999999996</v>
      </c>
      <c r="N41" s="54">
        <f t="shared" si="11"/>
        <v>-3725.2600000000002</v>
      </c>
      <c r="O41" s="56">
        <f t="shared" si="12"/>
        <v>0.34471210718828726</v>
      </c>
      <c r="P41" s="56">
        <f t="shared" si="13"/>
        <v>0.35771379310344825</v>
      </c>
      <c r="Q41" s="56">
        <f t="shared" si="14"/>
        <v>1.0279645756457565</v>
      </c>
      <c r="R41" s="56">
        <f t="shared" si="15"/>
        <v>0.14374248595744771</v>
      </c>
      <c r="S41" s="1"/>
      <c r="T41" s="1"/>
      <c r="U41" s="1"/>
      <c r="V41" s="1"/>
      <c r="W41" s="1"/>
      <c r="X41" s="1"/>
      <c r="Y41" s="1"/>
      <c r="Z41" s="1"/>
    </row>
    <row r="42" ht="17.25">
      <c r="A42" s="47"/>
      <c r="B42" s="48"/>
      <c r="C42" s="49" t="s">
        <v>52</v>
      </c>
      <c r="D42" s="70" t="s">
        <v>53</v>
      </c>
      <c r="E42" s="51">
        <v>2712.0700000000002</v>
      </c>
      <c r="F42" s="52">
        <v>12978</v>
      </c>
      <c r="G42" s="52">
        <v>3302</v>
      </c>
      <c r="H42" s="52">
        <v>3302</v>
      </c>
      <c r="I42" s="52">
        <v>1525.99</v>
      </c>
      <c r="J42" s="52">
        <v>609.67999999999995</v>
      </c>
      <c r="K42" s="52">
        <f t="shared" si="8"/>
        <v>-1186.0800000000002</v>
      </c>
      <c r="L42" s="52">
        <f t="shared" si="9"/>
        <v>-1776.01</v>
      </c>
      <c r="M42" s="53">
        <f t="shared" si="10"/>
        <v>-11452.01</v>
      </c>
      <c r="N42" s="54">
        <f t="shared" si="11"/>
        <v>-2692.3200000000002</v>
      </c>
      <c r="O42" s="56">
        <f t="shared" si="12"/>
        <v>0.56266615537209586</v>
      </c>
      <c r="P42" s="56">
        <f t="shared" si="13"/>
        <v>0.18463961235614779</v>
      </c>
      <c r="Q42" s="56">
        <f t="shared" si="14"/>
        <v>0.46214112658994549</v>
      </c>
      <c r="R42" s="56">
        <f t="shared" si="15"/>
        <v>0.11758283248574511</v>
      </c>
      <c r="S42" s="1"/>
      <c r="T42" s="1"/>
      <c r="U42" s="1"/>
      <c r="V42" s="1"/>
      <c r="W42" s="1"/>
      <c r="X42" s="1"/>
      <c r="Y42" s="1"/>
      <c r="Z42" s="1"/>
    </row>
    <row r="43" ht="34.5">
      <c r="A43" s="47"/>
      <c r="B43" s="48"/>
      <c r="C43" s="49" t="s">
        <v>96</v>
      </c>
      <c r="D43" s="85" t="s">
        <v>97</v>
      </c>
      <c r="E43" s="52">
        <v>11031.65</v>
      </c>
      <c r="F43" s="52">
        <v>68465.100000000006</v>
      </c>
      <c r="G43" s="52">
        <v>14663</v>
      </c>
      <c r="H43" s="52">
        <v>6460</v>
      </c>
      <c r="I43" s="52">
        <v>13334.940000000001</v>
      </c>
      <c r="J43" s="52">
        <v>2158.8800000000001</v>
      </c>
      <c r="K43" s="52">
        <f t="shared" si="8"/>
        <v>2303.2900000000009</v>
      </c>
      <c r="L43" s="52">
        <f t="shared" si="9"/>
        <v>-1328.0599999999995</v>
      </c>
      <c r="M43" s="53">
        <f t="shared" si="10"/>
        <v>-55130.160000000003</v>
      </c>
      <c r="N43" s="54">
        <f t="shared" si="11"/>
        <v>-4301.1199999999999</v>
      </c>
      <c r="O43" s="56">
        <f t="shared" si="12"/>
        <v>1.208789256366908</v>
      </c>
      <c r="P43" s="56">
        <f t="shared" si="13"/>
        <v>0.33419195046439631</v>
      </c>
      <c r="Q43" s="56">
        <f t="shared" si="14"/>
        <v>0.90942781149832919</v>
      </c>
      <c r="R43" s="56">
        <f t="shared" si="15"/>
        <v>0.19476989006077547</v>
      </c>
      <c r="S43" s="1"/>
      <c r="T43" s="1"/>
      <c r="U43" s="1"/>
      <c r="V43" s="1"/>
      <c r="W43" s="1"/>
      <c r="X43" s="1"/>
      <c r="Y43" s="1"/>
      <c r="Z43" s="1"/>
    </row>
    <row r="44" s="98" customFormat="1" ht="14.25">
      <c r="A44" s="72"/>
      <c r="B44" s="97"/>
      <c r="C44" s="74"/>
      <c r="D44" s="75" t="s">
        <v>54</v>
      </c>
      <c r="E44" s="99">
        <f>SUM(E33:E43)</f>
        <v>189625.48000000001</v>
      </c>
      <c r="F44" s="99">
        <f>SUM(F33:F43)</f>
        <v>947303.40000000014</v>
      </c>
      <c r="G44" s="99">
        <f>SUM(G33:G43)</f>
        <v>202026.60000000001</v>
      </c>
      <c r="H44" s="99">
        <f>SUM(H33:H43)</f>
        <v>74700</v>
      </c>
      <c r="I44" s="99">
        <f>SUM(I33:I43)</f>
        <v>220548.84</v>
      </c>
      <c r="J44" s="99">
        <f>SUM(J33:J43)</f>
        <v>11286.27</v>
      </c>
      <c r="K44" s="99">
        <f>SUM(K33:K43)</f>
        <v>30923.359999999993</v>
      </c>
      <c r="L44" s="99">
        <f t="shared" si="9"/>
        <v>18522.239999999991</v>
      </c>
      <c r="M44" s="99">
        <f>SUM(M33:M43)</f>
        <v>-726754.56000000017</v>
      </c>
      <c r="N44" s="99">
        <f>SUM(N33:N43)</f>
        <v>-63413.730000000003</v>
      </c>
      <c r="O44" s="79">
        <f t="shared" si="12"/>
        <v>1.16307597481098</v>
      </c>
      <c r="P44" s="79">
        <f t="shared" si="13"/>
        <v>0.15108795180722892</v>
      </c>
      <c r="Q44" s="79">
        <f t="shared" si="14"/>
        <v>1.0916821844252191</v>
      </c>
      <c r="R44" s="79">
        <f t="shared" si="15"/>
        <v>0.23281753237663874</v>
      </c>
      <c r="S44" s="98"/>
      <c r="T44" s="98"/>
      <c r="U44" s="98"/>
      <c r="V44" s="98"/>
      <c r="W44" s="98"/>
      <c r="X44" s="98"/>
      <c r="Y44" s="98"/>
      <c r="Z44" s="98"/>
    </row>
    <row r="45" ht="17.25">
      <c r="A45" s="47" t="s">
        <v>98</v>
      </c>
      <c r="B45" s="48" t="s">
        <v>99</v>
      </c>
      <c r="C45" s="49" t="s">
        <v>100</v>
      </c>
      <c r="D45" s="70" t="s">
        <v>101</v>
      </c>
      <c r="E45" s="51">
        <v>119925.03999999999</v>
      </c>
      <c r="F45" s="52">
        <v>653882.09999999998</v>
      </c>
      <c r="G45" s="52">
        <v>182317.70000000001</v>
      </c>
      <c r="H45" s="52">
        <v>61265.199999999997</v>
      </c>
      <c r="I45" s="52">
        <v>117347.14</v>
      </c>
      <c r="J45" s="52">
        <v>121.69</v>
      </c>
      <c r="K45" s="52">
        <f t="shared" ref="K45:K75" si="16">I45-E45</f>
        <v>-2577.8999999999942</v>
      </c>
      <c r="L45" s="52">
        <f t="shared" si="9"/>
        <v>-64970.560000000012</v>
      </c>
      <c r="M45" s="53">
        <f t="shared" ref="M45:M75" si="17">I45-F45</f>
        <v>-536534.95999999996</v>
      </c>
      <c r="N45" s="54">
        <f t="shared" ref="N45:N75" si="18">J45-H45</f>
        <v>-61143.509999999995</v>
      </c>
      <c r="O45" s="56">
        <f t="shared" si="12"/>
        <v>0.97850407221044089</v>
      </c>
      <c r="P45" s="56">
        <f t="shared" si="13"/>
        <v>0.0019862825878312648</v>
      </c>
      <c r="Q45" s="56">
        <f t="shared" si="14"/>
        <v>0.64364096300030105</v>
      </c>
      <c r="R45" s="56">
        <f t="shared" si="15"/>
        <v>0.17946223027056407</v>
      </c>
      <c r="S45" s="1"/>
      <c r="T45" s="1"/>
      <c r="U45" s="1"/>
      <c r="V45" s="1"/>
      <c r="W45" s="1"/>
      <c r="X45" s="1"/>
      <c r="Y45" s="1"/>
      <c r="Z45" s="1"/>
    </row>
    <row r="46" ht="17.25">
      <c r="A46" s="47"/>
      <c r="B46" s="48"/>
      <c r="C46" s="49" t="s">
        <v>102</v>
      </c>
      <c r="D46" s="70" t="s">
        <v>103</v>
      </c>
      <c r="E46" s="51">
        <v>78574.289999999994</v>
      </c>
      <c r="F46" s="52">
        <v>423200.79999999999</v>
      </c>
      <c r="G46" s="52">
        <v>114898.39999999999</v>
      </c>
      <c r="H46" s="52">
        <v>37449.300000000003</v>
      </c>
      <c r="I46" s="52">
        <v>85353.490000000005</v>
      </c>
      <c r="J46" s="52">
        <v>0</v>
      </c>
      <c r="K46" s="52">
        <f t="shared" si="16"/>
        <v>6779.2000000000116</v>
      </c>
      <c r="L46" s="52">
        <f t="shared" si="9"/>
        <v>-29544.909999999989</v>
      </c>
      <c r="M46" s="53">
        <f t="shared" si="17"/>
        <v>-337847.31</v>
      </c>
      <c r="N46" s="54">
        <f t="shared" si="18"/>
        <v>-37449.300000000003</v>
      </c>
      <c r="O46" s="56">
        <f t="shared" si="12"/>
        <v>1.0862775851999429</v>
      </c>
      <c r="P46" s="56">
        <f t="shared" si="13"/>
        <v>0</v>
      </c>
      <c r="Q46" s="56">
        <f t="shared" si="14"/>
        <v>0.74286056202697348</v>
      </c>
      <c r="R46" s="56">
        <f t="shared" si="15"/>
        <v>0.20168555919554029</v>
      </c>
      <c r="S46" s="1"/>
      <c r="T46" s="1"/>
      <c r="U46" s="1"/>
      <c r="V46" s="1"/>
      <c r="W46" s="1"/>
      <c r="X46" s="1"/>
      <c r="Y46" s="1"/>
      <c r="Z46" s="1"/>
    </row>
    <row r="47" ht="34.5">
      <c r="A47" s="47"/>
      <c r="B47" s="48"/>
      <c r="C47" s="49" t="s">
        <v>104</v>
      </c>
      <c r="D47" s="70" t="s">
        <v>105</v>
      </c>
      <c r="E47" s="51">
        <v>659407.57999999996</v>
      </c>
      <c r="F47" s="52">
        <v>4515290.5999999996</v>
      </c>
      <c r="G47" s="52">
        <v>958041.09999999998</v>
      </c>
      <c r="H47" s="52">
        <v>334780</v>
      </c>
      <c r="I47" s="52">
        <v>645646.81000000006</v>
      </c>
      <c r="J47" s="52">
        <v>2690.23</v>
      </c>
      <c r="K47" s="52">
        <f t="shared" si="16"/>
        <v>-13760.769999999902</v>
      </c>
      <c r="L47" s="52">
        <f t="shared" si="9"/>
        <v>-312394.28999999992</v>
      </c>
      <c r="M47" s="53">
        <f t="shared" si="17"/>
        <v>-3869643.7899999996</v>
      </c>
      <c r="N47" s="55">
        <f t="shared" si="18"/>
        <v>-332089.77000000002</v>
      </c>
      <c r="O47" s="56">
        <f t="shared" si="12"/>
        <v>0.97913161689770101</v>
      </c>
      <c r="P47" s="56">
        <f t="shared" si="13"/>
        <v>0.0080358145647888169</v>
      </c>
      <c r="Q47" s="56">
        <f t="shared" si="14"/>
        <v>0.67392391620777026</v>
      </c>
      <c r="R47" s="56">
        <f t="shared" si="15"/>
        <v>0.14299119751007833</v>
      </c>
      <c r="S47" s="1"/>
      <c r="T47" s="1"/>
      <c r="U47" s="1"/>
      <c r="V47" s="1"/>
      <c r="W47" s="1"/>
      <c r="X47" s="1"/>
      <c r="Y47" s="1"/>
      <c r="Z47" s="1"/>
    </row>
    <row r="48" ht="34.5">
      <c r="A48" s="47"/>
      <c r="B48" s="48"/>
      <c r="C48" s="49" t="s">
        <v>106</v>
      </c>
      <c r="D48" s="70" t="s">
        <v>107</v>
      </c>
      <c r="E48" s="51">
        <v>182</v>
      </c>
      <c r="F48" s="52">
        <v>4371.8000000000002</v>
      </c>
      <c r="G48" s="52">
        <v>175</v>
      </c>
      <c r="H48" s="52">
        <v>55</v>
      </c>
      <c r="I48" s="52">
        <v>550.16999999999996</v>
      </c>
      <c r="J48" s="52">
        <v>416</v>
      </c>
      <c r="K48" s="52">
        <f t="shared" si="16"/>
        <v>368.16999999999996</v>
      </c>
      <c r="L48" s="52">
        <f t="shared" si="9"/>
        <v>375.16999999999996</v>
      </c>
      <c r="M48" s="53">
        <f t="shared" si="17"/>
        <v>-3821.6300000000001</v>
      </c>
      <c r="N48" s="54">
        <f t="shared" si="18"/>
        <v>361</v>
      </c>
      <c r="O48" s="56">
        <f t="shared" si="12"/>
        <v>3.0229120879120877</v>
      </c>
      <c r="P48" s="56">
        <f t="shared" si="13"/>
        <v>7.5636363636363635</v>
      </c>
      <c r="Q48" s="56">
        <f t="shared" si="14"/>
        <v>3.1438285714285712</v>
      </c>
      <c r="R48" s="56">
        <f t="shared" si="15"/>
        <v>0.12584518962441099</v>
      </c>
      <c r="S48" s="1"/>
      <c r="T48" s="1"/>
      <c r="U48" s="1"/>
      <c r="V48" s="1"/>
      <c r="W48" s="1"/>
      <c r="X48" s="1"/>
      <c r="Y48" s="1"/>
      <c r="Z48" s="1"/>
    </row>
    <row r="49" s="71" customFormat="1" ht="14.25">
      <c r="A49" s="72"/>
      <c r="B49" s="73"/>
      <c r="C49" s="74"/>
      <c r="D49" s="75" t="s">
        <v>54</v>
      </c>
      <c r="E49" s="76">
        <f>SUM(E45:E48)</f>
        <v>858088.90999999992</v>
      </c>
      <c r="F49" s="76">
        <f>SUM(F45:F48)</f>
        <v>5596745.2999999998</v>
      </c>
      <c r="G49" s="76">
        <f>SUM(G45:G48)</f>
        <v>1255432.2</v>
      </c>
      <c r="H49" s="76">
        <f>SUM(H45:H48)</f>
        <v>433549.5</v>
      </c>
      <c r="I49" s="76">
        <f>SUM(I45:I48)</f>
        <v>848897.6100000001</v>
      </c>
      <c r="J49" s="76">
        <f>SUM(J45:J48)</f>
        <v>3227.9200000000001</v>
      </c>
      <c r="K49" s="76">
        <f t="shared" si="16"/>
        <v>-9191.2999999998137</v>
      </c>
      <c r="L49" s="76">
        <f t="shared" si="9"/>
        <v>-406534.58999999985</v>
      </c>
      <c r="M49" s="77">
        <f t="shared" si="17"/>
        <v>-4747847.6899999995</v>
      </c>
      <c r="N49" s="78">
        <f t="shared" si="18"/>
        <v>-430321.58000000002</v>
      </c>
      <c r="O49" s="79">
        <f t="shared" si="12"/>
        <v>0.98928863909918163</v>
      </c>
      <c r="P49" s="79">
        <f t="shared" si="13"/>
        <v>0.0074453320785746501</v>
      </c>
      <c r="Q49" s="79">
        <f t="shared" si="14"/>
        <v>0.67617957385512351</v>
      </c>
      <c r="R49" s="79">
        <f t="shared" si="15"/>
        <v>0.15167701306686229</v>
      </c>
      <c r="S49" s="71"/>
      <c r="T49" s="71"/>
      <c r="U49" s="71"/>
      <c r="V49" s="71"/>
      <c r="W49" s="71"/>
      <c r="X49" s="71"/>
      <c r="Y49" s="71"/>
      <c r="Z49" s="71"/>
    </row>
    <row r="50" ht="17.25">
      <c r="A50" s="80">
        <v>991</v>
      </c>
      <c r="B50" s="48" t="s">
        <v>108</v>
      </c>
      <c r="C50" s="69" t="s">
        <v>65</v>
      </c>
      <c r="D50" s="82" t="s">
        <v>109</v>
      </c>
      <c r="E50" s="51">
        <v>10091.629999999999</v>
      </c>
      <c r="F50" s="52">
        <v>66470.800000000003</v>
      </c>
      <c r="G50" s="52">
        <v>15500</v>
      </c>
      <c r="H50" s="52">
        <v>5600</v>
      </c>
      <c r="I50" s="52">
        <v>11280.209999999999</v>
      </c>
      <c r="J50" s="52">
        <v>1185.74</v>
      </c>
      <c r="K50" s="52">
        <f t="shared" si="16"/>
        <v>1188.5799999999999</v>
      </c>
      <c r="L50" s="52">
        <f t="shared" si="9"/>
        <v>-4219.7900000000009</v>
      </c>
      <c r="M50" s="53">
        <f t="shared" si="17"/>
        <v>-55190.590000000004</v>
      </c>
      <c r="N50" s="54">
        <f t="shared" si="18"/>
        <v>-4414.2600000000002</v>
      </c>
      <c r="O50" s="56">
        <f t="shared" si="12"/>
        <v>1.1177787929204697</v>
      </c>
      <c r="P50" s="56">
        <f t="shared" si="13"/>
        <v>0.21173928571428571</v>
      </c>
      <c r="Q50" s="56">
        <f t="shared" si="14"/>
        <v>0.72775548387096767</v>
      </c>
      <c r="R50" s="56">
        <f t="shared" si="15"/>
        <v>0.16970173369359176</v>
      </c>
      <c r="S50" s="1"/>
      <c r="T50" s="1"/>
      <c r="U50" s="1"/>
      <c r="V50" s="1"/>
      <c r="W50" s="1"/>
      <c r="X50" s="1"/>
      <c r="Y50" s="1"/>
      <c r="Z50" s="1"/>
    </row>
    <row r="51" ht="17.25">
      <c r="A51" s="83"/>
      <c r="B51" s="48"/>
      <c r="C51" s="49" t="s">
        <v>110</v>
      </c>
      <c r="D51" s="70" t="s">
        <v>111</v>
      </c>
      <c r="E51" s="52">
        <v>875.80999999999995</v>
      </c>
      <c r="F51" s="52">
        <v>0</v>
      </c>
      <c r="G51" s="52">
        <v>0</v>
      </c>
      <c r="H51" s="52">
        <v>0</v>
      </c>
      <c r="I51" s="52">
        <v>1813.8399999999999</v>
      </c>
      <c r="J51" s="52">
        <v>0</v>
      </c>
      <c r="K51" s="52">
        <f t="shared" si="16"/>
        <v>938.02999999999997</v>
      </c>
      <c r="L51" s="52">
        <f t="shared" si="9"/>
        <v>1813.8399999999999</v>
      </c>
      <c r="M51" s="53">
        <f t="shared" si="17"/>
        <v>1813.8399999999999</v>
      </c>
      <c r="N51" s="54">
        <f t="shared" si="18"/>
        <v>0</v>
      </c>
      <c r="O51" s="56">
        <f t="shared" si="12"/>
        <v>2.0710428060880783</v>
      </c>
      <c r="P51" s="56" t="str">
        <f t="shared" si="13"/>
        <v/>
      </c>
      <c r="Q51" s="56" t="str">
        <f t="shared" si="14"/>
        <v/>
      </c>
      <c r="R51" s="56" t="str">
        <f t="shared" si="15"/>
        <v/>
      </c>
      <c r="S51" s="1"/>
      <c r="T51" s="1"/>
      <c r="U51" s="1"/>
      <c r="V51" s="1"/>
      <c r="W51" s="1"/>
      <c r="X51" s="1"/>
      <c r="Y51" s="1"/>
      <c r="Z51" s="1"/>
    </row>
    <row r="52" s="71" customFormat="1" ht="14.25">
      <c r="A52" s="84"/>
      <c r="B52" s="73"/>
      <c r="C52" s="74"/>
      <c r="D52" s="75" t="s">
        <v>54</v>
      </c>
      <c r="E52" s="76">
        <f>SUM(E50:E51)</f>
        <v>10967.439999999999</v>
      </c>
      <c r="F52" s="76">
        <f>SUM(F50:F51)</f>
        <v>66470.800000000003</v>
      </c>
      <c r="G52" s="76">
        <f>SUM(G50:G51)</f>
        <v>15500</v>
      </c>
      <c r="H52" s="76">
        <f>SUM(H50:H51)</f>
        <v>5600</v>
      </c>
      <c r="I52" s="76">
        <f>SUM(I50:I51)</f>
        <v>13094.049999999999</v>
      </c>
      <c r="J52" s="76">
        <f>SUM(J50:J51)</f>
        <v>1185.74</v>
      </c>
      <c r="K52" s="76">
        <f t="shared" si="16"/>
        <v>2126.6100000000006</v>
      </c>
      <c r="L52" s="76">
        <f t="shared" si="9"/>
        <v>-2405.9500000000007</v>
      </c>
      <c r="M52" s="77">
        <f t="shared" si="17"/>
        <v>-53376.75</v>
      </c>
      <c r="N52" s="78">
        <f t="shared" si="18"/>
        <v>-4414.2600000000002</v>
      </c>
      <c r="O52" s="79">
        <f t="shared" si="12"/>
        <v>1.1939021321292846</v>
      </c>
      <c r="P52" s="79">
        <f t="shared" si="13"/>
        <v>0.21173928571428571</v>
      </c>
      <c r="Q52" s="79">
        <f t="shared" si="14"/>
        <v>0.84477741935483863</v>
      </c>
      <c r="R52" s="79">
        <f t="shared" si="15"/>
        <v>0.19698950516617822</v>
      </c>
      <c r="S52" s="71"/>
      <c r="T52" s="71"/>
      <c r="U52" s="71"/>
      <c r="V52" s="71"/>
      <c r="W52" s="71"/>
      <c r="X52" s="71"/>
      <c r="Y52" s="71"/>
      <c r="Z52" s="71"/>
    </row>
    <row r="53" ht="17.25">
      <c r="A53" s="47" t="s">
        <v>112</v>
      </c>
      <c r="B53" s="48" t="s">
        <v>113</v>
      </c>
      <c r="C53" s="49" t="s">
        <v>114</v>
      </c>
      <c r="D53" s="85" t="s">
        <v>115</v>
      </c>
      <c r="E53" s="51">
        <v>17343.060000000001</v>
      </c>
      <c r="F53" s="52">
        <v>24461.700000000001</v>
      </c>
      <c r="G53" s="52">
        <v>6036.8999999999996</v>
      </c>
      <c r="H53" s="52">
        <v>5500.8999999999996</v>
      </c>
      <c r="I53" s="52">
        <v>29233.469999999998</v>
      </c>
      <c r="J53" s="52">
        <v>1568.6900000000001</v>
      </c>
      <c r="K53" s="52">
        <f t="shared" si="16"/>
        <v>11890.409999999996</v>
      </c>
      <c r="L53" s="52">
        <f t="shared" si="9"/>
        <v>23196.57</v>
      </c>
      <c r="M53" s="53">
        <f t="shared" si="17"/>
        <v>4771.7699999999968</v>
      </c>
      <c r="N53" s="54">
        <f t="shared" si="18"/>
        <v>-3932.2099999999996</v>
      </c>
      <c r="O53" s="100">
        <f t="shared" si="12"/>
        <v>1.6856004649698493</v>
      </c>
      <c r="P53" s="100">
        <f t="shared" si="13"/>
        <v>0.28516969950371762</v>
      </c>
      <c r="Q53" s="100">
        <f t="shared" si="14"/>
        <v>4.8424638473388661</v>
      </c>
      <c r="R53" s="56">
        <f t="shared" si="15"/>
        <v>1.1950710702853848</v>
      </c>
      <c r="S53" s="1"/>
      <c r="T53" s="1"/>
      <c r="U53" s="1"/>
      <c r="V53" s="1"/>
      <c r="W53" s="1"/>
      <c r="X53" s="1"/>
      <c r="Y53" s="1"/>
      <c r="Z53" s="1"/>
    </row>
    <row r="54" ht="17.25">
      <c r="A54" s="47"/>
      <c r="B54" s="48"/>
      <c r="C54" s="49" t="s">
        <v>116</v>
      </c>
      <c r="D54" s="70" t="s">
        <v>117</v>
      </c>
      <c r="E54" s="51">
        <v>1346.79</v>
      </c>
      <c r="F54" s="52">
        <v>50550.300000000003</v>
      </c>
      <c r="G54" s="52">
        <v>2000</v>
      </c>
      <c r="H54" s="52">
        <v>1400</v>
      </c>
      <c r="I54" s="52">
        <v>4073.5100000000002</v>
      </c>
      <c r="J54" s="52">
        <v>10.380000000000001</v>
      </c>
      <c r="K54" s="52">
        <f t="shared" si="16"/>
        <v>2726.7200000000003</v>
      </c>
      <c r="L54" s="52">
        <f t="shared" si="9"/>
        <v>2073.5100000000002</v>
      </c>
      <c r="M54" s="53">
        <f t="shared" si="17"/>
        <v>-46476.790000000001</v>
      </c>
      <c r="N54" s="54">
        <f t="shared" si="18"/>
        <v>-1389.6199999999999</v>
      </c>
      <c r="O54" s="100">
        <f t="shared" si="12"/>
        <v>3.0246066573110881</v>
      </c>
      <c r="P54" s="100">
        <f t="shared" si="13"/>
        <v>0.0074142857142857153</v>
      </c>
      <c r="Q54" s="100">
        <f t="shared" si="14"/>
        <v>2.0367550000000003</v>
      </c>
      <c r="R54" s="56">
        <f t="shared" si="15"/>
        <v>0.080583300198020583</v>
      </c>
      <c r="S54" s="1"/>
      <c r="T54" s="1"/>
      <c r="U54" s="1"/>
      <c r="V54" s="1"/>
      <c r="W54" s="1"/>
      <c r="X54" s="1"/>
      <c r="Y54" s="1"/>
      <c r="Z54" s="1"/>
    </row>
    <row r="55" s="71" customFormat="1" ht="14.25">
      <c r="A55" s="72"/>
      <c r="B55" s="73"/>
      <c r="C55" s="74"/>
      <c r="D55" s="75" t="s">
        <v>54</v>
      </c>
      <c r="E55" s="76">
        <f>SUBTOTAL(9,E53:E54)</f>
        <v>18689.850000000002</v>
      </c>
      <c r="F55" s="76">
        <f>SUBTOTAL(9,F53:F54)</f>
        <v>75012</v>
      </c>
      <c r="G55" s="76">
        <f>SUBTOTAL(9,G53:G54)</f>
        <v>8036.8999999999996</v>
      </c>
      <c r="H55" s="76">
        <f>SUBTOTAL(9,H53:H54)</f>
        <v>6900.8999999999996</v>
      </c>
      <c r="I55" s="76">
        <f>SUBTOTAL(9,I53:I54)</f>
        <v>33306.979999999996</v>
      </c>
      <c r="J55" s="76">
        <f>SUBTOTAL(9,J53:J54)</f>
        <v>1579.0700000000002</v>
      </c>
      <c r="K55" s="76">
        <f t="shared" si="16"/>
        <v>14617.129999999994</v>
      </c>
      <c r="L55" s="76">
        <f t="shared" si="9"/>
        <v>25270.079999999994</v>
      </c>
      <c r="M55" s="77">
        <f t="shared" si="17"/>
        <v>-41705.020000000004</v>
      </c>
      <c r="N55" s="78">
        <f t="shared" si="18"/>
        <v>-5321.8299999999999</v>
      </c>
      <c r="O55" s="79">
        <f t="shared" si="12"/>
        <v>1.7820892088486526</v>
      </c>
      <c r="P55" s="79">
        <f t="shared" si="13"/>
        <v>0.22882087843614604</v>
      </c>
      <c r="Q55" s="79">
        <f t="shared" si="14"/>
        <v>4.1442571140613911</v>
      </c>
      <c r="R55" s="79">
        <f t="shared" si="15"/>
        <v>0.44402202314296374</v>
      </c>
      <c r="S55" s="71"/>
      <c r="T55" s="71"/>
      <c r="U55" s="71"/>
      <c r="V55" s="71"/>
      <c r="W55" s="71"/>
      <c r="X55" s="71"/>
      <c r="Y55" s="71"/>
      <c r="Z55" s="71"/>
    </row>
    <row r="56" ht="17.25">
      <c r="A56" s="83"/>
      <c r="B56" s="48" t="s">
        <v>118</v>
      </c>
      <c r="C56" s="49" t="s">
        <v>119</v>
      </c>
      <c r="D56" s="86" t="s">
        <v>120</v>
      </c>
      <c r="E56" s="52">
        <v>96.650000000000006</v>
      </c>
      <c r="F56" s="52">
        <v>30.699999999999999</v>
      </c>
      <c r="G56" s="52">
        <v>30.699999999999999</v>
      </c>
      <c r="H56" s="52">
        <v>10.300000000000001</v>
      </c>
      <c r="I56" s="52">
        <v>66.719999999999999</v>
      </c>
      <c r="J56" s="52">
        <v>8.6199999999999992</v>
      </c>
      <c r="K56" s="52">
        <f t="shared" si="16"/>
        <v>-29.930000000000007</v>
      </c>
      <c r="L56" s="52">
        <f t="shared" si="9"/>
        <v>36.019999999999996</v>
      </c>
      <c r="M56" s="53">
        <f t="shared" si="17"/>
        <v>36.019999999999996</v>
      </c>
      <c r="N56" s="54">
        <f t="shared" si="18"/>
        <v>-1.6800000000000015</v>
      </c>
      <c r="O56" s="56">
        <f t="shared" si="12"/>
        <v>0.69032591826176926</v>
      </c>
      <c r="P56" s="56">
        <f t="shared" si="13"/>
        <v>0.83689320388349497</v>
      </c>
      <c r="Q56" s="56">
        <f t="shared" si="14"/>
        <v>2.1732899022801302</v>
      </c>
      <c r="R56" s="56">
        <f t="shared" si="15"/>
        <v>2.1732899022801302</v>
      </c>
      <c r="S56" s="1"/>
      <c r="T56" s="1"/>
      <c r="U56" s="1"/>
      <c r="V56" s="1"/>
      <c r="W56" s="1"/>
      <c r="X56" s="1"/>
      <c r="Y56" s="1"/>
      <c r="Z56" s="1"/>
    </row>
    <row r="57" ht="17.25">
      <c r="A57" s="83"/>
      <c r="B57" s="48"/>
      <c r="C57" s="49" t="s">
        <v>86</v>
      </c>
      <c r="D57" s="85" t="s">
        <v>121</v>
      </c>
      <c r="E57" s="52">
        <v>383.61000000000001</v>
      </c>
      <c r="F57" s="52">
        <v>26</v>
      </c>
      <c r="G57" s="52">
        <v>26</v>
      </c>
      <c r="H57" s="52">
        <v>0</v>
      </c>
      <c r="I57" s="52">
        <v>464.35000000000002</v>
      </c>
      <c r="J57" s="52">
        <v>0</v>
      </c>
      <c r="K57" s="52">
        <f t="shared" si="16"/>
        <v>80.740000000000009</v>
      </c>
      <c r="L57" s="52">
        <f t="shared" si="9"/>
        <v>438.35000000000002</v>
      </c>
      <c r="M57" s="53">
        <f t="shared" si="17"/>
        <v>438.35000000000002</v>
      </c>
      <c r="N57" s="54">
        <f t="shared" si="18"/>
        <v>0</v>
      </c>
      <c r="O57" s="56">
        <f t="shared" si="12"/>
        <v>1.2104741795052267</v>
      </c>
      <c r="P57" s="56" t="str">
        <f t="shared" si="13"/>
        <v/>
      </c>
      <c r="Q57" s="56">
        <f t="shared" si="14"/>
        <v>17.859615384615385</v>
      </c>
      <c r="R57" s="101">
        <f t="shared" si="15"/>
        <v>17.859615384615385</v>
      </c>
      <c r="S57" s="1"/>
      <c r="T57" s="1"/>
      <c r="U57" s="1"/>
      <c r="V57" s="1"/>
      <c r="W57" s="1"/>
      <c r="X57" s="1"/>
      <c r="Y57" s="1"/>
      <c r="Z57" s="1"/>
    </row>
    <row r="58" ht="17.25">
      <c r="A58" s="83"/>
      <c r="B58" s="48"/>
      <c r="C58" s="49" t="s">
        <v>50</v>
      </c>
      <c r="D58" s="70" t="s">
        <v>51</v>
      </c>
      <c r="E58" s="52">
        <v>0</v>
      </c>
      <c r="F58" s="52">
        <v>371</v>
      </c>
      <c r="G58" s="52">
        <v>0</v>
      </c>
      <c r="H58" s="52">
        <v>0</v>
      </c>
      <c r="I58" s="52">
        <v>0</v>
      </c>
      <c r="J58" s="52">
        <v>0</v>
      </c>
      <c r="K58" s="52">
        <f t="shared" si="16"/>
        <v>0</v>
      </c>
      <c r="L58" s="52">
        <f t="shared" si="9"/>
        <v>0</v>
      </c>
      <c r="M58" s="53">
        <f t="shared" si="17"/>
        <v>-371</v>
      </c>
      <c r="N58" s="54">
        <f t="shared" si="18"/>
        <v>0</v>
      </c>
      <c r="O58" s="56" t="str">
        <f t="shared" si="12"/>
        <v/>
      </c>
      <c r="P58" s="56" t="str">
        <f t="shared" si="13"/>
        <v/>
      </c>
      <c r="Q58" s="56" t="str">
        <f t="shared" si="14"/>
        <v/>
      </c>
      <c r="R58" s="56">
        <f t="shared" si="15"/>
        <v>0</v>
      </c>
      <c r="S58" s="1"/>
      <c r="T58" s="1"/>
      <c r="U58" s="1"/>
      <c r="V58" s="1"/>
      <c r="W58" s="1"/>
      <c r="X58" s="1"/>
      <c r="Y58" s="1"/>
      <c r="Z58" s="1"/>
    </row>
    <row r="59" ht="34.5">
      <c r="A59" s="83"/>
      <c r="B59" s="48"/>
      <c r="C59" s="49" t="s">
        <v>122</v>
      </c>
      <c r="D59" s="85" t="s">
        <v>123</v>
      </c>
      <c r="E59" s="52">
        <v>21529.790000000001</v>
      </c>
      <c r="F59" s="52">
        <v>8722.7000000000007</v>
      </c>
      <c r="G59" s="52">
        <v>509.89999999999998</v>
      </c>
      <c r="H59" s="52">
        <v>184.90000000000001</v>
      </c>
      <c r="I59" s="52">
        <v>13832.17</v>
      </c>
      <c r="J59" s="52">
        <v>596.91999999999996</v>
      </c>
      <c r="K59" s="52">
        <f t="shared" si="16"/>
        <v>-7697.6200000000008</v>
      </c>
      <c r="L59" s="52">
        <f t="shared" si="9"/>
        <v>13322.27</v>
      </c>
      <c r="M59" s="53">
        <f t="shared" si="17"/>
        <v>5109.4699999999993</v>
      </c>
      <c r="N59" s="54">
        <f t="shared" si="18"/>
        <v>412.01999999999998</v>
      </c>
      <c r="O59" s="56">
        <f t="shared" si="12"/>
        <v>0.64246655448102374</v>
      </c>
      <c r="P59" s="56">
        <f t="shared" si="13"/>
        <v>3.2283396430502971</v>
      </c>
      <c r="Q59" s="56">
        <f t="shared" si="14"/>
        <v>27.127221023730144</v>
      </c>
      <c r="R59" s="56">
        <f t="shared" si="15"/>
        <v>1.5857670216790671</v>
      </c>
      <c r="S59" s="1"/>
      <c r="T59" s="1"/>
      <c r="U59" s="1"/>
      <c r="V59" s="1"/>
      <c r="W59" s="1"/>
      <c r="X59" s="1"/>
      <c r="Y59" s="1"/>
      <c r="Z59" s="1"/>
    </row>
    <row r="60" ht="17.25">
      <c r="A60" s="83"/>
      <c r="B60" s="48"/>
      <c r="C60" s="49" t="s">
        <v>52</v>
      </c>
      <c r="D60" s="85" t="s">
        <v>53</v>
      </c>
      <c r="E60" s="52">
        <v>17405.470000000001</v>
      </c>
      <c r="F60" s="52">
        <v>103985.39999999999</v>
      </c>
      <c r="G60" s="52">
        <v>21441.799999999996</v>
      </c>
      <c r="H60" s="52">
        <v>8299</v>
      </c>
      <c r="I60" s="52">
        <v>36640.25</v>
      </c>
      <c r="J60" s="52">
        <v>6981.6100000000006</v>
      </c>
      <c r="K60" s="52">
        <f t="shared" si="16"/>
        <v>19234.779999999999</v>
      </c>
      <c r="L60" s="52">
        <f t="shared" si="9"/>
        <v>15198.450000000004</v>
      </c>
      <c r="M60" s="53">
        <f t="shared" si="17"/>
        <v>-67345.149999999994</v>
      </c>
      <c r="N60" s="54">
        <f t="shared" si="18"/>
        <v>-1317.3899999999994</v>
      </c>
      <c r="O60" s="56">
        <f t="shared" si="12"/>
        <v>2.1050997186516649</v>
      </c>
      <c r="P60" s="56">
        <f t="shared" si="13"/>
        <v>0.84125918785395837</v>
      </c>
      <c r="Q60" s="56">
        <f t="shared" si="14"/>
        <v>1.7088234196755874</v>
      </c>
      <c r="R60" s="56">
        <f t="shared" si="15"/>
        <v>0.35235956201543678</v>
      </c>
      <c r="S60" s="1"/>
      <c r="T60" s="1"/>
      <c r="U60" s="1"/>
      <c r="V60" s="1"/>
      <c r="W60" s="1"/>
      <c r="X60" s="1"/>
      <c r="Y60" s="1"/>
      <c r="Z60" s="1"/>
    </row>
    <row r="61" ht="17.25">
      <c r="A61" s="83"/>
      <c r="B61" s="48"/>
      <c r="C61" s="49" t="s">
        <v>124</v>
      </c>
      <c r="D61" s="70" t="s">
        <v>125</v>
      </c>
      <c r="E61" s="52">
        <v>7995.9200000000001</v>
      </c>
      <c r="F61" s="52">
        <v>0</v>
      </c>
      <c r="G61" s="52">
        <v>0</v>
      </c>
      <c r="H61" s="52">
        <v>0</v>
      </c>
      <c r="I61" s="52">
        <v>152.22</v>
      </c>
      <c r="J61" s="52">
        <v>48.950000000000003</v>
      </c>
      <c r="K61" s="52">
        <f t="shared" si="16"/>
        <v>-7843.6999999999998</v>
      </c>
      <c r="L61" s="52">
        <f t="shared" si="9"/>
        <v>152.22</v>
      </c>
      <c r="M61" s="53">
        <f t="shared" si="17"/>
        <v>152.22</v>
      </c>
      <c r="N61" s="54">
        <f t="shared" si="18"/>
        <v>48.950000000000003</v>
      </c>
      <c r="O61" s="56">
        <f t="shared" si="12"/>
        <v>0.019037208976578054</v>
      </c>
      <c r="P61" s="56" t="str">
        <f t="shared" si="13"/>
        <v/>
      </c>
      <c r="Q61" s="56" t="str">
        <f t="shared" si="14"/>
        <v/>
      </c>
      <c r="R61" s="56" t="str">
        <f t="shared" si="15"/>
        <v/>
      </c>
      <c r="S61" s="1"/>
      <c r="T61" s="1"/>
      <c r="U61" s="1"/>
      <c r="V61" s="1"/>
      <c r="W61" s="1"/>
      <c r="X61" s="1"/>
      <c r="Y61" s="1"/>
      <c r="Z61" s="1"/>
    </row>
    <row r="62" ht="17.25">
      <c r="A62" s="83"/>
      <c r="B62" s="48"/>
      <c r="C62" s="49" t="s">
        <v>126</v>
      </c>
      <c r="D62" s="85" t="s">
        <v>127</v>
      </c>
      <c r="E62" s="52">
        <v>214.27000000000001</v>
      </c>
      <c r="F62" s="52">
        <v>0</v>
      </c>
      <c r="G62" s="52">
        <v>0</v>
      </c>
      <c r="H62" s="52">
        <v>0</v>
      </c>
      <c r="I62" s="52">
        <v>441.73000000000002</v>
      </c>
      <c r="J62" s="52">
        <v>121.76000000000001</v>
      </c>
      <c r="K62" s="52">
        <f t="shared" si="16"/>
        <v>227.46000000000001</v>
      </c>
      <c r="L62" s="52">
        <f t="shared" si="9"/>
        <v>441.73000000000002</v>
      </c>
      <c r="M62" s="53">
        <f t="shared" si="17"/>
        <v>441.73000000000002</v>
      </c>
      <c r="N62" s="54">
        <f t="shared" si="18"/>
        <v>121.76000000000001</v>
      </c>
      <c r="O62" s="56">
        <f t="shared" si="12"/>
        <v>2.061557847575489</v>
      </c>
      <c r="P62" s="56" t="str">
        <f t="shared" si="13"/>
        <v/>
      </c>
      <c r="Q62" s="56" t="str">
        <f t="shared" si="14"/>
        <v/>
      </c>
      <c r="R62" s="56" t="str">
        <f t="shared" si="15"/>
        <v/>
      </c>
      <c r="S62" s="1"/>
      <c r="T62" s="1"/>
      <c r="U62" s="1"/>
      <c r="V62" s="1"/>
      <c r="W62" s="1"/>
      <c r="X62" s="1"/>
      <c r="Y62" s="1"/>
      <c r="Z62" s="1"/>
    </row>
    <row r="63" ht="17.25">
      <c r="A63" s="83"/>
      <c r="B63" s="48"/>
      <c r="C63" s="49" t="s">
        <v>128</v>
      </c>
      <c r="D63" s="70" t="s">
        <v>129</v>
      </c>
      <c r="E63" s="52">
        <v>83.349999999999994</v>
      </c>
      <c r="F63" s="52">
        <v>0</v>
      </c>
      <c r="G63" s="52">
        <v>0</v>
      </c>
      <c r="H63" s="52">
        <v>0</v>
      </c>
      <c r="I63" s="52">
        <v>694.25999999999999</v>
      </c>
      <c r="J63" s="52">
        <v>284.98000000000002</v>
      </c>
      <c r="K63" s="52">
        <f t="shared" si="16"/>
        <v>610.90999999999997</v>
      </c>
      <c r="L63" s="52">
        <f t="shared" si="9"/>
        <v>694.25999999999999</v>
      </c>
      <c r="M63" s="53">
        <f t="shared" si="17"/>
        <v>694.25999999999999</v>
      </c>
      <c r="N63" s="54">
        <f t="shared" si="18"/>
        <v>284.98000000000002</v>
      </c>
      <c r="O63" s="56">
        <f t="shared" si="12"/>
        <v>8.3294541091781653</v>
      </c>
      <c r="P63" s="56" t="str">
        <f t="shared" si="13"/>
        <v/>
      </c>
      <c r="Q63" s="56" t="str">
        <f t="shared" si="14"/>
        <v/>
      </c>
      <c r="R63" s="56" t="str">
        <f t="shared" si="15"/>
        <v/>
      </c>
      <c r="S63" s="1"/>
      <c r="T63" s="1"/>
      <c r="U63" s="1"/>
      <c r="V63" s="1"/>
      <c r="W63" s="1"/>
      <c r="X63" s="1"/>
      <c r="Y63" s="1"/>
      <c r="Z63" s="1"/>
    </row>
    <row r="64" s="71" customFormat="1" ht="14.25">
      <c r="A64" s="84"/>
      <c r="B64" s="73"/>
      <c r="C64" s="74"/>
      <c r="D64" s="75" t="s">
        <v>54</v>
      </c>
      <c r="E64" s="76">
        <f>SUM(E56:E63)</f>
        <v>47709.059999999998</v>
      </c>
      <c r="F64" s="76">
        <f>SUM(F56:F63)</f>
        <v>113135.79999999999</v>
      </c>
      <c r="G64" s="76">
        <f>SUM(G56:G63)</f>
        <v>22008.399999999994</v>
      </c>
      <c r="H64" s="76">
        <f>SUM(H56:H63)</f>
        <v>8494.2000000000007</v>
      </c>
      <c r="I64" s="76">
        <f>SUM(I56:I63)</f>
        <v>52291.700000000004</v>
      </c>
      <c r="J64" s="76">
        <f>SUM(J56:J63)</f>
        <v>8042.8400000000001</v>
      </c>
      <c r="K64" s="76">
        <f t="shared" si="16"/>
        <v>4582.6400000000067</v>
      </c>
      <c r="L64" s="76">
        <f t="shared" si="9"/>
        <v>30283.30000000001</v>
      </c>
      <c r="M64" s="77">
        <f t="shared" si="17"/>
        <v>-60844.099999999984</v>
      </c>
      <c r="N64" s="78">
        <f t="shared" si="18"/>
        <v>-451.36000000000058</v>
      </c>
      <c r="O64" s="79">
        <f t="shared" si="12"/>
        <v>1.0960538732056344</v>
      </c>
      <c r="P64" s="79">
        <f t="shared" si="13"/>
        <v>0.94686256504438315</v>
      </c>
      <c r="Q64" s="79">
        <f t="shared" si="14"/>
        <v>2.3759882590283716</v>
      </c>
      <c r="R64" s="79">
        <f t="shared" si="15"/>
        <v>0.46220294548675139</v>
      </c>
      <c r="S64" s="71"/>
      <c r="T64" s="71"/>
      <c r="U64" s="71"/>
      <c r="V64" s="71"/>
      <c r="W64" s="71"/>
      <c r="X64" s="71"/>
      <c r="Y64" s="71"/>
      <c r="Z64" s="71"/>
    </row>
    <row r="65" s="39" customFormat="1" ht="36.75" customHeight="1">
      <c r="B65" s="102"/>
      <c r="C65" s="103"/>
      <c r="D65" s="104" t="s">
        <v>130</v>
      </c>
      <c r="E65" s="66">
        <f>E5+E16</f>
        <v>4066867.1119402987</v>
      </c>
      <c r="F65" s="66">
        <f>F5+F16</f>
        <v>34739449.600000001</v>
      </c>
      <c r="G65" s="66">
        <f>G5+G16</f>
        <v>5956985.2999999998</v>
      </c>
      <c r="H65" s="66">
        <f>H5+H16</f>
        <v>2902046.6999999997</v>
      </c>
      <c r="I65" s="66">
        <f>I5+I16</f>
        <v>4687446.5199999996</v>
      </c>
      <c r="J65" s="66">
        <f>J5+J16</f>
        <v>693352.59000000008</v>
      </c>
      <c r="K65" s="66">
        <f t="shared" si="16"/>
        <v>620579.40805970086</v>
      </c>
      <c r="L65" s="66">
        <f t="shared" si="9"/>
        <v>-1269538.7800000003</v>
      </c>
      <c r="M65" s="67">
        <f t="shared" si="17"/>
        <v>-30052003.080000002</v>
      </c>
      <c r="N65" s="68">
        <f t="shared" si="18"/>
        <v>-2208694.1099999994</v>
      </c>
      <c r="O65" s="46">
        <f t="shared" si="12"/>
        <v>1.1525939724555256</v>
      </c>
      <c r="P65" s="46">
        <f t="shared" si="13"/>
        <v>0.23891848122223538</v>
      </c>
      <c r="Q65" s="46">
        <f t="shared" si="14"/>
        <v>0.78688233795037221</v>
      </c>
      <c r="R65" s="46">
        <f t="shared" si="15"/>
        <v>0.13493151371056838</v>
      </c>
      <c r="S65" s="39"/>
      <c r="T65" s="39"/>
      <c r="U65" s="39"/>
      <c r="V65" s="39"/>
      <c r="W65" s="39"/>
      <c r="X65" s="39"/>
      <c r="Y65" s="39"/>
      <c r="Z65" s="39"/>
    </row>
    <row r="66" s="39" customFormat="1">
      <c r="A66" s="105"/>
      <c r="B66" s="106"/>
      <c r="C66" s="64"/>
      <c r="D66" s="65" t="s">
        <v>131</v>
      </c>
      <c r="E66" s="66">
        <f>SUM(E67:E74)</f>
        <v>3974399.4100000001</v>
      </c>
      <c r="F66" s="66">
        <f>SUM(F67:F74)</f>
        <v>25416474.390000001</v>
      </c>
      <c r="G66" s="66">
        <f>SUM(G67:G74)</f>
        <v>5208418.8500000006</v>
      </c>
      <c r="H66" s="66">
        <f>SUM(H67:H74)</f>
        <v>1581476.0900000001</v>
      </c>
      <c r="I66" s="66">
        <f>SUM(I67:I74)</f>
        <v>5351040.5600000005</v>
      </c>
      <c r="J66" s="66">
        <f>SUM(J67:J74)</f>
        <v>1537417.51</v>
      </c>
      <c r="K66" s="66">
        <f t="shared" si="16"/>
        <v>1376641.1500000004</v>
      </c>
      <c r="L66" s="66">
        <f t="shared" si="9"/>
        <v>142621.70999999996</v>
      </c>
      <c r="M66" s="67">
        <f t="shared" si="17"/>
        <v>-20065433.829999998</v>
      </c>
      <c r="N66" s="68">
        <f t="shared" si="18"/>
        <v>-44058.580000000075</v>
      </c>
      <c r="O66" s="46">
        <f t="shared" si="12"/>
        <v>1.346377152365771</v>
      </c>
      <c r="P66" s="46">
        <f t="shared" si="13"/>
        <v>0.97214084975511705</v>
      </c>
      <c r="Q66" s="46">
        <f t="shared" si="14"/>
        <v>1.027382918714381</v>
      </c>
      <c r="R66" s="46">
        <f t="shared" si="15"/>
        <v>0.21053433603306301</v>
      </c>
      <c r="S66" s="39"/>
      <c r="T66" s="39"/>
      <c r="U66" s="39"/>
      <c r="V66" s="39"/>
      <c r="W66" s="39"/>
      <c r="X66" s="39"/>
      <c r="Y66" s="39"/>
      <c r="Z66" s="39"/>
    </row>
    <row r="67" ht="22.5">
      <c r="A67" s="47"/>
      <c r="B67" s="48"/>
      <c r="C67" s="49" t="s">
        <v>132</v>
      </c>
      <c r="D67" s="107" t="s">
        <v>133</v>
      </c>
      <c r="E67" s="51">
        <v>151433.20000000001</v>
      </c>
      <c r="F67" s="52">
        <v>415518.29999999999</v>
      </c>
      <c r="G67" s="52">
        <v>190212.89999999999</v>
      </c>
      <c r="H67" s="52">
        <v>0</v>
      </c>
      <c r="I67" s="52">
        <v>191981.5</v>
      </c>
      <c r="J67" s="52">
        <v>0</v>
      </c>
      <c r="K67" s="108">
        <f t="shared" si="16"/>
        <v>40548.299999999988</v>
      </c>
      <c r="L67" s="108">
        <f t="shared" si="9"/>
        <v>1768.6000000000058</v>
      </c>
      <c r="M67" s="54">
        <f t="shared" si="17"/>
        <v>-223536.79999999999</v>
      </c>
      <c r="N67" s="54">
        <f t="shared" si="18"/>
        <v>0</v>
      </c>
      <c r="O67" s="56">
        <f t="shared" si="12"/>
        <v>1.2677636079802843</v>
      </c>
      <c r="P67" s="56" t="str">
        <f t="shared" si="13"/>
        <v/>
      </c>
      <c r="Q67" s="56">
        <f t="shared" si="14"/>
        <v>1.0092980023962623</v>
      </c>
      <c r="R67" s="56">
        <f t="shared" si="15"/>
        <v>0.46202898885560517</v>
      </c>
      <c r="S67" s="1"/>
      <c r="T67" s="1"/>
      <c r="U67" s="1"/>
      <c r="V67" s="1"/>
      <c r="W67" s="1"/>
      <c r="X67" s="1"/>
      <c r="Y67" s="1"/>
      <c r="Z67" s="1"/>
    </row>
    <row r="68" ht="18" customHeight="1">
      <c r="A68" s="47"/>
      <c r="B68" s="48"/>
      <c r="C68" s="49" t="s">
        <v>134</v>
      </c>
      <c r="D68" s="107" t="s">
        <v>135</v>
      </c>
      <c r="E68" s="51">
        <v>250786.57000000001</v>
      </c>
      <c r="F68" s="52">
        <v>5746910.8399999999</v>
      </c>
      <c r="G68" s="109">
        <v>243837.76999999999</v>
      </c>
      <c r="H68" s="52">
        <v>93758.509999999995</v>
      </c>
      <c r="I68" s="52">
        <v>243837.76999999999</v>
      </c>
      <c r="J68" s="52">
        <v>93758.509999999995</v>
      </c>
      <c r="K68" s="53">
        <f t="shared" si="16"/>
        <v>-6948.8000000000175</v>
      </c>
      <c r="L68" s="53">
        <f t="shared" si="9"/>
        <v>0</v>
      </c>
      <c r="M68" s="54">
        <f t="shared" si="17"/>
        <v>-5503073.0700000003</v>
      </c>
      <c r="N68" s="54">
        <f t="shared" si="18"/>
        <v>0</v>
      </c>
      <c r="O68" s="56">
        <f t="shared" si="12"/>
        <v>0.97229197719798144</v>
      </c>
      <c r="P68" s="56">
        <f t="shared" si="13"/>
        <v>1</v>
      </c>
      <c r="Q68" s="56">
        <f t="shared" si="14"/>
        <v>1</v>
      </c>
      <c r="R68" s="56">
        <f t="shared" si="15"/>
        <v>0.042429363668359955</v>
      </c>
      <c r="S68" s="1"/>
      <c r="T68" s="1"/>
      <c r="U68" s="1"/>
      <c r="V68" s="1"/>
      <c r="W68" s="1"/>
      <c r="X68" s="1"/>
      <c r="Y68" s="1"/>
      <c r="Z68" s="1"/>
    </row>
    <row r="69" ht="16.5" customHeight="1">
      <c r="A69" s="47"/>
      <c r="B69" s="48"/>
      <c r="C69" s="49" t="s">
        <v>136</v>
      </c>
      <c r="D69" s="107" t="s">
        <v>137</v>
      </c>
      <c r="E69" s="51">
        <v>2767895.7400000002</v>
      </c>
      <c r="F69" s="52">
        <v>15820337.34</v>
      </c>
      <c r="G69" s="52">
        <f>3503257.77+231.81</f>
        <v>3503489.5800000001</v>
      </c>
      <c r="H69" s="109">
        <f>1395515.53+231.81</f>
        <v>1395747.3400000001</v>
      </c>
      <c r="I69" s="52">
        <f>3503257.77+231.81</f>
        <v>3503489.5800000001</v>
      </c>
      <c r="J69" s="52">
        <f>1395515.53+231.81</f>
        <v>1395747.3400000001</v>
      </c>
      <c r="K69" s="53">
        <f t="shared" si="16"/>
        <v>735593.83999999985</v>
      </c>
      <c r="L69" s="53">
        <f t="shared" si="9"/>
        <v>0</v>
      </c>
      <c r="M69" s="54">
        <f t="shared" si="17"/>
        <v>-12316847.76</v>
      </c>
      <c r="N69" s="54">
        <f t="shared" si="18"/>
        <v>0</v>
      </c>
      <c r="O69" s="56">
        <f t="shared" si="12"/>
        <v>1.2657592297894862</v>
      </c>
      <c r="P69" s="56">
        <f t="shared" si="13"/>
        <v>1</v>
      </c>
      <c r="Q69" s="56">
        <f t="shared" si="14"/>
        <v>1</v>
      </c>
      <c r="R69" s="56">
        <f t="shared" si="15"/>
        <v>0.22145479610866503</v>
      </c>
      <c r="S69" s="1"/>
      <c r="T69" s="1"/>
      <c r="U69" s="1"/>
      <c r="V69" s="1"/>
      <c r="W69" s="1"/>
      <c r="X69" s="1"/>
      <c r="Y69" s="1"/>
      <c r="Z69" s="1"/>
    </row>
    <row r="70" ht="22.5">
      <c r="A70" s="47"/>
      <c r="B70" s="48"/>
      <c r="C70" s="49" t="s">
        <v>138</v>
      </c>
      <c r="D70" s="110" t="s">
        <v>139</v>
      </c>
      <c r="E70" s="51">
        <v>709307.33999999997</v>
      </c>
      <c r="F70" s="52">
        <v>3427063.2999999998</v>
      </c>
      <c r="G70" s="109">
        <v>1264233.99</v>
      </c>
      <c r="H70" s="52">
        <v>91970.240000000005</v>
      </c>
      <c r="I70" s="52">
        <v>1264233.99</v>
      </c>
      <c r="J70" s="52">
        <v>25574.5</v>
      </c>
      <c r="K70" s="53">
        <f t="shared" si="16"/>
        <v>554926.65000000002</v>
      </c>
      <c r="L70" s="53">
        <f t="shared" si="9"/>
        <v>0</v>
      </c>
      <c r="M70" s="54">
        <f t="shared" si="17"/>
        <v>-2162829.3099999996</v>
      </c>
      <c r="N70" s="54">
        <f t="shared" si="18"/>
        <v>-66395.740000000005</v>
      </c>
      <c r="O70" s="56">
        <f t="shared" si="12"/>
        <v>1.7823500740877714</v>
      </c>
      <c r="P70" s="56">
        <f t="shared" si="13"/>
        <v>0.27807364643171528</v>
      </c>
      <c r="Q70" s="56">
        <f t="shared" si="14"/>
        <v>1</v>
      </c>
      <c r="R70" s="56">
        <f t="shared" si="15"/>
        <v>0.36889718086035939</v>
      </c>
      <c r="S70" s="1"/>
      <c r="T70" s="1"/>
      <c r="U70" s="1"/>
      <c r="V70" s="1"/>
      <c r="W70" s="1"/>
      <c r="X70" s="1"/>
      <c r="Y70" s="1"/>
      <c r="Z70" s="1"/>
    </row>
    <row r="71" ht="33">
      <c r="A71" s="47"/>
      <c r="B71" s="48"/>
      <c r="C71" s="49" t="s">
        <v>140</v>
      </c>
      <c r="D71" s="110" t="s">
        <v>141</v>
      </c>
      <c r="E71" s="51">
        <v>45.149999999999999</v>
      </c>
      <c r="F71" s="52">
        <v>0</v>
      </c>
      <c r="G71" s="52">
        <v>0</v>
      </c>
      <c r="H71" s="52">
        <v>0</v>
      </c>
      <c r="I71" s="52">
        <v>6466.3699999999999</v>
      </c>
      <c r="J71" s="52">
        <v>0</v>
      </c>
      <c r="K71" s="53">
        <f t="shared" si="16"/>
        <v>6421.2200000000003</v>
      </c>
      <c r="L71" s="53">
        <f t="shared" si="9"/>
        <v>6466.3699999999999</v>
      </c>
      <c r="M71" s="54">
        <f t="shared" si="17"/>
        <v>6466.3699999999999</v>
      </c>
      <c r="N71" s="54">
        <f t="shared" si="18"/>
        <v>0</v>
      </c>
      <c r="O71" s="56">
        <f t="shared" si="12"/>
        <v>143.21971207087486</v>
      </c>
      <c r="P71" s="56" t="str">
        <f t="shared" si="13"/>
        <v/>
      </c>
      <c r="Q71" s="56" t="str">
        <f t="shared" si="14"/>
        <v/>
      </c>
      <c r="R71" s="56" t="str">
        <f t="shared" si="15"/>
        <v/>
      </c>
      <c r="S71" s="1"/>
      <c r="T71" s="1"/>
      <c r="U71" s="1"/>
      <c r="V71" s="1"/>
      <c r="W71" s="1"/>
      <c r="X71" s="1"/>
      <c r="Y71" s="1"/>
      <c r="Z71" s="1"/>
    </row>
    <row r="72" ht="19.5" customHeight="1">
      <c r="A72" s="47"/>
      <c r="B72" s="48"/>
      <c r="C72" s="49" t="s">
        <v>142</v>
      </c>
      <c r="D72" s="110" t="s">
        <v>143</v>
      </c>
      <c r="E72" s="52">
        <v>58676.620000000003</v>
      </c>
      <c r="F72" s="52">
        <v>0</v>
      </c>
      <c r="G72" s="52">
        <v>0</v>
      </c>
      <c r="H72" s="52">
        <v>0</v>
      </c>
      <c r="I72" s="52">
        <v>31816.950000000001</v>
      </c>
      <c r="J72" s="52">
        <v>0</v>
      </c>
      <c r="K72" s="53">
        <f t="shared" si="16"/>
        <v>-26859.670000000002</v>
      </c>
      <c r="L72" s="53">
        <f t="shared" si="9"/>
        <v>31816.950000000001</v>
      </c>
      <c r="M72" s="54">
        <f t="shared" si="17"/>
        <v>31816.950000000001</v>
      </c>
      <c r="N72" s="54">
        <f t="shared" si="18"/>
        <v>0</v>
      </c>
      <c r="O72" s="56">
        <f t="shared" si="12"/>
        <v>0.54224237865098568</v>
      </c>
      <c r="P72" s="56" t="str">
        <f t="shared" si="13"/>
        <v/>
      </c>
      <c r="Q72" s="56" t="str">
        <f t="shared" si="14"/>
        <v/>
      </c>
      <c r="R72" s="56" t="str">
        <f t="shared" si="15"/>
        <v/>
      </c>
      <c r="S72" s="1"/>
      <c r="T72" s="1"/>
      <c r="U72" s="1"/>
      <c r="V72" s="1"/>
      <c r="W72" s="1"/>
      <c r="X72" s="1"/>
      <c r="Y72" s="1"/>
      <c r="Z72" s="1"/>
    </row>
    <row r="73" ht="33">
      <c r="A73" s="47"/>
      <c r="B73" s="48"/>
      <c r="C73" s="49" t="s">
        <v>144</v>
      </c>
      <c r="D73" s="111" t="s">
        <v>145</v>
      </c>
      <c r="E73" s="52">
        <v>157106.12</v>
      </c>
      <c r="F73" s="52">
        <v>6644.6099999999997</v>
      </c>
      <c r="G73" s="52">
        <v>6644.6099999999997</v>
      </c>
      <c r="H73" s="52">
        <v>0</v>
      </c>
      <c r="I73" s="52">
        <v>170824.16</v>
      </c>
      <c r="J73" s="52">
        <v>5.25</v>
      </c>
      <c r="K73" s="53">
        <f t="shared" si="16"/>
        <v>13718.040000000008</v>
      </c>
      <c r="L73" s="53">
        <f t="shared" si="9"/>
        <v>164179.55000000002</v>
      </c>
      <c r="M73" s="54">
        <f t="shared" si="17"/>
        <v>164179.55000000002</v>
      </c>
      <c r="N73" s="54">
        <f t="shared" si="18"/>
        <v>5.25</v>
      </c>
      <c r="O73" s="56">
        <f t="shared" si="12"/>
        <v>1.0873170313161575</v>
      </c>
      <c r="P73" s="56" t="str">
        <f t="shared" si="13"/>
        <v/>
      </c>
      <c r="Q73" s="56">
        <f t="shared" si="14"/>
        <v>25.708681171656426</v>
      </c>
      <c r="R73" s="56">
        <f t="shared" si="15"/>
        <v>25.708681171656426</v>
      </c>
      <c r="S73" s="1"/>
      <c r="T73" s="1"/>
      <c r="U73" s="1"/>
      <c r="V73" s="1"/>
      <c r="W73" s="1"/>
      <c r="X73" s="1"/>
      <c r="Y73" s="1"/>
      <c r="Z73" s="1"/>
    </row>
    <row r="74" ht="14.25" customHeight="1">
      <c r="A74" s="47"/>
      <c r="B74" s="48"/>
      <c r="C74" s="49" t="s">
        <v>146</v>
      </c>
      <c r="D74" s="111" t="s">
        <v>147</v>
      </c>
      <c r="E74" s="52">
        <v>-120851.33</v>
      </c>
      <c r="F74" s="52">
        <v>0</v>
      </c>
      <c r="G74" s="52">
        <v>0</v>
      </c>
      <c r="H74" s="52">
        <v>0</v>
      </c>
      <c r="I74" s="52">
        <v>-61609.760000000002</v>
      </c>
      <c r="J74" s="52">
        <v>22331.91</v>
      </c>
      <c r="K74" s="53">
        <f t="shared" si="16"/>
        <v>59241.57</v>
      </c>
      <c r="L74" s="53">
        <f t="shared" ref="L74:L75" si="19">I74-G74</f>
        <v>-61609.760000000002</v>
      </c>
      <c r="M74" s="54">
        <f t="shared" si="17"/>
        <v>-61609.760000000002</v>
      </c>
      <c r="N74" s="54">
        <f t="shared" si="18"/>
        <v>22331.91</v>
      </c>
      <c r="O74" s="56">
        <f t="shared" ref="O74:O75" si="20">IFERROR(I74/E74,"")</f>
        <v>0.50979794761050623</v>
      </c>
      <c r="P74" s="56" t="str">
        <f t="shared" ref="P74:P75" si="21">IFERROR(J74/H74,"")</f>
        <v/>
      </c>
      <c r="Q74" s="56" t="str">
        <f t="shared" ref="Q74:Q75" si="22">IFERROR(I74/G74,"")</f>
        <v/>
      </c>
      <c r="R74" s="56" t="str">
        <f t="shared" ref="R74:R75" si="23">IFERROR(I74/F74,"")</f>
        <v/>
      </c>
      <c r="S74" s="1"/>
      <c r="T74" s="1"/>
      <c r="U74" s="1"/>
      <c r="V74" s="1"/>
      <c r="W74" s="1"/>
      <c r="X74" s="1"/>
      <c r="Y74" s="1"/>
      <c r="Z74" s="1"/>
    </row>
    <row r="75" s="39" customFormat="1" ht="22.5" customHeight="1">
      <c r="A75" s="112"/>
      <c r="B75" s="113"/>
      <c r="C75" s="114"/>
      <c r="D75" s="115" t="s">
        <v>148</v>
      </c>
      <c r="E75" s="66">
        <f>E65+E66</f>
        <v>8041266.5219402984</v>
      </c>
      <c r="F75" s="66">
        <f>F65+F66</f>
        <v>60155923.990000002</v>
      </c>
      <c r="G75" s="66">
        <f>G65+G66</f>
        <v>11165404.15</v>
      </c>
      <c r="H75" s="66">
        <f>H65+H66</f>
        <v>4483522.79</v>
      </c>
      <c r="I75" s="66">
        <f>I65+I66</f>
        <v>10038487.08</v>
      </c>
      <c r="J75" s="66">
        <f>J65+J66</f>
        <v>2230770.1000000001</v>
      </c>
      <c r="K75" s="67">
        <f t="shared" si="16"/>
        <v>1997220.5580597017</v>
      </c>
      <c r="L75" s="67">
        <f t="shared" si="19"/>
        <v>-1126917.0700000003</v>
      </c>
      <c r="M75" s="68">
        <f t="shared" si="17"/>
        <v>-50117436.910000004</v>
      </c>
      <c r="N75" s="68">
        <f t="shared" si="18"/>
        <v>-2252752.6899999999</v>
      </c>
      <c r="O75" s="46">
        <f t="shared" si="20"/>
        <v>1.2483713918212211</v>
      </c>
      <c r="P75" s="46">
        <f t="shared" si="21"/>
        <v>0.49754851363206742</v>
      </c>
      <c r="Q75" s="46">
        <f t="shared" si="22"/>
        <v>0.89907064223913469</v>
      </c>
      <c r="R75" s="46">
        <f t="shared" si="23"/>
        <v>0.16687445581699892</v>
      </c>
      <c r="S75" s="39"/>
      <c r="T75" s="39"/>
      <c r="U75" s="39"/>
      <c r="V75" s="39"/>
      <c r="W75" s="39"/>
      <c r="X75" s="39"/>
      <c r="Y75" s="39"/>
      <c r="Z75" s="39"/>
    </row>
    <row r="76">
      <c r="A76" s="116" t="s">
        <v>149</v>
      </c>
      <c r="B76" s="117" t="s">
        <v>150</v>
      </c>
      <c r="C76" s="118"/>
      <c r="D76" s="119"/>
      <c r="E76" s="120"/>
      <c r="F76" s="121"/>
      <c r="G76" s="121"/>
      <c r="H76" s="121"/>
      <c r="I76" s="122"/>
      <c r="J76" s="122"/>
      <c r="K76" s="123"/>
      <c r="L76" s="123"/>
      <c r="M76" s="121"/>
      <c r="N76" s="121"/>
      <c r="O76" s="12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E77" s="5"/>
      <c r="F77" s="1"/>
      <c r="G77" s="1"/>
      <c r="H77" s="6"/>
      <c r="I77" s="7"/>
      <c r="J77" s="7"/>
      <c r="K77" s="8"/>
      <c r="L77" s="8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>
      <c r="E78" s="5"/>
      <c r="F78" s="1"/>
      <c r="G78" s="1"/>
      <c r="H78" s="6"/>
      <c r="I78" s="7"/>
      <c r="J78" s="7"/>
      <c r="K78" s="8"/>
      <c r="L78" s="8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>
      <c r="E79" s="5"/>
      <c r="F79" s="1"/>
      <c r="G79" s="1"/>
      <c r="H79" s="6"/>
      <c r="I79" s="7"/>
      <c r="J79" s="7"/>
      <c r="K79" s="8"/>
      <c r="S79" s="1"/>
      <c r="T79" s="1"/>
      <c r="U79" s="1"/>
      <c r="V79" s="1"/>
      <c r="W79" s="1"/>
      <c r="X79" s="1"/>
      <c r="Y79" s="1"/>
    </row>
    <row r="80" ht="12.75">
      <c r="E80" s="5"/>
      <c r="F80" s="1"/>
      <c r="G80" s="1"/>
      <c r="H80" s="6"/>
      <c r="I80" s="7"/>
      <c r="J80" s="7"/>
      <c r="U80" s="1"/>
      <c r="W80" s="1"/>
      <c r="X80" s="1"/>
      <c r="Y80" s="1"/>
    </row>
    <row r="81" ht="12.75">
      <c r="A81" s="2"/>
      <c r="B81" s="3"/>
      <c r="C81" s="4"/>
      <c r="D81" s="1"/>
      <c r="E81" s="5"/>
      <c r="F81" s="1"/>
      <c r="G81" s="1"/>
      <c r="H81" s="6"/>
      <c r="I81" s="7"/>
      <c r="J81" s="7"/>
      <c r="K81" s="8"/>
      <c r="L81" s="8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2.75">
      <c r="A82" s="2"/>
      <c r="B82" s="3"/>
      <c r="C82" s="4"/>
      <c r="D82" s="1"/>
      <c r="E82" s="5"/>
      <c r="F82" s="1"/>
      <c r="G82" s="1"/>
      <c r="H82" s="6"/>
      <c r="I82" s="7"/>
      <c r="J82" s="7"/>
      <c r="K82" s="8"/>
      <c r="L82" s="8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2.75">
      <c r="E83" s="5"/>
      <c r="F83" s="1"/>
      <c r="G83" s="1"/>
      <c r="H83" s="6"/>
      <c r="I83" s="7"/>
      <c r="J83" s="7"/>
      <c r="K83" s="8"/>
      <c r="L83" s="8"/>
      <c r="U83" s="1"/>
      <c r="V83" s="1"/>
      <c r="W83" s="1"/>
      <c r="X83" s="1"/>
    </row>
    <row r="84" ht="12.75">
      <c r="I84" s="7"/>
      <c r="J84" s="7"/>
      <c r="K84" s="8"/>
      <c r="L84" s="8"/>
      <c r="U84" s="1"/>
      <c r="V84" s="1"/>
      <c r="W84" s="1"/>
      <c r="X84" s="1"/>
    </row>
    <row r="85" ht="12.75">
      <c r="H85" s="6"/>
      <c r="I85" s="7"/>
      <c r="J85" s="7"/>
      <c r="K85" s="8"/>
      <c r="L85" s="8"/>
      <c r="U85" s="1"/>
      <c r="V85" s="1"/>
      <c r="W85" s="1"/>
    </row>
    <row r="86" ht="12.75">
      <c r="H86" s="6"/>
      <c r="I86" s="7"/>
      <c r="J86" s="7"/>
      <c r="U86" s="1"/>
      <c r="V86" s="1"/>
      <c r="W86" s="1"/>
    </row>
    <row r="87" ht="12.75">
      <c r="H87" s="6"/>
      <c r="I87" s="7"/>
      <c r="J87" s="7"/>
      <c r="U87" s="1"/>
      <c r="V87" s="1"/>
      <c r="W87" s="1"/>
    </row>
    <row r="88" ht="12.75">
      <c r="H88" s="6"/>
      <c r="W88" s="1"/>
    </row>
    <row r="89" ht="12.75">
      <c r="H89" s="6"/>
      <c r="I89" s="7"/>
      <c r="J89" s="7"/>
      <c r="K89" s="8"/>
      <c r="W89" s="1"/>
      <c r="X89" s="1"/>
    </row>
    <row r="90" ht="12.75">
      <c r="H90" s="6"/>
      <c r="I90" s="7"/>
      <c r="J90" s="7"/>
      <c r="K90" s="8"/>
      <c r="X90" s="1"/>
    </row>
    <row r="91" ht="12.75">
      <c r="H91" s="6"/>
      <c r="I91" s="7"/>
      <c r="J91" s="7"/>
      <c r="K91" s="8"/>
    </row>
    <row r="92" ht="12.75">
      <c r="J92" s="7"/>
      <c r="K92" s="8"/>
    </row>
    <row r="93" ht="12.75">
      <c r="H93" s="6"/>
      <c r="I93" s="7"/>
    </row>
    <row r="94" ht="12.75">
      <c r="H94" s="6"/>
      <c r="I94" s="7"/>
    </row>
    <row r="95" ht="12.75">
      <c r="F95" s="1"/>
      <c r="G95" s="1"/>
      <c r="H95" s="6"/>
      <c r="I95" s="7"/>
    </row>
    <row r="96" ht="12.75">
      <c r="F96" s="1"/>
      <c r="G96" s="1"/>
      <c r="H96" s="6"/>
      <c r="I96" s="7"/>
    </row>
    <row r="97" ht="12.75">
      <c r="E97" s="5"/>
      <c r="F97" s="1"/>
      <c r="G97" s="1"/>
      <c r="H97" s="6"/>
      <c r="I97" s="7"/>
      <c r="J97" s="7"/>
    </row>
    <row r="98" ht="12.75">
      <c r="E98" s="5"/>
      <c r="F98" s="1"/>
      <c r="G98" s="1"/>
      <c r="H98" s="6"/>
      <c r="I98" s="7"/>
      <c r="J98" s="7"/>
    </row>
    <row r="99" ht="12.75">
      <c r="E99" s="5"/>
      <c r="F99" s="1"/>
      <c r="G99" s="1"/>
      <c r="H99" s="6"/>
      <c r="I99" s="7"/>
      <c r="J99" s="7"/>
    </row>
    <row r="100" ht="12.75">
      <c r="E100" s="5"/>
      <c r="F100" s="1"/>
      <c r="G100" s="1"/>
      <c r="H100" s="6"/>
      <c r="I100" s="7"/>
      <c r="J100" s="7"/>
    </row>
    <row r="101" ht="12.75">
      <c r="E101" s="5"/>
      <c r="F101" s="1"/>
      <c r="G101" s="1"/>
      <c r="H101" s="6"/>
      <c r="I101" s="7"/>
      <c r="J101" s="7"/>
    </row>
    <row r="102" ht="12.75">
      <c r="E102" s="5"/>
      <c r="F102" s="1"/>
      <c r="G102" s="1"/>
      <c r="H102" s="6"/>
      <c r="I102" s="7"/>
      <c r="J102" s="7"/>
    </row>
    <row r="103" ht="12.75">
      <c r="E103" s="5"/>
      <c r="F103" s="1"/>
      <c r="G103" s="1"/>
      <c r="H103" s="6"/>
      <c r="I103" s="7"/>
      <c r="J103" s="7"/>
    </row>
  </sheetData>
  <autoFilter ref="A4:R77">
    <filterColumn colId="2"/>
  </autoFilter>
  <mergeCells count="33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5"/>
    <mergeCell ref="A16:C16"/>
    <mergeCell ref="A17:A20"/>
    <mergeCell ref="B17:B20"/>
    <mergeCell ref="A21:A23"/>
    <mergeCell ref="B21:B23"/>
    <mergeCell ref="A24:A32"/>
    <mergeCell ref="B24:B32"/>
    <mergeCell ref="A33:A44"/>
    <mergeCell ref="B33:B44"/>
    <mergeCell ref="A45:A49"/>
    <mergeCell ref="B45:B49"/>
    <mergeCell ref="A50:A52"/>
    <mergeCell ref="B50:B52"/>
    <mergeCell ref="A53:A55"/>
    <mergeCell ref="B53:B55"/>
    <mergeCell ref="A56:A64"/>
    <mergeCell ref="B56:B64"/>
    <mergeCell ref="A67:A74"/>
    <mergeCell ref="B67:B74"/>
  </mergeCells>
  <printOptions headings="0" gridLines="0"/>
  <pageMargins left="0.17000000000000001" right="0" top="0.51181102362204722" bottom="0.40999999999999998" header="0.19685039370078738" footer="0.15748031496062992"/>
  <pageSetup paperSize="9" scale="56" fitToWidth="1" fitToHeight="2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67</cp:revision>
  <dcterms:created xsi:type="dcterms:W3CDTF">2015-02-26T11:08:47Z</dcterms:created>
  <dcterms:modified xsi:type="dcterms:W3CDTF">2025-03-10T11:34:00Z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