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о 14.03.25 вкл." sheetId="1" state="visible" r:id="rId1"/>
  </sheets>
  <definedNames>
    <definedName name="_xlnm._FilterDatabase" localSheetId="0" hidden="1">'по 14.03.25 вкл.'!$A$4:$R$79</definedName>
    <definedName name="Print_Titles" localSheetId="0" hidden="0">'по 14.03.25 вкл.'!$3:$4</definedName>
    <definedName name="_xlnm.Print_Area" localSheetId="0">'по 14.03.25 вкл.'!$A$1:$R$79</definedName>
    <definedName name="XDO_?AMOUNT?">#REF!</definedName>
    <definedName name="XDO_?BANK_ACC_NUM?">#REF!</definedName>
    <definedName name="XDO_?BANK_ACCOUNT_NUM_OPO?">#REF!</definedName>
    <definedName name="XDO_?BCC_CODE?">#REF!</definedName>
    <definedName name="XDO_?BUDGET_NAME?">#REF!</definedName>
    <definedName name="XDO_?CHIEF_DEP_NAME?">#REF!</definedName>
    <definedName name="XDO_?CHIEF_DEP_POST?">#REF!</definedName>
    <definedName name="XDO_?CHIEF_NAME?">#REF!</definedName>
    <definedName name="XDO_?CHIEF_POST?">#REF!</definedName>
    <definedName name="XDO_?CLERK_NAME?">#REF!</definedName>
    <definedName name="XDO_?CLERK_PHONE?">#REF!</definedName>
    <definedName name="XDO_?CLERK_POST?">#REF!</definedName>
    <definedName name="XDO_?DOC_REG_NUMBER?">#REF!</definedName>
    <definedName name="XDO_?G_S1_D_C1?">#REF!</definedName>
    <definedName name="XDO_?G_S1_D_C2?">#REF!</definedName>
    <definedName name="XDO_?G_S1_D_C3?">#REF!</definedName>
    <definedName name="XDO_?G_S1_D_C4?">#REF!</definedName>
    <definedName name="XDO_?G_S1_D_C5?">#REF!</definedName>
    <definedName name="XDO_?G_S1_D_C6?">#REF!</definedName>
    <definedName name="XDO_?G_S1_D_C7?">#REF!</definedName>
    <definedName name="XDO_?G_S1_F_R4?">#REF!</definedName>
    <definedName name="XDO_?G_S1_F_R5?">#REF!</definedName>
    <definedName name="XDO_?G_S1_F_R6?">#REF!</definedName>
    <definedName name="XDO_?G_S1_GRF_C2?">#REF!</definedName>
    <definedName name="XDO_?G_S1_GRF_C4?">#REF!</definedName>
    <definedName name="XDO_?G_S1_GRF_C5?">#REF!</definedName>
    <definedName name="XDO_?G_S1_GRF_C6?">#REF!</definedName>
    <definedName name="XDO_?G_S2_D_C1?">#REF!</definedName>
    <definedName name="XDO_?G_S2_D_C2?">#REF!</definedName>
    <definedName name="XDO_?G_S2_D_C3?">#REF!</definedName>
    <definedName name="XDO_?G_S2_D_C4?">#REF!</definedName>
    <definedName name="XDO_?G_S2_D_C5?">#REF!</definedName>
    <definedName name="XDO_?G_S2_D_C6?">#REF!</definedName>
    <definedName name="XDO_?G_S2_D_C7?">#REF!</definedName>
    <definedName name="XDO_?G_S2_F_R4?">#REF!</definedName>
    <definedName name="XDO_?G_S2_F_R5?">#REF!</definedName>
    <definedName name="XDO_?G_S2_F_R6?">#REF!</definedName>
    <definedName name="XDO_?G_S2_GRF_C2?">#REF!</definedName>
    <definedName name="XDO_?G_S2_GRF_C4?">#REF!</definedName>
    <definedName name="XDO_?G_S2_GRF_C5?">#REF!</definedName>
    <definedName name="XDO_?G_S2_GRF_C6?">#REF!</definedName>
    <definedName name="XDO_?G_S3_D_C1?">#REF!</definedName>
    <definedName name="XDO_?G_S3_D_C2?">#REF!</definedName>
    <definedName name="XDO_?G_S3_D_C3?">#REF!</definedName>
    <definedName name="XDO_?G_S3_D_C4?">#REF!</definedName>
    <definedName name="XDO_?G_S3_D_C5?">#REF!</definedName>
    <definedName name="XDO_?G_S3_D_C6?">#REF!</definedName>
    <definedName name="XDO_?G_S3_D_C7?">#REF!</definedName>
    <definedName name="XDO_?G_S3_F_R4?">#REF!</definedName>
    <definedName name="XDO_?G_S3_F_R5?">#REF!</definedName>
    <definedName name="XDO_?G_S3_F_R6?">#REF!</definedName>
    <definedName name="XDO_?G_S3_GRF_C2?">#REF!</definedName>
    <definedName name="XDO_?G_S3_GRF_C4?">#REF!</definedName>
    <definedName name="XDO_?G_S3_GRF_C5?">#REF!</definedName>
    <definedName name="XDO_?G_S3_GRF_C6?">#REF!</definedName>
    <definedName name="XDO_?H_BS_UFK?">#REF!</definedName>
    <definedName name="XDO_?H_BUDGET_NAME?">#REF!</definedName>
    <definedName name="XDO_?H_EXECUTOR?">#REF!</definedName>
    <definedName name="XDO_?H_FO_NAME?">#REF!</definedName>
    <definedName name="XDO_?H_LAST_REPORT_DATE?">#REF!</definedName>
    <definedName name="XDO_?H_OKPO?">#REF!</definedName>
    <definedName name="XDO_?H_REPORT_DATE?">#REF!</definedName>
    <definedName name="XDO_?H_REPORT_DATE_TEXT?">#REF!</definedName>
    <definedName name="XDO_?H_REPORT_NUMBER?">#REF!</definedName>
    <definedName name="XDO_?H_TOFK_CODE?">#REF!</definedName>
    <definedName name="XDO_?H_TOFK_NAME?">#REF!</definedName>
    <definedName name="XDO_?OKATO?">#REF!</definedName>
    <definedName name="XDO_?OKPO?">#REF!</definedName>
    <definedName name="XDO_?OPER_SIGNATURE5?">#REF!</definedName>
    <definedName name="XDO_?OPER_SIGNATURE6?">#REF!</definedName>
    <definedName name="XDO_?OPER_SIGNATURE7?">#REF!</definedName>
    <definedName name="XDO_?OPER_SIGNATURE8?">#REF!</definedName>
    <definedName name="XDO_?PP_DATE?">#REF!</definedName>
    <definedName name="XDO_?PP_NUM?">#REF!</definedName>
    <definedName name="XDO_?RECEIVER_INN?">#REF!</definedName>
    <definedName name="XDO_?RECEIVER_KPP?">#REF!</definedName>
    <definedName name="XDO_?RECEIVER_TOFK_NAME?">#REF!</definedName>
    <definedName name="XDO_?REPORT_DATE?">#REF!</definedName>
    <definedName name="XDO_?REPORT_DATE_1?">#REF!</definedName>
    <definedName name="XDO_?REPORT_DATE_2?">#REF!</definedName>
    <definedName name="XDO_?SUBS_CODE?">#REF!</definedName>
    <definedName name="XDO_?TOFK_CODE?">#REF!</definedName>
    <definedName name="XDO_?TOFK_CODE_OP?">#REF!</definedName>
    <definedName name="XDO_?TOFK_NAME?">#REF!</definedName>
    <definedName name="XDO_?TOFK_NAME_OP?">#REF!</definedName>
    <definedName name="XDO_?TOFK_NAME2?">#REF!</definedName>
    <definedName name="XDO_?TOT_AMOUNT?">#REF!</definedName>
    <definedName name="XDO_?USER_DEPARTMENT?">#REF!</definedName>
    <definedName name="XDO_?USER_DEPARTMENT2?">#REF!</definedName>
    <definedName name="XDO_GROUP_?LINE?">#REF!</definedName>
    <definedName name="XDO_GROUP_?LINE_G_S1_D?">#REF!</definedName>
    <definedName name="XDO_GROUP_?LINE_G_S1_D_B?">#REF!</definedName>
    <definedName name="XDO_GROUP_?LINE_G_S1_GRF?">#REF!</definedName>
    <definedName name="XDO_GROUP_?LINE_G_S2_D?">#REF!</definedName>
    <definedName name="XDO_GROUP_?LINE_G_S2_D_B?">#REF!</definedName>
    <definedName name="XDO_GROUP_?LINE_G_S2_GRF?">#REF!</definedName>
    <definedName name="XDO_GROUP_?LINE_G_S3_D?">#REF!</definedName>
    <definedName name="XDO_GROUP_?LINE_G_S3_D_B?">#REF!</definedName>
    <definedName name="XDO_GROUP_?LINE_G_S3_GRF?">#REF!</definedName>
    <definedName name="XDO_GROUP_?NULL_1?">#REF!</definedName>
    <definedName name="XDO_GROUP_?NULL_10?">#REF!</definedName>
    <definedName name="XDO_GROUP_?NULL_11?">#REF!</definedName>
    <definedName name="XDO_GROUP_?NULL_12?">#REF!</definedName>
    <definedName name="XDO_GROUP_?NULL_3?">#REF!</definedName>
    <definedName name="XDO_GROUP_?NULL_4?">#REF!</definedName>
    <definedName name="XDO_GROUP_?NULL_6?">#REF!</definedName>
    <definedName name="XDO_GROUP_?NULL_7?">#REF!</definedName>
    <definedName name="XDO_GROUP_?NULL_9?">#REF!</definedName>
    <definedName name="о">#REF!</definedName>
    <definedName name="оля">#REF!</definedName>
    <definedName name="_xlnm._FilterDatabase" localSheetId="0" hidden="1">'по 14.03.25 вкл.'!$A$4:$R$79</definedName>
  </definedNames>
  <calcPr/>
</workbook>
</file>

<file path=xl/sharedStrings.xml><?xml version="1.0" encoding="utf-8"?>
<sst xmlns="http://schemas.openxmlformats.org/spreadsheetml/2006/main" count="156" uniqueCount="156">
  <si>
    <t xml:space="preserve">Оперативный анализ  поступления доходов бюджета города Перми в 2025 году </t>
  </si>
  <si>
    <t>тыс.руб.</t>
  </si>
  <si>
    <t xml:space="preserve">тыс. руб.</t>
  </si>
  <si>
    <t xml:space="preserve">Код адм.</t>
  </si>
  <si>
    <t xml:space="preserve">Администраторы, кураторы доходов    </t>
  </si>
  <si>
    <t xml:space="preserve">Код вида доходов</t>
  </si>
  <si>
    <t xml:space="preserve">Вид дохода</t>
  </si>
  <si>
    <t xml:space="preserve">Факт с нач. 2024 года      по 14.03.2024 вкл. (в соп.усл.2025г)</t>
  </si>
  <si>
    <t xml:space="preserve">ПЛАН на 2025 год </t>
  </si>
  <si>
    <t xml:space="preserve">ФАКТ 2025 года</t>
  </si>
  <si>
    <t>ОТКЛОНЕНИЕ</t>
  </si>
  <si>
    <t xml:space="preserve">%,  факт 2025г./ факт 2024г.</t>
  </si>
  <si>
    <t xml:space="preserve">Исполн. плана месяца</t>
  </si>
  <si>
    <t xml:space="preserve">Исполн. плана отч. периода</t>
  </si>
  <si>
    <t xml:space="preserve">Исполн. плана года</t>
  </si>
  <si>
    <t xml:space="preserve">2025 год </t>
  </si>
  <si>
    <t>январь-март</t>
  </si>
  <si>
    <t>март</t>
  </si>
  <si>
    <t xml:space="preserve">с нач. года на 17.03.2025 (по 14.03.2025 вкл.) </t>
  </si>
  <si>
    <t xml:space="preserve">факта 2025 года от факта 2024 года</t>
  </si>
  <si>
    <t xml:space="preserve">факта отч. пер. от плана отч. пер.</t>
  </si>
  <si>
    <t xml:space="preserve">факта 2025г.                от плана 2025г.</t>
  </si>
  <si>
    <t xml:space="preserve">факта за март от плана март</t>
  </si>
  <si>
    <t xml:space="preserve">НАЛОГОВЫЕ ДОХОДЫ</t>
  </si>
  <si>
    <t>ДЭПП</t>
  </si>
  <si>
    <t xml:space="preserve">101 02000 01 0000 110</t>
  </si>
  <si>
    <t>НДФЛ</t>
  </si>
  <si>
    <t>ДДиБ</t>
  </si>
  <si>
    <t xml:space="preserve">103 02000 01 0000 110</t>
  </si>
  <si>
    <t xml:space="preserve">Акцизы по подакцизным товарам</t>
  </si>
  <si>
    <t xml:space="preserve">103 03000 01 0000 110</t>
  </si>
  <si>
    <t xml:space="preserve">Туристический налог</t>
  </si>
  <si>
    <t xml:space="preserve">105 01000 01 0000 110</t>
  </si>
  <si>
    <t>УСН</t>
  </si>
  <si>
    <t xml:space="preserve">105 02000 02 0000 110</t>
  </si>
  <si>
    <t>ЕНВД</t>
  </si>
  <si>
    <t xml:space="preserve">105 03000 01 0000 110</t>
  </si>
  <si>
    <t xml:space="preserve">Единый сельскохозяйственный налог</t>
  </si>
  <si>
    <t xml:space="preserve">105 04000 01 0000 110</t>
  </si>
  <si>
    <t>Патент</t>
  </si>
  <si>
    <t>ДЗО</t>
  </si>
  <si>
    <t xml:space="preserve">106 01020 04 0000 110</t>
  </si>
  <si>
    <t xml:space="preserve">Налог на имущество физических лиц</t>
  </si>
  <si>
    <t xml:space="preserve">106 06000 00 0000 110</t>
  </si>
  <si>
    <t xml:space="preserve">Земельный налог </t>
  </si>
  <si>
    <t xml:space="preserve">108 03010 01 0000 110</t>
  </si>
  <si>
    <t xml:space="preserve">Государственная пошлина</t>
  </si>
  <si>
    <t xml:space="preserve">НЕНАЛОГОВЫЕ ДОХОДЫ</t>
  </si>
  <si>
    <t>944</t>
  </si>
  <si>
    <t xml:space="preserve">111 05092 04 0000 120</t>
  </si>
  <si>
    <t xml:space="preserve">Доходы от предоставления на платной основе парковок</t>
  </si>
  <si>
    <t xml:space="preserve">111 07014 04 0000 120</t>
  </si>
  <si>
    <t xml:space="preserve">Доходы от перечисления части прибыли МУП</t>
  </si>
  <si>
    <t xml:space="preserve">116 00000 00 0000 000</t>
  </si>
  <si>
    <t xml:space="preserve">Штрафы, санкции, возмещение ущерба</t>
  </si>
  <si>
    <t xml:space="preserve">ИТОГО ПО АДМИНИСТРАТОРУ</t>
  </si>
  <si>
    <t xml:space="preserve">111 09080 04 1000 120</t>
  </si>
  <si>
    <t xml:space="preserve">Плата по договорам на размещение рекламных конструкций</t>
  </si>
  <si>
    <t xml:space="preserve">111 09080 04 2000 120</t>
  </si>
  <si>
    <t xml:space="preserve">Плата за размещение НТО</t>
  </si>
  <si>
    <t>163</t>
  </si>
  <si>
    <t>ДИО</t>
  </si>
  <si>
    <t xml:space="preserve">111 01040 04 0000 120</t>
  </si>
  <si>
    <t xml:space="preserve">Дивиденды по акциям</t>
  </si>
  <si>
    <t xml:space="preserve">111 05074 04 0000 120</t>
  </si>
  <si>
    <t xml:space="preserve">Доходы от сдачи в аренду имущества казны</t>
  </si>
  <si>
    <t xml:space="preserve">111 09044 04 0000 120</t>
  </si>
  <si>
    <t xml:space="preserve">Прочие поступления от использования имущества</t>
  </si>
  <si>
    <t xml:space="preserve">114 02043 04 0000 440</t>
  </si>
  <si>
    <t xml:space="preserve">Доходы от реализации иного имущества</t>
  </si>
  <si>
    <t xml:space="preserve">114 13040 04 0000 410</t>
  </si>
  <si>
    <t xml:space="preserve">Доходы  от реализации мун. имущества, в т.ч.: </t>
  </si>
  <si>
    <t xml:space="preserve">114 13040 04 1000 410</t>
  </si>
  <si>
    <t xml:space="preserve">178-ФЗ </t>
  </si>
  <si>
    <t xml:space="preserve">114 13040 04 2000 410</t>
  </si>
  <si>
    <t xml:space="preserve">НДС по 178-ФЗ</t>
  </si>
  <si>
    <t xml:space="preserve">114 13040 04 3000 410</t>
  </si>
  <si>
    <t>159-ФЗ</t>
  </si>
  <si>
    <t>992</t>
  </si>
  <si>
    <t xml:space="preserve">111 05012 04 1000 120</t>
  </si>
  <si>
    <t xml:space="preserve">Арендная плата за земельные участки до разграничения</t>
  </si>
  <si>
    <t xml:space="preserve">111 05012 04 1020 120</t>
  </si>
  <si>
    <t xml:space="preserve">Средства от продажи права на заключение договоров аренды земельных участков до разграничения</t>
  </si>
  <si>
    <t xml:space="preserve">111 05024 04 1000 120</t>
  </si>
  <si>
    <t xml:space="preserve">Арендная плата за земельные участки, находящиеся в собственности городских округов </t>
  </si>
  <si>
    <t xml:space="preserve">111 05024 04 1020 120</t>
  </si>
  <si>
    <t xml:space="preserve">Средства от продажи права на заключение договоров аренды земельных участков, находящиеся в собст. ГО</t>
  </si>
  <si>
    <t xml:space="preserve">111 05300 00 0000 120</t>
  </si>
  <si>
    <t xml:space="preserve">Плата по соглашениям об установлении сервитута</t>
  </si>
  <si>
    <t xml:space="preserve">111 05400 00 0000 120</t>
  </si>
  <si>
    <t xml:space="preserve">Плата за публичный сервитут</t>
  </si>
  <si>
    <t xml:space="preserve">114 06012 04 0000 430</t>
  </si>
  <si>
    <t xml:space="preserve">Доходы от продажи земельных участков до разграничения</t>
  </si>
  <si>
    <t xml:space="preserve">114 06024 04 0000 430</t>
  </si>
  <si>
    <t xml:space="preserve">Доходы от продажи земельных участков, находящихся в собственности городских округов</t>
  </si>
  <si>
    <t xml:space="preserve">114 06312 04 0000 430</t>
  </si>
  <si>
    <t xml:space="preserve">Плата за увеличение площади земельных участков в результате перераспределения до разграничения</t>
  </si>
  <si>
    <t xml:space="preserve">114 06324 04 0000 430</t>
  </si>
  <si>
    <t xml:space="preserve">Плата за увеличение площади земельных участков в результате перераспределения, находящихся в собст. ГО</t>
  </si>
  <si>
    <t xml:space="preserve">117 05040 ,  111 09044 </t>
  </si>
  <si>
    <t xml:space="preserve">Плата за фактическое пользование земельными участками</t>
  </si>
  <si>
    <t>945</t>
  </si>
  <si>
    <t>ДТ</t>
  </si>
  <si>
    <t xml:space="preserve">113 02000 04 0010 130</t>
  </si>
  <si>
    <t xml:space="preserve">Доходы от компенсации затрат государства (лпд )</t>
  </si>
  <si>
    <t xml:space="preserve">113 02000 04 0015 130</t>
  </si>
  <si>
    <t xml:space="preserve">Доходы от компенсации затрат государства (епд)</t>
  </si>
  <si>
    <t xml:space="preserve">113 02000 04 0020 130</t>
  </si>
  <si>
    <t xml:space="preserve">Доходы от компенсации затрат государства (плата за проезд)</t>
  </si>
  <si>
    <t xml:space="preserve">113 02994 04 0030 130</t>
  </si>
  <si>
    <t xml:space="preserve">Доходы от компенсации затрат государства (транспортные карты)</t>
  </si>
  <si>
    <t>УЖО</t>
  </si>
  <si>
    <t xml:space="preserve">Плата за найм</t>
  </si>
  <si>
    <t xml:space="preserve">114 01040 04 0000 410</t>
  </si>
  <si>
    <t xml:space="preserve">Доходы от продажи квартир</t>
  </si>
  <si>
    <t xml:space="preserve">915, 048</t>
  </si>
  <si>
    <t>УЭ</t>
  </si>
  <si>
    <t xml:space="preserve">112 00000 00 0000 120</t>
  </si>
  <si>
    <t xml:space="preserve">Платежи при пользовании природными ресурсами</t>
  </si>
  <si>
    <t xml:space="preserve">117 05040 04 3000 180</t>
  </si>
  <si>
    <t xml:space="preserve">Восстановительная стоимость зеленых насаждений</t>
  </si>
  <si>
    <t xml:space="preserve">Иные администр.</t>
  </si>
  <si>
    <t xml:space="preserve">111 05000 04 0000 120</t>
  </si>
  <si>
    <t xml:space="preserve">Доходы от сдачи в аренду объектов нежилого фонда</t>
  </si>
  <si>
    <t xml:space="preserve">Плата по соглашениям об установлении сервитута </t>
  </si>
  <si>
    <t xml:space="preserve">113 00000 04 0000 130</t>
  </si>
  <si>
    <t xml:space="preserve">Доходы от оказания платных услуг и компенсации затрат государства</t>
  </si>
  <si>
    <t xml:space="preserve">117 01040 04 0000 180</t>
  </si>
  <si>
    <t xml:space="preserve">Невыясненные поступления</t>
  </si>
  <si>
    <t xml:space="preserve">11705,  11109,  11402</t>
  </si>
  <si>
    <t xml:space="preserve">Прочие неналоговые поступления</t>
  </si>
  <si>
    <t xml:space="preserve">117 15020 04 0000 180</t>
  </si>
  <si>
    <t xml:space="preserve">Инициативные платежи</t>
  </si>
  <si>
    <t xml:space="preserve">ИТОГО НАЛОГОВЫХ И НЕНАЛОГОВЫХ ДОХОДОВ </t>
  </si>
  <si>
    <t xml:space="preserve">БЕЗВОЗМЕЗДНЫЕ ПОСТУПЛЕНИЯ</t>
  </si>
  <si>
    <t xml:space="preserve">202 10000 00 0000 000</t>
  </si>
  <si>
    <t>Дотации</t>
  </si>
  <si>
    <t xml:space="preserve">202 20000 00 0000 000</t>
  </si>
  <si>
    <t xml:space="preserve">Субсидии от других бюджетов бюджетной системы РФ *   </t>
  </si>
  <si>
    <t xml:space="preserve">202 30000 00 0000 000</t>
  </si>
  <si>
    <t xml:space="preserve">Субвенции от других бюджетов бюджетной системы РФ*</t>
  </si>
  <si>
    <t xml:space="preserve">202 40000 00 0000 000</t>
  </si>
  <si>
    <t xml:space="preserve">Иные межбюджетные трансферты  *</t>
  </si>
  <si>
    <t xml:space="preserve">203 04099 04 0000 150</t>
  </si>
  <si>
    <t xml:space="preserve">Прочие безвозмездные поступления от государственных (муниципальных) организаций</t>
  </si>
  <si>
    <t xml:space="preserve">207 04050 04 0000 150</t>
  </si>
  <si>
    <t xml:space="preserve">Прочие безвозмездные поступления</t>
  </si>
  <si>
    <t xml:space="preserve">208 04000 04 0000 150</t>
  </si>
  <si>
    <t xml:space="preserve">Перечисления из бюджетов ГО (в бюджеты ГО) для осуществления возврата (зачета) излишне уплаченных или излишне взысканных сумм налогов</t>
  </si>
  <si>
    <t xml:space="preserve">218 04000 00 0000 000</t>
  </si>
  <si>
    <t xml:space="preserve">Доходы от возврата бюджетными и автономными учреждениями остатков субсидий прошлых лет</t>
  </si>
  <si>
    <t xml:space="preserve">219 04000 00 0000 000</t>
  </si>
  <si>
    <t xml:space="preserve">Возврат остатков субсидий, субвенций прошлых лет</t>
  </si>
  <si>
    <t xml:space="preserve">ВСЕГО ДОХОДОВ </t>
  </si>
  <si>
    <t xml:space="preserve">*)   Примечание: уточненный план по субвенциям, субсидиям и иным межбюджетным трансфертам на текущую дату </t>
  </si>
  <si>
    <t xml:space="preserve">* Уточненный план по субвенциям, субсидиям и иным межбюджетным трансфертам на текущую дату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</si>
</sst>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160" formatCode="_-* #,##0.00\ &quot;₽&quot;_-;\-* #,##0.00\ &quot;₽&quot;_-;_-* &quot;-&quot;??\ &quot;₽&quot;_-;_-@_-"/>
    <numFmt numFmtId="161" formatCode="_-* #,##0.00\ _₽_-;\-* #,##0.00\ _₽_-;_-* &quot;-&quot;??\ _₽_-;_-@_-"/>
    <numFmt numFmtId="162" formatCode="#,##0.0"/>
    <numFmt numFmtId="163" formatCode="0.0"/>
    <numFmt numFmtId="164" formatCode="0.0%"/>
    <numFmt numFmtId="165" formatCode="#,##0.0_р_."/>
    <numFmt numFmtId="166" formatCode="#,##0_р_."/>
    <numFmt numFmtId="167" formatCode="#,##0.00_р_."/>
  </numFmts>
  <fonts count="28">
    <font>
      <sz val="10.000000"/>
      <color theme="1"/>
      <name val="Arial Cyr"/>
    </font>
    <font>
      <sz val="10.000000"/>
      <name val="Arial Cyr"/>
    </font>
    <font>
      <sz val="10.000000"/>
      <name val="Arial"/>
    </font>
    <font>
      <sz val="11.000000"/>
      <name val="Calibri"/>
    </font>
    <font>
      <sz val="11.000000"/>
      <color theme="1"/>
      <name val="Calibri"/>
      <scheme val="minor"/>
    </font>
    <font>
      <sz val="14.000000"/>
      <color theme="1"/>
      <name val="Times New Roman"/>
    </font>
    <font>
      <sz val="14.000000"/>
      <color indexed="2"/>
      <name val="Times New Roman"/>
    </font>
    <font>
      <sz val="11.000000"/>
      <color theme="1"/>
      <name val="Times New Roman"/>
    </font>
    <font>
      <sz val="8.000000"/>
      <name val="Times New Roman"/>
    </font>
    <font>
      <sz val="14.000000"/>
      <name val="Times New Roman"/>
    </font>
    <font>
      <sz val="11.000000"/>
      <name val="Times New Roman"/>
    </font>
    <font>
      <sz val="12.000000"/>
      <name val="Times New Roman"/>
    </font>
    <font>
      <b/>
      <sz val="12.000000"/>
      <color theme="1"/>
      <name val="Times New Roman"/>
    </font>
    <font>
      <b/>
      <sz val="12.000000"/>
      <color indexed="2"/>
      <name val="Times New Roman"/>
    </font>
    <font>
      <b/>
      <sz val="12.000000"/>
      <name val="Times New Roman"/>
    </font>
    <font>
      <b/>
      <sz val="11.000000"/>
      <name val="Times New Roman"/>
    </font>
    <font>
      <b/>
      <sz val="14.000000"/>
      <name val="Times New Roman"/>
    </font>
    <font>
      <b/>
      <sz val="14.000000"/>
      <color indexed="2"/>
      <name val="Times New Roman"/>
    </font>
    <font>
      <b/>
      <sz val="8.000000"/>
      <name val="Times New Roman"/>
    </font>
    <font>
      <i/>
      <sz val="11.000000"/>
      <color theme="1"/>
      <name val="Times New Roman"/>
    </font>
    <font>
      <i/>
      <sz val="11.000000"/>
      <color indexed="2"/>
      <name val="Times New Roman"/>
    </font>
    <font>
      <i/>
      <sz val="11.000000"/>
      <name val="Times New Roman"/>
    </font>
    <font>
      <i/>
      <sz val="12.000000"/>
      <color theme="1"/>
      <name val="Times New Roman"/>
    </font>
    <font>
      <i/>
      <sz val="14.000000"/>
      <color indexed="2"/>
      <name val="Times New Roman"/>
    </font>
    <font>
      <i/>
      <sz val="8.000000"/>
      <name val="Times New Roman"/>
    </font>
    <font>
      <i/>
      <sz val="12.000000"/>
      <name val="Times New Roman"/>
    </font>
    <font>
      <i/>
      <sz val="14.000000"/>
      <name val="Times New Roman"/>
    </font>
    <font>
      <sz val="13.000000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11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</borders>
  <cellStyleXfs count="109">
    <xf fontId="0" fillId="0" borderId="0" numFmtId="0" applyNumberFormat="1" applyFont="1" applyFill="1" applyBorder="1"/>
    <xf fontId="1" fillId="0" borderId="0" numFmtId="160" applyNumberFormat="1" applyFont="0" applyFill="0" applyBorder="0" applyProtection="0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2" borderId="0" numFmtId="0" applyNumberFormat="1" applyFont="1" applyFill="1" applyBorder="1"/>
    <xf fontId="1" fillId="0" borderId="0" numFmtId="9" applyNumberFormat="1" applyFont="1" applyFill="1" applyBorder="0" applyProtection="0"/>
    <xf fontId="1" fillId="0" borderId="0" numFmtId="9" applyNumberFormat="1" applyFont="0" applyFill="0" applyBorder="0" applyProtection="0"/>
    <xf fontId="2" fillId="0" borderId="0" numFmtId="161" applyNumberFormat="1" applyFont="0" applyFill="0" applyBorder="0" applyProtection="0"/>
    <xf fontId="2" fillId="0" borderId="0" numFmtId="161" applyNumberFormat="1" applyFont="0" applyFill="0" applyBorder="0" applyProtection="0"/>
  </cellStyleXfs>
  <cellXfs count="114">
    <xf fontId="0" fillId="0" borderId="0" numFmtId="0" xfId="0"/>
    <xf fontId="5" fillId="0" borderId="0" numFmtId="0" xfId="0" applyFont="1" applyAlignment="1">
      <alignment vertical="center"/>
    </xf>
    <xf fontId="6" fillId="0" borderId="0" numFmtId="0" xfId="0" applyFont="1" applyAlignment="1">
      <alignment vertical="center"/>
    </xf>
    <xf fontId="7" fillId="0" borderId="0" numFmtId="0" xfId="0" applyFont="1" applyAlignment="1">
      <alignment vertical="top"/>
    </xf>
    <xf fontId="8" fillId="0" borderId="0" numFmtId="0" xfId="0" applyFont="1" applyAlignment="1">
      <alignment vertical="center"/>
    </xf>
    <xf fontId="9" fillId="0" borderId="0" numFmtId="162" xfId="0" applyNumberFormat="1" applyFont="1" applyAlignment="1">
      <alignment vertical="center"/>
    </xf>
    <xf fontId="5" fillId="0" borderId="0" numFmtId="162" xfId="0" applyNumberFormat="1" applyFont="1" applyAlignment="1">
      <alignment vertical="center"/>
    </xf>
    <xf fontId="5" fillId="0" borderId="0" numFmtId="163" xfId="0" applyNumberFormat="1" applyFont="1" applyAlignment="1">
      <alignment vertical="center"/>
    </xf>
    <xf fontId="6" fillId="0" borderId="0" numFmtId="163" xfId="0" applyNumberFormat="1" applyFont="1" applyAlignment="1">
      <alignment vertical="center"/>
    </xf>
    <xf fontId="9" fillId="0" borderId="0" numFmtId="0" xfId="0" applyFont="1" applyAlignment="1">
      <alignment horizontal="center" vertical="center" wrapText="1"/>
    </xf>
    <xf fontId="10" fillId="0" borderId="0" numFmtId="0" xfId="0" applyFont="1" applyAlignment="1">
      <alignment horizontal="center" vertical="top" wrapText="1"/>
    </xf>
    <xf fontId="8" fillId="0" borderId="0" numFmtId="0" xfId="0" applyFont="1" applyAlignment="1">
      <alignment vertical="center" wrapText="1"/>
    </xf>
    <xf fontId="9" fillId="0" borderId="0" numFmtId="162" xfId="0" applyNumberFormat="1" applyFont="1" applyAlignment="1">
      <alignment horizontal="center" vertical="center" wrapText="1"/>
    </xf>
    <xf fontId="9" fillId="0" borderId="0" numFmtId="0" xfId="0" applyFont="1" applyAlignment="1">
      <alignment vertical="center"/>
    </xf>
    <xf fontId="6" fillId="0" borderId="0" numFmtId="49" xfId="0" applyNumberFormat="1" applyFont="1" applyAlignment="1">
      <alignment horizontal="center" vertical="center" wrapText="1"/>
    </xf>
    <xf fontId="10" fillId="0" borderId="1" numFmtId="0" xfId="0" applyFont="1" applyBorder="1" applyAlignment="1">
      <alignment horizontal="center" vertical="top" wrapText="1"/>
    </xf>
    <xf fontId="8" fillId="0" borderId="0" numFmtId="0" xfId="0" applyFont="1" applyAlignment="1">
      <alignment horizontal="center" vertical="center" wrapText="1"/>
    </xf>
    <xf fontId="9" fillId="0" borderId="1" numFmtId="0" xfId="0" applyFont="1" applyBorder="1" applyAlignment="1">
      <alignment horizontal="center" vertical="center" wrapText="1"/>
    </xf>
    <xf fontId="9" fillId="0" borderId="0" numFmtId="163" xfId="0" applyNumberFormat="1" applyFont="1" applyAlignment="1">
      <alignment horizontal="center" vertical="center" wrapText="1"/>
    </xf>
    <xf fontId="6" fillId="0" borderId="0" numFmtId="163" xfId="0" applyNumberFormat="1" applyFont="1" applyAlignment="1">
      <alignment horizontal="center" vertical="center" wrapText="1"/>
    </xf>
    <xf fontId="11" fillId="0" borderId="0" numFmtId="0" xfId="0" applyFont="1" applyAlignment="1">
      <alignment horizontal="right" vertical="center" wrapText="1"/>
    </xf>
    <xf fontId="11" fillId="0" borderId="0" numFmtId="0" xfId="0" applyFont="1" applyAlignment="1">
      <alignment horizontal="right" vertical="center"/>
    </xf>
    <xf fontId="12" fillId="0" borderId="0" numFmtId="0" xfId="0" applyFont="1" applyAlignment="1">
      <alignment vertical="center"/>
    </xf>
    <xf fontId="13" fillId="0" borderId="2" numFmtId="49" xfId="0" applyNumberFormat="1" applyFont="1" applyBorder="1" applyAlignment="1">
      <alignment horizontal="center" vertical="center" wrapText="1"/>
    </xf>
    <xf fontId="14" fillId="0" borderId="2" numFmtId="0" xfId="0" applyFont="1" applyBorder="1" applyAlignment="1">
      <alignment horizontal="center" vertical="center" wrapText="1"/>
    </xf>
    <xf fontId="14" fillId="0" borderId="3" numFmtId="49" xfId="0" applyNumberFormat="1" applyFont="1" applyBorder="1" applyAlignment="1">
      <alignment horizontal="center" vertical="center" wrapText="1"/>
    </xf>
    <xf fontId="14" fillId="0" borderId="4" numFmtId="0" xfId="0" applyFont="1" applyBorder="1" applyAlignment="1">
      <alignment horizontal="center" vertical="center" wrapText="1"/>
    </xf>
    <xf fontId="15" fillId="0" borderId="5" numFmtId="162" xfId="0" applyNumberFormat="1" applyFont="1" applyBorder="1" applyAlignment="1">
      <alignment horizontal="center" vertical="center" wrapText="1"/>
    </xf>
    <xf fontId="14" fillId="0" borderId="6" numFmtId="162" xfId="0" applyNumberFormat="1" applyFont="1" applyBorder="1" applyAlignment="1">
      <alignment horizontal="center" vertical="center" wrapText="1"/>
    </xf>
    <xf fontId="14" fillId="0" borderId="5" numFmtId="162" xfId="0" applyNumberFormat="1" applyFont="1" applyBorder="1" applyAlignment="1">
      <alignment horizontal="center" vertical="center" wrapText="1"/>
    </xf>
    <xf fontId="14" fillId="0" borderId="6" numFmtId="163" xfId="0" applyNumberFormat="1" applyFont="1" applyBorder="1" applyAlignment="1">
      <alignment horizontal="center" vertical="center" wrapText="1"/>
    </xf>
    <xf fontId="14" fillId="0" borderId="7" numFmtId="0" xfId="0" applyFont="1" applyBorder="1" applyAlignment="1">
      <alignment horizontal="center" vertical="top" wrapText="1"/>
    </xf>
    <xf fontId="14" fillId="0" borderId="2" numFmtId="164" xfId="105" applyNumberFormat="1" applyFont="1" applyBorder="1" applyAlignment="1" applyProtection="1">
      <alignment horizontal="center" vertical="top" wrapText="1"/>
    </xf>
    <xf fontId="14" fillId="0" borderId="2" numFmtId="0" xfId="0" applyFont="1" applyBorder="1" applyAlignment="1">
      <alignment horizontal="center" vertical="top" wrapText="1"/>
    </xf>
    <xf fontId="13" fillId="0" borderId="3" numFmtId="49" xfId="0" applyNumberFormat="1" applyFont="1" applyBorder="1" applyAlignment="1">
      <alignment horizontal="center" vertical="center" wrapText="1"/>
    </xf>
    <xf fontId="14" fillId="0" borderId="3" numFmtId="0" xfId="0" applyFont="1" applyBorder="1" applyAlignment="1">
      <alignment horizontal="center" vertical="center" wrapText="1"/>
    </xf>
    <xf fontId="14" fillId="0" borderId="8" numFmtId="49" xfId="0" applyNumberFormat="1" applyFont="1" applyBorder="1" applyAlignment="1">
      <alignment horizontal="center" vertical="center" wrapText="1"/>
    </xf>
    <xf fontId="14" fillId="0" borderId="9" numFmtId="0" xfId="0" applyFont="1" applyBorder="1" applyAlignment="1">
      <alignment horizontal="center" vertical="center" wrapText="1"/>
    </xf>
    <xf fontId="15" fillId="0" borderId="6" numFmtId="162" xfId="0" applyNumberFormat="1" applyFont="1" applyBorder="1" applyAlignment="1">
      <alignment horizontal="center" vertical="center" wrapText="1"/>
    </xf>
    <xf fontId="15" fillId="0" borderId="6" numFmtId="163" xfId="0" applyNumberFormat="1" applyFont="1" applyBorder="1" applyAlignment="1">
      <alignment horizontal="center" vertical="top" wrapText="1"/>
    </xf>
    <xf fontId="14" fillId="0" borderId="6" numFmtId="162" xfId="0" applyNumberFormat="1" applyFont="1" applyBorder="1" applyAlignment="1">
      <alignment horizontal="center" vertical="top" wrapText="1"/>
    </xf>
    <xf fontId="14" fillId="0" borderId="10" numFmtId="0" xfId="0" applyFont="1" applyBorder="1" applyAlignment="1">
      <alignment horizontal="center" vertical="top" wrapText="1"/>
    </xf>
    <xf fontId="14" fillId="0" borderId="3" numFmtId="164" xfId="105" applyNumberFormat="1" applyFont="1" applyBorder="1" applyAlignment="1" applyProtection="1">
      <alignment horizontal="center" vertical="top" wrapText="1"/>
    </xf>
    <xf fontId="14" fillId="0" borderId="3" numFmtId="0" xfId="0" applyFont="1" applyBorder="1" applyAlignment="1">
      <alignment horizontal="center" vertical="top" wrapText="1"/>
    </xf>
    <xf fontId="16" fillId="0" borderId="0" numFmtId="0" xfId="0" applyFont="1" applyAlignment="1">
      <alignment vertical="center"/>
    </xf>
    <xf fontId="17" fillId="0" borderId="6" numFmtId="49" xfId="0" applyNumberFormat="1" applyFont="1" applyBorder="1" applyAlignment="1">
      <alignment horizontal="center" vertical="center" wrapText="1"/>
    </xf>
    <xf fontId="15" fillId="0" borderId="6" numFmtId="0" xfId="0" applyFont="1" applyBorder="1" applyAlignment="1">
      <alignment horizontal="center" vertical="top" wrapText="1"/>
    </xf>
    <xf fontId="18" fillId="0" borderId="6" numFmtId="49" xfId="0" applyNumberFormat="1" applyFont="1" applyBorder="1" applyAlignment="1">
      <alignment horizontal="center" vertical="center" wrapText="1"/>
    </xf>
    <xf fontId="16" fillId="0" borderId="6" numFmtId="0" xfId="0" applyFont="1" applyBorder="1" applyAlignment="1">
      <alignment vertical="center" wrapText="1"/>
    </xf>
    <xf fontId="16" fillId="0" borderId="6" numFmtId="162" xfId="0" applyNumberFormat="1" applyFont="1" applyBorder="1" applyAlignment="1">
      <alignment vertical="center" wrapText="1"/>
    </xf>
    <xf fontId="16" fillId="0" borderId="6" numFmtId="164" xfId="0" applyNumberFormat="1" applyFont="1" applyBorder="1" applyAlignment="1">
      <alignment horizontal="right" vertical="center" wrapText="1"/>
    </xf>
    <xf fontId="6" fillId="0" borderId="6" numFmtId="49" xfId="0" applyNumberFormat="1" applyFont="1" applyBorder="1" applyAlignment="1">
      <alignment horizontal="center" vertical="center" wrapText="1"/>
    </xf>
    <xf fontId="10" fillId="0" borderId="6" numFmtId="0" xfId="0" applyFont="1" applyBorder="1" applyAlignment="1">
      <alignment horizontal="center" vertical="top" wrapText="1"/>
    </xf>
    <xf fontId="8" fillId="0" borderId="6" numFmtId="49" xfId="0" applyNumberFormat="1" applyFont="1" applyBorder="1" applyAlignment="1">
      <alignment horizontal="center" vertical="center" wrapText="1"/>
    </xf>
    <xf fontId="9" fillId="0" borderId="6" numFmtId="0" xfId="0" applyFont="1" applyBorder="1" applyAlignment="1">
      <alignment vertical="center" wrapText="1"/>
    </xf>
    <xf fontId="9" fillId="0" borderId="6" numFmtId="162" xfId="0" applyNumberFormat="1" applyFont="1" applyBorder="1" applyAlignment="1">
      <alignment horizontal="right" vertical="center" wrapText="1"/>
    </xf>
    <xf fontId="9" fillId="0" borderId="6" numFmtId="4" xfId="0" applyNumberFormat="1" applyFont="1" applyBorder="1" applyAlignment="1">
      <alignment horizontal="right" vertical="center" wrapText="1"/>
    </xf>
    <xf fontId="9" fillId="0" borderId="6" numFmtId="164" xfId="0" applyNumberFormat="1" applyFont="1" applyBorder="1" applyAlignment="1">
      <alignment horizontal="right" vertical="center" wrapText="1"/>
    </xf>
    <xf fontId="9" fillId="0" borderId="6" numFmtId="162" xfId="0" applyNumberFormat="1" applyFont="1" applyBorder="1" applyAlignment="1">
      <alignment vertical="center" wrapText="1"/>
    </xf>
    <xf fontId="9" fillId="0" borderId="6" numFmtId="4" xfId="0" applyNumberFormat="1" applyFont="1" applyBorder="1" applyAlignment="1">
      <alignment vertical="center" wrapText="1"/>
    </xf>
    <xf fontId="15" fillId="0" borderId="6" numFmtId="49" xfId="0" applyNumberFormat="1" applyFont="1" applyBorder="1" applyAlignment="1">
      <alignment horizontal="center" vertical="top" wrapText="1"/>
    </xf>
    <xf fontId="16" fillId="0" borderId="6" numFmtId="165" xfId="0" applyNumberFormat="1" applyFont="1" applyBorder="1" applyAlignment="1">
      <alignment vertical="center" wrapText="1"/>
    </xf>
    <xf fontId="16" fillId="0" borderId="6" numFmtId="162" xfId="0" applyNumberFormat="1" applyFont="1" applyBorder="1" applyAlignment="1">
      <alignment horizontal="right" vertical="center" wrapText="1"/>
    </xf>
    <xf fontId="8" fillId="0" borderId="6" numFmtId="0" xfId="0" applyFont="1" applyBorder="1" applyAlignment="1">
      <alignment horizontal="center" vertical="center"/>
    </xf>
    <xf fontId="9" fillId="0" borderId="6" numFmtId="165" xfId="0" applyNumberFormat="1" applyFont="1" applyBorder="1" applyAlignment="1">
      <alignment vertical="center" wrapText="1"/>
    </xf>
    <xf fontId="19" fillId="0" borderId="0" numFmtId="0" xfId="0" applyFont="1" applyAlignment="1">
      <alignment vertical="center"/>
    </xf>
    <xf fontId="20" fillId="0" borderId="6" numFmtId="49" xfId="0" applyNumberFormat="1" applyFont="1" applyBorder="1" applyAlignment="1">
      <alignment horizontal="center" vertical="center" wrapText="1"/>
    </xf>
    <xf fontId="21" fillId="0" borderId="6" numFmtId="0" xfId="0" applyFont="1" applyBorder="1" applyAlignment="1">
      <alignment horizontal="center" vertical="top" wrapText="1"/>
    </xf>
    <xf fontId="21" fillId="0" borderId="6" numFmtId="49" xfId="0" applyNumberFormat="1" applyFont="1" applyBorder="1" applyAlignment="1">
      <alignment horizontal="center" vertical="center" wrapText="1"/>
    </xf>
    <xf fontId="21" fillId="0" borderId="6" numFmtId="0" xfId="0" applyFont="1" applyBorder="1" applyAlignment="1">
      <alignment vertical="center" wrapText="1"/>
    </xf>
    <xf fontId="21" fillId="0" borderId="6" numFmtId="162" xfId="0" applyNumberFormat="1" applyFont="1" applyBorder="1" applyAlignment="1">
      <alignment horizontal="right" vertical="center" wrapText="1"/>
    </xf>
    <xf fontId="21" fillId="0" borderId="6" numFmtId="164" xfId="0" applyNumberFormat="1" applyFont="1" applyBorder="1" applyAlignment="1">
      <alignment horizontal="right" vertical="center" wrapText="1"/>
    </xf>
    <xf fontId="6" fillId="0" borderId="6" numFmtId="1" xfId="0" applyNumberFormat="1" applyFont="1" applyBorder="1" applyAlignment="1">
      <alignment horizontal="center" vertical="center" wrapText="1"/>
    </xf>
    <xf fontId="8" fillId="0" borderId="6" numFmtId="0" xfId="0" applyFont="1" applyBorder="1" applyAlignment="1">
      <alignment horizontal="center" vertical="center" wrapText="1"/>
    </xf>
    <xf fontId="9" fillId="0" borderId="6" numFmtId="0" xfId="0" applyFont="1" applyBorder="1" applyAlignment="1">
      <alignment horizontal="left" vertical="center" wrapText="1"/>
    </xf>
    <xf fontId="6" fillId="0" borderId="6" numFmtId="0" xfId="0" applyFont="1" applyBorder="1" applyAlignment="1">
      <alignment horizontal="center" vertical="center" wrapText="1"/>
    </xf>
    <xf fontId="20" fillId="0" borderId="6" numFmtId="0" xfId="0" applyFont="1" applyBorder="1" applyAlignment="1">
      <alignment horizontal="center" vertical="center" wrapText="1"/>
    </xf>
    <xf fontId="9" fillId="0" borderId="6" numFmtId="165" xfId="0" applyNumberFormat="1" applyFont="1" applyBorder="1" applyAlignment="1">
      <alignment horizontal="left" vertical="center" wrapText="1"/>
    </xf>
    <xf fontId="22" fillId="0" borderId="0" numFmtId="0" xfId="0" applyFont="1" applyAlignment="1">
      <alignment vertical="center"/>
    </xf>
    <xf fontId="23" fillId="0" borderId="6" numFmtId="49" xfId="0" applyNumberFormat="1" applyFont="1" applyBorder="1" applyAlignment="1">
      <alignment horizontal="center" vertical="center" wrapText="1"/>
    </xf>
    <xf fontId="24" fillId="0" borderId="6" numFmtId="0" xfId="0" applyFont="1" applyBorder="1" applyAlignment="1">
      <alignment horizontal="right" vertical="center"/>
    </xf>
    <xf fontId="25" fillId="0" borderId="6" numFmtId="0" xfId="0" applyFont="1" applyBorder="1" applyAlignment="1">
      <alignment horizontal="left" vertical="center" wrapText="1"/>
    </xf>
    <xf fontId="25" fillId="0" borderId="6" numFmtId="162" xfId="0" applyNumberFormat="1" applyFont="1" applyBorder="1" applyAlignment="1">
      <alignment horizontal="right" vertical="center" wrapText="1"/>
    </xf>
    <xf fontId="25" fillId="0" borderId="6" numFmtId="164" xfId="0" applyNumberFormat="1" applyFont="1" applyBorder="1" applyAlignment="1">
      <alignment horizontal="right" vertical="center" wrapText="1"/>
    </xf>
    <xf fontId="21" fillId="0" borderId="6" numFmtId="49" xfId="0" applyNumberFormat="1" applyFont="1" applyBorder="1" applyAlignment="1">
      <alignment horizontal="center" vertical="top" wrapText="1"/>
    </xf>
    <xf fontId="9" fillId="0" borderId="0" numFmtId="162" xfId="0" applyNumberFormat="1" applyFont="1" applyAlignment="1">
      <alignment horizontal="right" vertical="center" wrapText="1"/>
    </xf>
    <xf fontId="21" fillId="0" borderId="0" numFmtId="0" xfId="0" applyFont="1" applyAlignment="1">
      <alignment vertical="center"/>
    </xf>
    <xf fontId="21" fillId="0" borderId="6" numFmtId="162" xfId="0" applyNumberFormat="1" applyFont="1" applyBorder="1" applyAlignment="1">
      <alignment vertical="center" wrapText="1"/>
    </xf>
    <xf fontId="26" fillId="0" borderId="6" numFmtId="164" xfId="0" applyNumberFormat="1" applyFont="1" applyBorder="1" applyAlignment="1">
      <alignment horizontal="right" vertical="center" wrapText="1"/>
    </xf>
    <xf fontId="11" fillId="0" borderId="6" numFmtId="164" xfId="0" applyNumberFormat="1" applyFont="1" applyBorder="1" applyAlignment="1">
      <alignment horizontal="right" vertical="center" wrapText="1"/>
    </xf>
    <xf fontId="16" fillId="0" borderId="6" numFmtId="0" xfId="0" applyFont="1" applyBorder="1" applyAlignment="1">
      <alignment vertical="center"/>
    </xf>
    <xf fontId="15" fillId="0" borderId="6" numFmtId="165" xfId="0" applyNumberFormat="1" applyFont="1" applyBorder="1" applyAlignment="1">
      <alignment vertical="top"/>
    </xf>
    <xf fontId="18" fillId="0" borderId="6" numFmtId="165" xfId="0" applyNumberFormat="1" applyFont="1" applyBorder="1" applyAlignment="1">
      <alignment vertical="center"/>
    </xf>
    <xf fontId="16" fillId="0" borderId="6" numFmtId="166" xfId="0" applyNumberFormat="1" applyFont="1" applyBorder="1" applyAlignment="1">
      <alignment horizontal="center" vertical="center" wrapText="1"/>
    </xf>
    <xf fontId="17" fillId="0" borderId="6" numFmtId="49" xfId="0" applyNumberFormat="1" applyFont="1" applyBorder="1" applyAlignment="1">
      <alignment vertical="center" wrapText="1"/>
    </xf>
    <xf fontId="15" fillId="0" borderId="6" numFmtId="0" xfId="0" applyFont="1" applyBorder="1" applyAlignment="1">
      <alignment vertical="top" wrapText="1"/>
    </xf>
    <xf fontId="27" fillId="0" borderId="6" numFmtId="162" xfId="0" applyNumberFormat="1" applyFont="1" applyBorder="1" applyAlignment="1">
      <alignment vertical="center" wrapText="1"/>
    </xf>
    <xf fontId="27" fillId="0" borderId="6" numFmtId="0" xfId="0" applyFont="1" applyBorder="1" applyAlignment="1">
      <alignment horizontal="left" vertical="center" wrapText="1"/>
    </xf>
    <xf fontId="27" fillId="0" borderId="6" numFmtId="0" xfId="0" applyFont="1" applyBorder="1" applyAlignment="1">
      <alignment horizontal="left" vertical="top" wrapText="1"/>
    </xf>
    <xf fontId="16" fillId="0" borderId="6" numFmtId="164" xfId="0" applyNumberFormat="1" applyFont="1" applyBorder="1" applyAlignment="1">
      <alignment vertical="center" wrapText="1"/>
    </xf>
    <xf fontId="9" fillId="0" borderId="6" numFmtId="164" xfId="0" applyNumberFormat="1" applyFont="1" applyBorder="1" applyAlignment="1">
      <alignment vertical="center" wrapText="1"/>
    </xf>
    <xf fontId="27" fillId="0" borderId="6" numFmtId="165" xfId="0" applyNumberFormat="1" applyFont="1" applyBorder="1" applyAlignment="1">
      <alignment vertical="center" wrapText="1"/>
    </xf>
    <xf fontId="17" fillId="0" borderId="6" numFmtId="0" xfId="0" applyFont="1" applyBorder="1" applyAlignment="1">
      <alignment vertical="center"/>
    </xf>
    <xf fontId="15" fillId="0" borderId="6" numFmtId="165" xfId="0" applyNumberFormat="1" applyFont="1" applyBorder="1" applyAlignment="1">
      <alignment vertical="top" wrapText="1"/>
    </xf>
    <xf fontId="18" fillId="0" borderId="6" numFmtId="165" xfId="0" applyNumberFormat="1" applyFont="1" applyBorder="1" applyAlignment="1">
      <alignment vertical="center" wrapText="1"/>
    </xf>
    <xf fontId="16" fillId="0" borderId="6" numFmtId="165" xfId="0" applyNumberFormat="1" applyFont="1" applyBorder="1" applyAlignment="1">
      <alignment horizontal="right" vertical="center" wrapText="1"/>
    </xf>
    <xf fontId="6" fillId="0" borderId="0" numFmtId="166" xfId="0" applyNumberFormat="1" applyFont="1" applyAlignment="1">
      <alignment horizontal="left" vertical="center"/>
    </xf>
    <xf fontId="11" fillId="0" borderId="0" numFmtId="167" xfId="0" applyNumberFormat="1" applyFont="1" applyAlignment="1">
      <alignment horizontal="left" vertical="top"/>
    </xf>
    <xf fontId="8" fillId="0" borderId="0" numFmtId="0" xfId="0" applyFont="1" applyAlignment="1">
      <alignment horizontal="center" vertical="center"/>
    </xf>
    <xf fontId="5" fillId="0" borderId="0" numFmtId="0" xfId="0" applyFont="1" applyAlignment="1">
      <alignment horizontal="left" vertical="center"/>
    </xf>
    <xf fontId="9" fillId="0" borderId="0" numFmtId="162" xfId="0" applyNumberFormat="1" applyFont="1" applyAlignment="1">
      <alignment horizontal="left" vertical="center"/>
    </xf>
    <xf fontId="5" fillId="0" borderId="0" numFmtId="162" xfId="0" applyNumberFormat="1" applyFont="1" applyAlignment="1">
      <alignment horizontal="left" vertical="center"/>
    </xf>
    <xf fontId="5" fillId="0" borderId="0" numFmtId="163" xfId="0" applyNumberFormat="1" applyFont="1" applyAlignment="1">
      <alignment horizontal="left" vertical="center"/>
    </xf>
    <xf fontId="6" fillId="0" borderId="0" numFmtId="163" xfId="0" applyNumberFormat="1" applyFont="1" applyAlignment="1">
      <alignment horizontal="left" vertical="center"/>
    </xf>
  </cellXfs>
  <cellStyles count="109">
    <cellStyle name="Денежный 2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3 2" xfId="6"/>
    <cellStyle name="Обычный 14" xfId="7"/>
    <cellStyle name="Обычный 14 2" xfId="8"/>
    <cellStyle name="Обычный 15" xfId="9"/>
    <cellStyle name="Обычный 16" xfId="10"/>
    <cellStyle name="Обычный 17" xfId="11"/>
    <cellStyle name="Обычный 18" xfId="12"/>
    <cellStyle name="Обычный 19" xfId="13"/>
    <cellStyle name="Обычный 2" xfId="14"/>
    <cellStyle name="Обычный 2 2" xfId="15"/>
    <cellStyle name="Обычный 2 3" xfId="16"/>
    <cellStyle name="Обычный 20" xfId="17"/>
    <cellStyle name="Обычный 21" xfId="18"/>
    <cellStyle name="Обычный 22" xfId="19"/>
    <cellStyle name="Обычный 22 2" xfId="20"/>
    <cellStyle name="Обычный 23" xfId="21"/>
    <cellStyle name="Обычный 24" xfId="22"/>
    <cellStyle name="Обычный 25" xfId="23"/>
    <cellStyle name="Обычный 26" xfId="24"/>
    <cellStyle name="Обычный 27" xfId="25"/>
    <cellStyle name="Обычный 28" xfId="26"/>
    <cellStyle name="Обычный 29" xfId="27"/>
    <cellStyle name="Обычный 3" xfId="28"/>
    <cellStyle name="Обычный 3 2" xfId="29"/>
    <cellStyle name="Обычный 3 3" xfId="30"/>
    <cellStyle name="Обычный 30" xfId="31"/>
    <cellStyle name="Обычный 31" xfId="32"/>
    <cellStyle name="Обычный 32" xfId="33"/>
    <cellStyle name="Обычный 33" xfId="34"/>
    <cellStyle name="Обычный 34" xfId="35"/>
    <cellStyle name="Обычный 35" xfId="36"/>
    <cellStyle name="Обычный 36" xfId="37"/>
    <cellStyle name="Обычный 37" xfId="38"/>
    <cellStyle name="Обычный 38" xfId="39"/>
    <cellStyle name="Обычный 39" xfId="40"/>
    <cellStyle name="Обычный 4" xfId="41"/>
    <cellStyle name="Обычный 40" xfId="42"/>
    <cellStyle name="Обычный 41" xfId="43"/>
    <cellStyle name="Обычный 42" xfId="44"/>
    <cellStyle name="Обычный 43" xfId="45"/>
    <cellStyle name="Обычный 44" xfId="46"/>
    <cellStyle name="Обычный 45" xfId="47"/>
    <cellStyle name="Обычный 46" xfId="48"/>
    <cellStyle name="Обычный 47" xfId="49"/>
    <cellStyle name="Обычный 48" xfId="50"/>
    <cellStyle name="Обычный 49" xfId="51"/>
    <cellStyle name="Обычный 5" xfId="52"/>
    <cellStyle name="Обычный 5 2" xfId="53"/>
    <cellStyle name="Обычный 50" xfId="54"/>
    <cellStyle name="Обычный 51" xfId="55"/>
    <cellStyle name="Обычный 52" xfId="56"/>
    <cellStyle name="Обычный 53" xfId="57"/>
    <cellStyle name="Обычный 54" xfId="58"/>
    <cellStyle name="Обычный 55" xfId="59"/>
    <cellStyle name="Обычный 56" xfId="60"/>
    <cellStyle name="Обычный 57" xfId="61"/>
    <cellStyle name="Обычный 58" xfId="62"/>
    <cellStyle name="Обычный 59" xfId="63"/>
    <cellStyle name="Обычный 6" xfId="64"/>
    <cellStyle name="Обычный 60" xfId="65"/>
    <cellStyle name="Обычный 61" xfId="66"/>
    <cellStyle name="Обычный 62" xfId="67"/>
    <cellStyle name="Обычный 63" xfId="68"/>
    <cellStyle name="Обычный 64" xfId="69"/>
    <cellStyle name="Обычный 65" xfId="70"/>
    <cellStyle name="Обычный 66" xfId="71"/>
    <cellStyle name="Обычный 67" xfId="72"/>
    <cellStyle name="Обычный 68" xfId="73"/>
    <cellStyle name="Обычный 69" xfId="74"/>
    <cellStyle name="Обычный 7" xfId="75"/>
    <cellStyle name="Обычный 70" xfId="76"/>
    <cellStyle name="Обычный 71" xfId="77"/>
    <cellStyle name="Обычный 72" xfId="78"/>
    <cellStyle name="Обычный 73" xfId="79"/>
    <cellStyle name="Обычный 73 2" xfId="80"/>
    <cellStyle name="Обычный 74" xfId="81"/>
    <cellStyle name="Обычный 75" xfId="82"/>
    <cellStyle name="Обычный 76" xfId="83"/>
    <cellStyle name="Обычный 77" xfId="84"/>
    <cellStyle name="Обычный 78" xfId="85"/>
    <cellStyle name="Обычный 79" xfId="86"/>
    <cellStyle name="Обычный 8" xfId="87"/>
    <cellStyle name="Обычный 80" xfId="88"/>
    <cellStyle name="Обычный 81" xfId="89"/>
    <cellStyle name="Обычный 82" xfId="90"/>
    <cellStyle name="Обычный 83" xfId="91"/>
    <cellStyle name="Обычный 84" xfId="92"/>
    <cellStyle name="Обычный 85" xfId="93"/>
    <cellStyle name="Обычный 86" xfId="94"/>
    <cellStyle name="Обычный 87" xfId="95"/>
    <cellStyle name="Обычный 88" xfId="96"/>
    <cellStyle name="Обычный 89" xfId="97"/>
    <cellStyle name="Обычный 9" xfId="98"/>
    <cellStyle name="Обычный 90" xfId="99"/>
    <cellStyle name="Обычный 91" xfId="100"/>
    <cellStyle name="Обычный 92" xfId="101"/>
    <cellStyle name="Обычный 93" xfId="102"/>
    <cellStyle name="Обычный 94" xfId="103"/>
    <cellStyle name="Обычный 95" xfId="104"/>
    <cellStyle name="Процентный 2" xfId="105"/>
    <cellStyle name="Процентный 2 2" xfId="106"/>
    <cellStyle name="Финансовый 2" xfId="107"/>
    <cellStyle name="Финансовый 3" xfId="1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>
    <outlinePr applyStyles="0" summaryBelow="1" summaryRight="1" showOutlineSymbols="1"/>
    <pageSetUpPr autoPageBreaks="1" fitToPage="1"/>
  </sheetPr>
  <sheetViews>
    <sheetView zoomScale="70" workbookViewId="0">
      <pane xSplit="4" ySplit="5" topLeftCell="E6" activePane="bottomRight" state="frozen"/>
      <selection activeCell="G60" activeCellId="0" sqref="G60"/>
    </sheetView>
  </sheetViews>
  <sheetFormatPr defaultRowHeight="12.75"/>
  <cols>
    <col customWidth="1" hidden="1" min="1" max="1" style="2" width="8.28515625"/>
    <col customWidth="1" min="2" max="2" style="3" width="11.140625"/>
    <col customWidth="1" hidden="1" min="3" max="3" style="4" width="16.42578125"/>
    <col customWidth="1" min="4" max="4" style="1" width="65.85546875"/>
    <col customWidth="1" min="5" max="5" style="5" width="16.421875"/>
    <col customWidth="1" min="6" max="6" style="1" width="16.140625"/>
    <col customWidth="1" min="7" max="7" style="1" width="15.140625"/>
    <col customWidth="1" min="8" max="8" style="6" width="15.140625"/>
    <col customWidth="1" min="9" max="9" style="7" width="15"/>
    <col customWidth="1" min="10" max="10" style="7" width="15.28515625"/>
    <col customWidth="1" min="11" max="11" style="8" width="15.28515625"/>
    <col customWidth="1" min="12" max="12" style="8" width="14.8515625"/>
    <col customWidth="1" min="13" max="14" style="1" width="15.8515625"/>
    <col customWidth="1" min="15" max="15" style="1" width="11.421875"/>
    <col customWidth="1" min="16" max="18" style="1" width="11.42578125"/>
    <col customWidth="1" min="19" max="19" style="1" width="17.28515625"/>
    <col min="20" max="16384" style="1" width="9.140625"/>
  </cols>
  <sheetData>
    <row r="1" ht="17.25">
      <c r="A1" s="9" t="s">
        <v>0</v>
      </c>
      <c r="B1" s="10"/>
      <c r="C1" s="11"/>
      <c r="D1" s="9"/>
      <c r="E1" s="12"/>
      <c r="F1" s="9"/>
      <c r="G1" s="9"/>
      <c r="H1" s="12"/>
      <c r="I1" s="9"/>
      <c r="J1" s="9"/>
      <c r="K1" s="9"/>
      <c r="L1" s="9"/>
      <c r="M1" s="9"/>
      <c r="N1" s="9"/>
      <c r="O1" s="9"/>
      <c r="P1" s="9"/>
      <c r="Q1" s="9"/>
      <c r="R1" s="9"/>
      <c r="S1" s="13"/>
      <c r="T1" s="1"/>
      <c r="U1" s="1"/>
      <c r="V1" s="1"/>
      <c r="W1" s="1"/>
      <c r="X1" s="1"/>
      <c r="Y1" s="1"/>
      <c r="Z1" s="1"/>
    </row>
    <row r="2" ht="15">
      <c r="A2" s="14"/>
      <c r="B2" s="15"/>
      <c r="C2" s="16"/>
      <c r="D2" s="17"/>
      <c r="E2" s="12"/>
      <c r="F2" s="9"/>
      <c r="G2" s="9"/>
      <c r="H2" s="12"/>
      <c r="I2" s="18"/>
      <c r="J2" s="19"/>
      <c r="K2" s="19"/>
      <c r="L2" s="19"/>
      <c r="M2" s="9"/>
      <c r="N2" s="9"/>
      <c r="O2" s="9"/>
      <c r="P2" s="20" t="s">
        <v>1</v>
      </c>
      <c r="Q2" s="20"/>
      <c r="R2" s="21" t="s">
        <v>2</v>
      </c>
      <c r="S2" s="1"/>
      <c r="T2" s="1"/>
      <c r="U2" s="1"/>
      <c r="V2" s="1"/>
      <c r="W2" s="1"/>
      <c r="X2" s="1"/>
      <c r="Y2" s="1"/>
      <c r="Z2" s="1"/>
      <c r="AA2" s="1"/>
    </row>
    <row r="3" s="22" customFormat="1" ht="15">
      <c r="A3" s="23" t="s">
        <v>3</v>
      </c>
      <c r="B3" s="24" t="s">
        <v>4</v>
      </c>
      <c r="C3" s="25" t="s">
        <v>5</v>
      </c>
      <c r="D3" s="26" t="s">
        <v>6</v>
      </c>
      <c r="E3" s="27" t="s">
        <v>7</v>
      </c>
      <c r="F3" s="28" t="s">
        <v>8</v>
      </c>
      <c r="G3" s="29"/>
      <c r="H3" s="28"/>
      <c r="I3" s="30" t="s">
        <v>9</v>
      </c>
      <c r="J3" s="30"/>
      <c r="K3" s="28" t="s">
        <v>10</v>
      </c>
      <c r="L3" s="28"/>
      <c r="M3" s="28"/>
      <c r="N3" s="28"/>
      <c r="O3" s="31" t="s">
        <v>11</v>
      </c>
      <c r="P3" s="32" t="s">
        <v>12</v>
      </c>
      <c r="Q3" s="32" t="s">
        <v>13</v>
      </c>
      <c r="R3" s="33" t="s">
        <v>14</v>
      </c>
      <c r="S3" s="22"/>
      <c r="T3" s="22"/>
      <c r="U3" s="22"/>
      <c r="V3" s="22"/>
      <c r="W3" s="22"/>
      <c r="X3" s="22"/>
      <c r="Y3" s="22"/>
      <c r="Z3" s="22"/>
    </row>
    <row r="4" s="22" customFormat="1" ht="48.75" customHeight="1">
      <c r="A4" s="34"/>
      <c r="B4" s="35"/>
      <c r="C4" s="36"/>
      <c r="D4" s="37"/>
      <c r="E4" s="38"/>
      <c r="F4" s="30" t="s">
        <v>15</v>
      </c>
      <c r="G4" s="30" t="s">
        <v>16</v>
      </c>
      <c r="H4" s="30" t="s">
        <v>17</v>
      </c>
      <c r="I4" s="39" t="s">
        <v>18</v>
      </c>
      <c r="J4" s="28" t="s">
        <v>17</v>
      </c>
      <c r="K4" s="40" t="s">
        <v>19</v>
      </c>
      <c r="L4" s="40" t="s">
        <v>20</v>
      </c>
      <c r="M4" s="40" t="s">
        <v>21</v>
      </c>
      <c r="N4" s="40" t="s">
        <v>22</v>
      </c>
      <c r="O4" s="41"/>
      <c r="P4" s="42"/>
      <c r="Q4" s="42"/>
      <c r="R4" s="43"/>
      <c r="S4" s="22"/>
      <c r="T4" s="22"/>
      <c r="U4" s="22"/>
      <c r="V4" s="22"/>
      <c r="W4" s="22"/>
      <c r="X4" s="22"/>
      <c r="Y4" s="22"/>
      <c r="Z4" s="22"/>
    </row>
    <row r="5" s="44" customFormat="1" ht="26.25" customHeight="1">
      <c r="A5" s="45"/>
      <c r="B5" s="46"/>
      <c r="C5" s="47"/>
      <c r="D5" s="48" t="s">
        <v>23</v>
      </c>
      <c r="E5" s="49">
        <f>SUM(E6:E15)</f>
        <v>2770952.9120895523</v>
      </c>
      <c r="F5" s="49">
        <f>SUM(F6:F15)</f>
        <v>27221858.300000004</v>
      </c>
      <c r="G5" s="49">
        <f>SUM(G6:G15)</f>
        <v>4293536.7999999998</v>
      </c>
      <c r="H5" s="49">
        <f>SUM(H6:H15)</f>
        <v>2294815.8999999999</v>
      </c>
      <c r="I5" s="49">
        <f>SUM(I6:I15)</f>
        <v>3337774.5499999993</v>
      </c>
      <c r="J5" s="49">
        <f>SUM(J6:J15)</f>
        <v>604823</v>
      </c>
      <c r="K5" s="49">
        <f>SUM(K6:K15)</f>
        <v>566821.63791044767</v>
      </c>
      <c r="L5" s="49">
        <f>SUM(L6:L15)</f>
        <v>-955762.24999999988</v>
      </c>
      <c r="M5" s="49">
        <f>SUM(M6:M15)</f>
        <v>-23884083.750000004</v>
      </c>
      <c r="N5" s="49">
        <f>SUM(N6:N15)</f>
        <v>-1689992.9000000001</v>
      </c>
      <c r="O5" s="50">
        <f t="shared" ref="O5:O9" si="0">IFERROR(I5/E5,"")</f>
        <v>1.2045583796958179</v>
      </c>
      <c r="P5" s="50">
        <f t="shared" ref="P5:P9" si="1">IFERROR(J5/H5,"")</f>
        <v>0.26356057581786846</v>
      </c>
      <c r="Q5" s="50">
        <f t="shared" ref="Q5:Q9" si="2">IFERROR(I5/G5,"")</f>
        <v>0.77739511863506083</v>
      </c>
      <c r="R5" s="50">
        <f t="shared" ref="R5:R9" si="3">IFERROR(I5/F5,"")</f>
        <v>0.12261376549741275</v>
      </c>
      <c r="S5" s="44"/>
      <c r="T5" s="44"/>
      <c r="U5" s="44"/>
      <c r="V5" s="44"/>
      <c r="W5" s="44"/>
      <c r="X5" s="44"/>
      <c r="Y5" s="44"/>
      <c r="Z5" s="44"/>
    </row>
    <row r="6" ht="17.25">
      <c r="A6" s="51"/>
      <c r="B6" s="52" t="s">
        <v>24</v>
      </c>
      <c r="C6" s="53" t="s">
        <v>25</v>
      </c>
      <c r="D6" s="54" t="s">
        <v>26</v>
      </c>
      <c r="E6" s="55">
        <f>2259871.12/33.5*30</f>
        <v>2023765.1820895523</v>
      </c>
      <c r="F6" s="55">
        <v>20635469.5</v>
      </c>
      <c r="G6" s="55">
        <v>3157966.7999999998</v>
      </c>
      <c r="H6" s="55">
        <v>1512438</v>
      </c>
      <c r="I6" s="55">
        <v>2405121.8300000001</v>
      </c>
      <c r="J6" s="55">
        <v>468151.25</v>
      </c>
      <c r="K6" s="55">
        <f t="shared" ref="K6:K9" si="4">I6-E6</f>
        <v>381356.64791044779</v>
      </c>
      <c r="L6" s="55">
        <f t="shared" ref="L6:L9" si="5">I6-G6</f>
        <v>-752844.96999999974</v>
      </c>
      <c r="M6" s="55">
        <f t="shared" ref="M6:M9" si="6">I6-F6</f>
        <v>-18230347.670000002</v>
      </c>
      <c r="N6" s="56">
        <f t="shared" ref="N6:N9" si="7">J6-H6</f>
        <v>-1044286.75</v>
      </c>
      <c r="O6" s="57">
        <f t="shared" si="0"/>
        <v>1.1884391782631096</v>
      </c>
      <c r="P6" s="57">
        <f t="shared" si="1"/>
        <v>0.30953417594638588</v>
      </c>
      <c r="Q6" s="57">
        <f t="shared" si="2"/>
        <v>0.76160453301788988</v>
      </c>
      <c r="R6" s="57">
        <f t="shared" si="3"/>
        <v>0.11655280389913106</v>
      </c>
      <c r="S6" s="1"/>
      <c r="T6" s="1"/>
      <c r="U6" s="1"/>
      <c r="V6" s="1"/>
      <c r="W6" s="1"/>
      <c r="X6" s="1"/>
      <c r="Y6" s="1"/>
      <c r="Z6" s="1"/>
    </row>
    <row r="7" ht="17.25">
      <c r="A7" s="51"/>
      <c r="B7" s="52" t="s">
        <v>27</v>
      </c>
      <c r="C7" s="53" t="s">
        <v>28</v>
      </c>
      <c r="D7" s="54" t="s">
        <v>29</v>
      </c>
      <c r="E7" s="55">
        <v>13395.92</v>
      </c>
      <c r="F7" s="55">
        <v>82008.100000000006</v>
      </c>
      <c r="G7" s="55">
        <v>18348.5</v>
      </c>
      <c r="H7" s="55">
        <v>9728</v>
      </c>
      <c r="I7" s="55">
        <v>14080.889999999999</v>
      </c>
      <c r="J7" s="55">
        <v>5541.5700000000006</v>
      </c>
      <c r="K7" s="58">
        <f t="shared" si="4"/>
        <v>684.96999999999935</v>
      </c>
      <c r="L7" s="58">
        <f t="shared" si="5"/>
        <v>-4267.6100000000006</v>
      </c>
      <c r="M7" s="58">
        <f t="shared" si="6"/>
        <v>-67927.210000000006</v>
      </c>
      <c r="N7" s="58">
        <f t="shared" si="7"/>
        <v>-4186.4299999999994</v>
      </c>
      <c r="O7" s="57">
        <f t="shared" si="0"/>
        <v>1.0511327329515254</v>
      </c>
      <c r="P7" s="57">
        <f t="shared" si="1"/>
        <v>0.56965152138157904</v>
      </c>
      <c r="Q7" s="57">
        <f t="shared" si="2"/>
        <v>0.76741368504237395</v>
      </c>
      <c r="R7" s="57">
        <f t="shared" si="3"/>
        <v>0.17170121000242658</v>
      </c>
      <c r="S7" s="1"/>
      <c r="T7" s="1"/>
      <c r="U7" s="1"/>
      <c r="V7" s="1"/>
      <c r="W7" s="1"/>
      <c r="X7" s="1"/>
      <c r="Y7" s="1"/>
      <c r="Z7" s="1"/>
    </row>
    <row r="8" ht="17.25">
      <c r="A8" s="51"/>
      <c r="B8" s="52" t="s">
        <v>24</v>
      </c>
      <c r="C8" s="53" t="s">
        <v>30</v>
      </c>
      <c r="D8" s="54" t="s">
        <v>31</v>
      </c>
      <c r="E8" s="55"/>
      <c r="F8" s="55">
        <v>52994.300000000003</v>
      </c>
      <c r="G8" s="55">
        <v>0</v>
      </c>
      <c r="H8" s="55">
        <v>0</v>
      </c>
      <c r="I8" s="55">
        <v>0</v>
      </c>
      <c r="J8" s="55">
        <v>0</v>
      </c>
      <c r="K8" s="58">
        <f t="shared" si="4"/>
        <v>0</v>
      </c>
      <c r="L8" s="58">
        <f t="shared" si="5"/>
        <v>0</v>
      </c>
      <c r="M8" s="58">
        <f t="shared" si="6"/>
        <v>-52994.300000000003</v>
      </c>
      <c r="N8" s="58">
        <f t="shared" si="7"/>
        <v>0</v>
      </c>
      <c r="O8" s="57" t="str">
        <f t="shared" si="0"/>
        <v/>
      </c>
      <c r="P8" s="57" t="str">
        <f t="shared" si="1"/>
        <v/>
      </c>
      <c r="Q8" s="57" t="str">
        <f t="shared" si="2"/>
        <v/>
      </c>
      <c r="R8" s="57">
        <f t="shared" si="3"/>
        <v>0</v>
      </c>
      <c r="S8" s="1"/>
      <c r="T8" s="1"/>
      <c r="U8" s="1"/>
      <c r="V8" s="1"/>
      <c r="W8" s="1"/>
      <c r="X8" s="1"/>
      <c r="Y8" s="1"/>
      <c r="Z8" s="1"/>
    </row>
    <row r="9" ht="17.25">
      <c r="A9" s="51"/>
      <c r="B9" s="52" t="s">
        <v>24</v>
      </c>
      <c r="C9" s="53" t="s">
        <v>32</v>
      </c>
      <c r="D9" s="54" t="s">
        <v>33</v>
      </c>
      <c r="E9" s="55">
        <v>15153.51</v>
      </c>
      <c r="F9" s="55">
        <v>1259409.1000000001</v>
      </c>
      <c r="G9" s="55">
        <v>195112.10000000001</v>
      </c>
      <c r="H9" s="55">
        <v>174743.79999999999</v>
      </c>
      <c r="I9" s="55">
        <v>8457.4400000000005</v>
      </c>
      <c r="J9" s="55">
        <v>2192.1399999999999</v>
      </c>
      <c r="K9" s="58">
        <f t="shared" si="4"/>
        <v>-6696.0699999999997</v>
      </c>
      <c r="L9" s="58">
        <f t="shared" si="5"/>
        <v>-186654.66</v>
      </c>
      <c r="M9" s="58">
        <f t="shared" si="6"/>
        <v>-1250951.6600000001</v>
      </c>
      <c r="N9" s="58">
        <f t="shared" si="7"/>
        <v>-172551.65999999997</v>
      </c>
      <c r="O9" s="57">
        <f t="shared" si="0"/>
        <v>0.55811755824228182</v>
      </c>
      <c r="P9" s="57">
        <f t="shared" si="1"/>
        <v>0.012544879990019674</v>
      </c>
      <c r="Q9" s="57">
        <f t="shared" si="2"/>
        <v>0.043346568459875119</v>
      </c>
      <c r="R9" s="57">
        <f t="shared" si="3"/>
        <v>0.0067154032792045093</v>
      </c>
      <c r="S9" s="1"/>
      <c r="T9" s="1"/>
      <c r="U9" s="1"/>
      <c r="V9" s="1"/>
      <c r="W9" s="1"/>
      <c r="X9" s="1"/>
      <c r="Y9" s="1"/>
      <c r="Z9" s="1"/>
    </row>
    <row r="10" ht="17.25">
      <c r="A10" s="51"/>
      <c r="B10" s="52" t="s">
        <v>24</v>
      </c>
      <c r="C10" s="53" t="s">
        <v>34</v>
      </c>
      <c r="D10" s="54" t="s">
        <v>35</v>
      </c>
      <c r="E10" s="55">
        <v>177.34999999999999</v>
      </c>
      <c r="F10" s="55">
        <v>0</v>
      </c>
      <c r="G10" s="55">
        <v>0</v>
      </c>
      <c r="H10" s="55">
        <v>0</v>
      </c>
      <c r="I10" s="55">
        <v>75.069999999999993</v>
      </c>
      <c r="J10" s="55">
        <v>42.719999999999999</v>
      </c>
      <c r="K10" s="58">
        <f t="shared" ref="K10:K44" si="8">I10-E10</f>
        <v>-102.28</v>
      </c>
      <c r="L10" s="58">
        <f t="shared" ref="L10:L73" si="9">I10-G10</f>
        <v>75.069999999999993</v>
      </c>
      <c r="M10" s="58">
        <f t="shared" ref="M10:M44" si="10">I10-F10</f>
        <v>75.069999999999993</v>
      </c>
      <c r="N10" s="58">
        <f t="shared" ref="N10:N44" si="11">J10-H10</f>
        <v>42.719999999999999</v>
      </c>
      <c r="O10" s="57">
        <f t="shared" ref="O10:O73" si="12">IFERROR(I10/E10,"")</f>
        <v>0.42328728502960244</v>
      </c>
      <c r="P10" s="57" t="str">
        <f t="shared" ref="P10:P73" si="13">IFERROR(J10/H10,"")</f>
        <v/>
      </c>
      <c r="Q10" s="57" t="str">
        <f t="shared" ref="Q10:Q73" si="14">IFERROR(I10/G10,"")</f>
        <v/>
      </c>
      <c r="R10" s="57" t="str">
        <f t="shared" ref="R10:R73" si="15">IFERROR(I10/F10,"")</f>
        <v/>
      </c>
      <c r="S10" s="1"/>
      <c r="T10" s="1"/>
      <c r="U10" s="1"/>
      <c r="V10" s="1"/>
      <c r="W10" s="1"/>
      <c r="X10" s="1"/>
      <c r="Y10" s="1"/>
      <c r="Z10" s="1"/>
    </row>
    <row r="11" ht="17.25">
      <c r="A11" s="51"/>
      <c r="B11" s="52" t="s">
        <v>24</v>
      </c>
      <c r="C11" s="53" t="s">
        <v>36</v>
      </c>
      <c r="D11" s="54" t="s">
        <v>37</v>
      </c>
      <c r="E11" s="55">
        <v>41.859999999999999</v>
      </c>
      <c r="F11" s="55">
        <v>1208.9000000000001</v>
      </c>
      <c r="G11" s="55">
        <v>598</v>
      </c>
      <c r="H11" s="55">
        <v>562</v>
      </c>
      <c r="I11" s="55">
        <v>13.029999999999999</v>
      </c>
      <c r="J11" s="55">
        <v>0</v>
      </c>
      <c r="K11" s="58">
        <f t="shared" si="8"/>
        <v>-28.829999999999998</v>
      </c>
      <c r="L11" s="58">
        <f t="shared" si="9"/>
        <v>-584.97000000000003</v>
      </c>
      <c r="M11" s="58">
        <f t="shared" si="10"/>
        <v>-1195.8700000000001</v>
      </c>
      <c r="N11" s="58">
        <f t="shared" si="11"/>
        <v>-562</v>
      </c>
      <c r="O11" s="57">
        <f t="shared" si="12"/>
        <v>0.31127568084089824</v>
      </c>
      <c r="P11" s="57">
        <f t="shared" si="13"/>
        <v>0</v>
      </c>
      <c r="Q11" s="57">
        <f t="shared" si="14"/>
        <v>0.021789297658862877</v>
      </c>
      <c r="R11" s="57">
        <f t="shared" si="15"/>
        <v>0.01077839358094135</v>
      </c>
      <c r="S11" s="1"/>
      <c r="T11" s="1"/>
      <c r="U11" s="1"/>
      <c r="V11" s="1"/>
      <c r="W11" s="1"/>
      <c r="X11" s="1"/>
      <c r="Y11" s="1"/>
      <c r="Z11" s="1"/>
    </row>
    <row r="12" ht="17.25">
      <c r="A12" s="51"/>
      <c r="B12" s="52" t="s">
        <v>24</v>
      </c>
      <c r="C12" s="53" t="s">
        <v>38</v>
      </c>
      <c r="D12" s="54" t="s">
        <v>39</v>
      </c>
      <c r="E12" s="55">
        <v>164544.20000000001</v>
      </c>
      <c r="F12" s="55">
        <v>615839.40000000002</v>
      </c>
      <c r="G12" s="55">
        <v>178874.20000000001</v>
      </c>
      <c r="H12" s="55">
        <v>2000</v>
      </c>
      <c r="I12" s="55">
        <v>171328.26000000001</v>
      </c>
      <c r="J12" s="55">
        <v>-941.04999999999995</v>
      </c>
      <c r="K12" s="58">
        <f t="shared" si="8"/>
        <v>6784.0599999999977</v>
      </c>
      <c r="L12" s="58">
        <f t="shared" si="9"/>
        <v>-7545.9400000000023</v>
      </c>
      <c r="M12" s="58">
        <f t="shared" si="10"/>
        <v>-444511.14000000001</v>
      </c>
      <c r="N12" s="58">
        <f t="shared" si="11"/>
        <v>-2941.0500000000002</v>
      </c>
      <c r="O12" s="57">
        <f t="shared" si="12"/>
        <v>1.0412294082684166</v>
      </c>
      <c r="P12" s="57">
        <f t="shared" si="13"/>
        <v>-0.47052499999999997</v>
      </c>
      <c r="Q12" s="57">
        <f t="shared" si="14"/>
        <v>0.95781426276120307</v>
      </c>
      <c r="R12" s="57">
        <f t="shared" si="15"/>
        <v>0.27820282365824595</v>
      </c>
      <c r="S12" s="1"/>
      <c r="T12" s="1"/>
      <c r="U12" s="1"/>
      <c r="V12" s="1"/>
      <c r="W12" s="1"/>
      <c r="X12" s="1"/>
      <c r="Y12" s="1"/>
      <c r="Z12" s="1"/>
    </row>
    <row r="13" ht="17.25">
      <c r="A13" s="51"/>
      <c r="B13" s="52" t="s">
        <v>40</v>
      </c>
      <c r="C13" s="53" t="s">
        <v>41</v>
      </c>
      <c r="D13" s="54" t="s">
        <v>42</v>
      </c>
      <c r="E13" s="55">
        <v>45349.290000000001</v>
      </c>
      <c r="F13" s="55">
        <v>1486170.1000000001</v>
      </c>
      <c r="G13" s="55">
        <v>52400</v>
      </c>
      <c r="H13" s="55">
        <v>6400</v>
      </c>
      <c r="I13" s="55">
        <v>50250.939999999995</v>
      </c>
      <c r="J13" s="55">
        <v>3112.8000000000002</v>
      </c>
      <c r="K13" s="58">
        <f t="shared" si="8"/>
        <v>4901.6499999999942</v>
      </c>
      <c r="L13" s="58">
        <f t="shared" si="9"/>
        <v>-2149.0600000000049</v>
      </c>
      <c r="M13" s="58">
        <f t="shared" si="10"/>
        <v>-1435919.1600000001</v>
      </c>
      <c r="N13" s="58">
        <f t="shared" si="11"/>
        <v>-3287.1999999999998</v>
      </c>
      <c r="O13" s="57">
        <f t="shared" si="12"/>
        <v>1.1080865874636625</v>
      </c>
      <c r="P13" s="57">
        <f t="shared" si="13"/>
        <v>0.486375</v>
      </c>
      <c r="Q13" s="57">
        <f t="shared" si="14"/>
        <v>0.95898740458015252</v>
      </c>
      <c r="R13" s="57">
        <f t="shared" si="15"/>
        <v>0.033812374505448599</v>
      </c>
      <c r="S13" s="1"/>
      <c r="T13" s="1"/>
      <c r="U13" s="1"/>
      <c r="V13" s="1"/>
      <c r="W13" s="1"/>
      <c r="X13" s="1"/>
      <c r="Y13" s="1"/>
      <c r="Z13" s="1"/>
    </row>
    <row r="14" ht="17.25">
      <c r="A14" s="51"/>
      <c r="B14" s="52" t="s">
        <v>40</v>
      </c>
      <c r="C14" s="53" t="s">
        <v>43</v>
      </c>
      <c r="D14" s="54" t="s">
        <v>44</v>
      </c>
      <c r="E14" s="55">
        <v>467233.28000000003</v>
      </c>
      <c r="F14" s="55">
        <v>2439929.7999999998</v>
      </c>
      <c r="G14" s="55">
        <v>541162</v>
      </c>
      <c r="H14" s="55">
        <v>526862</v>
      </c>
      <c r="I14" s="55">
        <v>562416.72999999998</v>
      </c>
      <c r="J14" s="55">
        <v>95110.98000000001</v>
      </c>
      <c r="K14" s="58">
        <f t="shared" si="8"/>
        <v>95183.449999999953</v>
      </c>
      <c r="L14" s="58">
        <f t="shared" si="9"/>
        <v>21254.729999999981</v>
      </c>
      <c r="M14" s="58">
        <f t="shared" si="10"/>
        <v>-1877513.0699999998</v>
      </c>
      <c r="N14" s="59">
        <f t="shared" si="11"/>
        <v>-431751.02000000002</v>
      </c>
      <c r="O14" s="57">
        <f t="shared" si="12"/>
        <v>1.2037171881249553</v>
      </c>
      <c r="P14" s="57">
        <f t="shared" si="13"/>
        <v>0.18052351469644803</v>
      </c>
      <c r="Q14" s="57">
        <f t="shared" si="14"/>
        <v>1.0392760947738384</v>
      </c>
      <c r="R14" s="57">
        <f t="shared" si="15"/>
        <v>0.2305052915866678</v>
      </c>
      <c r="S14" s="1"/>
      <c r="T14" s="1"/>
      <c r="U14" s="1"/>
      <c r="V14" s="1"/>
      <c r="W14" s="1"/>
      <c r="X14" s="1"/>
      <c r="Y14" s="1"/>
      <c r="Z14" s="1"/>
    </row>
    <row r="15" ht="17.25">
      <c r="A15" s="51"/>
      <c r="B15" s="52"/>
      <c r="C15" s="53" t="s">
        <v>45</v>
      </c>
      <c r="D15" s="54" t="s">
        <v>46</v>
      </c>
      <c r="E15" s="55">
        <v>41292.32</v>
      </c>
      <c r="F15" s="55">
        <v>648829.09999999998</v>
      </c>
      <c r="G15" s="55">
        <v>149075.20000000001</v>
      </c>
      <c r="H15" s="55">
        <v>62082.099999999999</v>
      </c>
      <c r="I15" s="55">
        <v>126030.36</v>
      </c>
      <c r="J15" s="55">
        <v>31612.59</v>
      </c>
      <c r="K15" s="58">
        <f t="shared" si="8"/>
        <v>84738.040000000008</v>
      </c>
      <c r="L15" s="58">
        <f t="shared" si="9"/>
        <v>-23044.840000000011</v>
      </c>
      <c r="M15" s="58">
        <f t="shared" si="10"/>
        <v>-522798.73999999999</v>
      </c>
      <c r="N15" s="59">
        <f t="shared" si="11"/>
        <v>-30469.509999999998</v>
      </c>
      <c r="O15" s="57">
        <f t="shared" si="12"/>
        <v>3.0521501334872925</v>
      </c>
      <c r="P15" s="57">
        <f t="shared" si="13"/>
        <v>0.50920619631101394</v>
      </c>
      <c r="Q15" s="57">
        <f t="shared" si="14"/>
        <v>0.84541466320353753</v>
      </c>
      <c r="R15" s="57">
        <f t="shared" si="15"/>
        <v>0.19424276747143432</v>
      </c>
      <c r="S15" s="1"/>
      <c r="T15" s="1"/>
      <c r="U15" s="1"/>
      <c r="V15" s="1"/>
      <c r="W15" s="1"/>
      <c r="X15" s="1"/>
      <c r="Y15" s="1"/>
      <c r="Z15" s="1"/>
    </row>
    <row r="16" s="44" customFormat="1" ht="27.75" customHeight="1">
      <c r="A16" s="45"/>
      <c r="B16" s="60"/>
      <c r="C16" s="47"/>
      <c r="D16" s="61" t="s">
        <v>47</v>
      </c>
      <c r="E16" s="62">
        <f>E20+E23+E32+E45+E50+E53+E56+E65</f>
        <v>1571830.6999999997</v>
      </c>
      <c r="F16" s="62">
        <f>F20+F23+F32+F45+F50+F53+F56+F65</f>
        <v>7517591.2999999998</v>
      </c>
      <c r="G16" s="62">
        <f>G20+G23+G32+G45+G50+G53+G56+G65</f>
        <v>1663448.4999999998</v>
      </c>
      <c r="H16" s="62">
        <f>H20+H23+H32+H45+H50+H53+H56+H65</f>
        <v>607230.79999999993</v>
      </c>
      <c r="I16" s="62">
        <f>I20+I23+I32+I45+I50+I53+I56+I65</f>
        <v>1357893.8799999999</v>
      </c>
      <c r="J16" s="62">
        <f>J20+J23+J32+J45+J50+J53+J56+J65</f>
        <v>96751.51999999999</v>
      </c>
      <c r="K16" s="62">
        <f t="shared" si="8"/>
        <v>-213936.81999999983</v>
      </c>
      <c r="L16" s="62">
        <f t="shared" si="9"/>
        <v>-305554.61999999988</v>
      </c>
      <c r="M16" s="62">
        <f t="shared" si="10"/>
        <v>-6159697.4199999999</v>
      </c>
      <c r="N16" s="62">
        <f t="shared" si="11"/>
        <v>-510479.27999999991</v>
      </c>
      <c r="O16" s="50">
        <f t="shared" si="12"/>
        <v>0.86389321699849742</v>
      </c>
      <c r="P16" s="50">
        <f t="shared" si="13"/>
        <v>0.15933236588130906</v>
      </c>
      <c r="Q16" s="50">
        <f t="shared" si="14"/>
        <v>0.81631254589486846</v>
      </c>
      <c r="R16" s="50">
        <f t="shared" si="15"/>
        <v>0.18062885115874813</v>
      </c>
      <c r="S16" s="44"/>
      <c r="T16" s="44"/>
      <c r="U16" s="44"/>
      <c r="V16" s="44"/>
      <c r="W16" s="44"/>
      <c r="X16" s="44"/>
      <c r="Y16" s="44"/>
      <c r="Z16" s="44"/>
    </row>
    <row r="17" ht="18" customHeight="1">
      <c r="A17" s="51" t="s">
        <v>48</v>
      </c>
      <c r="B17" s="52" t="s">
        <v>27</v>
      </c>
      <c r="C17" s="63" t="s">
        <v>49</v>
      </c>
      <c r="D17" s="64" t="s">
        <v>50</v>
      </c>
      <c r="E17" s="55">
        <v>41012.510000000002</v>
      </c>
      <c r="F17" s="55">
        <v>259879.79999999999</v>
      </c>
      <c r="G17" s="55">
        <v>61873</v>
      </c>
      <c r="H17" s="55">
        <v>28000</v>
      </c>
      <c r="I17" s="55">
        <v>53192.809999999998</v>
      </c>
      <c r="J17" s="55">
        <v>11329.57</v>
      </c>
      <c r="K17" s="55">
        <f t="shared" si="8"/>
        <v>12180.299999999996</v>
      </c>
      <c r="L17" s="55">
        <f t="shared" si="9"/>
        <v>-8680.1900000000023</v>
      </c>
      <c r="M17" s="55">
        <f t="shared" si="10"/>
        <v>-206686.98999999999</v>
      </c>
      <c r="N17" s="56">
        <f t="shared" si="11"/>
        <v>-16670.43</v>
      </c>
      <c r="O17" s="57">
        <f t="shared" si="12"/>
        <v>1.2969898696763498</v>
      </c>
      <c r="P17" s="57">
        <f t="shared" si="13"/>
        <v>0.40462749999999997</v>
      </c>
      <c r="Q17" s="57">
        <f t="shared" si="14"/>
        <v>0.85970956636982199</v>
      </c>
      <c r="R17" s="57">
        <f t="shared" si="15"/>
        <v>0.20468235699735032</v>
      </c>
      <c r="S17" s="1"/>
      <c r="T17" s="1"/>
      <c r="U17" s="1"/>
      <c r="V17" s="1"/>
      <c r="W17" s="1"/>
      <c r="X17" s="1"/>
      <c r="Y17" s="1"/>
      <c r="Z17" s="1"/>
    </row>
    <row r="18" ht="17.25">
      <c r="A18" s="51"/>
      <c r="B18" s="52"/>
      <c r="C18" s="53" t="s">
        <v>51</v>
      </c>
      <c r="D18" s="64" t="s">
        <v>52</v>
      </c>
      <c r="E18" s="55">
        <v>1715</v>
      </c>
      <c r="F18" s="55">
        <v>3515.5999999999999</v>
      </c>
      <c r="G18" s="55">
        <v>0</v>
      </c>
      <c r="H18" s="55">
        <v>0</v>
      </c>
      <c r="I18" s="55">
        <v>0</v>
      </c>
      <c r="J18" s="55">
        <v>0</v>
      </c>
      <c r="K18" s="55">
        <f t="shared" si="8"/>
        <v>-1715</v>
      </c>
      <c r="L18" s="55">
        <f t="shared" si="9"/>
        <v>0</v>
      </c>
      <c r="M18" s="55">
        <f t="shared" si="10"/>
        <v>-3515.5999999999999</v>
      </c>
      <c r="N18" s="56">
        <f t="shared" si="11"/>
        <v>0</v>
      </c>
      <c r="O18" s="57">
        <f t="shared" si="12"/>
        <v>0</v>
      </c>
      <c r="P18" s="57" t="str">
        <f t="shared" si="13"/>
        <v/>
      </c>
      <c r="Q18" s="57" t="str">
        <f t="shared" si="14"/>
        <v/>
      </c>
      <c r="R18" s="57">
        <f t="shared" si="15"/>
        <v>0</v>
      </c>
      <c r="S18" s="1"/>
      <c r="T18" s="1"/>
      <c r="U18" s="1"/>
      <c r="V18" s="1"/>
      <c r="W18" s="1"/>
      <c r="X18" s="1"/>
      <c r="Y18" s="1"/>
      <c r="Z18" s="1"/>
    </row>
    <row r="19" ht="17.25">
      <c r="A19" s="51"/>
      <c r="B19" s="52"/>
      <c r="C19" s="53" t="s">
        <v>53</v>
      </c>
      <c r="D19" s="64" t="s">
        <v>54</v>
      </c>
      <c r="E19" s="55">
        <v>27853.580000000002</v>
      </c>
      <c r="F19" s="55">
        <v>181842.60000000001</v>
      </c>
      <c r="G19" s="55">
        <v>45186.599999999999</v>
      </c>
      <c r="H19" s="55">
        <v>27259.599999999999</v>
      </c>
      <c r="I19" s="55">
        <v>44879.489999999998</v>
      </c>
      <c r="J19" s="55">
        <v>9211.7800000000007</v>
      </c>
      <c r="K19" s="55">
        <f t="shared" si="8"/>
        <v>17025.909999999996</v>
      </c>
      <c r="L19" s="55">
        <f t="shared" si="9"/>
        <v>-307.11000000000058</v>
      </c>
      <c r="M19" s="55">
        <f t="shared" si="10"/>
        <v>-136963.11000000002</v>
      </c>
      <c r="N19" s="56">
        <f t="shared" si="11"/>
        <v>-18047.82</v>
      </c>
      <c r="O19" s="57">
        <f t="shared" si="12"/>
        <v>1.6112646920072751</v>
      </c>
      <c r="P19" s="57">
        <f t="shared" si="13"/>
        <v>0.33792792264009747</v>
      </c>
      <c r="Q19" s="57">
        <f t="shared" si="14"/>
        <v>0.99320351608662749</v>
      </c>
      <c r="R19" s="57">
        <f t="shared" si="15"/>
        <v>0.24680404921619026</v>
      </c>
      <c r="S19" s="1"/>
      <c r="T19" s="1"/>
      <c r="U19" s="1"/>
      <c r="V19" s="1"/>
      <c r="W19" s="1"/>
      <c r="X19" s="1"/>
      <c r="Y19" s="1"/>
      <c r="Z19" s="1"/>
    </row>
    <row r="20" s="65" customFormat="1" ht="14.25">
      <c r="A20" s="66"/>
      <c r="B20" s="67"/>
      <c r="C20" s="68"/>
      <c r="D20" s="69" t="s">
        <v>55</v>
      </c>
      <c r="E20" s="70">
        <f>SUM(E17:E19)</f>
        <v>70581.089999999997</v>
      </c>
      <c r="F20" s="70">
        <f>SUM(F17:F19)</f>
        <v>445238</v>
      </c>
      <c r="G20" s="70">
        <f>SUM(G17:G19)</f>
        <v>107059.60000000001</v>
      </c>
      <c r="H20" s="70">
        <f>SUM(H17:H19)</f>
        <v>55259.599999999999</v>
      </c>
      <c r="I20" s="70">
        <f>SUM(I17:I19)</f>
        <v>98072.299999999988</v>
      </c>
      <c r="J20" s="70">
        <f>SUM(J17:J19)</f>
        <v>20541.349999999999</v>
      </c>
      <c r="K20" s="70">
        <f t="shared" si="8"/>
        <v>27491.209999999992</v>
      </c>
      <c r="L20" s="70">
        <f t="shared" si="9"/>
        <v>-8987.3000000000175</v>
      </c>
      <c r="M20" s="70">
        <f t="shared" si="10"/>
        <v>-347165.70000000001</v>
      </c>
      <c r="N20" s="70">
        <f t="shared" si="11"/>
        <v>-34718.25</v>
      </c>
      <c r="O20" s="71">
        <f t="shared" si="12"/>
        <v>1.3894982352922007</v>
      </c>
      <c r="P20" s="71">
        <f t="shared" si="13"/>
        <v>0.37172455102823759</v>
      </c>
      <c r="Q20" s="71">
        <f t="shared" si="14"/>
        <v>0.91605330115188155</v>
      </c>
      <c r="R20" s="71">
        <f t="shared" si="15"/>
        <v>0.22026938401484147</v>
      </c>
      <c r="S20" s="65"/>
      <c r="T20" s="65"/>
      <c r="U20" s="65"/>
      <c r="V20" s="65"/>
      <c r="W20" s="65"/>
      <c r="X20" s="65"/>
      <c r="Y20" s="65"/>
      <c r="Z20" s="65"/>
    </row>
    <row r="21" ht="34.5">
      <c r="A21" s="72">
        <v>951</v>
      </c>
      <c r="B21" s="52" t="s">
        <v>24</v>
      </c>
      <c r="C21" s="73" t="s">
        <v>56</v>
      </c>
      <c r="D21" s="74" t="s">
        <v>57</v>
      </c>
      <c r="E21" s="55">
        <v>48120.029999999999</v>
      </c>
      <c r="F21" s="55">
        <v>104746.7</v>
      </c>
      <c r="G21" s="55">
        <v>19776.599999999999</v>
      </c>
      <c r="H21" s="55">
        <v>9000</v>
      </c>
      <c r="I21" s="55">
        <v>20607.57</v>
      </c>
      <c r="J21" s="55">
        <v>8980.25</v>
      </c>
      <c r="K21" s="55">
        <f t="shared" si="8"/>
        <v>-27512.459999999999</v>
      </c>
      <c r="L21" s="55">
        <f t="shared" si="9"/>
        <v>830.97000000000116</v>
      </c>
      <c r="M21" s="55">
        <f t="shared" si="10"/>
        <v>-84139.130000000005</v>
      </c>
      <c r="N21" s="55">
        <f t="shared" si="11"/>
        <v>-19.75</v>
      </c>
      <c r="O21" s="57">
        <f t="shared" si="12"/>
        <v>0.42825347365743538</v>
      </c>
      <c r="P21" s="57">
        <f t="shared" si="13"/>
        <v>0.9978055555555555</v>
      </c>
      <c r="Q21" s="57">
        <f t="shared" si="14"/>
        <v>1.0420178392645856</v>
      </c>
      <c r="R21" s="57">
        <f t="shared" si="15"/>
        <v>0.19673717644565414</v>
      </c>
      <c r="S21" s="1"/>
      <c r="T21" s="1"/>
      <c r="U21" s="1"/>
      <c r="V21" s="1"/>
      <c r="W21" s="1"/>
      <c r="X21" s="1"/>
      <c r="Y21" s="1"/>
      <c r="Z21" s="1"/>
    </row>
    <row r="22" ht="17.25">
      <c r="A22" s="75"/>
      <c r="B22" s="52"/>
      <c r="C22" s="73" t="s">
        <v>58</v>
      </c>
      <c r="D22" s="64" t="s">
        <v>59</v>
      </c>
      <c r="E22" s="55">
        <v>3278.23</v>
      </c>
      <c r="F22" s="55">
        <v>11046.9</v>
      </c>
      <c r="G22" s="55">
        <v>2180.4000000000001</v>
      </c>
      <c r="H22" s="55">
        <v>2087</v>
      </c>
      <c r="I22" s="55">
        <v>1582.3800000000001</v>
      </c>
      <c r="J22" s="55">
        <v>678.48000000000002</v>
      </c>
      <c r="K22" s="55">
        <f t="shared" si="8"/>
        <v>-1695.8499999999999</v>
      </c>
      <c r="L22" s="55">
        <f t="shared" si="9"/>
        <v>-598.01999999999998</v>
      </c>
      <c r="M22" s="55">
        <f t="shared" si="10"/>
        <v>-9464.5200000000004</v>
      </c>
      <c r="N22" s="55">
        <f t="shared" si="11"/>
        <v>-1408.52</v>
      </c>
      <c r="O22" s="57">
        <f t="shared" si="12"/>
        <v>0.48269340467264349</v>
      </c>
      <c r="P22" s="57">
        <f t="shared" si="13"/>
        <v>0.32509822712026831</v>
      </c>
      <c r="Q22" s="57">
        <f t="shared" si="14"/>
        <v>0.72572922399559714</v>
      </c>
      <c r="R22" s="57">
        <f t="shared" si="15"/>
        <v>0.14324199549194799</v>
      </c>
      <c r="S22" s="1"/>
      <c r="T22" s="1"/>
      <c r="U22" s="1"/>
      <c r="V22" s="1"/>
      <c r="W22" s="1"/>
      <c r="X22" s="1"/>
      <c r="Y22" s="1"/>
      <c r="Z22" s="1"/>
    </row>
    <row r="23" s="65" customFormat="1" ht="14.25">
      <c r="A23" s="76"/>
      <c r="B23" s="67"/>
      <c r="C23" s="68"/>
      <c r="D23" s="69" t="s">
        <v>55</v>
      </c>
      <c r="E23" s="70">
        <f>E21+E22</f>
        <v>51398.260000000002</v>
      </c>
      <c r="F23" s="70">
        <f>F21+F22</f>
        <v>115793.59999999999</v>
      </c>
      <c r="G23" s="70">
        <f>G21+G22</f>
        <v>21957</v>
      </c>
      <c r="H23" s="70">
        <f>H21+H22</f>
        <v>11087</v>
      </c>
      <c r="I23" s="70">
        <f>I21+I22</f>
        <v>22189.950000000001</v>
      </c>
      <c r="J23" s="70">
        <f>J21+J22</f>
        <v>9658.7299999999996</v>
      </c>
      <c r="K23" s="70">
        <f t="shared" si="8"/>
        <v>-29208.310000000001</v>
      </c>
      <c r="L23" s="70">
        <f t="shared" si="9"/>
        <v>232.95000000000073</v>
      </c>
      <c r="M23" s="70">
        <f t="shared" si="10"/>
        <v>-93603.649999999994</v>
      </c>
      <c r="N23" s="70">
        <f t="shared" si="11"/>
        <v>-1428.2700000000004</v>
      </c>
      <c r="O23" s="71">
        <f t="shared" si="12"/>
        <v>0.43172570433318169</v>
      </c>
      <c r="P23" s="71">
        <f t="shared" si="13"/>
        <v>0.87117615225038325</v>
      </c>
      <c r="Q23" s="71">
        <f t="shared" si="14"/>
        <v>1.0106093728651455</v>
      </c>
      <c r="R23" s="71">
        <f t="shared" si="15"/>
        <v>0.191633648146357</v>
      </c>
      <c r="S23" s="65"/>
      <c r="T23" s="65"/>
      <c r="U23" s="65"/>
      <c r="V23" s="65"/>
      <c r="W23" s="65"/>
      <c r="X23" s="65"/>
      <c r="Y23" s="65"/>
      <c r="Z23" s="65"/>
    </row>
    <row r="24" ht="17.25">
      <c r="A24" s="51" t="s">
        <v>60</v>
      </c>
      <c r="B24" s="52" t="s">
        <v>61</v>
      </c>
      <c r="C24" s="53" t="s">
        <v>62</v>
      </c>
      <c r="D24" s="64" t="s">
        <v>63</v>
      </c>
      <c r="E24" s="55"/>
      <c r="F24" s="55">
        <v>7680</v>
      </c>
      <c r="G24" s="55">
        <v>0</v>
      </c>
      <c r="H24" s="55">
        <v>0</v>
      </c>
      <c r="I24" s="55">
        <v>0</v>
      </c>
      <c r="J24" s="55">
        <v>0</v>
      </c>
      <c r="K24" s="55">
        <f t="shared" si="8"/>
        <v>0</v>
      </c>
      <c r="L24" s="55">
        <f t="shared" si="9"/>
        <v>0</v>
      </c>
      <c r="M24" s="55">
        <f t="shared" si="10"/>
        <v>-7680</v>
      </c>
      <c r="N24" s="55">
        <f t="shared" si="11"/>
        <v>0</v>
      </c>
      <c r="O24" s="57" t="str">
        <f t="shared" si="12"/>
        <v/>
      </c>
      <c r="P24" s="57" t="str">
        <f t="shared" si="13"/>
        <v/>
      </c>
      <c r="Q24" s="57" t="str">
        <f t="shared" si="14"/>
        <v/>
      </c>
      <c r="R24" s="57">
        <f t="shared" si="15"/>
        <v>0</v>
      </c>
      <c r="S24" s="1"/>
      <c r="T24" s="1"/>
      <c r="U24" s="1"/>
      <c r="V24" s="1"/>
      <c r="W24" s="1"/>
      <c r="X24" s="1"/>
      <c r="Y24" s="1"/>
      <c r="Z24" s="1"/>
    </row>
    <row r="25" ht="17.25">
      <c r="A25" s="51"/>
      <c r="B25" s="52"/>
      <c r="C25" s="53" t="s">
        <v>64</v>
      </c>
      <c r="D25" s="77" t="s">
        <v>65</v>
      </c>
      <c r="E25" s="55">
        <v>14097.07</v>
      </c>
      <c r="F25" s="55">
        <v>80987</v>
      </c>
      <c r="G25" s="55">
        <v>19600</v>
      </c>
      <c r="H25" s="55">
        <v>6500</v>
      </c>
      <c r="I25" s="55">
        <v>15177.429999999998</v>
      </c>
      <c r="J25" s="55">
        <v>2411.6300000000001</v>
      </c>
      <c r="K25" s="55">
        <f t="shared" si="8"/>
        <v>1080.3599999999988</v>
      </c>
      <c r="L25" s="55">
        <f t="shared" si="9"/>
        <v>-4422.5700000000015</v>
      </c>
      <c r="M25" s="55">
        <f t="shared" si="10"/>
        <v>-65809.570000000007</v>
      </c>
      <c r="N25" s="55">
        <f t="shared" si="11"/>
        <v>-4088.3699999999999</v>
      </c>
      <c r="O25" s="57">
        <f t="shared" si="12"/>
        <v>1.0766372019150079</v>
      </c>
      <c r="P25" s="57">
        <f t="shared" si="13"/>
        <v>0.37102000000000002</v>
      </c>
      <c r="Q25" s="57">
        <f t="shared" si="14"/>
        <v>0.77435867346938769</v>
      </c>
      <c r="R25" s="57">
        <f t="shared" si="15"/>
        <v>0.18740575647943494</v>
      </c>
      <c r="S25" s="1"/>
      <c r="T25" s="1"/>
      <c r="U25" s="1"/>
      <c r="V25" s="1"/>
      <c r="W25" s="1"/>
      <c r="X25" s="1"/>
      <c r="Y25" s="1"/>
      <c r="Z25" s="1"/>
    </row>
    <row r="26" ht="17.25">
      <c r="A26" s="51"/>
      <c r="B26" s="52"/>
      <c r="C26" s="63" t="s">
        <v>66</v>
      </c>
      <c r="D26" s="74" t="s">
        <v>67</v>
      </c>
      <c r="E26" s="55">
        <v>307.16000000000003</v>
      </c>
      <c r="F26" s="55">
        <v>557</v>
      </c>
      <c r="G26" s="55">
        <v>139.19999999999999</v>
      </c>
      <c r="H26" s="55">
        <v>46.399999999999999</v>
      </c>
      <c r="I26" s="55">
        <v>317.98000000000002</v>
      </c>
      <c r="J26" s="55">
        <v>29.170000000000002</v>
      </c>
      <c r="K26" s="55">
        <f t="shared" si="8"/>
        <v>10.819999999999993</v>
      </c>
      <c r="L26" s="55">
        <f t="shared" si="9"/>
        <v>178.78000000000003</v>
      </c>
      <c r="M26" s="55">
        <f t="shared" si="10"/>
        <v>-239.01999999999998</v>
      </c>
      <c r="N26" s="55">
        <f t="shared" si="11"/>
        <v>-17.229999999999997</v>
      </c>
      <c r="O26" s="57">
        <f t="shared" si="12"/>
        <v>1.0352259408777185</v>
      </c>
      <c r="P26" s="57">
        <f t="shared" si="13"/>
        <v>0.62866379310344833</v>
      </c>
      <c r="Q26" s="57">
        <f t="shared" si="14"/>
        <v>2.2843390804597705</v>
      </c>
      <c r="R26" s="57">
        <f t="shared" si="15"/>
        <v>0.57087971274685823</v>
      </c>
      <c r="S26" s="1"/>
      <c r="T26" s="1"/>
      <c r="U26" s="1"/>
      <c r="V26" s="1"/>
      <c r="W26" s="1"/>
      <c r="X26" s="1"/>
      <c r="Y26" s="1"/>
      <c r="Z26" s="1"/>
    </row>
    <row r="27" ht="17.25">
      <c r="A27" s="51"/>
      <c r="B27" s="52"/>
      <c r="C27" s="63" t="s">
        <v>68</v>
      </c>
      <c r="D27" s="74" t="s">
        <v>69</v>
      </c>
      <c r="E27" s="55"/>
      <c r="F27" s="55">
        <v>8021.3000000000002</v>
      </c>
      <c r="G27" s="55">
        <v>0</v>
      </c>
      <c r="H27" s="55">
        <v>0</v>
      </c>
      <c r="I27" s="55">
        <v>0</v>
      </c>
      <c r="J27" s="55">
        <v>0</v>
      </c>
      <c r="K27" s="55">
        <f t="shared" si="8"/>
        <v>0</v>
      </c>
      <c r="L27" s="55">
        <f t="shared" si="9"/>
        <v>0</v>
      </c>
      <c r="M27" s="55">
        <f t="shared" si="10"/>
        <v>-8021.3000000000002</v>
      </c>
      <c r="N27" s="55">
        <f t="shared" si="11"/>
        <v>0</v>
      </c>
      <c r="O27" s="57" t="str">
        <f t="shared" si="12"/>
        <v/>
      </c>
      <c r="P27" s="57" t="str">
        <f t="shared" si="13"/>
        <v/>
      </c>
      <c r="Q27" s="57" t="str">
        <f t="shared" si="14"/>
        <v/>
      </c>
      <c r="R27" s="57">
        <f t="shared" si="15"/>
        <v>0</v>
      </c>
      <c r="S27" s="1"/>
      <c r="T27" s="1"/>
      <c r="U27" s="1"/>
      <c r="V27" s="1"/>
      <c r="W27" s="1"/>
      <c r="X27" s="1"/>
      <c r="Y27" s="1"/>
      <c r="Z27" s="1"/>
    </row>
    <row r="28" s="1" customFormat="1" ht="17.25">
      <c r="A28" s="51"/>
      <c r="B28" s="52"/>
      <c r="C28" s="63" t="s">
        <v>70</v>
      </c>
      <c r="D28" s="74" t="s">
        <v>71</v>
      </c>
      <c r="E28" s="55">
        <f>E29+E31+E30</f>
        <v>214433.45000000001</v>
      </c>
      <c r="F28" s="55">
        <f>F29+F31+F30</f>
        <v>60647.099999999999</v>
      </c>
      <c r="G28" s="55">
        <f>G29+G31+G30</f>
        <v>11688.599999999999</v>
      </c>
      <c r="H28" s="55">
        <f>H29+H31+H30</f>
        <v>5093.1999999999998</v>
      </c>
      <c r="I28" s="55">
        <f>I29+I31+I30</f>
        <v>17802.43</v>
      </c>
      <c r="J28" s="55">
        <f>J29+J31+J30</f>
        <v>2594.1999999999998</v>
      </c>
      <c r="K28" s="55">
        <f t="shared" si="8"/>
        <v>-196631.02000000002</v>
      </c>
      <c r="L28" s="55">
        <f t="shared" si="9"/>
        <v>6113.8300000000017</v>
      </c>
      <c r="M28" s="55">
        <f t="shared" si="10"/>
        <v>-42844.669999999998</v>
      </c>
      <c r="N28" s="55">
        <f t="shared" si="11"/>
        <v>-2499</v>
      </c>
      <c r="O28" s="57">
        <f t="shared" si="12"/>
        <v>0.083020769380896489</v>
      </c>
      <c r="P28" s="57">
        <f t="shared" si="13"/>
        <v>0.50934579439252337</v>
      </c>
      <c r="Q28" s="57">
        <f t="shared" si="14"/>
        <v>1.5230592200947934</v>
      </c>
      <c r="R28" s="57">
        <f t="shared" si="15"/>
        <v>0.29354132349279688</v>
      </c>
      <c r="S28" s="1"/>
      <c r="T28" s="1"/>
      <c r="U28" s="1"/>
      <c r="V28" s="1"/>
      <c r="W28" s="1"/>
      <c r="X28" s="1"/>
      <c r="Y28" s="1"/>
      <c r="Z28" s="1"/>
    </row>
    <row r="29" s="78" customFormat="1" ht="17.25" customHeight="1">
      <c r="A29" s="79"/>
      <c r="B29" s="67"/>
      <c r="C29" s="80" t="s">
        <v>72</v>
      </c>
      <c r="D29" s="81" t="s">
        <v>73</v>
      </c>
      <c r="E29" s="82">
        <v>207797.48000000001</v>
      </c>
      <c r="F29" s="82">
        <v>21537.900000000001</v>
      </c>
      <c r="G29" s="82">
        <v>3416.5999999999999</v>
      </c>
      <c r="H29" s="82">
        <v>1166.5999999999999</v>
      </c>
      <c r="I29" s="82">
        <v>6700</v>
      </c>
      <c r="J29" s="82">
        <v>-26.18</v>
      </c>
      <c r="K29" s="82">
        <f t="shared" si="8"/>
        <v>-201097.48000000001</v>
      </c>
      <c r="L29" s="82">
        <f t="shared" si="9"/>
        <v>3283.4000000000001</v>
      </c>
      <c r="M29" s="82">
        <f t="shared" si="10"/>
        <v>-14837.900000000001</v>
      </c>
      <c r="N29" s="82">
        <f t="shared" si="11"/>
        <v>-1192.78</v>
      </c>
      <c r="O29" s="83">
        <f t="shared" si="12"/>
        <v>0.032242931916209958</v>
      </c>
      <c r="P29" s="83">
        <f t="shared" si="13"/>
        <v>-0.022441282358991944</v>
      </c>
      <c r="Q29" s="83">
        <f t="shared" si="14"/>
        <v>1.9610138734414331</v>
      </c>
      <c r="R29" s="83">
        <f t="shared" si="15"/>
        <v>0.31107953885940598</v>
      </c>
      <c r="S29" s="78"/>
      <c r="T29" s="78"/>
      <c r="U29" s="78"/>
      <c r="V29" s="78"/>
      <c r="W29" s="78"/>
      <c r="X29" s="78"/>
      <c r="Y29" s="78"/>
      <c r="Z29" s="78"/>
    </row>
    <row r="30" s="78" customFormat="1" ht="16.5" customHeight="1">
      <c r="A30" s="79"/>
      <c r="B30" s="67"/>
      <c r="C30" s="80" t="s">
        <v>74</v>
      </c>
      <c r="D30" s="81" t="s">
        <v>75</v>
      </c>
      <c r="E30" s="82"/>
      <c r="F30" s="82">
        <v>511.5</v>
      </c>
      <c r="G30" s="82">
        <v>233.30000000000001</v>
      </c>
      <c r="H30" s="82">
        <v>233.30000000000001</v>
      </c>
      <c r="I30" s="82">
        <v>0</v>
      </c>
      <c r="J30" s="82">
        <v>0</v>
      </c>
      <c r="K30" s="82">
        <f t="shared" si="8"/>
        <v>0</v>
      </c>
      <c r="L30" s="82">
        <f t="shared" si="9"/>
        <v>-233.30000000000001</v>
      </c>
      <c r="M30" s="82">
        <f t="shared" si="10"/>
        <v>-511.5</v>
      </c>
      <c r="N30" s="82">
        <f t="shared" si="11"/>
        <v>-233.30000000000001</v>
      </c>
      <c r="O30" s="83" t="str">
        <f t="shared" si="12"/>
        <v/>
      </c>
      <c r="P30" s="83">
        <f t="shared" si="13"/>
        <v>0</v>
      </c>
      <c r="Q30" s="83">
        <f t="shared" si="14"/>
        <v>0</v>
      </c>
      <c r="R30" s="83">
        <f t="shared" si="15"/>
        <v>0</v>
      </c>
      <c r="S30" s="78"/>
      <c r="T30" s="78"/>
      <c r="U30" s="78"/>
      <c r="V30" s="78"/>
      <c r="W30" s="78"/>
      <c r="X30" s="78"/>
      <c r="Y30" s="78"/>
      <c r="Z30" s="78"/>
    </row>
    <row r="31" s="78" customFormat="1" ht="17.25" customHeight="1">
      <c r="A31" s="79"/>
      <c r="B31" s="67"/>
      <c r="C31" s="80" t="s">
        <v>76</v>
      </c>
      <c r="D31" s="81" t="s">
        <v>77</v>
      </c>
      <c r="E31" s="82">
        <v>6635.9700000000003</v>
      </c>
      <c r="F31" s="82">
        <v>38597.699999999997</v>
      </c>
      <c r="G31" s="82">
        <v>8038.6999999999998</v>
      </c>
      <c r="H31" s="82">
        <v>3693.3000000000002</v>
      </c>
      <c r="I31" s="82">
        <v>11102.43</v>
      </c>
      <c r="J31" s="82">
        <v>2620.3799999999997</v>
      </c>
      <c r="K31" s="82">
        <f t="shared" si="8"/>
        <v>4466.46</v>
      </c>
      <c r="L31" s="82">
        <f t="shared" si="9"/>
        <v>3063.7300000000005</v>
      </c>
      <c r="M31" s="82">
        <f t="shared" si="10"/>
        <v>-27495.269999999997</v>
      </c>
      <c r="N31" s="82">
        <f t="shared" si="11"/>
        <v>-1072.9200000000005</v>
      </c>
      <c r="O31" s="83">
        <f t="shared" si="12"/>
        <v>1.6730681422610409</v>
      </c>
      <c r="P31" s="83">
        <f t="shared" si="13"/>
        <v>0.70949557306473876</v>
      </c>
      <c r="Q31" s="83">
        <f t="shared" si="14"/>
        <v>1.3811225695697067</v>
      </c>
      <c r="R31" s="83">
        <f t="shared" si="15"/>
        <v>0.28764485966780406</v>
      </c>
      <c r="S31" s="78"/>
      <c r="T31" s="78"/>
      <c r="U31" s="78"/>
      <c r="V31" s="78"/>
      <c r="W31" s="78"/>
      <c r="X31" s="78"/>
      <c r="Y31" s="78"/>
      <c r="Z31" s="78"/>
    </row>
    <row r="32" s="65" customFormat="1" ht="14.25">
      <c r="A32" s="66"/>
      <c r="B32" s="84"/>
      <c r="C32" s="68"/>
      <c r="D32" s="69" t="s">
        <v>55</v>
      </c>
      <c r="E32" s="70">
        <f>SUM(E24:E28)</f>
        <v>228837.68000000002</v>
      </c>
      <c r="F32" s="70">
        <f>SUM(F24:F28)</f>
        <v>157892.39999999999</v>
      </c>
      <c r="G32" s="70">
        <f>SUM(G24:G28)</f>
        <v>31427.799999999999</v>
      </c>
      <c r="H32" s="70">
        <f>SUM(H24:H28)</f>
        <v>11639.599999999999</v>
      </c>
      <c r="I32" s="70">
        <f>SUM(I24:I28)</f>
        <v>33297.839999999997</v>
      </c>
      <c r="J32" s="70">
        <f>SUM(J24:J28)</f>
        <v>5035</v>
      </c>
      <c r="K32" s="70">
        <f t="shared" si="8"/>
        <v>-195539.84000000003</v>
      </c>
      <c r="L32" s="70">
        <f t="shared" si="9"/>
        <v>1870.0399999999972</v>
      </c>
      <c r="M32" s="70">
        <f t="shared" si="10"/>
        <v>-124594.56</v>
      </c>
      <c r="N32" s="70">
        <f t="shared" si="11"/>
        <v>-6604.5999999999985</v>
      </c>
      <c r="O32" s="71">
        <f t="shared" si="12"/>
        <v>0.14550855436045321</v>
      </c>
      <c r="P32" s="71">
        <f t="shared" si="13"/>
        <v>0.43257500257740822</v>
      </c>
      <c r="Q32" s="71">
        <f t="shared" si="14"/>
        <v>1.0595027332489069</v>
      </c>
      <c r="R32" s="71">
        <f t="shared" si="15"/>
        <v>0.21088944116372921</v>
      </c>
      <c r="S32" s="65"/>
      <c r="T32" s="65"/>
      <c r="U32" s="65"/>
      <c r="V32" s="65"/>
      <c r="W32" s="65"/>
      <c r="X32" s="65"/>
      <c r="Y32" s="65"/>
      <c r="Z32" s="65"/>
    </row>
    <row r="33" ht="19.5" customHeight="1">
      <c r="A33" s="51" t="s">
        <v>78</v>
      </c>
      <c r="B33" s="52" t="s">
        <v>40</v>
      </c>
      <c r="C33" s="63" t="s">
        <v>79</v>
      </c>
      <c r="D33" s="74" t="s">
        <v>80</v>
      </c>
      <c r="E33" s="55">
        <v>84793.729999999996</v>
      </c>
      <c r="F33" s="55">
        <v>293156.20000000001</v>
      </c>
      <c r="G33" s="55">
        <v>91000</v>
      </c>
      <c r="H33" s="55">
        <v>34000</v>
      </c>
      <c r="I33" s="55">
        <v>84212.830000000002</v>
      </c>
      <c r="J33" s="55">
        <v>14158.700000000001</v>
      </c>
      <c r="K33" s="55">
        <f t="shared" si="8"/>
        <v>-580.89999999999418</v>
      </c>
      <c r="L33" s="55">
        <f t="shared" si="9"/>
        <v>-6787.1699999999983</v>
      </c>
      <c r="M33" s="55">
        <f t="shared" si="10"/>
        <v>-208943.37</v>
      </c>
      <c r="N33" s="55">
        <f t="shared" si="11"/>
        <v>-19841.299999999999</v>
      </c>
      <c r="O33" s="57">
        <f t="shared" si="12"/>
        <v>0.99314925761609973</v>
      </c>
      <c r="P33" s="57">
        <f t="shared" si="13"/>
        <v>0.41643235294117648</v>
      </c>
      <c r="Q33" s="57">
        <f t="shared" si="14"/>
        <v>0.92541571428571434</v>
      </c>
      <c r="R33" s="57">
        <f t="shared" si="15"/>
        <v>0.28726266065667383</v>
      </c>
      <c r="S33" s="1"/>
      <c r="T33" s="1"/>
      <c r="U33" s="1"/>
      <c r="V33" s="1"/>
      <c r="W33" s="1"/>
      <c r="X33" s="1"/>
      <c r="Y33" s="1"/>
      <c r="Z33" s="1"/>
    </row>
    <row r="34" ht="37.5" customHeight="1">
      <c r="A34" s="51"/>
      <c r="B34" s="52"/>
      <c r="C34" s="53" t="s">
        <v>81</v>
      </c>
      <c r="D34" s="74" t="s">
        <v>82</v>
      </c>
      <c r="E34" s="55">
        <v>7184.1700000000001</v>
      </c>
      <c r="F34" s="55">
        <v>100194.10000000001</v>
      </c>
      <c r="G34" s="55">
        <v>23548</v>
      </c>
      <c r="H34" s="55">
        <v>700</v>
      </c>
      <c r="I34" s="55">
        <v>67675.789999999994</v>
      </c>
      <c r="J34" s="55">
        <v>5865.2200000000003</v>
      </c>
      <c r="K34" s="55">
        <f t="shared" si="8"/>
        <v>60491.619999999995</v>
      </c>
      <c r="L34" s="55">
        <f t="shared" si="9"/>
        <v>44127.789999999994</v>
      </c>
      <c r="M34" s="55">
        <f t="shared" si="10"/>
        <v>-32518.310000000012</v>
      </c>
      <c r="N34" s="55">
        <f t="shared" si="11"/>
        <v>5165.2200000000003</v>
      </c>
      <c r="O34" s="57">
        <f t="shared" si="12"/>
        <v>9.420126472508306</v>
      </c>
      <c r="P34" s="57">
        <f t="shared" si="13"/>
        <v>8.3788857142857154</v>
      </c>
      <c r="Q34" s="57">
        <f t="shared" si="14"/>
        <v>2.873950653983353</v>
      </c>
      <c r="R34" s="57">
        <f t="shared" si="15"/>
        <v>0.67544685764930257</v>
      </c>
      <c r="S34" s="1"/>
      <c r="T34" s="1"/>
      <c r="U34" s="1"/>
      <c r="V34" s="1"/>
      <c r="W34" s="1"/>
      <c r="X34" s="1"/>
      <c r="Y34" s="1"/>
      <c r="Z34" s="1"/>
    </row>
    <row r="35" ht="34.5">
      <c r="A35" s="51"/>
      <c r="B35" s="52"/>
      <c r="C35" s="53" t="s">
        <v>83</v>
      </c>
      <c r="D35" s="64" t="s">
        <v>84</v>
      </c>
      <c r="E35" s="55">
        <v>8865.0100000000002</v>
      </c>
      <c r="F35" s="55">
        <v>53573.900000000001</v>
      </c>
      <c r="G35" s="55">
        <v>16694</v>
      </c>
      <c r="H35" s="55">
        <v>7623</v>
      </c>
      <c r="I35" s="55">
        <v>11904.02</v>
      </c>
      <c r="J35" s="55">
        <v>339.71000000000004</v>
      </c>
      <c r="K35" s="55">
        <f t="shared" si="8"/>
        <v>3039.0100000000002</v>
      </c>
      <c r="L35" s="55">
        <f t="shared" si="9"/>
        <v>-4789.9799999999996</v>
      </c>
      <c r="M35" s="55">
        <f t="shared" si="10"/>
        <v>-41669.880000000005</v>
      </c>
      <c r="N35" s="55">
        <f t="shared" si="11"/>
        <v>-7283.29</v>
      </c>
      <c r="O35" s="57">
        <f t="shared" si="12"/>
        <v>1.3428095399779583</v>
      </c>
      <c r="P35" s="57">
        <f t="shared" si="13"/>
        <v>0.04456382001836548</v>
      </c>
      <c r="Q35" s="57">
        <f t="shared" si="14"/>
        <v>0.71307176230981195</v>
      </c>
      <c r="R35" s="57">
        <f t="shared" si="15"/>
        <v>0.2221981225932777</v>
      </c>
      <c r="S35" s="1"/>
      <c r="T35" s="1"/>
      <c r="U35" s="1"/>
      <c r="V35" s="1"/>
      <c r="W35" s="1"/>
      <c r="X35" s="1"/>
      <c r="Y35" s="1"/>
      <c r="Z35" s="1"/>
    </row>
    <row r="36" ht="40.5" customHeight="1">
      <c r="A36" s="51"/>
      <c r="B36" s="52"/>
      <c r="C36" s="53" t="s">
        <v>85</v>
      </c>
      <c r="D36" s="74" t="s">
        <v>86</v>
      </c>
      <c r="E36" s="55">
        <v>10246.030000000001</v>
      </c>
      <c r="F36" s="55">
        <v>115809.2</v>
      </c>
      <c r="G36" s="55">
        <v>4524.6000000000004</v>
      </c>
      <c r="H36" s="55">
        <v>0</v>
      </c>
      <c r="I36" s="55">
        <v>10778.75</v>
      </c>
      <c r="J36" s="55">
        <v>0</v>
      </c>
      <c r="K36" s="55">
        <f t="shared" si="8"/>
        <v>532.71999999999935</v>
      </c>
      <c r="L36" s="55">
        <f t="shared" si="9"/>
        <v>6254.1499999999996</v>
      </c>
      <c r="M36" s="55">
        <f t="shared" si="10"/>
        <v>-105030.45</v>
      </c>
      <c r="N36" s="55">
        <f t="shared" si="11"/>
        <v>0</v>
      </c>
      <c r="O36" s="57">
        <f t="shared" si="12"/>
        <v>1.0519928206339431</v>
      </c>
      <c r="P36" s="57" t="str">
        <f t="shared" si="13"/>
        <v/>
      </c>
      <c r="Q36" s="57">
        <f t="shared" si="14"/>
        <v>2.382254784953366</v>
      </c>
      <c r="R36" s="57">
        <f t="shared" si="15"/>
        <v>0.093073348231401301</v>
      </c>
      <c r="S36" s="1"/>
      <c r="T36" s="1"/>
      <c r="U36" s="1"/>
      <c r="V36" s="1"/>
      <c r="W36" s="1"/>
      <c r="X36" s="1"/>
      <c r="Y36" s="1"/>
      <c r="Z36" s="1"/>
    </row>
    <row r="37" ht="17.25">
      <c r="A37" s="51"/>
      <c r="B37" s="52"/>
      <c r="C37" s="53" t="s">
        <v>87</v>
      </c>
      <c r="D37" s="64" t="s">
        <v>88</v>
      </c>
      <c r="E37" s="55">
        <v>2204.3600000000001</v>
      </c>
      <c r="F37" s="55">
        <v>3436.3000000000002</v>
      </c>
      <c r="G37" s="55">
        <v>415</v>
      </c>
      <c r="H37" s="55">
        <v>415</v>
      </c>
      <c r="I37" s="55">
        <v>1656.0599999999999</v>
      </c>
      <c r="J37" s="55">
        <v>48.939999999999998</v>
      </c>
      <c r="K37" s="55">
        <f t="shared" si="8"/>
        <v>-548.30000000000018</v>
      </c>
      <c r="L37" s="55">
        <f t="shared" si="9"/>
        <v>1241.0599999999999</v>
      </c>
      <c r="M37" s="55">
        <f t="shared" si="10"/>
        <v>-1780.2400000000002</v>
      </c>
      <c r="N37" s="55">
        <f t="shared" si="11"/>
        <v>-366.06</v>
      </c>
      <c r="O37" s="57">
        <f t="shared" si="12"/>
        <v>0.75126567348345996</v>
      </c>
      <c r="P37" s="57">
        <f t="shared" si="13"/>
        <v>0.11792771084337349</v>
      </c>
      <c r="Q37" s="57">
        <f t="shared" si="14"/>
        <v>3.9905060240963852</v>
      </c>
      <c r="R37" s="57">
        <f t="shared" si="15"/>
        <v>0.48193114687309019</v>
      </c>
      <c r="S37" s="1"/>
      <c r="T37" s="1"/>
      <c r="U37" s="1"/>
      <c r="V37" s="1"/>
      <c r="W37" s="1"/>
      <c r="X37" s="1"/>
      <c r="Y37" s="1"/>
      <c r="Z37" s="1"/>
    </row>
    <row r="38" ht="17.25">
      <c r="A38" s="51"/>
      <c r="B38" s="52"/>
      <c r="C38" s="53" t="s">
        <v>89</v>
      </c>
      <c r="D38" s="64" t="s">
        <v>90</v>
      </c>
      <c r="E38" s="55">
        <v>24.939999999999998</v>
      </c>
      <c r="F38" s="55">
        <v>0</v>
      </c>
      <c r="G38" s="55">
        <v>0</v>
      </c>
      <c r="H38" s="55">
        <v>0</v>
      </c>
      <c r="I38" s="55">
        <v>222.68000000000001</v>
      </c>
      <c r="J38" s="55">
        <v>7.7000000000000002</v>
      </c>
      <c r="K38" s="55">
        <f t="shared" si="8"/>
        <v>197.74000000000001</v>
      </c>
      <c r="L38" s="55">
        <f t="shared" si="9"/>
        <v>222.68000000000001</v>
      </c>
      <c r="M38" s="55">
        <f t="shared" si="10"/>
        <v>222.68000000000001</v>
      </c>
      <c r="N38" s="55">
        <f t="shared" si="11"/>
        <v>7.7000000000000002</v>
      </c>
      <c r="O38" s="57">
        <f t="shared" si="12"/>
        <v>8.9286287089013641</v>
      </c>
      <c r="P38" s="57" t="str">
        <f t="shared" si="13"/>
        <v/>
      </c>
      <c r="Q38" s="57" t="str">
        <f t="shared" si="14"/>
        <v/>
      </c>
      <c r="R38" s="57" t="str">
        <f t="shared" si="15"/>
        <v/>
      </c>
      <c r="S38" s="1"/>
      <c r="T38" s="1"/>
      <c r="U38" s="1"/>
      <c r="V38" s="1"/>
      <c r="W38" s="1"/>
      <c r="X38" s="1"/>
      <c r="Y38" s="1"/>
      <c r="Z38" s="1"/>
    </row>
    <row r="39" ht="34.5">
      <c r="A39" s="51"/>
      <c r="B39" s="52"/>
      <c r="C39" s="63" t="s">
        <v>91</v>
      </c>
      <c r="D39" s="74" t="s">
        <v>92</v>
      </c>
      <c r="E39" s="55">
        <v>29969.41</v>
      </c>
      <c r="F39" s="55">
        <v>202788.70000000001</v>
      </c>
      <c r="G39" s="55">
        <v>34330</v>
      </c>
      <c r="H39" s="55">
        <v>16400</v>
      </c>
      <c r="I39" s="55">
        <v>21830.900000000001</v>
      </c>
      <c r="J39" s="55">
        <v>3745.73</v>
      </c>
      <c r="K39" s="55">
        <f t="shared" si="8"/>
        <v>-8138.5099999999984</v>
      </c>
      <c r="L39" s="55">
        <f t="shared" si="9"/>
        <v>-12499.099999999999</v>
      </c>
      <c r="M39" s="55">
        <f t="shared" si="10"/>
        <v>-180957.80000000002</v>
      </c>
      <c r="N39" s="55">
        <f t="shared" si="11"/>
        <v>-12654.27</v>
      </c>
      <c r="O39" s="57">
        <f t="shared" si="12"/>
        <v>0.72843943207423845</v>
      </c>
      <c r="P39" s="57">
        <f t="shared" si="13"/>
        <v>0.22839817073170732</v>
      </c>
      <c r="Q39" s="57">
        <f t="shared" si="14"/>
        <v>0.63591319545586955</v>
      </c>
      <c r="R39" s="57">
        <f t="shared" si="15"/>
        <v>0.10765343433830386</v>
      </c>
      <c r="S39" s="1"/>
      <c r="T39" s="1"/>
      <c r="U39" s="1"/>
      <c r="V39" s="1"/>
      <c r="W39" s="1"/>
      <c r="X39" s="1"/>
      <c r="Y39" s="1"/>
      <c r="Z39" s="1"/>
    </row>
    <row r="40" ht="34.5">
      <c r="A40" s="51"/>
      <c r="B40" s="52"/>
      <c r="C40" s="63" t="s">
        <v>93</v>
      </c>
      <c r="D40" s="74" t="s">
        <v>94</v>
      </c>
      <c r="E40" s="55">
        <v>0</v>
      </c>
      <c r="F40" s="85">
        <v>0</v>
      </c>
      <c r="G40" s="55">
        <v>0</v>
      </c>
      <c r="H40" s="85">
        <v>0</v>
      </c>
      <c r="I40" s="55">
        <v>11201</v>
      </c>
      <c r="J40" s="55">
        <v>0</v>
      </c>
      <c r="K40" s="55">
        <f t="shared" si="8"/>
        <v>11201</v>
      </c>
      <c r="L40" s="55">
        <f t="shared" si="9"/>
        <v>11201</v>
      </c>
      <c r="M40" s="55">
        <f t="shared" si="10"/>
        <v>11201</v>
      </c>
      <c r="N40" s="55">
        <f t="shared" si="11"/>
        <v>0</v>
      </c>
      <c r="O40" s="57" t="str">
        <f t="shared" si="12"/>
        <v/>
      </c>
      <c r="P40" s="57" t="str">
        <f t="shared" si="13"/>
        <v/>
      </c>
      <c r="Q40" s="57" t="str">
        <f t="shared" si="14"/>
        <v/>
      </c>
      <c r="R40" s="57" t="str">
        <f t="shared" si="15"/>
        <v/>
      </c>
      <c r="S40" s="1"/>
      <c r="T40" s="1"/>
      <c r="U40" s="1"/>
      <c r="V40" s="1"/>
      <c r="W40" s="1"/>
      <c r="X40" s="1"/>
      <c r="Y40" s="1"/>
      <c r="Z40" s="1"/>
    </row>
    <row r="41" ht="34.5">
      <c r="A41" s="51"/>
      <c r="B41" s="52"/>
      <c r="C41" s="63" t="s">
        <v>95</v>
      </c>
      <c r="D41" s="74" t="s">
        <v>96</v>
      </c>
      <c r="E41" s="55">
        <v>42164.529999999999</v>
      </c>
      <c r="F41" s="55">
        <v>96901.899999999994</v>
      </c>
      <c r="G41" s="55">
        <v>13550</v>
      </c>
      <c r="H41" s="55">
        <v>5800</v>
      </c>
      <c r="I41" s="55">
        <v>14562.65</v>
      </c>
      <c r="J41" s="55">
        <v>2708.4700000000003</v>
      </c>
      <c r="K41" s="55">
        <f t="shared" si="8"/>
        <v>-27601.879999999997</v>
      </c>
      <c r="L41" s="55">
        <f t="shared" si="9"/>
        <v>1012.6499999999996</v>
      </c>
      <c r="M41" s="55">
        <f t="shared" si="10"/>
        <v>-82339.25</v>
      </c>
      <c r="N41" s="55">
        <f t="shared" si="11"/>
        <v>-3091.5299999999997</v>
      </c>
      <c r="O41" s="57">
        <f t="shared" si="12"/>
        <v>0.34537678944838235</v>
      </c>
      <c r="P41" s="57">
        <f t="shared" si="13"/>
        <v>0.46697758620689661</v>
      </c>
      <c r="Q41" s="57">
        <f t="shared" si="14"/>
        <v>1.0747343173431734</v>
      </c>
      <c r="R41" s="57">
        <f t="shared" si="15"/>
        <v>0.15028239900352833</v>
      </c>
      <c r="S41" s="1"/>
      <c r="T41" s="1"/>
      <c r="U41" s="1"/>
      <c r="V41" s="1"/>
      <c r="W41" s="1"/>
      <c r="X41" s="1"/>
      <c r="Y41" s="1"/>
      <c r="Z41" s="1"/>
    </row>
    <row r="42" ht="44.25" customHeight="1">
      <c r="A42" s="51"/>
      <c r="B42" s="52"/>
      <c r="C42" s="63" t="s">
        <v>97</v>
      </c>
      <c r="D42" s="74" t="s">
        <v>98</v>
      </c>
      <c r="E42" s="55">
        <v>0</v>
      </c>
      <c r="F42" s="85">
        <v>0</v>
      </c>
      <c r="G42" s="55">
        <v>0</v>
      </c>
      <c r="H42" s="85">
        <v>0</v>
      </c>
      <c r="I42" s="55">
        <v>94.290000000000006</v>
      </c>
      <c r="J42" s="55">
        <v>94.290000000000006</v>
      </c>
      <c r="K42" s="55">
        <f t="shared" si="8"/>
        <v>94.290000000000006</v>
      </c>
      <c r="L42" s="55">
        <f t="shared" si="9"/>
        <v>94.290000000000006</v>
      </c>
      <c r="M42" s="55">
        <f t="shared" si="10"/>
        <v>94.290000000000006</v>
      </c>
      <c r="N42" s="55">
        <f t="shared" si="11"/>
        <v>94.290000000000006</v>
      </c>
      <c r="O42" s="57" t="str">
        <f t="shared" si="12"/>
        <v/>
      </c>
      <c r="P42" s="57" t="str">
        <f t="shared" si="13"/>
        <v/>
      </c>
      <c r="Q42" s="57" t="str">
        <f t="shared" si="14"/>
        <v/>
      </c>
      <c r="R42" s="57"/>
      <c r="S42" s="1"/>
      <c r="T42" s="1"/>
      <c r="U42" s="1"/>
      <c r="V42" s="1"/>
      <c r="W42" s="1"/>
      <c r="X42" s="1"/>
      <c r="Y42" s="1"/>
      <c r="Z42" s="1"/>
    </row>
    <row r="43" ht="17.25">
      <c r="A43" s="51"/>
      <c r="B43" s="52"/>
      <c r="C43" s="53" t="s">
        <v>53</v>
      </c>
      <c r="D43" s="64" t="s">
        <v>54</v>
      </c>
      <c r="E43" s="55">
        <v>2529.4699999999998</v>
      </c>
      <c r="F43" s="55">
        <v>12978</v>
      </c>
      <c r="G43" s="55">
        <v>3302</v>
      </c>
      <c r="H43" s="55">
        <v>3302</v>
      </c>
      <c r="I43" s="55">
        <v>1713.71</v>
      </c>
      <c r="J43" s="55">
        <v>797.40000000000009</v>
      </c>
      <c r="K43" s="55">
        <f t="shared" si="8"/>
        <v>-815.75999999999976</v>
      </c>
      <c r="L43" s="55">
        <f t="shared" si="9"/>
        <v>-1588.29</v>
      </c>
      <c r="M43" s="55">
        <f t="shared" si="10"/>
        <v>-11264.290000000001</v>
      </c>
      <c r="N43" s="55">
        <f t="shared" si="11"/>
        <v>-2504.5999999999999</v>
      </c>
      <c r="O43" s="57">
        <f t="shared" si="12"/>
        <v>0.67749765761206904</v>
      </c>
      <c r="P43" s="57">
        <f t="shared" si="13"/>
        <v>0.24149000605693521</v>
      </c>
      <c r="Q43" s="57">
        <f t="shared" si="14"/>
        <v>0.51899152029073292</v>
      </c>
      <c r="R43" s="57">
        <f t="shared" si="15"/>
        <v>0.1320473108337186</v>
      </c>
      <c r="S43" s="1"/>
      <c r="T43" s="1"/>
      <c r="U43" s="1"/>
      <c r="V43" s="1"/>
      <c r="W43" s="1"/>
      <c r="X43" s="1"/>
      <c r="Y43" s="1"/>
      <c r="Z43" s="1"/>
    </row>
    <row r="44" ht="34.5">
      <c r="A44" s="51"/>
      <c r="B44" s="52"/>
      <c r="C44" s="53" t="s">
        <v>99</v>
      </c>
      <c r="D44" s="64" t="s">
        <v>100</v>
      </c>
      <c r="E44" s="55">
        <v>12030.07</v>
      </c>
      <c r="F44" s="55">
        <v>68465.100000000006</v>
      </c>
      <c r="G44" s="55">
        <v>14663</v>
      </c>
      <c r="H44" s="55">
        <v>6460</v>
      </c>
      <c r="I44" s="55">
        <v>15491.400000000001</v>
      </c>
      <c r="J44" s="55">
        <v>4315.3299999999999</v>
      </c>
      <c r="K44" s="55">
        <f t="shared" si="8"/>
        <v>3461.3300000000017</v>
      </c>
      <c r="L44" s="55">
        <f t="shared" si="9"/>
        <v>828.40000000000146</v>
      </c>
      <c r="M44" s="55">
        <f t="shared" si="10"/>
        <v>-52973.700000000004</v>
      </c>
      <c r="N44" s="55">
        <f t="shared" si="11"/>
        <v>-2144.6700000000001</v>
      </c>
      <c r="O44" s="57">
        <f t="shared" si="12"/>
        <v>1.2877231803306217</v>
      </c>
      <c r="P44" s="57">
        <f t="shared" si="13"/>
        <v>0.66800773993808049</v>
      </c>
      <c r="Q44" s="57">
        <f t="shared" si="14"/>
        <v>1.0564959421673601</v>
      </c>
      <c r="R44" s="57">
        <f t="shared" si="15"/>
        <v>0.22626710543035794</v>
      </c>
      <c r="S44" s="1"/>
      <c r="T44" s="1"/>
      <c r="U44" s="1"/>
      <c r="V44" s="1"/>
      <c r="W44" s="1"/>
      <c r="X44" s="1"/>
      <c r="Y44" s="1"/>
      <c r="Z44" s="1"/>
    </row>
    <row r="45" s="86" customFormat="1" ht="14.25">
      <c r="A45" s="66"/>
      <c r="B45" s="84"/>
      <c r="C45" s="68"/>
      <c r="D45" s="69" t="s">
        <v>55</v>
      </c>
      <c r="E45" s="87">
        <f>SUM(E33:E44)</f>
        <v>200011.72</v>
      </c>
      <c r="F45" s="87">
        <f>SUM(F33:F44)</f>
        <v>947303.40000000014</v>
      </c>
      <c r="G45" s="87">
        <f>SUM(G33:G44)</f>
        <v>202026.60000000001</v>
      </c>
      <c r="H45" s="87">
        <f>SUM(H33:H44)</f>
        <v>74700</v>
      </c>
      <c r="I45" s="87">
        <f>SUM(I33:I44)</f>
        <v>241344.07999999996</v>
      </c>
      <c r="J45" s="87">
        <f>SUM(J33:J44)</f>
        <v>32081.490000000005</v>
      </c>
      <c r="K45" s="87">
        <f>SUM(K33:K44)</f>
        <v>41332.360000000008</v>
      </c>
      <c r="L45" s="87">
        <f t="shared" si="9"/>
        <v>39317.479999999952</v>
      </c>
      <c r="M45" s="87">
        <f>SUM(M33:M44)</f>
        <v>-705959.31999999995</v>
      </c>
      <c r="N45" s="87">
        <f>SUM(N33:N44)</f>
        <v>-42618.509999999995</v>
      </c>
      <c r="O45" s="71">
        <f t="shared" si="12"/>
        <v>1.2066496903281465</v>
      </c>
      <c r="P45" s="71">
        <f t="shared" si="13"/>
        <v>0.42947108433734948</v>
      </c>
      <c r="Q45" s="71">
        <f t="shared" si="14"/>
        <v>1.1946153625314684</v>
      </c>
      <c r="R45" s="71">
        <f t="shared" si="15"/>
        <v>0.25476957012927426</v>
      </c>
      <c r="S45" s="86"/>
      <c r="T45" s="86"/>
      <c r="U45" s="86"/>
      <c r="V45" s="86"/>
      <c r="W45" s="86"/>
      <c r="X45" s="86"/>
      <c r="Y45" s="86"/>
      <c r="Z45" s="86"/>
    </row>
    <row r="46" ht="17.25">
      <c r="A46" s="51" t="s">
        <v>101</v>
      </c>
      <c r="B46" s="52" t="s">
        <v>102</v>
      </c>
      <c r="C46" s="53" t="s">
        <v>103</v>
      </c>
      <c r="D46" s="64" t="s">
        <v>104</v>
      </c>
      <c r="E46" s="55">
        <v>132789.75</v>
      </c>
      <c r="F46" s="55">
        <v>653882.09999999998</v>
      </c>
      <c r="G46" s="55">
        <v>182317.70000000001</v>
      </c>
      <c r="H46" s="55">
        <v>61265.199999999997</v>
      </c>
      <c r="I46" s="55">
        <v>117347.14</v>
      </c>
      <c r="J46" s="55">
        <v>121.69</v>
      </c>
      <c r="K46" s="55">
        <f t="shared" ref="K46:K77" si="16">I46-E46</f>
        <v>-15442.610000000001</v>
      </c>
      <c r="L46" s="55">
        <f t="shared" si="9"/>
        <v>-64970.560000000012</v>
      </c>
      <c r="M46" s="55">
        <f t="shared" ref="M46:M77" si="17">I46-F46</f>
        <v>-536534.95999999996</v>
      </c>
      <c r="N46" s="55">
        <f t="shared" ref="N46:N77" si="18">J46-H46</f>
        <v>-61143.509999999995</v>
      </c>
      <c r="O46" s="57">
        <f t="shared" si="12"/>
        <v>0.88370631016324674</v>
      </c>
      <c r="P46" s="57">
        <f t="shared" si="13"/>
        <v>0.0019862825878312648</v>
      </c>
      <c r="Q46" s="57">
        <f t="shared" si="14"/>
        <v>0.64364096300030105</v>
      </c>
      <c r="R46" s="57">
        <f t="shared" si="15"/>
        <v>0.17946223027056407</v>
      </c>
      <c r="S46" s="1"/>
      <c r="T46" s="1"/>
      <c r="U46" s="1"/>
      <c r="V46" s="1"/>
      <c r="W46" s="1"/>
      <c r="X46" s="1"/>
      <c r="Y46" s="1"/>
      <c r="Z46" s="1"/>
    </row>
    <row r="47" ht="17.25">
      <c r="A47" s="51"/>
      <c r="B47" s="52"/>
      <c r="C47" s="53" t="s">
        <v>105</v>
      </c>
      <c r="D47" s="64" t="s">
        <v>106</v>
      </c>
      <c r="E47" s="55">
        <v>86111.149999999994</v>
      </c>
      <c r="F47" s="55">
        <v>423200.79999999999</v>
      </c>
      <c r="G47" s="55">
        <v>114898.39999999999</v>
      </c>
      <c r="H47" s="55">
        <v>37449.300000000003</v>
      </c>
      <c r="I47" s="55">
        <v>85353.490000000005</v>
      </c>
      <c r="J47" s="55">
        <v>0</v>
      </c>
      <c r="K47" s="55">
        <f t="shared" si="16"/>
        <v>-757.65999999998894</v>
      </c>
      <c r="L47" s="55">
        <f t="shared" si="9"/>
        <v>-29544.909999999989</v>
      </c>
      <c r="M47" s="55">
        <f t="shared" si="17"/>
        <v>-337847.31</v>
      </c>
      <c r="N47" s="55">
        <f t="shared" si="18"/>
        <v>-37449.300000000003</v>
      </c>
      <c r="O47" s="57">
        <f t="shared" si="12"/>
        <v>0.9912013717155097</v>
      </c>
      <c r="P47" s="57">
        <f t="shared" si="13"/>
        <v>0</v>
      </c>
      <c r="Q47" s="57">
        <f t="shared" si="14"/>
        <v>0.74286056202697348</v>
      </c>
      <c r="R47" s="57">
        <f t="shared" si="15"/>
        <v>0.20168555919554029</v>
      </c>
      <c r="S47" s="1"/>
      <c r="T47" s="1"/>
      <c r="U47" s="1"/>
      <c r="V47" s="1"/>
      <c r="W47" s="1"/>
      <c r="X47" s="1"/>
      <c r="Y47" s="1"/>
      <c r="Z47" s="1"/>
    </row>
    <row r="48" ht="34.5">
      <c r="A48" s="51"/>
      <c r="B48" s="52"/>
      <c r="C48" s="53" t="s">
        <v>107</v>
      </c>
      <c r="D48" s="64" t="s">
        <v>108</v>
      </c>
      <c r="E48" s="55">
        <v>726764.06999999995</v>
      </c>
      <c r="F48" s="55">
        <v>4515290.5999999996</v>
      </c>
      <c r="G48" s="55">
        <v>958041.09999999998</v>
      </c>
      <c r="H48" s="55">
        <v>334780</v>
      </c>
      <c r="I48" s="55">
        <v>649264.93000000005</v>
      </c>
      <c r="J48" s="55">
        <v>6308.3400000000001</v>
      </c>
      <c r="K48" s="55">
        <f t="shared" si="16"/>
        <v>-77499.139999999898</v>
      </c>
      <c r="L48" s="55">
        <f t="shared" si="9"/>
        <v>-308776.16999999993</v>
      </c>
      <c r="M48" s="55">
        <f t="shared" si="17"/>
        <v>-3866025.6699999995</v>
      </c>
      <c r="N48" s="56">
        <f t="shared" si="18"/>
        <v>-328471.65999999997</v>
      </c>
      <c r="O48" s="57">
        <f t="shared" si="12"/>
        <v>0.89336410095232155</v>
      </c>
      <c r="P48" s="57">
        <f t="shared" si="13"/>
        <v>0.01884324033693769</v>
      </c>
      <c r="Q48" s="57">
        <f t="shared" si="14"/>
        <v>0.67770049740037253</v>
      </c>
      <c r="R48" s="57">
        <f t="shared" si="15"/>
        <v>0.1437925014172953</v>
      </c>
      <c r="S48" s="1"/>
      <c r="T48" s="1"/>
      <c r="U48" s="1"/>
      <c r="V48" s="1"/>
      <c r="W48" s="1"/>
      <c r="X48" s="1"/>
      <c r="Y48" s="1"/>
      <c r="Z48" s="1"/>
    </row>
    <row r="49" ht="34.5">
      <c r="A49" s="51"/>
      <c r="B49" s="52"/>
      <c r="C49" s="53" t="s">
        <v>109</v>
      </c>
      <c r="D49" s="64" t="s">
        <v>110</v>
      </c>
      <c r="E49" s="55">
        <v>182.09999999999999</v>
      </c>
      <c r="F49" s="55">
        <v>4371.8000000000002</v>
      </c>
      <c r="G49" s="55">
        <v>175</v>
      </c>
      <c r="H49" s="55">
        <v>55</v>
      </c>
      <c r="I49" s="55">
        <v>550.16999999999996</v>
      </c>
      <c r="J49" s="55">
        <v>416</v>
      </c>
      <c r="K49" s="55">
        <f t="shared" si="16"/>
        <v>368.06999999999994</v>
      </c>
      <c r="L49" s="55">
        <f t="shared" si="9"/>
        <v>375.16999999999996</v>
      </c>
      <c r="M49" s="55">
        <f t="shared" si="17"/>
        <v>-3821.6300000000001</v>
      </c>
      <c r="N49" s="55">
        <f t="shared" si="18"/>
        <v>361</v>
      </c>
      <c r="O49" s="57">
        <f t="shared" si="12"/>
        <v>3.0212520593080723</v>
      </c>
      <c r="P49" s="57">
        <f t="shared" si="13"/>
        <v>7.5636363636363635</v>
      </c>
      <c r="Q49" s="57">
        <f t="shared" si="14"/>
        <v>3.1438285714285712</v>
      </c>
      <c r="R49" s="57">
        <f t="shared" si="15"/>
        <v>0.12584518962441099</v>
      </c>
      <c r="S49" s="1"/>
      <c r="T49" s="1"/>
      <c r="U49" s="1"/>
      <c r="V49" s="1"/>
      <c r="W49" s="1"/>
      <c r="X49" s="1"/>
      <c r="Y49" s="1"/>
      <c r="Z49" s="1"/>
    </row>
    <row r="50" s="65" customFormat="1" ht="14.25">
      <c r="A50" s="66"/>
      <c r="B50" s="67"/>
      <c r="C50" s="68"/>
      <c r="D50" s="69" t="s">
        <v>55</v>
      </c>
      <c r="E50" s="70">
        <f>SUM(E46:E49)</f>
        <v>945847.06999999995</v>
      </c>
      <c r="F50" s="70">
        <f>SUM(F46:F49)</f>
        <v>5596745.2999999998</v>
      </c>
      <c r="G50" s="70">
        <f>SUM(G46:G49)</f>
        <v>1255432.2</v>
      </c>
      <c r="H50" s="70">
        <f>SUM(H46:H49)</f>
        <v>433549.5</v>
      </c>
      <c r="I50" s="70">
        <f>SUM(I46:I49)</f>
        <v>852515.7300000001</v>
      </c>
      <c r="J50" s="70">
        <f>SUM(J46:J49)</f>
        <v>6846.0299999999997</v>
      </c>
      <c r="K50" s="70">
        <f t="shared" si="16"/>
        <v>-93331.339999999851</v>
      </c>
      <c r="L50" s="70">
        <f t="shared" si="9"/>
        <v>-402916.46999999986</v>
      </c>
      <c r="M50" s="70">
        <f t="shared" si="17"/>
        <v>-4744229.5699999994</v>
      </c>
      <c r="N50" s="70">
        <f t="shared" si="18"/>
        <v>-426703.46999999997</v>
      </c>
      <c r="O50" s="71">
        <f t="shared" si="12"/>
        <v>0.90132512648159935</v>
      </c>
      <c r="P50" s="71">
        <f t="shared" si="13"/>
        <v>0.015790653662384573</v>
      </c>
      <c r="Q50" s="71">
        <f t="shared" si="14"/>
        <v>0.67906154549803655</v>
      </c>
      <c r="R50" s="71">
        <f t="shared" si="15"/>
        <v>0.1523234816492364</v>
      </c>
      <c r="S50" s="65"/>
      <c r="T50" s="65"/>
      <c r="U50" s="65"/>
      <c r="V50" s="65"/>
      <c r="W50" s="65"/>
      <c r="X50" s="65"/>
      <c r="Y50" s="65"/>
      <c r="Z50" s="65"/>
    </row>
    <row r="51" ht="17.25">
      <c r="A51" s="72">
        <v>991</v>
      </c>
      <c r="B51" s="52" t="s">
        <v>111</v>
      </c>
      <c r="C51" s="63" t="s">
        <v>66</v>
      </c>
      <c r="D51" s="74" t="s">
        <v>112</v>
      </c>
      <c r="E51" s="55">
        <v>11323.610000000001</v>
      </c>
      <c r="F51" s="55">
        <v>66470.800000000003</v>
      </c>
      <c r="G51" s="55">
        <v>15500</v>
      </c>
      <c r="H51" s="55">
        <v>5600</v>
      </c>
      <c r="I51" s="55">
        <v>12884.139999999999</v>
      </c>
      <c r="J51" s="55">
        <v>2789.6799999999998</v>
      </c>
      <c r="K51" s="55">
        <f t="shared" si="16"/>
        <v>1560.5299999999988</v>
      </c>
      <c r="L51" s="55">
        <f t="shared" si="9"/>
        <v>-2615.8600000000006</v>
      </c>
      <c r="M51" s="55">
        <f t="shared" si="17"/>
        <v>-53586.660000000003</v>
      </c>
      <c r="N51" s="55">
        <f t="shared" si="18"/>
        <v>-2810.3200000000002</v>
      </c>
      <c r="O51" s="57">
        <f t="shared" si="12"/>
        <v>1.1378120581687288</v>
      </c>
      <c r="P51" s="57">
        <f t="shared" si="13"/>
        <v>0.49815714285714285</v>
      </c>
      <c r="Q51" s="57">
        <f t="shared" si="14"/>
        <v>0.8312348387096774</v>
      </c>
      <c r="R51" s="57">
        <f t="shared" si="15"/>
        <v>0.19383157717373642</v>
      </c>
      <c r="S51" s="1"/>
      <c r="T51" s="1"/>
      <c r="U51" s="1"/>
      <c r="V51" s="1"/>
      <c r="W51" s="1"/>
      <c r="X51" s="1"/>
      <c r="Y51" s="1"/>
      <c r="Z51" s="1"/>
    </row>
    <row r="52" ht="17.25">
      <c r="A52" s="75"/>
      <c r="B52" s="52"/>
      <c r="C52" s="53" t="s">
        <v>113</v>
      </c>
      <c r="D52" s="64" t="s">
        <v>114</v>
      </c>
      <c r="E52" s="55">
        <v>875.80999999999995</v>
      </c>
      <c r="F52" s="55">
        <v>0</v>
      </c>
      <c r="G52" s="55">
        <v>0</v>
      </c>
      <c r="H52" s="55">
        <v>0</v>
      </c>
      <c r="I52" s="55">
        <v>1813.8399999999999</v>
      </c>
      <c r="J52" s="55">
        <v>0</v>
      </c>
      <c r="K52" s="55">
        <f t="shared" si="16"/>
        <v>938.02999999999997</v>
      </c>
      <c r="L52" s="55">
        <f t="shared" si="9"/>
        <v>1813.8399999999999</v>
      </c>
      <c r="M52" s="55">
        <f t="shared" si="17"/>
        <v>1813.8399999999999</v>
      </c>
      <c r="N52" s="55">
        <f t="shared" si="18"/>
        <v>0</v>
      </c>
      <c r="O52" s="57">
        <f t="shared" si="12"/>
        <v>2.0710428060880783</v>
      </c>
      <c r="P52" s="57" t="str">
        <f t="shared" si="13"/>
        <v/>
      </c>
      <c r="Q52" s="57" t="str">
        <f t="shared" si="14"/>
        <v/>
      </c>
      <c r="R52" s="57" t="str">
        <f t="shared" si="15"/>
        <v/>
      </c>
      <c r="S52" s="1"/>
      <c r="T52" s="1"/>
      <c r="U52" s="1"/>
      <c r="V52" s="1"/>
      <c r="W52" s="1"/>
      <c r="X52" s="1"/>
      <c r="Y52" s="1"/>
      <c r="Z52" s="1"/>
    </row>
    <row r="53" s="65" customFormat="1" ht="14.25">
      <c r="A53" s="76"/>
      <c r="B53" s="67"/>
      <c r="C53" s="68"/>
      <c r="D53" s="69" t="s">
        <v>55</v>
      </c>
      <c r="E53" s="70">
        <f>SUM(E51:E52)</f>
        <v>12199.42</v>
      </c>
      <c r="F53" s="70">
        <f>SUM(F51:F52)</f>
        <v>66470.800000000003</v>
      </c>
      <c r="G53" s="70">
        <f>SUM(G51:G52)</f>
        <v>15500</v>
      </c>
      <c r="H53" s="70">
        <f>SUM(H51:H52)</f>
        <v>5600</v>
      </c>
      <c r="I53" s="70">
        <f>SUM(I51:I52)</f>
        <v>14697.98</v>
      </c>
      <c r="J53" s="70">
        <f>SUM(J51:J52)</f>
        <v>2789.6799999999998</v>
      </c>
      <c r="K53" s="70">
        <f t="shared" si="16"/>
        <v>2498.5599999999995</v>
      </c>
      <c r="L53" s="70">
        <f t="shared" si="9"/>
        <v>-802.02000000000044</v>
      </c>
      <c r="M53" s="70">
        <f t="shared" si="17"/>
        <v>-51772.820000000007</v>
      </c>
      <c r="N53" s="70">
        <f t="shared" si="18"/>
        <v>-2810.3200000000002</v>
      </c>
      <c r="O53" s="71">
        <f t="shared" si="12"/>
        <v>1.2048097368563424</v>
      </c>
      <c r="P53" s="71">
        <f t="shared" si="13"/>
        <v>0.49815714285714285</v>
      </c>
      <c r="Q53" s="71">
        <f t="shared" si="14"/>
        <v>0.94825677419354837</v>
      </c>
      <c r="R53" s="71">
        <f t="shared" si="15"/>
        <v>0.22111934864632288</v>
      </c>
      <c r="S53" s="65"/>
      <c r="T53" s="65"/>
      <c r="U53" s="65"/>
      <c r="V53" s="65"/>
      <c r="W53" s="65"/>
      <c r="X53" s="65"/>
      <c r="Y53" s="65"/>
      <c r="Z53" s="65"/>
    </row>
    <row r="54" ht="17.25">
      <c r="A54" s="51" t="s">
        <v>115</v>
      </c>
      <c r="B54" s="52" t="s">
        <v>116</v>
      </c>
      <c r="C54" s="53" t="s">
        <v>117</v>
      </c>
      <c r="D54" s="64" t="s">
        <v>118</v>
      </c>
      <c r="E54" s="55">
        <v>17394.150000000001</v>
      </c>
      <c r="F54" s="55">
        <v>24461.700000000001</v>
      </c>
      <c r="G54" s="55">
        <v>6036.8999999999996</v>
      </c>
      <c r="H54" s="55">
        <v>5500.8999999999996</v>
      </c>
      <c r="I54" s="55">
        <v>29405.389999999999</v>
      </c>
      <c r="J54" s="55">
        <v>1740.5799999999999</v>
      </c>
      <c r="K54" s="55">
        <f t="shared" si="16"/>
        <v>12011.239999999998</v>
      </c>
      <c r="L54" s="55">
        <f t="shared" si="9"/>
        <v>23368.489999999998</v>
      </c>
      <c r="M54" s="55">
        <f t="shared" si="17"/>
        <v>4943.6899999999987</v>
      </c>
      <c r="N54" s="55">
        <f t="shared" si="18"/>
        <v>-3760.3199999999997</v>
      </c>
      <c r="O54" s="88">
        <f t="shared" si="12"/>
        <v>1.6905333114869079</v>
      </c>
      <c r="P54" s="88">
        <f t="shared" si="13"/>
        <v>0.31641731353051322</v>
      </c>
      <c r="Q54" s="88">
        <f t="shared" si="14"/>
        <v>4.8709420397886332</v>
      </c>
      <c r="R54" s="57">
        <f t="shared" si="15"/>
        <v>1.2020991999738366</v>
      </c>
      <c r="S54" s="1"/>
      <c r="T54" s="1"/>
      <c r="U54" s="1"/>
      <c r="V54" s="1"/>
      <c r="W54" s="1"/>
      <c r="X54" s="1"/>
      <c r="Y54" s="1"/>
      <c r="Z54" s="1"/>
    </row>
    <row r="55" ht="17.25">
      <c r="A55" s="51"/>
      <c r="B55" s="52"/>
      <c r="C55" s="53" t="s">
        <v>119</v>
      </c>
      <c r="D55" s="64" t="s">
        <v>120</v>
      </c>
      <c r="E55" s="55">
        <v>1346.79</v>
      </c>
      <c r="F55" s="55">
        <v>50550.300000000003</v>
      </c>
      <c r="G55" s="55">
        <v>2000</v>
      </c>
      <c r="H55" s="55">
        <v>1400</v>
      </c>
      <c r="I55" s="55">
        <v>5623.1400000000003</v>
      </c>
      <c r="J55" s="55">
        <v>1560.01</v>
      </c>
      <c r="K55" s="55">
        <f t="shared" si="16"/>
        <v>4276.3500000000004</v>
      </c>
      <c r="L55" s="55">
        <f t="shared" si="9"/>
        <v>3623.1400000000003</v>
      </c>
      <c r="M55" s="55">
        <f t="shared" si="17"/>
        <v>-44927.160000000003</v>
      </c>
      <c r="N55" s="55">
        <f t="shared" si="18"/>
        <v>160.00999999999999</v>
      </c>
      <c r="O55" s="88">
        <f t="shared" si="12"/>
        <v>4.1752166262000765</v>
      </c>
      <c r="P55" s="88">
        <f t="shared" si="13"/>
        <v>1.1142928571428572</v>
      </c>
      <c r="Q55" s="88">
        <f t="shared" si="14"/>
        <v>2.8115700000000001</v>
      </c>
      <c r="R55" s="57">
        <f t="shared" si="15"/>
        <v>0.11123850897027317</v>
      </c>
      <c r="S55" s="1"/>
      <c r="T55" s="1"/>
      <c r="U55" s="1"/>
      <c r="V55" s="1"/>
      <c r="W55" s="1"/>
      <c r="X55" s="1"/>
      <c r="Y55" s="1"/>
      <c r="Z55" s="1"/>
    </row>
    <row r="56" s="65" customFormat="1" ht="14.25">
      <c r="A56" s="66"/>
      <c r="B56" s="67"/>
      <c r="C56" s="68"/>
      <c r="D56" s="69" t="s">
        <v>55</v>
      </c>
      <c r="E56" s="70">
        <f>SUBTOTAL(9,E54:E55)</f>
        <v>18740.940000000002</v>
      </c>
      <c r="F56" s="70">
        <f>SUBTOTAL(9,F54:F55)</f>
        <v>75012</v>
      </c>
      <c r="G56" s="70">
        <f>SUBTOTAL(9,G54:G55)</f>
        <v>8036.8999999999996</v>
      </c>
      <c r="H56" s="70">
        <f>SUBTOTAL(9,H54:H55)</f>
        <v>6900.8999999999996</v>
      </c>
      <c r="I56" s="70">
        <f>SUBTOTAL(9,I54:I55)</f>
        <v>35028.529999999999</v>
      </c>
      <c r="J56" s="70">
        <f>SUBTOTAL(9,J54:J55)</f>
        <v>3300.5900000000001</v>
      </c>
      <c r="K56" s="70">
        <f t="shared" si="16"/>
        <v>16287.589999999997</v>
      </c>
      <c r="L56" s="70">
        <f t="shared" si="9"/>
        <v>26991.629999999997</v>
      </c>
      <c r="M56" s="70">
        <f t="shared" si="17"/>
        <v>-39983.470000000001</v>
      </c>
      <c r="N56" s="70">
        <f t="shared" si="18"/>
        <v>-3600.3099999999995</v>
      </c>
      <c r="O56" s="71">
        <f t="shared" si="12"/>
        <v>1.8690914116367692</v>
      </c>
      <c r="P56" s="71">
        <f t="shared" si="13"/>
        <v>0.47828399194307991</v>
      </c>
      <c r="Q56" s="71">
        <f t="shared" si="14"/>
        <v>4.3584628401498087</v>
      </c>
      <c r="R56" s="71">
        <f t="shared" si="15"/>
        <v>0.46697235109049218</v>
      </c>
      <c r="S56" s="65"/>
      <c r="T56" s="65"/>
      <c r="U56" s="65"/>
      <c r="V56" s="65"/>
      <c r="W56" s="65"/>
      <c r="X56" s="65"/>
      <c r="Y56" s="65"/>
      <c r="Z56" s="65"/>
    </row>
    <row r="57" ht="17.25">
      <c r="A57" s="75"/>
      <c r="B57" s="52" t="s">
        <v>121</v>
      </c>
      <c r="C57" s="53" t="s">
        <v>122</v>
      </c>
      <c r="D57" s="77" t="s">
        <v>123</v>
      </c>
      <c r="E57" s="55">
        <v>107.91</v>
      </c>
      <c r="F57" s="55">
        <v>30.699999999999999</v>
      </c>
      <c r="G57" s="55">
        <v>30.699999999999999</v>
      </c>
      <c r="H57" s="55">
        <v>10.300000000000001</v>
      </c>
      <c r="I57" s="55">
        <v>69.590000000000003</v>
      </c>
      <c r="J57" s="55">
        <v>11.49</v>
      </c>
      <c r="K57" s="55">
        <f t="shared" si="16"/>
        <v>-38.319999999999993</v>
      </c>
      <c r="L57" s="55">
        <f t="shared" si="9"/>
        <v>38.890000000000001</v>
      </c>
      <c r="M57" s="55">
        <f t="shared" si="17"/>
        <v>38.890000000000001</v>
      </c>
      <c r="N57" s="55">
        <f t="shared" si="18"/>
        <v>1.1899999999999995</v>
      </c>
      <c r="O57" s="57">
        <f t="shared" si="12"/>
        <v>0.64488925956815868</v>
      </c>
      <c r="P57" s="57">
        <f t="shared" si="13"/>
        <v>1.1155339805825242</v>
      </c>
      <c r="Q57" s="57">
        <f t="shared" si="14"/>
        <v>2.2667752442996743</v>
      </c>
      <c r="R57" s="57">
        <f t="shared" si="15"/>
        <v>2.2667752442996743</v>
      </c>
      <c r="S57" s="1"/>
      <c r="T57" s="1"/>
      <c r="U57" s="1"/>
      <c r="V57" s="1"/>
      <c r="W57" s="1"/>
      <c r="X57" s="1"/>
      <c r="Y57" s="1"/>
      <c r="Z57" s="1"/>
    </row>
    <row r="58" ht="17.25">
      <c r="A58" s="75"/>
      <c r="B58" s="52"/>
      <c r="C58" s="53" t="s">
        <v>87</v>
      </c>
      <c r="D58" s="64" t="s">
        <v>124</v>
      </c>
      <c r="E58" s="55">
        <v>383.61000000000001</v>
      </c>
      <c r="F58" s="55">
        <v>26</v>
      </c>
      <c r="G58" s="55">
        <v>26</v>
      </c>
      <c r="H58" s="55">
        <v>0</v>
      </c>
      <c r="I58" s="55">
        <v>257.25</v>
      </c>
      <c r="J58" s="55">
        <v>-207.09</v>
      </c>
      <c r="K58" s="55">
        <f t="shared" si="16"/>
        <v>-126.36000000000001</v>
      </c>
      <c r="L58" s="55">
        <f t="shared" si="9"/>
        <v>231.25</v>
      </c>
      <c r="M58" s="55">
        <f t="shared" si="17"/>
        <v>231.25</v>
      </c>
      <c r="N58" s="55">
        <f t="shared" si="18"/>
        <v>-207.09</v>
      </c>
      <c r="O58" s="57">
        <f t="shared" si="12"/>
        <v>0.6706029561273168</v>
      </c>
      <c r="P58" s="57" t="str">
        <f t="shared" si="13"/>
        <v/>
      </c>
      <c r="Q58" s="57">
        <f t="shared" si="14"/>
        <v>9.8942307692307701</v>
      </c>
      <c r="R58" s="89">
        <f t="shared" si="15"/>
        <v>9.8942307692307701</v>
      </c>
      <c r="S58" s="1"/>
      <c r="T58" s="1"/>
      <c r="U58" s="1"/>
      <c r="V58" s="1"/>
      <c r="W58" s="1"/>
      <c r="X58" s="1"/>
      <c r="Y58" s="1"/>
      <c r="Z58" s="1"/>
    </row>
    <row r="59" ht="17.25">
      <c r="A59" s="75"/>
      <c r="B59" s="52"/>
      <c r="C59" s="53" t="s">
        <v>51</v>
      </c>
      <c r="D59" s="64" t="s">
        <v>52</v>
      </c>
      <c r="E59" s="55">
        <v>0</v>
      </c>
      <c r="F59" s="55">
        <v>371</v>
      </c>
      <c r="G59" s="55">
        <v>0</v>
      </c>
      <c r="H59" s="55">
        <v>0</v>
      </c>
      <c r="I59" s="55">
        <v>0</v>
      </c>
      <c r="J59" s="55">
        <v>0</v>
      </c>
      <c r="K59" s="55">
        <f t="shared" si="16"/>
        <v>0</v>
      </c>
      <c r="L59" s="55">
        <f t="shared" si="9"/>
        <v>0</v>
      </c>
      <c r="M59" s="55">
        <f t="shared" si="17"/>
        <v>-371</v>
      </c>
      <c r="N59" s="55">
        <f t="shared" si="18"/>
        <v>0</v>
      </c>
      <c r="O59" s="57" t="str">
        <f t="shared" si="12"/>
        <v/>
      </c>
      <c r="P59" s="57" t="str">
        <f t="shared" si="13"/>
        <v/>
      </c>
      <c r="Q59" s="57" t="str">
        <f t="shared" si="14"/>
        <v/>
      </c>
      <c r="R59" s="57">
        <f t="shared" si="15"/>
        <v>0</v>
      </c>
      <c r="S59" s="1"/>
      <c r="T59" s="1"/>
      <c r="U59" s="1"/>
      <c r="V59" s="1"/>
      <c r="W59" s="1"/>
      <c r="X59" s="1"/>
      <c r="Y59" s="1"/>
      <c r="Z59" s="1"/>
    </row>
    <row r="60" ht="34.5">
      <c r="A60" s="75"/>
      <c r="B60" s="52"/>
      <c r="C60" s="53" t="s">
        <v>125</v>
      </c>
      <c r="D60" s="64" t="s">
        <v>126</v>
      </c>
      <c r="E60" s="55">
        <v>22589.93</v>
      </c>
      <c r="F60" s="55">
        <v>8722.7000000000007</v>
      </c>
      <c r="G60" s="55">
        <v>509.89999999999998</v>
      </c>
      <c r="H60" s="55">
        <v>184.90000000000001</v>
      </c>
      <c r="I60" s="55">
        <v>14917.679999999935</v>
      </c>
      <c r="J60" s="55">
        <v>1682.4400000000005</v>
      </c>
      <c r="K60" s="55">
        <f t="shared" si="16"/>
        <v>-7672.2500000000655</v>
      </c>
      <c r="L60" s="55">
        <f t="shared" si="9"/>
        <v>14407.779999999935</v>
      </c>
      <c r="M60" s="55">
        <f t="shared" si="17"/>
        <v>6194.9799999999341</v>
      </c>
      <c r="N60" s="55">
        <f t="shared" si="18"/>
        <v>1497.5400000000004</v>
      </c>
      <c r="O60" s="57">
        <f t="shared" si="12"/>
        <v>0.66036858015938671</v>
      </c>
      <c r="P60" s="57">
        <f t="shared" si="13"/>
        <v>9.0991887506760438</v>
      </c>
      <c r="Q60" s="57">
        <f t="shared" si="14"/>
        <v>29.256089429299735</v>
      </c>
      <c r="R60" s="57">
        <f t="shared" si="15"/>
        <v>1.7102135806573577</v>
      </c>
      <c r="S60" s="1"/>
      <c r="T60" s="1"/>
      <c r="U60" s="1"/>
      <c r="V60" s="1"/>
      <c r="W60" s="1"/>
      <c r="X60" s="1"/>
      <c r="Y60" s="1"/>
      <c r="Z60" s="1"/>
    </row>
    <row r="61" ht="17.25">
      <c r="A61" s="75"/>
      <c r="B61" s="52"/>
      <c r="C61" s="53" t="s">
        <v>53</v>
      </c>
      <c r="D61" s="64" t="s">
        <v>54</v>
      </c>
      <c r="E61" s="55">
        <v>20678.939999999999</v>
      </c>
      <c r="F61" s="55">
        <v>103985.39999999999</v>
      </c>
      <c r="G61" s="55">
        <v>21441.799999999996</v>
      </c>
      <c r="H61" s="55">
        <v>8299</v>
      </c>
      <c r="I61" s="55">
        <v>39050.469999999994</v>
      </c>
      <c r="J61" s="55">
        <v>9391.8600000000006</v>
      </c>
      <c r="K61" s="55">
        <f t="shared" si="16"/>
        <v>18371.529999999995</v>
      </c>
      <c r="L61" s="55">
        <f t="shared" si="9"/>
        <v>17608.669999999998</v>
      </c>
      <c r="M61" s="55">
        <f t="shared" si="17"/>
        <v>-64934.93</v>
      </c>
      <c r="N61" s="55">
        <f t="shared" si="18"/>
        <v>1092.8600000000006</v>
      </c>
      <c r="O61" s="57">
        <f t="shared" si="12"/>
        <v>1.8884173947020493</v>
      </c>
      <c r="P61" s="57">
        <f t="shared" si="13"/>
        <v>1.1316857452705147</v>
      </c>
      <c r="Q61" s="57">
        <f t="shared" si="14"/>
        <v>1.8212309600873062</v>
      </c>
      <c r="R61" s="57">
        <f t="shared" si="15"/>
        <v>0.37553800822038474</v>
      </c>
      <c r="S61" s="1"/>
      <c r="T61" s="1"/>
      <c r="U61" s="1"/>
      <c r="V61" s="1"/>
      <c r="W61" s="1"/>
      <c r="X61" s="1"/>
      <c r="Y61" s="1"/>
      <c r="Z61" s="1"/>
    </row>
    <row r="62" ht="17.25">
      <c r="A62" s="75"/>
      <c r="B62" s="52"/>
      <c r="C62" s="53" t="s">
        <v>127</v>
      </c>
      <c r="D62" s="64" t="s">
        <v>128</v>
      </c>
      <c r="E62" s="55">
        <v>156.50999999999999</v>
      </c>
      <c r="F62" s="55">
        <v>0</v>
      </c>
      <c r="G62" s="55">
        <v>0</v>
      </c>
      <c r="H62" s="55">
        <v>0</v>
      </c>
      <c r="I62" s="55">
        <f>76.76+124.52</f>
        <v>201.28</v>
      </c>
      <c r="J62" s="55">
        <f>76.76+21.24</f>
        <v>98</v>
      </c>
      <c r="K62" s="55">
        <f t="shared" si="16"/>
        <v>44.77000000000001</v>
      </c>
      <c r="L62" s="55">
        <f t="shared" si="9"/>
        <v>201.28</v>
      </c>
      <c r="M62" s="55">
        <f t="shared" si="17"/>
        <v>201.28</v>
      </c>
      <c r="N62" s="55">
        <f t="shared" si="18"/>
        <v>98</v>
      </c>
      <c r="O62" s="57">
        <f t="shared" si="12"/>
        <v>1.2860520094562649</v>
      </c>
      <c r="P62" s="57" t="str">
        <f t="shared" si="13"/>
        <v/>
      </c>
      <c r="Q62" s="57" t="str">
        <f t="shared" si="14"/>
        <v/>
      </c>
      <c r="R62" s="57" t="str">
        <f t="shared" si="15"/>
        <v/>
      </c>
      <c r="S62" s="1"/>
      <c r="T62" s="1"/>
      <c r="U62" s="1"/>
      <c r="V62" s="1"/>
      <c r="W62" s="1"/>
      <c r="X62" s="1"/>
      <c r="Y62" s="1"/>
      <c r="Z62" s="1"/>
    </row>
    <row r="63" ht="17.25">
      <c r="A63" s="75"/>
      <c r="B63" s="52"/>
      <c r="C63" s="53" t="s">
        <v>129</v>
      </c>
      <c r="D63" s="64" t="s">
        <v>130</v>
      </c>
      <c r="E63" s="55">
        <v>214.27000000000001</v>
      </c>
      <c r="F63" s="55">
        <v>0</v>
      </c>
      <c r="G63" s="55">
        <v>0</v>
      </c>
      <c r="H63" s="55">
        <v>0</v>
      </c>
      <c r="I63" s="55">
        <v>441.75999999999999</v>
      </c>
      <c r="J63" s="55">
        <v>121.79000000000001</v>
      </c>
      <c r="K63" s="55">
        <f t="shared" si="16"/>
        <v>227.48999999999998</v>
      </c>
      <c r="L63" s="55">
        <f t="shared" si="9"/>
        <v>441.75999999999999</v>
      </c>
      <c r="M63" s="55">
        <f t="shared" si="17"/>
        <v>441.75999999999999</v>
      </c>
      <c r="N63" s="55">
        <f t="shared" si="18"/>
        <v>121.79000000000001</v>
      </c>
      <c r="O63" s="57">
        <f t="shared" si="12"/>
        <v>2.0616978578429084</v>
      </c>
      <c r="P63" s="57" t="str">
        <f t="shared" si="13"/>
        <v/>
      </c>
      <c r="Q63" s="57" t="str">
        <f t="shared" si="14"/>
        <v/>
      </c>
      <c r="R63" s="57" t="str">
        <f t="shared" si="15"/>
        <v/>
      </c>
      <c r="S63" s="1"/>
      <c r="T63" s="1"/>
      <c r="U63" s="1"/>
      <c r="V63" s="1"/>
      <c r="W63" s="1"/>
      <c r="X63" s="1"/>
      <c r="Y63" s="1"/>
      <c r="Z63" s="1"/>
    </row>
    <row r="64" ht="17.25">
      <c r="A64" s="75"/>
      <c r="B64" s="52"/>
      <c r="C64" s="53" t="s">
        <v>131</v>
      </c>
      <c r="D64" s="64" t="s">
        <v>132</v>
      </c>
      <c r="E64" s="55">
        <v>83.349999999999994</v>
      </c>
      <c r="F64" s="55">
        <v>0</v>
      </c>
      <c r="G64" s="55">
        <v>0</v>
      </c>
      <c r="H64" s="55">
        <v>0</v>
      </c>
      <c r="I64" s="55">
        <v>5809.4399999999996</v>
      </c>
      <c r="J64" s="55">
        <v>5400.1599999999999</v>
      </c>
      <c r="K64" s="55">
        <f t="shared" si="16"/>
        <v>5726.0899999999992</v>
      </c>
      <c r="L64" s="55">
        <f t="shared" si="9"/>
        <v>5809.4399999999996</v>
      </c>
      <c r="M64" s="55">
        <f t="shared" si="17"/>
        <v>5809.4399999999996</v>
      </c>
      <c r="N64" s="55">
        <f t="shared" si="18"/>
        <v>5400.1599999999999</v>
      </c>
      <c r="O64" s="57">
        <f t="shared" si="12"/>
        <v>69.699340131973599</v>
      </c>
      <c r="P64" s="57" t="str">
        <f t="shared" si="13"/>
        <v/>
      </c>
      <c r="Q64" s="57" t="str">
        <f t="shared" si="14"/>
        <v/>
      </c>
      <c r="R64" s="57" t="str">
        <f t="shared" si="15"/>
        <v/>
      </c>
      <c r="S64" s="1"/>
      <c r="T64" s="1"/>
      <c r="U64" s="1"/>
      <c r="V64" s="1"/>
      <c r="W64" s="1"/>
      <c r="X64" s="1"/>
      <c r="Y64" s="1"/>
      <c r="Z64" s="1"/>
    </row>
    <row r="65" s="65" customFormat="1" ht="15">
      <c r="A65" s="76"/>
      <c r="B65" s="67"/>
      <c r="C65" s="68"/>
      <c r="D65" s="69" t="s">
        <v>55</v>
      </c>
      <c r="E65" s="70">
        <f>SUM(E57:E64)</f>
        <v>44214.519999999997</v>
      </c>
      <c r="F65" s="70">
        <f>SUM(F57:F64)</f>
        <v>113135.79999999999</v>
      </c>
      <c r="G65" s="70">
        <f>SUM(G57:G64)</f>
        <v>22008.399999999994</v>
      </c>
      <c r="H65" s="70">
        <f>SUM(H57:H64)</f>
        <v>8494.2000000000007</v>
      </c>
      <c r="I65" s="70">
        <f>SUM(I57:I64)</f>
        <v>60747.469999999936</v>
      </c>
      <c r="J65" s="70">
        <f>SUM(J57:J64)</f>
        <v>16498.650000000001</v>
      </c>
      <c r="K65" s="70">
        <f t="shared" si="16"/>
        <v>16532.949999999939</v>
      </c>
      <c r="L65" s="70">
        <f t="shared" si="9"/>
        <v>38739.069999999942</v>
      </c>
      <c r="M65" s="70">
        <f t="shared" si="17"/>
        <v>-52388.330000000053</v>
      </c>
      <c r="N65" s="70">
        <f t="shared" si="18"/>
        <v>8004.4500000000007</v>
      </c>
      <c r="O65" s="71">
        <f t="shared" si="12"/>
        <v>1.3739258053689136</v>
      </c>
      <c r="P65" s="71">
        <f t="shared" si="13"/>
        <v>1.9423430105248287</v>
      </c>
      <c r="Q65" s="71">
        <f t="shared" si="14"/>
        <v>2.7601947438250827</v>
      </c>
      <c r="R65" s="71">
        <f t="shared" si="15"/>
        <v>0.53694294820914279</v>
      </c>
      <c r="S65" s="65"/>
      <c r="T65" s="65"/>
      <c r="U65" s="65"/>
      <c r="V65" s="65"/>
      <c r="W65" s="65"/>
      <c r="X65" s="65"/>
      <c r="Y65" s="65"/>
      <c r="Z65" s="65"/>
    </row>
    <row r="66" s="44" customFormat="1" ht="36.75" customHeight="1">
      <c r="A66" s="90"/>
      <c r="B66" s="91"/>
      <c r="C66" s="92"/>
      <c r="D66" s="93" t="s">
        <v>133</v>
      </c>
      <c r="E66" s="62">
        <f>E5+E16</f>
        <v>4342783.612089552</v>
      </c>
      <c r="F66" s="62">
        <f>F5+F16</f>
        <v>34739449.600000001</v>
      </c>
      <c r="G66" s="62">
        <f>G5+G16</f>
        <v>5956985.2999999998</v>
      </c>
      <c r="H66" s="62">
        <f>H5+H16</f>
        <v>2902046.6999999997</v>
      </c>
      <c r="I66" s="62">
        <f>I5+I16</f>
        <v>4695668.4299999997</v>
      </c>
      <c r="J66" s="62">
        <f>J5+J16</f>
        <v>701574.52000000002</v>
      </c>
      <c r="K66" s="62">
        <f t="shared" si="16"/>
        <v>352884.81791044772</v>
      </c>
      <c r="L66" s="62">
        <f t="shared" si="9"/>
        <v>-1261316.8700000001</v>
      </c>
      <c r="M66" s="62">
        <f t="shared" si="17"/>
        <v>-30043781.170000002</v>
      </c>
      <c r="N66" s="62">
        <f t="shared" si="18"/>
        <v>-2200472.1799999997</v>
      </c>
      <c r="O66" s="50">
        <f t="shared" si="12"/>
        <v>1.0812577483547829</v>
      </c>
      <c r="P66" s="50">
        <f t="shared" si="13"/>
        <v>0.24175162997893868</v>
      </c>
      <c r="Q66" s="50">
        <f t="shared" si="14"/>
        <v>0.78826255119347022</v>
      </c>
      <c r="R66" s="50">
        <f t="shared" si="15"/>
        <v>0.13516818729333005</v>
      </c>
      <c r="S66" s="44"/>
      <c r="T66" s="44"/>
      <c r="U66" s="44"/>
      <c r="V66" s="44"/>
      <c r="W66" s="44"/>
      <c r="X66" s="44"/>
      <c r="Y66" s="44"/>
      <c r="Z66" s="44"/>
    </row>
    <row r="67" s="44" customFormat="1">
      <c r="A67" s="94"/>
      <c r="B67" s="95"/>
      <c r="C67" s="47"/>
      <c r="D67" s="61" t="s">
        <v>134</v>
      </c>
      <c r="E67" s="62">
        <f>SUM(E68:E76)</f>
        <v>4469843.3499999996</v>
      </c>
      <c r="F67" s="62">
        <f>SUM(F68:F76)</f>
        <v>25416474.390000001</v>
      </c>
      <c r="G67" s="62">
        <f>SUM(G68:G76)</f>
        <v>5421173.4700000007</v>
      </c>
      <c r="H67" s="62">
        <f>SUM(H68:H76)</f>
        <v>1749933.7499999998</v>
      </c>
      <c r="I67" s="62">
        <f>SUM(I68:I76)</f>
        <v>5550386.7800000012</v>
      </c>
      <c r="J67" s="62">
        <f>SUM(J68:J76)</f>
        <v>1736763.7399999998</v>
      </c>
      <c r="K67" s="62">
        <f t="shared" si="16"/>
        <v>1080543.4300000016</v>
      </c>
      <c r="L67" s="62">
        <f t="shared" si="9"/>
        <v>129213.31000000052</v>
      </c>
      <c r="M67" s="62">
        <f t="shared" si="17"/>
        <v>-19866087.609999999</v>
      </c>
      <c r="N67" s="62">
        <f t="shared" si="18"/>
        <v>-13170.010000000009</v>
      </c>
      <c r="O67" s="50">
        <f t="shared" si="12"/>
        <v>1.2417407827055063</v>
      </c>
      <c r="P67" s="50">
        <f t="shared" si="13"/>
        <v>0.99247399508695688</v>
      </c>
      <c r="Q67" s="50">
        <f t="shared" si="14"/>
        <v>1.0238349336569008</v>
      </c>
      <c r="R67" s="50">
        <f t="shared" si="15"/>
        <v>0.21837752533387464</v>
      </c>
      <c r="S67" s="44"/>
      <c r="T67" s="44"/>
      <c r="U67" s="44"/>
      <c r="V67" s="44"/>
      <c r="W67" s="44"/>
      <c r="X67" s="44"/>
      <c r="Y67" s="44"/>
      <c r="Z67" s="44"/>
    </row>
    <row r="68" ht="22.5">
      <c r="A68" s="51"/>
      <c r="B68" s="52"/>
      <c r="C68" s="53" t="s">
        <v>135</v>
      </c>
      <c r="D68" s="96" t="s">
        <v>136</v>
      </c>
      <c r="E68" s="55">
        <v>151433.20000000001</v>
      </c>
      <c r="F68" s="55">
        <v>415518.29999999999</v>
      </c>
      <c r="G68" s="55">
        <v>190212.89999999999</v>
      </c>
      <c r="H68" s="55">
        <v>0</v>
      </c>
      <c r="I68" s="55">
        <v>191981.5</v>
      </c>
      <c r="J68" s="55">
        <v>0</v>
      </c>
      <c r="K68" s="55">
        <f t="shared" si="16"/>
        <v>40548.299999999988</v>
      </c>
      <c r="L68" s="55">
        <f t="shared" si="9"/>
        <v>1768.6000000000058</v>
      </c>
      <c r="M68" s="55">
        <f t="shared" si="17"/>
        <v>-223536.79999999999</v>
      </c>
      <c r="N68" s="55">
        <f t="shared" si="18"/>
        <v>0</v>
      </c>
      <c r="O68" s="57">
        <f t="shared" si="12"/>
        <v>1.2677636079802843</v>
      </c>
      <c r="P68" s="57" t="str">
        <f t="shared" si="13"/>
        <v/>
      </c>
      <c r="Q68" s="57">
        <f t="shared" si="14"/>
        <v>1.0092980023962623</v>
      </c>
      <c r="R68" s="57">
        <f t="shared" si="15"/>
        <v>0.46202898885560517</v>
      </c>
      <c r="S68" s="1"/>
      <c r="T68" s="1"/>
      <c r="U68" s="1"/>
      <c r="V68" s="1"/>
      <c r="W68" s="1"/>
      <c r="X68" s="1"/>
      <c r="Y68" s="1"/>
      <c r="Z68" s="1"/>
    </row>
    <row r="69" ht="18" customHeight="1">
      <c r="A69" s="51"/>
      <c r="B69" s="52"/>
      <c r="C69" s="53" t="s">
        <v>137</v>
      </c>
      <c r="D69" s="96" t="s">
        <v>138</v>
      </c>
      <c r="E69" s="55">
        <v>634471.25</v>
      </c>
      <c r="F69" s="55">
        <v>5746910.8399999999</v>
      </c>
      <c r="G69" s="55">
        <v>410269.37</v>
      </c>
      <c r="H69" s="55">
        <v>260190.10999999999</v>
      </c>
      <c r="I69" s="55">
        <v>410269.37</v>
      </c>
      <c r="J69" s="55">
        <v>260190.10999999999</v>
      </c>
      <c r="K69" s="55">
        <f t="shared" si="16"/>
        <v>-224201.88</v>
      </c>
      <c r="L69" s="55">
        <f t="shared" si="9"/>
        <v>0</v>
      </c>
      <c r="M69" s="55">
        <f t="shared" si="17"/>
        <v>-5336641.4699999997</v>
      </c>
      <c r="N69" s="55">
        <f t="shared" si="18"/>
        <v>0</v>
      </c>
      <c r="O69" s="57">
        <f t="shared" si="12"/>
        <v>0.64663193170691347</v>
      </c>
      <c r="P69" s="57">
        <f t="shared" si="13"/>
        <v>1</v>
      </c>
      <c r="Q69" s="57">
        <f t="shared" si="14"/>
        <v>1</v>
      </c>
      <c r="R69" s="57">
        <f t="shared" si="15"/>
        <v>0.071389548476099199</v>
      </c>
      <c r="S69" s="1"/>
      <c r="T69" s="1"/>
      <c r="U69" s="1"/>
      <c r="V69" s="1"/>
      <c r="W69" s="1"/>
      <c r="X69" s="1"/>
      <c r="Y69" s="1"/>
      <c r="Z69" s="1"/>
    </row>
    <row r="70" ht="16.5" customHeight="1">
      <c r="A70" s="51"/>
      <c r="B70" s="52"/>
      <c r="C70" s="53" t="s">
        <v>139</v>
      </c>
      <c r="D70" s="96" t="s">
        <v>140</v>
      </c>
      <c r="E70" s="55">
        <v>2769183.0499999998</v>
      </c>
      <c r="F70" s="55">
        <v>15820337.34</v>
      </c>
      <c r="G70" s="85">
        <f>694.47+3504821.16</f>
        <v>3505515.6300000004</v>
      </c>
      <c r="H70" s="55">
        <f>694.47+1397078.93</f>
        <v>1397773.3999999999</v>
      </c>
      <c r="I70" s="55">
        <f>694.47+3504821.16</f>
        <v>3505515.6300000004</v>
      </c>
      <c r="J70" s="55">
        <f>694.47+1397078.93</f>
        <v>1397773.3999999999</v>
      </c>
      <c r="K70" s="55">
        <f t="shared" si="16"/>
        <v>736332.58000000054</v>
      </c>
      <c r="L70" s="55">
        <f t="shared" si="9"/>
        <v>0</v>
      </c>
      <c r="M70" s="55">
        <f t="shared" si="17"/>
        <v>-12314821.709999999</v>
      </c>
      <c r="N70" s="55">
        <f t="shared" si="18"/>
        <v>0</v>
      </c>
      <c r="O70" s="57">
        <f t="shared" si="12"/>
        <v>1.2659024581274974</v>
      </c>
      <c r="P70" s="57">
        <f t="shared" si="13"/>
        <v>1</v>
      </c>
      <c r="Q70" s="57">
        <f t="shared" si="14"/>
        <v>1</v>
      </c>
      <c r="R70" s="57">
        <f t="shared" si="15"/>
        <v>0.22158286227795446</v>
      </c>
      <c r="S70" s="1"/>
      <c r="T70" s="1"/>
      <c r="U70" s="1"/>
      <c r="V70" s="1"/>
      <c r="W70" s="1"/>
      <c r="X70" s="1"/>
      <c r="Y70" s="1"/>
      <c r="Z70" s="1"/>
    </row>
    <row r="71" ht="22.5">
      <c r="A71" s="51"/>
      <c r="B71" s="52"/>
      <c r="C71" s="53" t="s">
        <v>141</v>
      </c>
      <c r="D71" s="97" t="s">
        <v>142</v>
      </c>
      <c r="E71" s="55">
        <v>866582.92000000004</v>
      </c>
      <c r="F71" s="55">
        <v>3427063.2999999998</v>
      </c>
      <c r="G71" s="55">
        <v>1308530.96</v>
      </c>
      <c r="H71" s="55">
        <v>91970.240000000005</v>
      </c>
      <c r="I71" s="55">
        <v>1308530.96</v>
      </c>
      <c r="J71" s="55">
        <v>69871.470000000001</v>
      </c>
      <c r="K71" s="55">
        <f t="shared" si="16"/>
        <v>441948.03999999992</v>
      </c>
      <c r="L71" s="55">
        <f t="shared" si="9"/>
        <v>0</v>
      </c>
      <c r="M71" s="55">
        <f t="shared" si="17"/>
        <v>-2118532.3399999999</v>
      </c>
      <c r="N71" s="55">
        <f t="shared" si="18"/>
        <v>-22098.770000000004</v>
      </c>
      <c r="O71" s="57">
        <f t="shared" si="12"/>
        <v>1.5099893268147957</v>
      </c>
      <c r="P71" s="57">
        <f t="shared" si="13"/>
        <v>0.75971825233901746</v>
      </c>
      <c r="Q71" s="57">
        <f t="shared" si="14"/>
        <v>1</v>
      </c>
      <c r="R71" s="57">
        <f t="shared" si="15"/>
        <v>0.38182281605361651</v>
      </c>
      <c r="S71" s="1"/>
      <c r="T71" s="1"/>
      <c r="U71" s="1"/>
      <c r="V71" s="1"/>
      <c r="W71" s="1"/>
      <c r="X71" s="1"/>
      <c r="Y71" s="1"/>
      <c r="Z71" s="1"/>
    </row>
    <row r="72" ht="33">
      <c r="A72" s="51"/>
      <c r="B72" s="52"/>
      <c r="C72" s="53" t="s">
        <v>143</v>
      </c>
      <c r="D72" s="97" t="s">
        <v>144</v>
      </c>
      <c r="E72" s="55">
        <v>45.149999999999999</v>
      </c>
      <c r="F72" s="55">
        <v>0</v>
      </c>
      <c r="G72" s="55">
        <v>0</v>
      </c>
      <c r="H72" s="55">
        <v>0</v>
      </c>
      <c r="I72" s="55">
        <v>6466.3699999999999</v>
      </c>
      <c r="J72" s="55">
        <v>0</v>
      </c>
      <c r="K72" s="55">
        <f t="shared" si="16"/>
        <v>6421.2200000000003</v>
      </c>
      <c r="L72" s="55">
        <f t="shared" si="9"/>
        <v>6466.3699999999999</v>
      </c>
      <c r="M72" s="55">
        <f t="shared" si="17"/>
        <v>6466.3699999999999</v>
      </c>
      <c r="N72" s="55">
        <f t="shared" si="18"/>
        <v>0</v>
      </c>
      <c r="O72" s="57">
        <f t="shared" si="12"/>
        <v>143.21971207087486</v>
      </c>
      <c r="P72" s="57" t="str">
        <f t="shared" si="13"/>
        <v/>
      </c>
      <c r="Q72" s="57" t="str">
        <f t="shared" si="14"/>
        <v/>
      </c>
      <c r="R72" s="57" t="str">
        <f t="shared" si="15"/>
        <v/>
      </c>
      <c r="S72" s="1"/>
      <c r="T72" s="1"/>
      <c r="U72" s="1"/>
      <c r="V72" s="1"/>
      <c r="W72" s="1"/>
      <c r="X72" s="1"/>
      <c r="Y72" s="1"/>
      <c r="Z72" s="1"/>
    </row>
    <row r="73" ht="19.5" customHeight="1">
      <c r="A73" s="51"/>
      <c r="B73" s="52"/>
      <c r="C73" s="53" t="s">
        <v>145</v>
      </c>
      <c r="D73" s="97" t="s">
        <v>146</v>
      </c>
      <c r="E73" s="55">
        <v>58676.620000000003</v>
      </c>
      <c r="F73" s="55">
        <v>0</v>
      </c>
      <c r="G73" s="55">
        <v>0</v>
      </c>
      <c r="H73" s="55">
        <v>0</v>
      </c>
      <c r="I73" s="55">
        <v>31816.950000000001</v>
      </c>
      <c r="J73" s="55">
        <v>0</v>
      </c>
      <c r="K73" s="55">
        <f t="shared" si="16"/>
        <v>-26859.670000000002</v>
      </c>
      <c r="L73" s="55">
        <f t="shared" si="9"/>
        <v>31816.950000000001</v>
      </c>
      <c r="M73" s="55">
        <f t="shared" si="17"/>
        <v>31816.950000000001</v>
      </c>
      <c r="N73" s="55">
        <f t="shared" si="18"/>
        <v>0</v>
      </c>
      <c r="O73" s="57">
        <f t="shared" si="12"/>
        <v>0.54224237865098568</v>
      </c>
      <c r="P73" s="57" t="str">
        <f t="shared" si="13"/>
        <v/>
      </c>
      <c r="Q73" s="57" t="str">
        <f t="shared" si="14"/>
        <v/>
      </c>
      <c r="R73" s="57" t="str">
        <f t="shared" si="15"/>
        <v/>
      </c>
      <c r="S73" s="1"/>
      <c r="T73" s="1"/>
      <c r="U73" s="1"/>
      <c r="V73" s="1"/>
      <c r="W73" s="1"/>
      <c r="X73" s="1"/>
      <c r="Y73" s="1"/>
      <c r="Z73" s="1"/>
    </row>
    <row r="74" ht="48.75" customHeight="1">
      <c r="A74" s="45"/>
      <c r="B74" s="46"/>
      <c r="C74" s="53" t="s">
        <v>147</v>
      </c>
      <c r="D74" s="98" t="s">
        <v>148</v>
      </c>
      <c r="E74" s="58">
        <v>-38613.110000000001</v>
      </c>
      <c r="F74" s="58">
        <v>0</v>
      </c>
      <c r="G74" s="58">
        <v>0</v>
      </c>
      <c r="H74" s="58">
        <v>0</v>
      </c>
      <c r="I74" s="58">
        <f>1606.36-15014.76</f>
        <v>-13408.4</v>
      </c>
      <c r="J74" s="58">
        <f>1606.36-15014.76</f>
        <v>-13408.4</v>
      </c>
      <c r="K74" s="58">
        <f t="shared" si="16"/>
        <v>25204.709999999999</v>
      </c>
      <c r="L74" s="58">
        <f t="shared" ref="L74:L77" si="19">I74-G74</f>
        <v>-13408.4</v>
      </c>
      <c r="M74" s="58">
        <f t="shared" si="17"/>
        <v>-13408.4</v>
      </c>
      <c r="N74" s="58">
        <f t="shared" si="18"/>
        <v>-13408.4</v>
      </c>
      <c r="O74" s="99">
        <f t="shared" ref="O74:O77" si="20">IFERROR(I74/E74,"")</f>
        <v>0.3472499366147922</v>
      </c>
      <c r="P74" s="57" t="str">
        <f t="shared" ref="P74:P77" si="21">IFERROR(J74/H74,"")</f>
        <v/>
      </c>
      <c r="Q74" s="57" t="str">
        <f t="shared" ref="Q74:Q77" si="22">IFERROR(I74/G74,"")</f>
        <v/>
      </c>
      <c r="R74" s="100" t="str">
        <f t="shared" ref="R74:R77" si="23">IFERROR(I74/F74,"")</f>
        <v/>
      </c>
      <c r="S74" s="1"/>
      <c r="T74" s="1"/>
      <c r="U74" s="1"/>
      <c r="V74" s="1"/>
      <c r="W74" s="1"/>
      <c r="X74" s="1"/>
      <c r="Y74" s="1"/>
      <c r="Z74" s="1"/>
    </row>
    <row r="75" ht="33">
      <c r="A75" s="51"/>
      <c r="B75" s="52"/>
      <c r="C75" s="53" t="s">
        <v>149</v>
      </c>
      <c r="D75" s="101" t="s">
        <v>150</v>
      </c>
      <c r="E75" s="55">
        <v>152019.54999999999</v>
      </c>
      <c r="F75" s="55">
        <v>6644.6099999999997</v>
      </c>
      <c r="G75" s="55">
        <v>6644.6099999999997</v>
      </c>
      <c r="H75" s="55">
        <v>0</v>
      </c>
      <c r="I75" s="55">
        <v>170824.16</v>
      </c>
      <c r="J75" s="55">
        <v>5.25</v>
      </c>
      <c r="K75" s="55">
        <f t="shared" si="16"/>
        <v>18804.610000000015</v>
      </c>
      <c r="L75" s="55">
        <f t="shared" si="19"/>
        <v>164179.55000000002</v>
      </c>
      <c r="M75" s="55">
        <f t="shared" si="17"/>
        <v>164179.55000000002</v>
      </c>
      <c r="N75" s="55">
        <f t="shared" si="18"/>
        <v>5.25</v>
      </c>
      <c r="O75" s="57">
        <f t="shared" si="20"/>
        <v>1.123698629551265</v>
      </c>
      <c r="P75" s="57" t="str">
        <f t="shared" si="21"/>
        <v/>
      </c>
      <c r="Q75" s="57">
        <f t="shared" si="22"/>
        <v>25.708681171656426</v>
      </c>
      <c r="R75" s="57">
        <f t="shared" si="23"/>
        <v>25.708681171656426</v>
      </c>
      <c r="S75" s="1"/>
      <c r="T75" s="1"/>
      <c r="U75" s="1"/>
      <c r="V75" s="1"/>
      <c r="W75" s="1"/>
      <c r="X75" s="1"/>
      <c r="Y75" s="1"/>
      <c r="Z75" s="1"/>
    </row>
    <row r="76" ht="14.25" customHeight="1">
      <c r="A76" s="51"/>
      <c r="B76" s="52"/>
      <c r="C76" s="53" t="s">
        <v>151</v>
      </c>
      <c r="D76" s="101" t="s">
        <v>152</v>
      </c>
      <c r="E76" s="55">
        <v>-123955.28</v>
      </c>
      <c r="F76" s="55">
        <v>0</v>
      </c>
      <c r="G76" s="55">
        <v>0</v>
      </c>
      <c r="H76" s="55">
        <v>0</v>
      </c>
      <c r="I76" s="55">
        <v>-61609.760000000002</v>
      </c>
      <c r="J76" s="55">
        <v>22331.91</v>
      </c>
      <c r="K76" s="55">
        <f t="shared" si="16"/>
        <v>62345.519999999997</v>
      </c>
      <c r="L76" s="55">
        <f t="shared" si="19"/>
        <v>-61609.760000000002</v>
      </c>
      <c r="M76" s="55">
        <f t="shared" si="17"/>
        <v>-61609.760000000002</v>
      </c>
      <c r="N76" s="55">
        <f t="shared" si="18"/>
        <v>22331.91</v>
      </c>
      <c r="O76" s="57">
        <f t="shared" si="20"/>
        <v>0.49703215546768159</v>
      </c>
      <c r="P76" s="57" t="str">
        <f t="shared" si="21"/>
        <v/>
      </c>
      <c r="Q76" s="57" t="str">
        <f t="shared" si="22"/>
        <v/>
      </c>
      <c r="R76" s="57" t="str">
        <f t="shared" si="23"/>
        <v/>
      </c>
      <c r="S76" s="1"/>
      <c r="T76" s="1"/>
      <c r="U76" s="1"/>
      <c r="V76" s="1"/>
      <c r="W76" s="1"/>
      <c r="X76" s="1"/>
      <c r="Y76" s="1"/>
      <c r="Z76" s="1"/>
    </row>
    <row r="77" s="44" customFormat="1" ht="22.5" customHeight="1">
      <c r="A77" s="102"/>
      <c r="B77" s="103"/>
      <c r="C77" s="104"/>
      <c r="D77" s="105" t="s">
        <v>153</v>
      </c>
      <c r="E77" s="62">
        <f>E66+E67</f>
        <v>8812626.9620895516</v>
      </c>
      <c r="F77" s="62">
        <f>F66+F67</f>
        <v>60155923.990000002</v>
      </c>
      <c r="G77" s="62">
        <f>G66+G67</f>
        <v>11378158.77</v>
      </c>
      <c r="H77" s="62">
        <f>H66+H67</f>
        <v>4651980.4499999993</v>
      </c>
      <c r="I77" s="62">
        <f>I66+I67</f>
        <v>10246055.210000001</v>
      </c>
      <c r="J77" s="62">
        <f>J66+J67</f>
        <v>2438338.2599999998</v>
      </c>
      <c r="K77" s="62">
        <f t="shared" si="16"/>
        <v>1433428.2479104493</v>
      </c>
      <c r="L77" s="62">
        <f t="shared" si="19"/>
        <v>-1132103.5599999987</v>
      </c>
      <c r="M77" s="62">
        <f t="shared" si="17"/>
        <v>-49909868.780000001</v>
      </c>
      <c r="N77" s="62">
        <f t="shared" si="18"/>
        <v>-2213642.1899999995</v>
      </c>
      <c r="O77" s="50">
        <f t="shared" si="20"/>
        <v>1.1626561811905596</v>
      </c>
      <c r="P77" s="50">
        <f t="shared" si="21"/>
        <v>0.52415058193118591</v>
      </c>
      <c r="Q77" s="50">
        <f t="shared" si="22"/>
        <v>0.90050204230011821</v>
      </c>
      <c r="R77" s="50">
        <f t="shared" si="23"/>
        <v>0.17032495771660411</v>
      </c>
      <c r="S77" s="44"/>
      <c r="T77" s="44"/>
      <c r="U77" s="44"/>
      <c r="V77" s="44"/>
      <c r="W77" s="44"/>
      <c r="X77" s="44"/>
      <c r="Y77" s="44"/>
      <c r="Z77" s="44"/>
    </row>
    <row r="78">
      <c r="A78" s="106" t="s">
        <v>154</v>
      </c>
      <c r="B78" s="107" t="s">
        <v>155</v>
      </c>
      <c r="C78" s="108"/>
      <c r="D78" s="109"/>
      <c r="E78" s="110"/>
      <c r="F78" s="111"/>
      <c r="G78" s="111"/>
      <c r="H78" s="111"/>
      <c r="I78" s="112"/>
      <c r="J78" s="112"/>
      <c r="K78" s="113"/>
      <c r="L78" s="113"/>
      <c r="M78" s="111"/>
      <c r="N78" s="111"/>
      <c r="O78" s="11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E79" s="5"/>
      <c r="F79" s="1"/>
      <c r="G79" s="1"/>
      <c r="H79" s="6"/>
      <c r="I79" s="7"/>
      <c r="J79" s="7"/>
      <c r="K79" s="8"/>
      <c r="S79" s="1"/>
      <c r="T79" s="1"/>
      <c r="U79" s="1"/>
      <c r="V79" s="1"/>
      <c r="W79" s="1"/>
      <c r="X79" s="1"/>
      <c r="Y79" s="1"/>
    </row>
    <row r="80" ht="12.75">
      <c r="A80" s="2"/>
      <c r="B80" s="3"/>
      <c r="C80" s="4"/>
      <c r="D80" s="1"/>
      <c r="E80" s="5"/>
      <c r="F80" s="1"/>
      <c r="G80" s="1"/>
      <c r="H80" s="6"/>
      <c r="I80" s="7"/>
      <c r="J80" s="7"/>
      <c r="K80" s="8"/>
      <c r="L80" s="8"/>
      <c r="M80" s="1"/>
      <c r="N80" s="1"/>
      <c r="O80" s="1"/>
      <c r="P80" s="1"/>
      <c r="Q80" s="1"/>
      <c r="R80" s="1"/>
      <c r="S80" s="1"/>
      <c r="U80" s="1"/>
      <c r="W80" s="1"/>
      <c r="X80" s="1"/>
      <c r="Y80" s="1"/>
    </row>
    <row r="81" ht="12.75">
      <c r="A81" s="2"/>
      <c r="B81" s="3"/>
      <c r="C81" s="4"/>
      <c r="D81" s="1"/>
      <c r="E81" s="5"/>
      <c r="F81" s="1"/>
      <c r="G81" s="1"/>
      <c r="H81" s="6"/>
      <c r="I81" s="7"/>
      <c r="J81" s="7"/>
      <c r="K81" s="8"/>
      <c r="L81" s="8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>
      <c r="E82" s="5"/>
      <c r="F82" s="1"/>
      <c r="G82" s="1"/>
      <c r="H82" s="6"/>
      <c r="I82" s="7"/>
      <c r="J82" s="7"/>
      <c r="K82" s="8"/>
      <c r="L82" s="8"/>
      <c r="S82" s="1"/>
      <c r="T82" s="1"/>
      <c r="U82" s="1"/>
      <c r="V82" s="1"/>
      <c r="W82" s="1"/>
      <c r="X82" s="1"/>
      <c r="Y82" s="1"/>
      <c r="Z82" s="1"/>
    </row>
    <row r="83" ht="12.75">
      <c r="E83" s="5"/>
      <c r="F83" s="1"/>
      <c r="G83" s="1"/>
      <c r="H83" s="6"/>
      <c r="I83" s="7"/>
      <c r="J83" s="7"/>
      <c r="K83" s="8"/>
      <c r="L83" s="8"/>
      <c r="U83" s="1"/>
      <c r="V83" s="1"/>
      <c r="W83" s="1"/>
      <c r="X83" s="1"/>
    </row>
    <row r="84" ht="12.75">
      <c r="F84" s="1"/>
      <c r="G84" s="1"/>
      <c r="H84" s="6"/>
      <c r="I84" s="7"/>
      <c r="J84" s="7"/>
      <c r="K84" s="8"/>
      <c r="L84" s="8"/>
      <c r="U84" s="1"/>
      <c r="V84" s="1"/>
      <c r="W84" s="1"/>
      <c r="X84" s="1"/>
    </row>
    <row r="85" ht="12.75">
      <c r="H85" s="6"/>
      <c r="I85" s="7"/>
      <c r="J85" s="7"/>
      <c r="U85" s="1"/>
      <c r="V85" s="1"/>
      <c r="W85" s="1"/>
    </row>
    <row r="86" ht="12.75">
      <c r="H86" s="6"/>
      <c r="I86" s="7"/>
      <c r="J86" s="7"/>
      <c r="U86" s="1"/>
      <c r="V86" s="1"/>
      <c r="W86" s="1"/>
    </row>
    <row r="87" ht="12.75">
      <c r="H87" s="6"/>
      <c r="U87" s="1"/>
      <c r="V87" s="1"/>
      <c r="W87" s="1"/>
    </row>
    <row r="88" ht="12.75">
      <c r="H88" s="6"/>
      <c r="I88" s="7"/>
      <c r="J88" s="7"/>
      <c r="W88" s="1"/>
    </row>
    <row r="89" ht="12.75">
      <c r="H89" s="6"/>
      <c r="I89" s="7"/>
      <c r="J89" s="7"/>
      <c r="K89" s="8"/>
      <c r="W89" s="1"/>
      <c r="X89" s="1"/>
    </row>
    <row r="90" ht="12.75">
      <c r="H90" s="6"/>
      <c r="I90" s="7"/>
      <c r="J90" s="7"/>
      <c r="K90" s="8"/>
      <c r="X90" s="1"/>
    </row>
    <row r="91" ht="12.75">
      <c r="I91" s="7"/>
      <c r="J91" s="7"/>
      <c r="K91" s="8"/>
    </row>
    <row r="92" ht="12.75">
      <c r="H92" s="6"/>
      <c r="I92" s="7"/>
      <c r="J92" s="7"/>
      <c r="K92" s="8"/>
    </row>
    <row r="93" ht="12.75">
      <c r="H93" s="6"/>
      <c r="I93" s="7"/>
    </row>
    <row r="94" ht="12.75">
      <c r="F94" s="1"/>
      <c r="G94" s="1"/>
      <c r="H94" s="6"/>
      <c r="I94" s="7"/>
    </row>
    <row r="95" ht="12.75">
      <c r="F95" s="1"/>
      <c r="G95" s="1"/>
      <c r="H95" s="6"/>
      <c r="I95" s="7"/>
    </row>
    <row r="96" ht="12.75">
      <c r="E96" s="5"/>
      <c r="F96" s="1"/>
      <c r="G96" s="1"/>
      <c r="H96" s="6"/>
      <c r="I96" s="7"/>
      <c r="J96" s="7"/>
    </row>
    <row r="97" ht="12.75">
      <c r="E97" s="5"/>
      <c r="F97" s="1"/>
      <c r="G97" s="1"/>
      <c r="H97" s="6"/>
      <c r="I97" s="7"/>
      <c r="J97" s="7"/>
    </row>
    <row r="98" ht="12.75">
      <c r="E98" s="5"/>
      <c r="F98" s="1"/>
      <c r="G98" s="1"/>
      <c r="H98" s="6"/>
      <c r="I98" s="7"/>
      <c r="J98" s="7"/>
    </row>
    <row r="99" ht="12.75">
      <c r="E99" s="5"/>
      <c r="F99" s="1"/>
      <c r="G99" s="1"/>
      <c r="H99" s="6"/>
      <c r="I99" s="7"/>
      <c r="J99" s="7"/>
    </row>
    <row r="100" ht="12.75">
      <c r="E100" s="5"/>
      <c r="F100" s="1"/>
      <c r="G100" s="1"/>
      <c r="H100" s="6"/>
      <c r="I100" s="7"/>
      <c r="J100" s="7"/>
    </row>
    <row r="101" ht="12.75">
      <c r="E101" s="5"/>
      <c r="F101" s="1"/>
      <c r="G101" s="1"/>
      <c r="H101" s="6"/>
      <c r="I101" s="7"/>
      <c r="J101" s="7"/>
    </row>
    <row r="102" ht="12.75">
      <c r="E102" s="5"/>
      <c r="F102" s="1"/>
      <c r="G102" s="1"/>
      <c r="H102" s="6"/>
      <c r="I102" s="7"/>
      <c r="J102" s="7"/>
    </row>
    <row r="103" ht="12.75">
      <c r="E103" s="5"/>
      <c r="F103" s="1"/>
      <c r="G103" s="1"/>
      <c r="H103" s="6"/>
      <c r="I103" s="7"/>
      <c r="J103" s="7"/>
    </row>
    <row r="104" ht="12.75">
      <c r="J104" s="7"/>
    </row>
  </sheetData>
  <autoFilter ref="A4:R79">
    <filterColumn colId="2"/>
  </autoFilter>
  <mergeCells count="33">
    <mergeCell ref="A1:R1"/>
    <mergeCell ref="A3:A4"/>
    <mergeCell ref="B3:B4"/>
    <mergeCell ref="C3:C4"/>
    <mergeCell ref="D3:D4"/>
    <mergeCell ref="E3:E4"/>
    <mergeCell ref="F3:H3"/>
    <mergeCell ref="I3:J3"/>
    <mergeCell ref="K3:N3"/>
    <mergeCell ref="O3:O4"/>
    <mergeCell ref="P3:P4"/>
    <mergeCell ref="Q3:Q4"/>
    <mergeCell ref="R3:R4"/>
    <mergeCell ref="A6:A15"/>
    <mergeCell ref="A16:C16"/>
    <mergeCell ref="A17:A20"/>
    <mergeCell ref="B17:B20"/>
    <mergeCell ref="A21:A23"/>
    <mergeCell ref="B21:B23"/>
    <mergeCell ref="A24:A32"/>
    <mergeCell ref="B24:B32"/>
    <mergeCell ref="A33:A45"/>
    <mergeCell ref="B33:B45"/>
    <mergeCell ref="A46:A50"/>
    <mergeCell ref="B46:B50"/>
    <mergeCell ref="A51:A53"/>
    <mergeCell ref="B51:B53"/>
    <mergeCell ref="A54:A56"/>
    <mergeCell ref="B54:B56"/>
    <mergeCell ref="A57:A65"/>
    <mergeCell ref="B57:B65"/>
    <mergeCell ref="A68:A76"/>
    <mergeCell ref="B68:B76"/>
  </mergeCells>
  <printOptions headings="0" gridLines="0"/>
  <pageMargins left="0.17000000000000001" right="0" top="0.51181102362204722" bottom="0.40999999999999998" header="0.19685039370078738" footer="0.15748031496062992"/>
  <pageSetup paperSize="9" scale="55" fitToWidth="1" fitToHeight="2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language>ru-RU</dc:language>
  <cp:revision>69</cp:revision>
  <dcterms:created xsi:type="dcterms:W3CDTF">2015-02-26T11:08:47Z</dcterms:created>
  <dcterms:modified xsi:type="dcterms:W3CDTF">2025-03-17T10:51:59Z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