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21.03.25 вкл." sheetId="1" state="visible" r:id="rId1"/>
  </sheets>
  <definedNames>
    <definedName name="_xlnm._FilterDatabase" localSheetId="0" hidden="1">'по 21.03.25 вкл.'!$A$4:$R$80</definedName>
    <definedName name="Print_Titles" localSheetId="0" hidden="0">'по 21.03.25 вкл.'!$3:$4</definedName>
    <definedName name="_xlnm.Print_Area" localSheetId="0">'по 21.03.25 вкл.'!$A$1:$R$80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'по 21.03.25 вкл.'!$A$4:$R$80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<sst xmlns="http://schemas.openxmlformats.org/spreadsheetml/2006/main" count="158" uniqueCount="158">
  <si>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</si>
  <si>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</si>
  <si>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</si>
  <si>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</si>
  <si>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</si>
  <si>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</si>
  <si>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</si>
  <si>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     по 21.03.2024 вкл. (в соп.усл.2025г)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</si>
  <si>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</si>
  <si>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</si>
  <si>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</si>
  <si>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</si>
  <si>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</si>
  <si>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</si>
  <si>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</si>
  <si>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</si>
  <si>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>январь-март</t>
  </si>
  <si>
    <t>март</t>
  </si>
  <si>
    <t xml:space="preserve">с нач. года на 24.03.2025 (по 21.03.2025 вкл.) 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</si>
  <si>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</si>
  <si>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</si>
  <si>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</si>
  <si>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март от плана март</t>
  </si>
  <si>
    <t xml:space="preserve">НАЛОГОВЫЕ ДОХОДЫ</t>
  </si>
  <si>
    <t>ДЭПП</t>
  </si>
  <si>
    <t xml:space="preserve">101 02000 01 0000 110</t>
  </si>
  <si>
    <t xml:space="preserve">НДФЛ 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</si>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</sst>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18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8.000000"/>
      <name val="Times New Roman"/>
    </font>
    <font>
      <i/>
      <sz val="11.000000"/>
      <name val="Times New Roman"/>
    </font>
    <font>
      <i/>
      <sz val="12.000000"/>
      <name val="Times New Roman"/>
    </font>
    <font>
      <i/>
      <sz val="14.000000"/>
      <name val="Times New Roman"/>
    </font>
    <font>
      <i/>
      <sz val="8.000000"/>
      <name val="Times New Roman"/>
    </font>
    <font>
      <sz val="13.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0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top"/>
    </xf>
    <xf fontId="7" fillId="0" borderId="0" numFmtId="0" xfId="0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5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7" fillId="0" borderId="0" numFmtId="0" xfId="0" applyFont="1" applyAlignment="1">
      <alignment vertical="center" wrapText="1"/>
    </xf>
    <xf fontId="5" fillId="0" borderId="0" numFmtId="162" xfId="0" applyNumberFormat="1" applyFont="1" applyAlignment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6" fillId="0" borderId="1" numFmtId="0" xfId="0" applyFont="1" applyBorder="1" applyAlignment="1">
      <alignment horizontal="center" vertical="top" wrapText="1"/>
    </xf>
    <xf fontId="7" fillId="0" borderId="0" numFmtId="0" xfId="0" applyFont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0" numFmtId="163" xfId="0" applyNumberFormat="1" applyFont="1" applyAlignment="1">
      <alignment horizontal="center" vertical="center" wrapText="1"/>
    </xf>
    <xf fontId="8" fillId="0" borderId="0" numFmtId="0" xfId="0" applyFont="1" applyAlignment="1">
      <alignment horizontal="right" vertical="center" wrapText="1"/>
    </xf>
    <xf fontId="8" fillId="0" borderId="0" numFmtId="0" xfId="0" applyFont="1" applyAlignment="1">
      <alignment horizontal="right" vertical="center"/>
    </xf>
    <xf fontId="9" fillId="0" borderId="0" numFmtId="0" xfId="0" applyFont="1" applyAlignment="1">
      <alignment vertical="center"/>
    </xf>
    <xf fontId="9" fillId="0" borderId="2" numFmtId="49" xfId="0" applyNumberFormat="1" applyFont="1" applyBorder="1" applyAlignment="1">
      <alignment horizontal="center" vertical="center" wrapText="1"/>
    </xf>
    <xf fontId="9" fillId="0" borderId="2" numFmtId="0" xfId="0" applyFont="1" applyBorder="1" applyAlignment="1">
      <alignment horizontal="center" vertical="center" wrapText="1"/>
    </xf>
    <xf fontId="9" fillId="0" borderId="3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10" fillId="0" borderId="5" numFmtId="162" xfId="0" applyNumberFormat="1" applyFont="1" applyBorder="1" applyAlignment="1">
      <alignment horizontal="center" vertical="center" wrapText="1"/>
    </xf>
    <xf fontId="9" fillId="0" borderId="6" numFmtId="162" xfId="0" applyNumberFormat="1" applyFont="1" applyBorder="1" applyAlignment="1">
      <alignment horizontal="center" vertical="center" wrapText="1"/>
    </xf>
    <xf fontId="9" fillId="0" borderId="5" numFmtId="162" xfId="0" applyNumberFormat="1" applyFont="1" applyBorder="1" applyAlignment="1">
      <alignment horizontal="center" vertical="center" wrapText="1"/>
    </xf>
    <xf fontId="9" fillId="0" borderId="6" numFmtId="163" xfId="0" applyNumberFormat="1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9" fillId="0" borderId="2" numFmtId="164" xfId="105" applyNumberFormat="1" applyFont="1" applyBorder="1" applyAlignment="1" applyProtection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8" numFmtId="49" xfId="0" applyNumberFormat="1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10" fillId="0" borderId="6" numFmtId="162" xfId="0" applyNumberFormat="1" applyFont="1" applyBorder="1" applyAlignment="1">
      <alignment horizontal="center" vertical="center" wrapText="1"/>
    </xf>
    <xf fontId="10" fillId="0" borderId="6" numFmtId="163" xfId="0" applyNumberFormat="1" applyFont="1" applyBorder="1" applyAlignment="1">
      <alignment horizontal="center" vertical="center" wrapText="1"/>
    </xf>
    <xf fontId="9" fillId="0" borderId="10" numFmtId="0" xfId="0" applyFont="1" applyBorder="1" applyAlignment="1">
      <alignment horizontal="center" vertical="center" wrapText="1"/>
    </xf>
    <xf fontId="9" fillId="0" borderId="3" numFmtId="164" xfId="105" applyNumberFormat="1" applyFont="1" applyBorder="1" applyAlignment="1" applyProtection="1">
      <alignment horizontal="center" vertical="center" wrapText="1"/>
    </xf>
    <xf fontId="11" fillId="0" borderId="0" numFmtId="0" xfId="0" applyFont="1" applyAlignment="1">
      <alignment vertical="center"/>
    </xf>
    <xf fontId="11" fillId="0" borderId="6" numFmtId="49" xfId="0" applyNumberFormat="1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top" wrapText="1"/>
    </xf>
    <xf fontId="12" fillId="0" borderId="6" numFmtId="49" xfId="0" applyNumberFormat="1" applyFont="1" applyBorder="1" applyAlignment="1">
      <alignment horizontal="center" vertical="center" wrapText="1"/>
    </xf>
    <xf fontId="11" fillId="0" borderId="6" numFmtId="0" xfId="0" applyFont="1" applyBorder="1" applyAlignment="1">
      <alignment vertical="center" wrapText="1"/>
    </xf>
    <xf fontId="11" fillId="0" borderId="6" numFmtId="162" xfId="0" applyNumberFormat="1" applyFont="1" applyBorder="1" applyAlignment="1">
      <alignment vertical="center" wrapText="1"/>
    </xf>
    <xf fontId="11" fillId="0" borderId="6" numFmtId="164" xfId="0" applyNumberFormat="1" applyFont="1" applyBorder="1" applyAlignment="1">
      <alignment horizontal="right" vertical="center" wrapText="1"/>
    </xf>
    <xf fontId="5" fillId="0" borderId="6" numFmtId="49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 wrapText="1"/>
    </xf>
    <xf fontId="7" fillId="0" borderId="6" numFmtId="49" xfId="0" applyNumberFormat="1" applyFont="1" applyBorder="1" applyAlignment="1">
      <alignment horizontal="center" vertical="center" wrapText="1"/>
    </xf>
    <xf fontId="5" fillId="0" borderId="6" numFmtId="0" xfId="0" applyFont="1" applyBorder="1" applyAlignment="1">
      <alignment vertical="center" wrapText="1"/>
    </xf>
    <xf fontId="5" fillId="0" borderId="6" numFmtId="162" xfId="0" applyNumberFormat="1" applyFont="1" applyBorder="1" applyAlignment="1">
      <alignment horizontal="right" vertical="center" wrapText="1"/>
    </xf>
    <xf fontId="5" fillId="0" borderId="6" numFmtId="4" xfId="0" applyNumberFormat="1" applyFont="1" applyBorder="1" applyAlignment="1">
      <alignment horizontal="right" vertical="center" wrapText="1"/>
    </xf>
    <xf fontId="5" fillId="0" borderId="6" numFmtId="164" xfId="0" applyNumberFormat="1" applyFont="1" applyBorder="1" applyAlignment="1">
      <alignment horizontal="right" vertical="center" wrapText="1"/>
    </xf>
    <xf fontId="5" fillId="0" borderId="6" numFmtId="162" xfId="0" applyNumberFormat="1" applyFont="1" applyBorder="1" applyAlignment="1">
      <alignment vertical="center" wrapText="1"/>
    </xf>
    <xf fontId="5" fillId="0" borderId="6" numFmtId="4" xfId="0" applyNumberFormat="1" applyFont="1" applyBorder="1" applyAlignment="1">
      <alignment vertical="center" wrapText="1"/>
    </xf>
    <xf fontId="10" fillId="0" borderId="6" numFmtId="49" xfId="0" applyNumberFormat="1" applyFont="1" applyBorder="1" applyAlignment="1">
      <alignment horizontal="center" vertical="top" wrapText="1"/>
    </xf>
    <xf fontId="11" fillId="0" borderId="6" numFmtId="165" xfId="0" applyNumberFormat="1" applyFont="1" applyBorder="1" applyAlignment="1">
      <alignment vertical="center" wrapText="1"/>
    </xf>
    <xf fontId="11" fillId="0" borderId="6" numFmtId="162" xfId="0" applyNumberFormat="1" applyFont="1" applyBorder="1" applyAlignment="1">
      <alignment horizontal="right" vertical="center" wrapText="1"/>
    </xf>
    <xf fontId="7" fillId="0" borderId="6" numFmtId="0" xfId="0" applyFont="1" applyBorder="1" applyAlignment="1">
      <alignment horizontal="center" vertical="center"/>
    </xf>
    <xf fontId="5" fillId="0" borderId="6" numFmtId="165" xfId="0" applyNumberFormat="1" applyFont="1" applyBorder="1" applyAlignment="1">
      <alignment vertical="center" wrapText="1"/>
    </xf>
    <xf fontId="13" fillId="0" borderId="0" numFmtId="0" xfId="0" applyFont="1" applyAlignment="1">
      <alignment vertical="center"/>
    </xf>
    <xf fontId="13" fillId="0" borderId="6" numFmtId="49" xfId="0" applyNumberFormat="1" applyFont="1" applyBorder="1" applyAlignment="1">
      <alignment horizontal="center" vertical="center" wrapText="1"/>
    </xf>
    <xf fontId="13" fillId="0" borderId="6" numFmtId="0" xfId="0" applyFont="1" applyBorder="1" applyAlignment="1">
      <alignment horizontal="center" vertical="top" wrapText="1"/>
    </xf>
    <xf fontId="13" fillId="0" borderId="6" numFmtId="0" xfId="0" applyFont="1" applyBorder="1" applyAlignment="1">
      <alignment vertical="center" wrapText="1"/>
    </xf>
    <xf fontId="13" fillId="0" borderId="6" numFmtId="162" xfId="0" applyNumberFormat="1" applyFont="1" applyBorder="1" applyAlignment="1">
      <alignment horizontal="right" vertical="center" wrapText="1"/>
    </xf>
    <xf fontId="13" fillId="0" borderId="6" numFmtId="164" xfId="0" applyNumberFormat="1" applyFont="1" applyBorder="1" applyAlignment="1">
      <alignment horizontal="right" vertical="center" wrapText="1"/>
    </xf>
    <xf fontId="5" fillId="0" borderId="6" numFmtId="1" xfId="0" applyNumberFormat="1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left" vertical="center" wrapText="1"/>
    </xf>
    <xf fontId="5" fillId="0" borderId="6" numFmtId="0" xfId="0" applyFont="1" applyBorder="1" applyAlignment="1">
      <alignment horizontal="center" vertical="center" wrapText="1"/>
    </xf>
    <xf fontId="13" fillId="0" borderId="6" numFmtId="0" xfId="0" applyFont="1" applyBorder="1" applyAlignment="1">
      <alignment horizontal="center" vertical="center" wrapText="1"/>
    </xf>
    <xf fontId="5" fillId="0" borderId="6" numFmtId="165" xfId="0" applyNumberFormat="1" applyFont="1" applyBorder="1" applyAlignment="1">
      <alignment horizontal="left" vertical="center" wrapText="1"/>
    </xf>
    <xf fontId="14" fillId="0" borderId="0" numFmtId="0" xfId="0" applyFont="1" applyAlignment="1">
      <alignment vertical="center"/>
    </xf>
    <xf fontId="15" fillId="0" borderId="6" numFmtId="49" xfId="0" applyNumberFormat="1" applyFont="1" applyBorder="1" applyAlignment="1">
      <alignment horizontal="center" vertical="center" wrapText="1"/>
    </xf>
    <xf fontId="16" fillId="0" borderId="6" numFmtId="0" xfId="0" applyFont="1" applyBorder="1" applyAlignment="1">
      <alignment horizontal="right" vertical="center"/>
    </xf>
    <xf fontId="14" fillId="0" borderId="6" numFmtId="0" xfId="0" applyFont="1" applyBorder="1" applyAlignment="1">
      <alignment horizontal="left" vertical="center" wrapText="1"/>
    </xf>
    <xf fontId="14" fillId="0" borderId="6" numFmtId="162" xfId="0" applyNumberFormat="1" applyFont="1" applyBorder="1" applyAlignment="1">
      <alignment horizontal="right" vertical="center" wrapText="1"/>
    </xf>
    <xf fontId="14" fillId="0" borderId="6" numFmtId="164" xfId="0" applyNumberFormat="1" applyFont="1" applyBorder="1" applyAlignment="1">
      <alignment horizontal="right" vertical="center" wrapText="1"/>
    </xf>
    <xf fontId="13" fillId="0" borderId="6" numFmtId="49" xfId="0" applyNumberFormat="1" applyFont="1" applyBorder="1" applyAlignment="1">
      <alignment horizontal="center" vertical="top" wrapText="1"/>
    </xf>
    <xf fontId="13" fillId="0" borderId="6" numFmtId="162" xfId="0" applyNumberFormat="1" applyFont="1" applyBorder="1" applyAlignment="1">
      <alignment vertical="center" wrapText="1"/>
    </xf>
    <xf fontId="15" fillId="0" borderId="6" numFmtId="164" xfId="0" applyNumberFormat="1" applyFont="1" applyBorder="1" applyAlignment="1">
      <alignment horizontal="right" vertical="center" wrapText="1"/>
    </xf>
    <xf fontId="8" fillId="0" borderId="6" numFmtId="164" xfId="0" applyNumberFormat="1" applyFont="1" applyBorder="1" applyAlignment="1">
      <alignment horizontal="right" vertical="center" wrapText="1"/>
    </xf>
    <xf fontId="5" fillId="0" borderId="0" numFmtId="162" xfId="0" applyNumberFormat="1" applyFont="1" applyAlignment="1">
      <alignment horizontal="right" vertical="center" wrapText="1"/>
    </xf>
    <xf fontId="11" fillId="0" borderId="6" numFmtId="0" xfId="0" applyFont="1" applyBorder="1" applyAlignment="1">
      <alignment vertical="center"/>
    </xf>
    <xf fontId="10" fillId="0" borderId="6" numFmtId="165" xfId="0" applyNumberFormat="1" applyFont="1" applyBorder="1" applyAlignment="1">
      <alignment vertical="top"/>
    </xf>
    <xf fontId="12" fillId="0" borderId="6" numFmtId="165" xfId="0" applyNumberFormat="1" applyFont="1" applyBorder="1" applyAlignment="1">
      <alignment vertical="center"/>
    </xf>
    <xf fontId="11" fillId="0" borderId="6" numFmtId="166" xfId="0" applyNumberFormat="1" applyFont="1" applyBorder="1" applyAlignment="1">
      <alignment horizontal="center" vertical="center" wrapText="1"/>
    </xf>
    <xf fontId="11" fillId="0" borderId="6" numFmtId="49" xfId="0" applyNumberFormat="1" applyFont="1" applyBorder="1" applyAlignment="1">
      <alignment vertical="center" wrapText="1"/>
    </xf>
    <xf fontId="10" fillId="0" borderId="6" numFmtId="0" xfId="0" applyFont="1" applyBorder="1" applyAlignment="1">
      <alignment vertical="top" wrapText="1"/>
    </xf>
    <xf fontId="17" fillId="0" borderId="6" numFmtId="162" xfId="0" applyNumberFormat="1" applyFont="1" applyBorder="1" applyAlignment="1">
      <alignment vertical="center" wrapText="1"/>
    </xf>
    <xf fontId="17" fillId="0" borderId="6" numFmtId="0" xfId="0" applyFont="1" applyBorder="1" applyAlignment="1">
      <alignment horizontal="left" vertical="center" wrapText="1"/>
    </xf>
    <xf fontId="17" fillId="0" borderId="6" numFmtId="0" xfId="0" applyFont="1" applyBorder="1" applyAlignment="1">
      <alignment horizontal="left" vertical="top" wrapText="1"/>
    </xf>
    <xf fontId="11" fillId="0" borderId="6" numFmtId="164" xfId="0" applyNumberFormat="1" applyFont="1" applyBorder="1" applyAlignment="1">
      <alignment vertical="center" wrapText="1"/>
    </xf>
    <xf fontId="5" fillId="0" borderId="6" numFmtId="164" xfId="0" applyNumberFormat="1" applyFont="1" applyBorder="1" applyAlignment="1">
      <alignment vertical="center" wrapText="1"/>
    </xf>
    <xf fontId="17" fillId="0" borderId="6" numFmtId="165" xfId="0" applyNumberFormat="1" applyFont="1" applyBorder="1" applyAlignment="1">
      <alignment vertical="center" wrapText="1"/>
    </xf>
    <xf fontId="10" fillId="0" borderId="6" numFmtId="165" xfId="0" applyNumberFormat="1" applyFont="1" applyBorder="1" applyAlignment="1">
      <alignment vertical="top" wrapText="1"/>
    </xf>
    <xf fontId="12" fillId="0" borderId="6" numFmtId="165" xfId="0" applyNumberFormat="1" applyFont="1" applyBorder="1" applyAlignment="1">
      <alignment vertical="center" wrapText="1"/>
    </xf>
    <xf fontId="11" fillId="0" borderId="6" numFmtId="165" xfId="0" applyNumberFormat="1" applyFont="1" applyBorder="1" applyAlignment="1">
      <alignment horizontal="right" vertical="center" wrapText="1"/>
    </xf>
    <xf fontId="5" fillId="0" borderId="0" numFmtId="166" xfId="0" applyNumberFormat="1" applyFont="1" applyAlignment="1">
      <alignment horizontal="left" vertical="center"/>
    </xf>
    <xf fontId="8" fillId="0" borderId="0" numFmtId="167" xfId="0" applyNumberFormat="1" applyFont="1" applyAlignment="1">
      <alignment horizontal="left" vertical="top"/>
    </xf>
    <xf fontId="7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zoomScale="7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1" width="8.28515625"/>
    <col customWidth="1" min="2" max="2" style="2" width="11.140625"/>
    <col customWidth="1" hidden="1" min="3" max="3" style="3" width="16.42578125"/>
    <col customWidth="1" min="4" max="4" style="1" width="65.85546875"/>
    <col customWidth="1" min="5" max="5" style="4" width="14.140625"/>
    <col customWidth="1" min="6" max="6" style="1" width="16.140625"/>
    <col customWidth="1" min="7" max="7" style="1" width="15.140625"/>
    <col customWidth="1" min="8" max="8" style="4" width="15.140625"/>
    <col customWidth="1" min="9" max="9" style="5" width="15"/>
    <col customWidth="1" min="10" max="11" style="5" width="15.28515625"/>
    <col customWidth="1" min="12" max="12" style="5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min="19" max="16384" style="1" width="9.140625"/>
  </cols>
  <sheetData>
    <row r="1" ht="17.25">
      <c r="A1" s="6" t="s">
        <v>0</v>
      </c>
      <c r="B1" s="7"/>
      <c r="C1" s="8"/>
      <c r="D1" s="6"/>
      <c r="E1" s="9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  <c r="Z1" s="1"/>
      <c r="AA1" s="1"/>
    </row>
    <row r="2" ht="15">
      <c r="A2" s="10"/>
      <c r="B2" s="11"/>
      <c r="C2" s="12"/>
      <c r="D2" s="13"/>
      <c r="E2" s="9"/>
      <c r="F2" s="6"/>
      <c r="G2" s="6"/>
      <c r="H2" s="9"/>
      <c r="I2" s="14"/>
      <c r="J2" s="14"/>
      <c r="K2" s="14"/>
      <c r="L2" s="14"/>
      <c r="M2" s="6"/>
      <c r="N2" s="6"/>
      <c r="O2" s="6"/>
      <c r="P2" s="15" t="s">
        <v>1</v>
      </c>
      <c r="Q2" s="15"/>
      <c r="R2" s="16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17" customFormat="1" ht="15">
      <c r="A3" s="18" t="s">
        <v>3</v>
      </c>
      <c r="B3" s="19" t="s">
        <v>4</v>
      </c>
      <c r="C3" s="20" t="s">
        <v>5</v>
      </c>
      <c r="D3" s="21" t="s">
        <v>6</v>
      </c>
      <c r="E3" s="22" t="s">
        <v>7</v>
      </c>
      <c r="F3" s="23" t="s">
        <v>8</v>
      </c>
      <c r="G3" s="24"/>
      <c r="H3" s="23"/>
      <c r="I3" s="25" t="s">
        <v>9</v>
      </c>
      <c r="J3" s="25"/>
      <c r="K3" s="23" t="s">
        <v>10</v>
      </c>
      <c r="L3" s="23"/>
      <c r="M3" s="23"/>
      <c r="N3" s="23"/>
      <c r="O3" s="26" t="s">
        <v>11</v>
      </c>
      <c r="P3" s="27" t="s">
        <v>12</v>
      </c>
      <c r="Q3" s="27" t="s">
        <v>13</v>
      </c>
      <c r="R3" s="19" t="s">
        <v>14</v>
      </c>
      <c r="S3" s="17"/>
      <c r="T3" s="17"/>
      <c r="U3" s="17"/>
      <c r="V3" s="17"/>
      <c r="W3" s="17"/>
      <c r="X3" s="17"/>
      <c r="Y3" s="17"/>
      <c r="Z3" s="17"/>
      <c r="AA3" s="17"/>
    </row>
    <row r="4" s="17" customFormat="1" ht="62.25" customHeight="1">
      <c r="A4" s="20"/>
      <c r="B4" s="28"/>
      <c r="C4" s="29"/>
      <c r="D4" s="30"/>
      <c r="E4" s="31"/>
      <c r="F4" s="25" t="s">
        <v>15</v>
      </c>
      <c r="G4" s="25" t="s">
        <v>16</v>
      </c>
      <c r="H4" s="25" t="s">
        <v>17</v>
      </c>
      <c r="I4" s="32" t="s">
        <v>18</v>
      </c>
      <c r="J4" s="23" t="s">
        <v>17</v>
      </c>
      <c r="K4" s="23" t="s">
        <v>19</v>
      </c>
      <c r="L4" s="23" t="s">
        <v>20</v>
      </c>
      <c r="M4" s="23" t="s">
        <v>21</v>
      </c>
      <c r="N4" s="23" t="s">
        <v>22</v>
      </c>
      <c r="O4" s="33"/>
      <c r="P4" s="34"/>
      <c r="Q4" s="34"/>
      <c r="R4" s="28"/>
      <c r="S4" s="17"/>
      <c r="T4" s="17"/>
      <c r="U4" s="17"/>
      <c r="V4" s="17"/>
      <c r="W4" s="17"/>
      <c r="X4" s="17"/>
      <c r="Y4" s="17"/>
      <c r="Z4" s="17"/>
      <c r="AA4" s="17"/>
    </row>
    <row r="5" s="35" customFormat="1" ht="26.25" customHeight="1">
      <c r="A5" s="36"/>
      <c r="B5" s="37"/>
      <c r="C5" s="38"/>
      <c r="D5" s="39" t="s">
        <v>23</v>
      </c>
      <c r="E5" s="40">
        <f>SUM(E6:E16)</f>
        <v>2653230.842985075</v>
      </c>
      <c r="F5" s="40">
        <f>SUM(F6:F16)</f>
        <v>27221858.300000004</v>
      </c>
      <c r="G5" s="40">
        <f>SUM(G6:G16)</f>
        <v>4293536.7999999998</v>
      </c>
      <c r="H5" s="40">
        <f>SUM(H6:H16)</f>
        <v>2294815.8999999999</v>
      </c>
      <c r="I5" s="40">
        <f>SUM(I6:I16)</f>
        <v>3319027.939999999</v>
      </c>
      <c r="J5" s="40">
        <f>SUM(J6:J16)</f>
        <v>586076.38000000012</v>
      </c>
      <c r="K5" s="40">
        <f>SUM(K6:K16)</f>
        <v>665797.09701492521</v>
      </c>
      <c r="L5" s="40">
        <f>SUM(L6:L16)</f>
        <v>-974508.8600000001</v>
      </c>
      <c r="M5" s="40">
        <f>SUM(M6:M16)</f>
        <v>-23902830.360000003</v>
      </c>
      <c r="N5" s="40">
        <f>SUM(N6:N16)</f>
        <v>-1708739.52</v>
      </c>
      <c r="O5" s="41">
        <f t="shared" ref="O5:O9" si="0">IFERROR(I5/E5,"")</f>
        <v>1.2509382471469594</v>
      </c>
      <c r="P5" s="41">
        <f t="shared" ref="P5:P9" si="1">IFERROR(J5/H5,"")</f>
        <v>0.25539145863509144</v>
      </c>
      <c r="Q5" s="41">
        <f t="shared" ref="Q5:Q9" si="2">IFERROR(I5/G5,"")</f>
        <v>0.77302887912827467</v>
      </c>
      <c r="R5" s="41">
        <f t="shared" ref="R5:R9" si="3">IFERROR(I5/F5,"")</f>
        <v>0.12192510531141801</v>
      </c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ht="17.25">
      <c r="A6" s="42"/>
      <c r="B6" s="43" t="s">
        <v>24</v>
      </c>
      <c r="C6" s="44" t="s">
        <v>25</v>
      </c>
      <c r="D6" s="45" t="s">
        <v>26</v>
      </c>
      <c r="E6" s="46">
        <f>2112299.4/33.5*30</f>
        <v>1891611.4029850746</v>
      </c>
      <c r="F6" s="46">
        <v>20635469.5</v>
      </c>
      <c r="G6" s="46">
        <v>3157966.7999999998</v>
      </c>
      <c r="H6" s="46">
        <v>1512438</v>
      </c>
      <c r="I6" s="46">
        <v>2369299.2399999998</v>
      </c>
      <c r="J6" s="46">
        <v>432328.65999999997</v>
      </c>
      <c r="K6" s="46">
        <f t="shared" ref="K6:K9" si="4">I6-E6</f>
        <v>477687.8370149252</v>
      </c>
      <c r="L6" s="46">
        <f t="shared" ref="L6:L9" si="5">I6-G6</f>
        <v>-788667.56000000006</v>
      </c>
      <c r="M6" s="46">
        <f t="shared" ref="M6:M9" si="6">I6-F6</f>
        <v>-18266170.260000002</v>
      </c>
      <c r="N6" s="47">
        <f t="shared" ref="N6:N9" si="7">J6-H6</f>
        <v>-1080109.3400000001</v>
      </c>
      <c r="O6" s="48">
        <f t="shared" si="0"/>
        <v>1.2525295820595634</v>
      </c>
      <c r="P6" s="48">
        <f t="shared" si="1"/>
        <v>0.28584884801889399</v>
      </c>
      <c r="Q6" s="48">
        <f t="shared" si="2"/>
        <v>0.75026097171129214</v>
      </c>
      <c r="R6" s="48">
        <f t="shared" si="3"/>
        <v>0.11481683225089692</v>
      </c>
      <c r="S6" s="1"/>
      <c r="T6" s="1"/>
      <c r="U6" s="1"/>
      <c r="V6" s="1"/>
      <c r="W6" s="1"/>
      <c r="X6" s="1"/>
      <c r="Y6" s="1"/>
      <c r="Z6" s="1"/>
      <c r="AA6" s="1"/>
      <c r="AB6" s="1"/>
    </row>
    <row r="7" ht="17.25">
      <c r="A7" s="42"/>
      <c r="B7" s="43" t="s">
        <v>27</v>
      </c>
      <c r="C7" s="44" t="s">
        <v>28</v>
      </c>
      <c r="D7" s="45" t="s">
        <v>29</v>
      </c>
      <c r="E7" s="46">
        <v>13395.92</v>
      </c>
      <c r="F7" s="46">
        <v>82008.100000000006</v>
      </c>
      <c r="G7" s="46">
        <v>18348.5</v>
      </c>
      <c r="H7" s="46">
        <v>9728</v>
      </c>
      <c r="I7" s="46">
        <v>14079.34</v>
      </c>
      <c r="J7" s="46">
        <v>5540.0200000000004</v>
      </c>
      <c r="K7" s="49">
        <f t="shared" si="4"/>
        <v>683.42000000000007</v>
      </c>
      <c r="L7" s="49">
        <f t="shared" si="5"/>
        <v>-4269.1599999999999</v>
      </c>
      <c r="M7" s="49">
        <f t="shared" si="6"/>
        <v>-67928.760000000009</v>
      </c>
      <c r="N7" s="49">
        <f t="shared" si="7"/>
        <v>-4187.9799999999996</v>
      </c>
      <c r="O7" s="48">
        <f t="shared" si="0"/>
        <v>1.0510170260795824</v>
      </c>
      <c r="P7" s="48">
        <f t="shared" si="1"/>
        <v>0.56949218750000008</v>
      </c>
      <c r="Q7" s="48">
        <f t="shared" si="2"/>
        <v>0.76732920947216399</v>
      </c>
      <c r="R7" s="48">
        <f t="shared" si="3"/>
        <v>0.17168230943040991</v>
      </c>
      <c r="S7" s="1"/>
      <c r="T7" s="1"/>
      <c r="U7" s="1"/>
      <c r="V7" s="1"/>
      <c r="W7" s="1"/>
      <c r="X7" s="1"/>
      <c r="Y7" s="1"/>
      <c r="Z7" s="1"/>
      <c r="AA7" s="1"/>
      <c r="AB7" s="1"/>
    </row>
    <row r="8" ht="17.25">
      <c r="A8" s="42"/>
      <c r="B8" s="43" t="s">
        <v>24</v>
      </c>
      <c r="C8" s="44" t="s">
        <v>30</v>
      </c>
      <c r="D8" s="45" t="s">
        <v>31</v>
      </c>
      <c r="E8" s="46"/>
      <c r="F8" s="46">
        <v>52994.300000000003</v>
      </c>
      <c r="G8" s="46">
        <v>0</v>
      </c>
      <c r="H8" s="46">
        <v>0</v>
      </c>
      <c r="I8" s="46">
        <v>0</v>
      </c>
      <c r="J8" s="46">
        <v>0</v>
      </c>
      <c r="K8" s="49">
        <f t="shared" si="4"/>
        <v>0</v>
      </c>
      <c r="L8" s="49">
        <f t="shared" si="5"/>
        <v>0</v>
      </c>
      <c r="M8" s="49">
        <f t="shared" si="6"/>
        <v>-52994.300000000003</v>
      </c>
      <c r="N8" s="49">
        <f t="shared" si="7"/>
        <v>0</v>
      </c>
      <c r="O8" s="48" t="str">
        <f t="shared" si="0"/>
        <v/>
      </c>
      <c r="P8" s="48" t="str">
        <f t="shared" si="1"/>
        <v/>
      </c>
      <c r="Q8" s="48" t="str">
        <f t="shared" si="2"/>
        <v/>
      </c>
      <c r="R8" s="48">
        <f t="shared" si="3"/>
        <v>0</v>
      </c>
      <c r="S8" s="1"/>
      <c r="T8" s="1"/>
      <c r="U8" s="1"/>
      <c r="V8" s="1"/>
      <c r="W8" s="1"/>
      <c r="X8" s="1"/>
      <c r="Y8" s="1"/>
      <c r="Z8" s="1"/>
      <c r="AA8" s="1"/>
      <c r="AB8" s="1"/>
    </row>
    <row r="9" ht="17.25">
      <c r="A9" s="42"/>
      <c r="B9" s="43" t="s">
        <v>24</v>
      </c>
      <c r="C9" s="44" t="s">
        <v>32</v>
      </c>
      <c r="D9" s="45" t="s">
        <v>33</v>
      </c>
      <c r="E9" s="46">
        <v>17344.75</v>
      </c>
      <c r="F9" s="46">
        <v>1259409.1000000001</v>
      </c>
      <c r="G9" s="46">
        <v>195112.10000000001</v>
      </c>
      <c r="H9" s="46">
        <v>174743.79999999999</v>
      </c>
      <c r="I9" s="46">
        <v>8976.2600000000002</v>
      </c>
      <c r="J9" s="46">
        <v>2710.9499999999998</v>
      </c>
      <c r="K9" s="49">
        <f t="shared" si="4"/>
        <v>-8368.4899999999998</v>
      </c>
      <c r="L9" s="49">
        <f t="shared" si="5"/>
        <v>-186135.84</v>
      </c>
      <c r="M9" s="49">
        <f t="shared" si="6"/>
        <v>-1250432.8400000001</v>
      </c>
      <c r="N9" s="49">
        <f t="shared" si="7"/>
        <v>-172032.84999999998</v>
      </c>
      <c r="O9" s="48">
        <f t="shared" si="0"/>
        <v>0.51752028711858056</v>
      </c>
      <c r="P9" s="48">
        <f t="shared" si="1"/>
        <v>0.015513855141069382</v>
      </c>
      <c r="Q9" s="48">
        <f t="shared" si="2"/>
        <v>0.046005655210517443</v>
      </c>
      <c r="R9" s="48">
        <f t="shared" si="3"/>
        <v>0.0071273583778297296</v>
      </c>
      <c r="S9" s="1"/>
      <c r="T9" s="1"/>
      <c r="U9" s="1"/>
      <c r="V9" s="1"/>
      <c r="W9" s="1"/>
      <c r="X9" s="1"/>
      <c r="Y9" s="1"/>
      <c r="Z9" s="1"/>
      <c r="AA9" s="1"/>
      <c r="AB9" s="1"/>
    </row>
    <row r="10" ht="17.25">
      <c r="A10" s="42"/>
      <c r="B10" s="43" t="s">
        <v>24</v>
      </c>
      <c r="C10" s="44" t="s">
        <v>34</v>
      </c>
      <c r="D10" s="45" t="s">
        <v>35</v>
      </c>
      <c r="E10" s="46">
        <v>197.30000000000001</v>
      </c>
      <c r="F10" s="46"/>
      <c r="G10" s="46"/>
      <c r="H10" s="46"/>
      <c r="I10" s="46">
        <v>77.760000000000005</v>
      </c>
      <c r="J10" s="46">
        <v>45.399999999999999</v>
      </c>
      <c r="K10" s="49">
        <f t="shared" ref="K10:K45" si="8">I10-E10</f>
        <v>-119.54000000000001</v>
      </c>
      <c r="L10" s="49">
        <f t="shared" ref="L10:L73" si="9">I10-G10</f>
        <v>77.760000000000005</v>
      </c>
      <c r="M10" s="49">
        <f t="shared" ref="M10:M45" si="10">I10-F10</f>
        <v>77.760000000000005</v>
      </c>
      <c r="N10" s="49">
        <f t="shared" ref="N10:N45" si="11">J10-H10</f>
        <v>45.399999999999999</v>
      </c>
      <c r="O10" s="48">
        <f t="shared" ref="O10:O73" si="12">IFERROR(I10/E10,"")</f>
        <v>0.39412062848454132</v>
      </c>
      <c r="P10" s="48" t="str">
        <f t="shared" ref="P10:P73" si="13">IFERROR(J10/H10,"")</f>
        <v/>
      </c>
      <c r="Q10" s="48" t="str">
        <f t="shared" ref="Q10:Q73" si="14">IFERROR(I10/G10,"")</f>
        <v/>
      </c>
      <c r="R10" s="48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7.25">
      <c r="A11" s="42"/>
      <c r="B11" s="43" t="s">
        <v>24</v>
      </c>
      <c r="C11" s="44" t="s">
        <v>36</v>
      </c>
      <c r="D11" s="45" t="s">
        <v>37</v>
      </c>
      <c r="E11" s="46">
        <v>41.859999999999999</v>
      </c>
      <c r="F11" s="46">
        <v>1208.9000000000001</v>
      </c>
      <c r="G11" s="46">
        <v>598</v>
      </c>
      <c r="H11" s="46">
        <v>562</v>
      </c>
      <c r="I11" s="46">
        <v>13.029999999999999</v>
      </c>
      <c r="J11" s="46">
        <v>0</v>
      </c>
      <c r="K11" s="49">
        <f t="shared" si="8"/>
        <v>-28.829999999999998</v>
      </c>
      <c r="L11" s="49">
        <f t="shared" si="9"/>
        <v>-584.97000000000003</v>
      </c>
      <c r="M11" s="49">
        <f t="shared" si="10"/>
        <v>-1195.8700000000001</v>
      </c>
      <c r="N11" s="49">
        <f t="shared" si="11"/>
        <v>-562</v>
      </c>
      <c r="O11" s="48">
        <f t="shared" si="12"/>
        <v>0.31127568084089824</v>
      </c>
      <c r="P11" s="48">
        <f t="shared" si="13"/>
        <v>0</v>
      </c>
      <c r="Q11" s="48">
        <f t="shared" si="14"/>
        <v>0.021789297658862877</v>
      </c>
      <c r="R11" s="48">
        <f t="shared" si="15"/>
        <v>0.01077839358094135</v>
      </c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7.25">
      <c r="A12" s="42"/>
      <c r="B12" s="43" t="s">
        <v>24</v>
      </c>
      <c r="C12" s="44" t="s">
        <v>38</v>
      </c>
      <c r="D12" s="45" t="s">
        <v>39</v>
      </c>
      <c r="E12" s="46">
        <v>164479.35999999999</v>
      </c>
      <c r="F12" s="46">
        <v>615839.40000000002</v>
      </c>
      <c r="G12" s="46">
        <v>178874.20000000001</v>
      </c>
      <c r="H12" s="46">
        <v>2000</v>
      </c>
      <c r="I12" s="46">
        <v>171152.14999999999</v>
      </c>
      <c r="J12" s="46">
        <v>-1117.1600000000001</v>
      </c>
      <c r="K12" s="49">
        <f t="shared" si="8"/>
        <v>6672.7900000000081</v>
      </c>
      <c r="L12" s="49">
        <f t="shared" si="9"/>
        <v>-7722.0500000000175</v>
      </c>
      <c r="M12" s="49">
        <f t="shared" si="10"/>
        <v>-444687.25</v>
      </c>
      <c r="N12" s="49">
        <f t="shared" si="11"/>
        <v>-3117.1599999999999</v>
      </c>
      <c r="O12" s="48">
        <f t="shared" si="12"/>
        <v>1.0405691632068608</v>
      </c>
      <c r="P12" s="48">
        <f t="shared" si="13"/>
        <v>-0.55858000000000008</v>
      </c>
      <c r="Q12" s="48">
        <f t="shared" si="14"/>
        <v>0.95682971607979228</v>
      </c>
      <c r="R12" s="48">
        <f t="shared" si="15"/>
        <v>0.27791685624531332</v>
      </c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7.25">
      <c r="A13" s="42"/>
      <c r="B13" s="43" t="s">
        <v>40</v>
      </c>
      <c r="C13" s="44" t="s">
        <v>41</v>
      </c>
      <c r="D13" s="45" t="s">
        <v>42</v>
      </c>
      <c r="E13" s="46">
        <v>49326.949999999997</v>
      </c>
      <c r="F13" s="46">
        <v>1486170.1000000001</v>
      </c>
      <c r="G13" s="46">
        <v>52400</v>
      </c>
      <c r="H13" s="46">
        <v>6400</v>
      </c>
      <c r="I13" s="46">
        <v>52673.730000000003</v>
      </c>
      <c r="J13" s="46">
        <v>5535.5900000000001</v>
      </c>
      <c r="K13" s="49">
        <f t="shared" si="8"/>
        <v>3346.7800000000061</v>
      </c>
      <c r="L13" s="49">
        <f t="shared" si="9"/>
        <v>273.7300000000032</v>
      </c>
      <c r="M13" s="49">
        <f t="shared" si="10"/>
        <v>-1433496.3700000001</v>
      </c>
      <c r="N13" s="49">
        <f t="shared" si="11"/>
        <v>-864.40999999999985</v>
      </c>
      <c r="O13" s="48">
        <f t="shared" si="12"/>
        <v>1.0678489142345109</v>
      </c>
      <c r="P13" s="48">
        <f t="shared" si="13"/>
        <v>0.86493593749999997</v>
      </c>
      <c r="Q13" s="48">
        <f t="shared" si="14"/>
        <v>1.0052238549618322</v>
      </c>
      <c r="R13" s="48">
        <f t="shared" si="15"/>
        <v>0.035442598394356067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7.25">
      <c r="A14" s="42"/>
      <c r="B14" s="43" t="s">
        <v>40</v>
      </c>
      <c r="C14" s="44" t="s">
        <v>43</v>
      </c>
      <c r="D14" s="45" t="s">
        <v>44</v>
      </c>
      <c r="E14" s="46">
        <v>471579.37</v>
      </c>
      <c r="F14" s="46">
        <v>2439929.7999999998</v>
      </c>
      <c r="G14" s="46">
        <v>541162</v>
      </c>
      <c r="H14" s="46">
        <v>526862</v>
      </c>
      <c r="I14" s="46">
        <v>564890.09999999998</v>
      </c>
      <c r="J14" s="46">
        <v>97584.360000000001</v>
      </c>
      <c r="K14" s="49">
        <f t="shared" si="8"/>
        <v>93310.729999999981</v>
      </c>
      <c r="L14" s="49">
        <f t="shared" si="9"/>
        <v>23728.099999999977</v>
      </c>
      <c r="M14" s="49">
        <f t="shared" si="10"/>
        <v>-1875039.6999999997</v>
      </c>
      <c r="N14" s="50">
        <f t="shared" si="11"/>
        <v>-429277.64000000001</v>
      </c>
      <c r="O14" s="48">
        <f t="shared" si="12"/>
        <v>1.1978685581602095</v>
      </c>
      <c r="P14" s="48">
        <f t="shared" si="13"/>
        <v>0.18521806469246216</v>
      </c>
      <c r="Q14" s="48">
        <f t="shared" si="14"/>
        <v>1.0438465745931902</v>
      </c>
      <c r="R14" s="48">
        <f t="shared" si="15"/>
        <v>0.23151899698097872</v>
      </c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7.25">
      <c r="A15" s="42"/>
      <c r="B15" s="43"/>
      <c r="C15" s="44" t="s">
        <v>45</v>
      </c>
      <c r="D15" s="45" t="s">
        <v>46</v>
      </c>
      <c r="E15" s="46">
        <v>45253.93</v>
      </c>
      <c r="F15" s="46">
        <v>648829.09999999998</v>
      </c>
      <c r="G15" s="46">
        <v>149075.20000000001</v>
      </c>
      <c r="H15" s="46">
        <v>62082.099999999999</v>
      </c>
      <c r="I15" s="46">
        <v>137866.33000000002</v>
      </c>
      <c r="J15" s="46">
        <v>43448.559999999998</v>
      </c>
      <c r="K15" s="49">
        <f t="shared" si="8"/>
        <v>92612.400000000023</v>
      </c>
      <c r="L15" s="49">
        <f t="shared" si="9"/>
        <v>-11208.869999999995</v>
      </c>
      <c r="M15" s="49">
        <f t="shared" si="10"/>
        <v>-510962.76999999996</v>
      </c>
      <c r="N15" s="50">
        <f t="shared" si="11"/>
        <v>-18633.540000000001</v>
      </c>
      <c r="O15" s="48">
        <f t="shared" si="12"/>
        <v>3.0465051322614416</v>
      </c>
      <c r="P15" s="48">
        <f t="shared" si="13"/>
        <v>0.69985648037034831</v>
      </c>
      <c r="Q15" s="48">
        <f t="shared" si="14"/>
        <v>0.92481063248615469</v>
      </c>
      <c r="R15" s="48">
        <f t="shared" si="15"/>
        <v>0.21248481302703598</v>
      </c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7.25" hidden="1">
      <c r="A16" s="42"/>
      <c r="B16" s="43" t="s">
        <v>40</v>
      </c>
      <c r="C16" s="44" t="s">
        <v>47</v>
      </c>
      <c r="D16" s="45" t="s">
        <v>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9">
        <f t="shared" si="8"/>
        <v>0</v>
      </c>
      <c r="L16" s="49">
        <f t="shared" si="9"/>
        <v>0</v>
      </c>
      <c r="M16" s="49">
        <f t="shared" si="10"/>
        <v>0</v>
      </c>
      <c r="N16" s="49">
        <f t="shared" si="11"/>
        <v>0</v>
      </c>
      <c r="O16" s="48" t="str">
        <f t="shared" si="12"/>
        <v/>
      </c>
      <c r="P16" s="48" t="str">
        <f t="shared" si="13"/>
        <v/>
      </c>
      <c r="Q16" s="48" t="str">
        <f t="shared" si="14"/>
        <v/>
      </c>
      <c r="R16" s="48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="35" customFormat="1" ht="27.75" customHeight="1">
      <c r="A17" s="36"/>
      <c r="B17" s="51"/>
      <c r="C17" s="38"/>
      <c r="D17" s="52" t="s">
        <v>49</v>
      </c>
      <c r="E17" s="53">
        <f>E21+E24+E33+E46+E51+E54+E57+E66</f>
        <v>1717465.6000000001</v>
      </c>
      <c r="F17" s="53">
        <f>F21+F24+F33+F46+F51+F54+F57+F66</f>
        <v>7517591.2999999998</v>
      </c>
      <c r="G17" s="53">
        <f>G21+G24+G33+G46+G51+G54+G57+G66</f>
        <v>1663448.4999999998</v>
      </c>
      <c r="H17" s="53">
        <f>H21+H24+H33+H46+H51+H54+H57+H66</f>
        <v>607230.79999999993</v>
      </c>
      <c r="I17" s="53">
        <f>I21+I24+I33+I46+I51+I54+I57+I66</f>
        <v>1415395.5600000001</v>
      </c>
      <c r="J17" s="53">
        <f>J21+J24+J33+J46+J51+J54+J57+J66</f>
        <v>154253.18999999997</v>
      </c>
      <c r="K17" s="53">
        <f t="shared" si="8"/>
        <v>-302070.04000000004</v>
      </c>
      <c r="L17" s="53">
        <f t="shared" si="9"/>
        <v>-248052.93999999971</v>
      </c>
      <c r="M17" s="53">
        <f t="shared" si="10"/>
        <v>-6102195.7400000002</v>
      </c>
      <c r="N17" s="53">
        <f t="shared" si="11"/>
        <v>-452977.60999999999</v>
      </c>
      <c r="O17" s="41">
        <f t="shared" si="12"/>
        <v>0.82411872470691694</v>
      </c>
      <c r="P17" s="41">
        <f t="shared" si="13"/>
        <v>0.2540272825423216</v>
      </c>
      <c r="Q17" s="41">
        <f t="shared" si="14"/>
        <v>0.85088030077276233</v>
      </c>
      <c r="R17" s="41">
        <f t="shared" si="15"/>
        <v>0.18827780116218876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ht="18" customHeight="1">
      <c r="A18" s="42" t="s">
        <v>50</v>
      </c>
      <c r="B18" s="43" t="s">
        <v>27</v>
      </c>
      <c r="C18" s="54" t="s">
        <v>51</v>
      </c>
      <c r="D18" s="55" t="s">
        <v>52</v>
      </c>
      <c r="E18" s="46">
        <v>45048.300000000003</v>
      </c>
      <c r="F18" s="46">
        <v>259879.79999999999</v>
      </c>
      <c r="G18" s="46">
        <v>61873</v>
      </c>
      <c r="H18" s="46">
        <v>28000</v>
      </c>
      <c r="I18" s="46">
        <v>58948.919999999998</v>
      </c>
      <c r="J18" s="46">
        <v>17085.68</v>
      </c>
      <c r="K18" s="46">
        <f t="shared" si="8"/>
        <v>13900.619999999995</v>
      </c>
      <c r="L18" s="46">
        <f t="shared" si="9"/>
        <v>-2924.0800000000017</v>
      </c>
      <c r="M18" s="46">
        <f t="shared" si="10"/>
        <v>-200930.88</v>
      </c>
      <c r="N18" s="47">
        <f t="shared" si="11"/>
        <v>-10914.32</v>
      </c>
      <c r="O18" s="48">
        <f t="shared" si="12"/>
        <v>1.3085714666258215</v>
      </c>
      <c r="P18" s="48">
        <f t="shared" si="13"/>
        <v>0.61020285714285716</v>
      </c>
      <c r="Q18" s="48">
        <f t="shared" si="14"/>
        <v>0.952740613838023</v>
      </c>
      <c r="R18" s="48">
        <f t="shared" si="15"/>
        <v>0.2268314813232887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7.25">
      <c r="A19" s="42"/>
      <c r="B19" s="43"/>
      <c r="C19" s="44" t="s">
        <v>53</v>
      </c>
      <c r="D19" s="55" t="s">
        <v>54</v>
      </c>
      <c r="E19" s="46">
        <v>1715</v>
      </c>
      <c r="F19" s="46">
        <v>3515.5999999999999</v>
      </c>
      <c r="G19" s="46">
        <v>0</v>
      </c>
      <c r="H19" s="46">
        <v>0</v>
      </c>
      <c r="I19" s="46">
        <v>0</v>
      </c>
      <c r="J19" s="46">
        <v>0</v>
      </c>
      <c r="K19" s="46">
        <f t="shared" si="8"/>
        <v>-1715</v>
      </c>
      <c r="L19" s="46">
        <f t="shared" si="9"/>
        <v>0</v>
      </c>
      <c r="M19" s="46">
        <f t="shared" si="10"/>
        <v>-3515.5999999999999</v>
      </c>
      <c r="N19" s="47">
        <f t="shared" si="11"/>
        <v>0</v>
      </c>
      <c r="O19" s="48">
        <f t="shared" si="12"/>
        <v>0</v>
      </c>
      <c r="P19" s="48" t="str">
        <f t="shared" si="13"/>
        <v/>
      </c>
      <c r="Q19" s="48" t="str">
        <f t="shared" si="14"/>
        <v/>
      </c>
      <c r="R19" s="48">
        <f t="shared" si="15"/>
        <v>0</v>
      </c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7.25">
      <c r="A20" s="42"/>
      <c r="B20" s="43"/>
      <c r="C20" s="44" t="s">
        <v>55</v>
      </c>
      <c r="D20" s="55" t="s">
        <v>56</v>
      </c>
      <c r="E20" s="46">
        <v>30910.720000000001</v>
      </c>
      <c r="F20" s="46">
        <v>181842.60000000001</v>
      </c>
      <c r="G20" s="46">
        <v>45186.599999999999</v>
      </c>
      <c r="H20" s="46">
        <v>27259.599999999999</v>
      </c>
      <c r="I20" s="46">
        <v>49831.32</v>
      </c>
      <c r="J20" s="46">
        <v>14163.609999999999</v>
      </c>
      <c r="K20" s="46">
        <f t="shared" si="8"/>
        <v>18920.599999999999</v>
      </c>
      <c r="L20" s="46">
        <f t="shared" si="9"/>
        <v>4644.7200000000012</v>
      </c>
      <c r="M20" s="46">
        <f t="shared" si="10"/>
        <v>-132011.28</v>
      </c>
      <c r="N20" s="47">
        <f t="shared" si="11"/>
        <v>-13095.99</v>
      </c>
      <c r="O20" s="48">
        <f t="shared" si="12"/>
        <v>1.6121047973000953</v>
      </c>
      <c r="P20" s="48">
        <f t="shared" si="13"/>
        <v>0.51958245902361</v>
      </c>
      <c r="Q20" s="48">
        <f t="shared" si="14"/>
        <v>1.1027897651073548</v>
      </c>
      <c r="R20" s="48">
        <f t="shared" si="15"/>
        <v>0.27403545703811977</v>
      </c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="56" customFormat="1" ht="14.25">
      <c r="A21" s="57"/>
      <c r="B21" s="58"/>
      <c r="C21" s="57"/>
      <c r="D21" s="59" t="s">
        <v>57</v>
      </c>
      <c r="E21" s="60">
        <f>SUM(E18:E20)</f>
        <v>77674.020000000004</v>
      </c>
      <c r="F21" s="60">
        <f>SUM(F18:F20)</f>
        <v>445238</v>
      </c>
      <c r="G21" s="60">
        <f>SUM(G18:G20)</f>
        <v>107059.60000000001</v>
      </c>
      <c r="H21" s="60">
        <f>SUM(H18:H20)</f>
        <v>55259.599999999999</v>
      </c>
      <c r="I21" s="60">
        <f>SUM(I18:I20)</f>
        <v>108780.23999999999</v>
      </c>
      <c r="J21" s="60">
        <f>SUM(J18:J20)</f>
        <v>31249.290000000001</v>
      </c>
      <c r="K21" s="60">
        <f t="shared" si="8"/>
        <v>31106.219999999987</v>
      </c>
      <c r="L21" s="60">
        <f t="shared" si="9"/>
        <v>1720.6399999999849</v>
      </c>
      <c r="M21" s="60">
        <f t="shared" si="10"/>
        <v>-336457.76000000001</v>
      </c>
      <c r="N21" s="60">
        <f t="shared" si="11"/>
        <v>-24010.309999999998</v>
      </c>
      <c r="O21" s="61">
        <f t="shared" si="12"/>
        <v>1.4004713545146754</v>
      </c>
      <c r="P21" s="61">
        <f t="shared" si="13"/>
        <v>0.56549975026963639</v>
      </c>
      <c r="Q21" s="61">
        <f t="shared" si="14"/>
        <v>1.0160717955232412</v>
      </c>
      <c r="R21" s="61">
        <f t="shared" si="15"/>
        <v>0.24431930787578776</v>
      </c>
      <c r="S21" s="56"/>
      <c r="T21" s="56"/>
      <c r="U21" s="56"/>
      <c r="V21" s="56"/>
      <c r="W21" s="56"/>
      <c r="X21" s="56"/>
      <c r="Y21" s="56"/>
      <c r="Z21" s="56"/>
      <c r="AA21" s="56"/>
      <c r="AB21" s="56"/>
    </row>
    <row r="22" ht="34.5">
      <c r="A22" s="62">
        <v>951</v>
      </c>
      <c r="B22" s="43" t="s">
        <v>24</v>
      </c>
      <c r="C22" s="63" t="s">
        <v>58</v>
      </c>
      <c r="D22" s="64" t="s">
        <v>59</v>
      </c>
      <c r="E22" s="46">
        <v>48120.029999999999</v>
      </c>
      <c r="F22" s="46">
        <v>104746.7</v>
      </c>
      <c r="G22" s="46">
        <v>19776.599999999999</v>
      </c>
      <c r="H22" s="46">
        <v>9000</v>
      </c>
      <c r="I22" s="46">
        <v>20607.57</v>
      </c>
      <c r="J22" s="46">
        <v>8980.25</v>
      </c>
      <c r="K22" s="46">
        <f t="shared" si="8"/>
        <v>-27512.459999999999</v>
      </c>
      <c r="L22" s="46">
        <f t="shared" si="9"/>
        <v>830.97000000000116</v>
      </c>
      <c r="M22" s="46">
        <f t="shared" si="10"/>
        <v>-84139.130000000005</v>
      </c>
      <c r="N22" s="46">
        <f t="shared" si="11"/>
        <v>-19.75</v>
      </c>
      <c r="O22" s="48">
        <f t="shared" si="12"/>
        <v>0.42825347365743538</v>
      </c>
      <c r="P22" s="48">
        <f t="shared" si="13"/>
        <v>0.9978055555555555</v>
      </c>
      <c r="Q22" s="48">
        <f t="shared" si="14"/>
        <v>1.0420178392645856</v>
      </c>
      <c r="R22" s="48">
        <f t="shared" si="15"/>
        <v>0.19673717644565414</v>
      </c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7.25">
      <c r="A23" s="65"/>
      <c r="B23" s="43"/>
      <c r="C23" s="63" t="s">
        <v>60</v>
      </c>
      <c r="D23" s="55" t="s">
        <v>61</v>
      </c>
      <c r="E23" s="46">
        <v>3240.1300000000001</v>
      </c>
      <c r="F23" s="46">
        <v>11046.9</v>
      </c>
      <c r="G23" s="46">
        <v>2180.4000000000001</v>
      </c>
      <c r="H23" s="46">
        <v>2087</v>
      </c>
      <c r="I23" s="46">
        <v>1730.8299999999999</v>
      </c>
      <c r="J23" s="46">
        <v>826.94000000000005</v>
      </c>
      <c r="K23" s="46">
        <f t="shared" si="8"/>
        <v>-1509.3000000000002</v>
      </c>
      <c r="L23" s="46">
        <f t="shared" si="9"/>
        <v>-449.57000000000016</v>
      </c>
      <c r="M23" s="46">
        <f t="shared" si="10"/>
        <v>-9316.0699999999997</v>
      </c>
      <c r="N23" s="46">
        <f t="shared" si="11"/>
        <v>-1260.0599999999999</v>
      </c>
      <c r="O23" s="48">
        <f t="shared" si="12"/>
        <v>0.53418535676037682</v>
      </c>
      <c r="P23" s="48">
        <f t="shared" si="13"/>
        <v>0.39623382846190708</v>
      </c>
      <c r="Q23" s="48">
        <f t="shared" si="14"/>
        <v>0.79381306182351852</v>
      </c>
      <c r="R23" s="48">
        <f t="shared" si="15"/>
        <v>0.15668015461351148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="56" customFormat="1" ht="14.25">
      <c r="A24" s="66"/>
      <c r="B24" s="58"/>
      <c r="C24" s="57"/>
      <c r="D24" s="59" t="s">
        <v>57</v>
      </c>
      <c r="E24" s="60">
        <f>E22+E23</f>
        <v>51360.159999999996</v>
      </c>
      <c r="F24" s="60">
        <f>F22+F23</f>
        <v>115793.59999999999</v>
      </c>
      <c r="G24" s="60">
        <f>G22+G23</f>
        <v>21957</v>
      </c>
      <c r="H24" s="60">
        <f>H22+H23</f>
        <v>11087</v>
      </c>
      <c r="I24" s="60">
        <f>I22+I23</f>
        <v>22338.400000000001</v>
      </c>
      <c r="J24" s="60">
        <f>J22+J23</f>
        <v>9807.1900000000005</v>
      </c>
      <c r="K24" s="60">
        <f t="shared" si="8"/>
        <v>-29021.759999999995</v>
      </c>
      <c r="L24" s="60">
        <f t="shared" si="9"/>
        <v>381.40000000000146</v>
      </c>
      <c r="M24" s="60">
        <f t="shared" si="10"/>
        <v>-93455.199999999983</v>
      </c>
      <c r="N24" s="60">
        <f t="shared" si="11"/>
        <v>-1279.8099999999995</v>
      </c>
      <c r="O24" s="61">
        <f t="shared" si="12"/>
        <v>0.43493633976218149</v>
      </c>
      <c r="P24" s="61">
        <f t="shared" si="13"/>
        <v>0.88456660954270772</v>
      </c>
      <c r="Q24" s="61">
        <f t="shared" si="14"/>
        <v>1.0173703147060165</v>
      </c>
      <c r="R24" s="61">
        <f t="shared" si="15"/>
        <v>0.19291567064155535</v>
      </c>
      <c r="S24" s="56"/>
      <c r="T24" s="56"/>
      <c r="U24" s="56"/>
      <c r="V24" s="56"/>
      <c r="W24" s="56"/>
      <c r="X24" s="56"/>
      <c r="Y24" s="56"/>
      <c r="Z24" s="56"/>
      <c r="AA24" s="56"/>
      <c r="AB24" s="56"/>
    </row>
    <row r="25" ht="17.25">
      <c r="A25" s="42" t="s">
        <v>62</v>
      </c>
      <c r="B25" s="43" t="s">
        <v>63</v>
      </c>
      <c r="C25" s="44" t="s">
        <v>64</v>
      </c>
      <c r="D25" s="55" t="s">
        <v>65</v>
      </c>
      <c r="E25" s="46"/>
      <c r="F25" s="46">
        <v>7680</v>
      </c>
      <c r="G25" s="46">
        <v>0</v>
      </c>
      <c r="H25" s="46">
        <v>0</v>
      </c>
      <c r="I25" s="46">
        <v>0</v>
      </c>
      <c r="J25" s="46">
        <v>0</v>
      </c>
      <c r="K25" s="46">
        <f t="shared" si="8"/>
        <v>0</v>
      </c>
      <c r="L25" s="46">
        <f t="shared" si="9"/>
        <v>0</v>
      </c>
      <c r="M25" s="46">
        <f t="shared" si="10"/>
        <v>-7680</v>
      </c>
      <c r="N25" s="46">
        <f t="shared" si="11"/>
        <v>0</v>
      </c>
      <c r="O25" s="48" t="str">
        <f t="shared" si="12"/>
        <v/>
      </c>
      <c r="P25" s="48" t="str">
        <f t="shared" si="13"/>
        <v/>
      </c>
      <c r="Q25" s="48" t="str">
        <f t="shared" si="14"/>
        <v/>
      </c>
      <c r="R25" s="48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7.25">
      <c r="A26" s="42"/>
      <c r="B26" s="43"/>
      <c r="C26" s="44" t="s">
        <v>66</v>
      </c>
      <c r="D26" s="67" t="s">
        <v>67</v>
      </c>
      <c r="E26" s="46">
        <v>15641.129999999999</v>
      </c>
      <c r="F26" s="46">
        <v>80987</v>
      </c>
      <c r="G26" s="46">
        <v>19600</v>
      </c>
      <c r="H26" s="46">
        <v>6500</v>
      </c>
      <c r="I26" s="46">
        <v>16129.039999999999</v>
      </c>
      <c r="J26" s="46">
        <v>3363.23</v>
      </c>
      <c r="K26" s="46">
        <f t="shared" si="8"/>
        <v>487.90999999999985</v>
      </c>
      <c r="L26" s="46">
        <f t="shared" si="9"/>
        <v>-3470.9600000000009</v>
      </c>
      <c r="M26" s="46">
        <f t="shared" si="10"/>
        <v>-64857.959999999999</v>
      </c>
      <c r="N26" s="46">
        <f t="shared" si="11"/>
        <v>-3136.77</v>
      </c>
      <c r="O26" s="48">
        <f t="shared" si="12"/>
        <v>1.0311940377709283</v>
      </c>
      <c r="P26" s="48">
        <f t="shared" si="13"/>
        <v>0.51741999999999999</v>
      </c>
      <c r="Q26" s="48">
        <f t="shared" si="14"/>
        <v>0.82291020408163262</v>
      </c>
      <c r="R26" s="48">
        <f t="shared" si="15"/>
        <v>0.19915591391210935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7.25">
      <c r="A27" s="42"/>
      <c r="B27" s="43"/>
      <c r="C27" s="54" t="s">
        <v>68</v>
      </c>
      <c r="D27" s="64" t="s">
        <v>69</v>
      </c>
      <c r="E27" s="46">
        <v>309.32999999999998</v>
      </c>
      <c r="F27" s="46">
        <v>557</v>
      </c>
      <c r="G27" s="46">
        <v>139.19999999999999</v>
      </c>
      <c r="H27" s="46">
        <v>46.399999999999999</v>
      </c>
      <c r="I27" s="46">
        <v>317.98000000000002</v>
      </c>
      <c r="J27" s="46">
        <v>29.170000000000002</v>
      </c>
      <c r="K27" s="46">
        <f t="shared" si="8"/>
        <v>8.6500000000000341</v>
      </c>
      <c r="L27" s="46">
        <f t="shared" si="9"/>
        <v>178.78000000000003</v>
      </c>
      <c r="M27" s="46">
        <f t="shared" si="10"/>
        <v>-239.01999999999998</v>
      </c>
      <c r="N27" s="46">
        <f t="shared" si="11"/>
        <v>-17.229999999999997</v>
      </c>
      <c r="O27" s="48">
        <f t="shared" si="12"/>
        <v>1.0279636634015454</v>
      </c>
      <c r="P27" s="48">
        <f t="shared" si="13"/>
        <v>0.62866379310344833</v>
      </c>
      <c r="Q27" s="48">
        <f t="shared" si="14"/>
        <v>2.2843390804597705</v>
      </c>
      <c r="R27" s="48">
        <f t="shared" si="15"/>
        <v>0.57087971274685823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7.25">
      <c r="A28" s="42"/>
      <c r="B28" s="43"/>
      <c r="C28" s="54" t="s">
        <v>70</v>
      </c>
      <c r="D28" s="64" t="s">
        <v>71</v>
      </c>
      <c r="E28" s="46"/>
      <c r="F28" s="46">
        <v>8021.3000000000002</v>
      </c>
      <c r="G28" s="46">
        <v>0</v>
      </c>
      <c r="H28" s="46">
        <v>0</v>
      </c>
      <c r="I28" s="46">
        <v>0</v>
      </c>
      <c r="J28" s="46">
        <v>0</v>
      </c>
      <c r="K28" s="46">
        <f t="shared" si="8"/>
        <v>0</v>
      </c>
      <c r="L28" s="46">
        <f t="shared" si="9"/>
        <v>0</v>
      </c>
      <c r="M28" s="46">
        <f t="shared" si="10"/>
        <v>-8021.3000000000002</v>
      </c>
      <c r="N28" s="46">
        <f t="shared" si="11"/>
        <v>0</v>
      </c>
      <c r="O28" s="48" t="str">
        <f t="shared" si="12"/>
        <v/>
      </c>
      <c r="P28" s="48" t="str">
        <f t="shared" si="13"/>
        <v/>
      </c>
      <c r="Q28" s="48" t="str">
        <f t="shared" si="14"/>
        <v/>
      </c>
      <c r="R28" s="48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="1" customFormat="1" ht="17.25">
      <c r="A29" s="42"/>
      <c r="B29" s="43"/>
      <c r="C29" s="54" t="s">
        <v>72</v>
      </c>
      <c r="D29" s="64" t="s">
        <v>73</v>
      </c>
      <c r="E29" s="46">
        <f>E30+E32+E31</f>
        <v>214680.04000000001</v>
      </c>
      <c r="F29" s="46">
        <f>F30+F32+F31</f>
        <v>60647.099999999999</v>
      </c>
      <c r="G29" s="46">
        <f>G30+G32+G31</f>
        <v>11688.599999999999</v>
      </c>
      <c r="H29" s="46">
        <f>H30+H32+H31</f>
        <v>5093.1999999999998</v>
      </c>
      <c r="I29" s="46">
        <f>I30+I32+I31</f>
        <v>18202.91</v>
      </c>
      <c r="J29" s="46">
        <f>J30+J32+J31</f>
        <v>2994.6700000000001</v>
      </c>
      <c r="K29" s="46">
        <f t="shared" si="8"/>
        <v>-196477.13</v>
      </c>
      <c r="L29" s="46">
        <f t="shared" si="9"/>
        <v>6514.3100000000013</v>
      </c>
      <c r="M29" s="46">
        <f t="shared" si="10"/>
        <v>-42444.190000000002</v>
      </c>
      <c r="N29" s="46">
        <f t="shared" si="11"/>
        <v>-2098.5299999999997</v>
      </c>
      <c r="O29" s="48">
        <f t="shared" si="12"/>
        <v>0.084790882282302527</v>
      </c>
      <c r="P29" s="48">
        <f t="shared" si="13"/>
        <v>0.58797416162726779</v>
      </c>
      <c r="Q29" s="48">
        <f t="shared" si="14"/>
        <v>1.5573216638434031</v>
      </c>
      <c r="R29" s="48">
        <f t="shared" si="15"/>
        <v>0.30014477196766209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="68" customFormat="1" ht="17.25" customHeight="1">
      <c r="A30" s="69"/>
      <c r="B30" s="58"/>
      <c r="C30" s="70" t="s">
        <v>74</v>
      </c>
      <c r="D30" s="71" t="s">
        <v>75</v>
      </c>
      <c r="E30" s="72">
        <v>207797.48000000001</v>
      </c>
      <c r="F30" s="72">
        <v>21537.900000000001</v>
      </c>
      <c r="G30" s="72">
        <v>3416.5999999999999</v>
      </c>
      <c r="H30" s="72">
        <v>1166.5999999999999</v>
      </c>
      <c r="I30" s="72">
        <v>6700</v>
      </c>
      <c r="J30" s="72">
        <v>-26.18</v>
      </c>
      <c r="K30" s="72">
        <f t="shared" si="8"/>
        <v>-201097.48000000001</v>
      </c>
      <c r="L30" s="72">
        <f t="shared" si="9"/>
        <v>3283.4000000000001</v>
      </c>
      <c r="M30" s="72">
        <f t="shared" si="10"/>
        <v>-14837.900000000001</v>
      </c>
      <c r="N30" s="72">
        <f t="shared" si="11"/>
        <v>-1192.78</v>
      </c>
      <c r="O30" s="73">
        <f t="shared" si="12"/>
        <v>0.032242931916209958</v>
      </c>
      <c r="P30" s="73">
        <f t="shared" si="13"/>
        <v>-0.022441282358991944</v>
      </c>
      <c r="Q30" s="73">
        <f t="shared" si="14"/>
        <v>1.9610138734414331</v>
      </c>
      <c r="R30" s="73">
        <f t="shared" si="15"/>
        <v>0.31107953885940598</v>
      </c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="68" customFormat="1" ht="16.5" customHeight="1">
      <c r="A31" s="69"/>
      <c r="B31" s="58"/>
      <c r="C31" s="70" t="s">
        <v>76</v>
      </c>
      <c r="D31" s="71" t="s">
        <v>77</v>
      </c>
      <c r="E31" s="72"/>
      <c r="F31" s="72">
        <v>511.5</v>
      </c>
      <c r="G31" s="72">
        <v>233.30000000000001</v>
      </c>
      <c r="H31" s="72">
        <v>233.30000000000001</v>
      </c>
      <c r="I31" s="72">
        <v>0</v>
      </c>
      <c r="J31" s="72">
        <v>0</v>
      </c>
      <c r="K31" s="72">
        <f t="shared" si="8"/>
        <v>0</v>
      </c>
      <c r="L31" s="72">
        <f t="shared" si="9"/>
        <v>-233.30000000000001</v>
      </c>
      <c r="M31" s="72">
        <f t="shared" si="10"/>
        <v>-511.5</v>
      </c>
      <c r="N31" s="72">
        <f t="shared" si="11"/>
        <v>-233.30000000000001</v>
      </c>
      <c r="O31" s="73" t="str">
        <f t="shared" si="12"/>
        <v/>
      </c>
      <c r="P31" s="73">
        <f t="shared" si="13"/>
        <v>0</v>
      </c>
      <c r="Q31" s="73">
        <f t="shared" si="14"/>
        <v>0</v>
      </c>
      <c r="R31" s="73">
        <f t="shared" si="15"/>
        <v>0</v>
      </c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="68" customFormat="1" ht="17.25" customHeight="1">
      <c r="A32" s="69"/>
      <c r="B32" s="58"/>
      <c r="C32" s="70" t="s">
        <v>78</v>
      </c>
      <c r="D32" s="71" t="s">
        <v>79</v>
      </c>
      <c r="E32" s="72">
        <v>6882.5600000000004</v>
      </c>
      <c r="F32" s="72">
        <v>38597.699999999997</v>
      </c>
      <c r="G32" s="72">
        <v>8038.6999999999998</v>
      </c>
      <c r="H32" s="72">
        <v>3693.3000000000002</v>
      </c>
      <c r="I32" s="72">
        <v>11502.91</v>
      </c>
      <c r="J32" s="72">
        <v>3020.8499999999999</v>
      </c>
      <c r="K32" s="72">
        <f t="shared" si="8"/>
        <v>4620.3499999999995</v>
      </c>
      <c r="L32" s="72">
        <f t="shared" si="9"/>
        <v>3464.21</v>
      </c>
      <c r="M32" s="72">
        <f t="shared" si="10"/>
        <v>-27094.789999999997</v>
      </c>
      <c r="N32" s="72">
        <f t="shared" si="11"/>
        <v>-672.45000000000027</v>
      </c>
      <c r="O32" s="73">
        <f t="shared" si="12"/>
        <v>1.6713127092244744</v>
      </c>
      <c r="P32" s="73">
        <f t="shared" si="13"/>
        <v>0.81792705710340341</v>
      </c>
      <c r="Q32" s="73">
        <f t="shared" si="14"/>
        <v>1.4309415701543782</v>
      </c>
      <c r="R32" s="73">
        <f t="shared" si="15"/>
        <v>0.29802060744552139</v>
      </c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="56" customFormat="1" ht="14.25">
      <c r="A33" s="57"/>
      <c r="B33" s="74"/>
      <c r="C33" s="57"/>
      <c r="D33" s="59" t="s">
        <v>57</v>
      </c>
      <c r="E33" s="60">
        <f>SUM(E25:E29)</f>
        <v>230630.5</v>
      </c>
      <c r="F33" s="60">
        <f>SUM(F25:F29)</f>
        <v>157892.39999999999</v>
      </c>
      <c r="G33" s="60">
        <f>SUM(G25:G29)</f>
        <v>31427.799999999999</v>
      </c>
      <c r="H33" s="60">
        <f>SUM(H25:H29)</f>
        <v>11639.599999999999</v>
      </c>
      <c r="I33" s="60">
        <f>SUM(I25:I29)</f>
        <v>34649.93</v>
      </c>
      <c r="J33" s="60">
        <f>SUM(J25:J29)</f>
        <v>6387.0699999999997</v>
      </c>
      <c r="K33" s="60">
        <f t="shared" si="8"/>
        <v>-195980.57000000001</v>
      </c>
      <c r="L33" s="60">
        <f t="shared" si="9"/>
        <v>3222.130000000001</v>
      </c>
      <c r="M33" s="60">
        <f t="shared" si="10"/>
        <v>-123242.47</v>
      </c>
      <c r="N33" s="60">
        <f t="shared" si="11"/>
        <v>-5252.5299999999988</v>
      </c>
      <c r="O33" s="61">
        <f t="shared" si="12"/>
        <v>0.15024001595625905</v>
      </c>
      <c r="P33" s="61">
        <f t="shared" si="13"/>
        <v>0.54873621086635282</v>
      </c>
      <c r="Q33" s="61">
        <f t="shared" si="14"/>
        <v>1.1025248347004881</v>
      </c>
      <c r="R33" s="61">
        <f t="shared" si="15"/>
        <v>0.21945280456817429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</row>
    <row r="34" ht="19.5" customHeight="1">
      <c r="A34" s="42" t="s">
        <v>80</v>
      </c>
      <c r="B34" s="43" t="s">
        <v>40</v>
      </c>
      <c r="C34" s="54" t="s">
        <v>81</v>
      </c>
      <c r="D34" s="64" t="s">
        <v>82</v>
      </c>
      <c r="E34" s="46">
        <v>94653.449999999997</v>
      </c>
      <c r="F34" s="46">
        <v>293156.20000000001</v>
      </c>
      <c r="G34" s="46">
        <v>91000</v>
      </c>
      <c r="H34" s="46">
        <v>34000</v>
      </c>
      <c r="I34" s="46">
        <v>95514.470000000001</v>
      </c>
      <c r="J34" s="46">
        <v>25460.34</v>
      </c>
      <c r="K34" s="46">
        <f t="shared" si="8"/>
        <v>861.02000000000407</v>
      </c>
      <c r="L34" s="46">
        <f t="shared" si="9"/>
        <v>4514.4700000000012</v>
      </c>
      <c r="M34" s="46">
        <f t="shared" si="10"/>
        <v>-197641.73000000001</v>
      </c>
      <c r="N34" s="46">
        <f t="shared" si="11"/>
        <v>-8539.6599999999999</v>
      </c>
      <c r="O34" s="48">
        <f t="shared" si="12"/>
        <v>1.0090965516840644</v>
      </c>
      <c r="P34" s="48">
        <f t="shared" si="13"/>
        <v>0.74883352941176473</v>
      </c>
      <c r="Q34" s="48">
        <f t="shared" si="14"/>
        <v>1.0496095604395606</v>
      </c>
      <c r="R34" s="48">
        <f t="shared" si="15"/>
        <v>0.32581425874670228</v>
      </c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37.5" customHeight="1">
      <c r="A35" s="42"/>
      <c r="B35" s="43"/>
      <c r="C35" s="44" t="s">
        <v>83</v>
      </c>
      <c r="D35" s="64" t="s">
        <v>84</v>
      </c>
      <c r="E35" s="46">
        <v>7184.1700000000001</v>
      </c>
      <c r="F35" s="46">
        <v>100194.10000000001</v>
      </c>
      <c r="G35" s="46">
        <v>23548</v>
      </c>
      <c r="H35" s="46">
        <v>700</v>
      </c>
      <c r="I35" s="46">
        <v>67233.089999999997</v>
      </c>
      <c r="J35" s="46">
        <v>5422.5200000000004</v>
      </c>
      <c r="K35" s="46">
        <f t="shared" si="8"/>
        <v>60048.919999999998</v>
      </c>
      <c r="L35" s="46">
        <f t="shared" si="9"/>
        <v>43685.089999999997</v>
      </c>
      <c r="M35" s="46">
        <f t="shared" si="10"/>
        <v>-32961.010000000009</v>
      </c>
      <c r="N35" s="46">
        <f t="shared" si="11"/>
        <v>4722.5200000000004</v>
      </c>
      <c r="O35" s="48">
        <f t="shared" si="12"/>
        <v>9.3585048794780743</v>
      </c>
      <c r="P35" s="48">
        <f t="shared" si="13"/>
        <v>7.7464571428571434</v>
      </c>
      <c r="Q35" s="48">
        <f t="shared" si="14"/>
        <v>2.8551507559028364</v>
      </c>
      <c r="R35" s="48">
        <f t="shared" si="15"/>
        <v>0.67102843380997479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34.5">
      <c r="A36" s="42"/>
      <c r="B36" s="43"/>
      <c r="C36" s="44" t="s">
        <v>85</v>
      </c>
      <c r="D36" s="55" t="s">
        <v>86</v>
      </c>
      <c r="E36" s="46">
        <v>14408.07</v>
      </c>
      <c r="F36" s="46">
        <v>53573.900000000001</v>
      </c>
      <c r="G36" s="46">
        <v>16694</v>
      </c>
      <c r="H36" s="46">
        <v>7623</v>
      </c>
      <c r="I36" s="46">
        <v>17324.240000000002</v>
      </c>
      <c r="J36" s="46">
        <v>5759.9200000000001</v>
      </c>
      <c r="K36" s="46">
        <f t="shared" si="8"/>
        <v>2916.1700000000019</v>
      </c>
      <c r="L36" s="46">
        <f t="shared" si="9"/>
        <v>630.2400000000016</v>
      </c>
      <c r="M36" s="46">
        <f t="shared" si="10"/>
        <v>-36249.660000000003</v>
      </c>
      <c r="N36" s="46">
        <f t="shared" si="11"/>
        <v>-1863.0799999999999</v>
      </c>
      <c r="O36" s="48">
        <f t="shared" si="12"/>
        <v>1.2023983781311447</v>
      </c>
      <c r="P36" s="48">
        <f t="shared" si="13"/>
        <v>0.75559753377935202</v>
      </c>
      <c r="Q36" s="48">
        <f t="shared" si="14"/>
        <v>1.0377524859230862</v>
      </c>
      <c r="R36" s="48">
        <f t="shared" si="15"/>
        <v>0.32337089515603684</v>
      </c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40.5" customHeight="1">
      <c r="A37" s="42"/>
      <c r="B37" s="43"/>
      <c r="C37" s="44" t="s">
        <v>87</v>
      </c>
      <c r="D37" s="64" t="s">
        <v>88</v>
      </c>
      <c r="E37" s="46">
        <v>10246.030000000001</v>
      </c>
      <c r="F37" s="46">
        <v>115809.2</v>
      </c>
      <c r="G37" s="46">
        <v>4524.6000000000004</v>
      </c>
      <c r="H37" s="46">
        <v>0</v>
      </c>
      <c r="I37" s="46">
        <v>10778.75</v>
      </c>
      <c r="J37" s="46">
        <v>0</v>
      </c>
      <c r="K37" s="46">
        <f t="shared" si="8"/>
        <v>532.71999999999935</v>
      </c>
      <c r="L37" s="46">
        <f t="shared" si="9"/>
        <v>6254.1499999999996</v>
      </c>
      <c r="M37" s="46">
        <f t="shared" si="10"/>
        <v>-105030.45</v>
      </c>
      <c r="N37" s="46">
        <f t="shared" si="11"/>
        <v>0</v>
      </c>
      <c r="O37" s="48">
        <f t="shared" si="12"/>
        <v>1.0519928206339431</v>
      </c>
      <c r="P37" s="48" t="str">
        <f t="shared" si="13"/>
        <v/>
      </c>
      <c r="Q37" s="48">
        <f t="shared" si="14"/>
        <v>2.382254784953366</v>
      </c>
      <c r="R37" s="48">
        <f t="shared" si="15"/>
        <v>0.093073348231401301</v>
      </c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7.25">
      <c r="A38" s="42"/>
      <c r="B38" s="43"/>
      <c r="C38" s="44" t="s">
        <v>89</v>
      </c>
      <c r="D38" s="55" t="s">
        <v>90</v>
      </c>
      <c r="E38" s="46">
        <v>2308.02</v>
      </c>
      <c r="F38" s="46">
        <v>3436.3000000000002</v>
      </c>
      <c r="G38" s="46">
        <v>415</v>
      </c>
      <c r="H38" s="46">
        <v>415</v>
      </c>
      <c r="I38" s="46">
        <v>1690.2900000000002</v>
      </c>
      <c r="J38" s="46">
        <v>83.179999999999993</v>
      </c>
      <c r="K38" s="46">
        <f t="shared" si="8"/>
        <v>-617.72999999999979</v>
      </c>
      <c r="L38" s="46">
        <f t="shared" si="9"/>
        <v>1275.2900000000002</v>
      </c>
      <c r="M38" s="46">
        <f t="shared" si="10"/>
        <v>-1746.01</v>
      </c>
      <c r="N38" s="46">
        <f t="shared" si="11"/>
        <v>-331.81999999999999</v>
      </c>
      <c r="O38" s="48">
        <f t="shared" si="12"/>
        <v>0.73235500558920641</v>
      </c>
      <c r="P38" s="48">
        <f t="shared" si="13"/>
        <v>0.20043373493975902</v>
      </c>
      <c r="Q38" s="48">
        <f t="shared" si="14"/>
        <v>4.0729879518072289</v>
      </c>
      <c r="R38" s="48">
        <f t="shared" si="15"/>
        <v>0.49189244245263802</v>
      </c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7.25">
      <c r="A39" s="42"/>
      <c r="B39" s="43"/>
      <c r="C39" s="44" t="s">
        <v>91</v>
      </c>
      <c r="D39" s="55" t="s">
        <v>92</v>
      </c>
      <c r="E39" s="46">
        <v>24.940000000000001</v>
      </c>
      <c r="F39" s="46">
        <v>0</v>
      </c>
      <c r="G39" s="46">
        <v>0</v>
      </c>
      <c r="H39" s="46">
        <v>0</v>
      </c>
      <c r="I39" s="46">
        <v>222.68000000000001</v>
      </c>
      <c r="J39" s="46">
        <v>7.7000000000000002</v>
      </c>
      <c r="K39" s="46">
        <f t="shared" si="8"/>
        <v>197.74000000000001</v>
      </c>
      <c r="L39" s="46">
        <f t="shared" si="9"/>
        <v>222.68000000000001</v>
      </c>
      <c r="M39" s="46">
        <f t="shared" si="10"/>
        <v>222.68000000000001</v>
      </c>
      <c r="N39" s="46">
        <f t="shared" si="11"/>
        <v>7.7000000000000002</v>
      </c>
      <c r="O39" s="48">
        <f t="shared" si="12"/>
        <v>8.9286287089013623</v>
      </c>
      <c r="P39" s="48" t="str">
        <f t="shared" si="13"/>
        <v/>
      </c>
      <c r="Q39" s="48" t="str">
        <f t="shared" si="14"/>
        <v/>
      </c>
      <c r="R39" s="48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34.5">
      <c r="A40" s="42"/>
      <c r="B40" s="43"/>
      <c r="C40" s="54" t="s">
        <v>93</v>
      </c>
      <c r="D40" s="64" t="s">
        <v>94</v>
      </c>
      <c r="E40" s="46">
        <v>30152.279999999999</v>
      </c>
      <c r="F40" s="46">
        <v>202788.70000000001</v>
      </c>
      <c r="G40" s="46">
        <v>34330</v>
      </c>
      <c r="H40" s="46">
        <v>16400</v>
      </c>
      <c r="I40" s="46">
        <v>36099.980000000003</v>
      </c>
      <c r="J40" s="46">
        <v>18014.810000000001</v>
      </c>
      <c r="K40" s="46">
        <f t="shared" si="8"/>
        <v>5947.7000000000044</v>
      </c>
      <c r="L40" s="46">
        <f t="shared" si="9"/>
        <v>1769.9800000000032</v>
      </c>
      <c r="M40" s="46">
        <f t="shared" si="10"/>
        <v>-166688.72</v>
      </c>
      <c r="N40" s="46">
        <f t="shared" si="11"/>
        <v>1614.8100000000013</v>
      </c>
      <c r="O40" s="48">
        <f t="shared" si="12"/>
        <v>1.1972553982650733</v>
      </c>
      <c r="P40" s="48">
        <f t="shared" si="13"/>
        <v>1.0984640243902439</v>
      </c>
      <c r="Q40" s="48">
        <f t="shared" si="14"/>
        <v>1.0515578211476844</v>
      </c>
      <c r="R40" s="48">
        <f t="shared" si="15"/>
        <v>0.17801771005978145</v>
      </c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34.5">
      <c r="A41" s="42"/>
      <c r="B41" s="43"/>
      <c r="C41" s="54" t="s">
        <v>95</v>
      </c>
      <c r="D41" s="64" t="s">
        <v>96</v>
      </c>
      <c r="E41" s="46"/>
      <c r="F41" s="46"/>
      <c r="G41" s="46"/>
      <c r="H41" s="46"/>
      <c r="I41" s="46">
        <v>11201</v>
      </c>
      <c r="J41" s="46">
        <v>0</v>
      </c>
      <c r="K41" s="46">
        <f t="shared" si="8"/>
        <v>11201</v>
      </c>
      <c r="L41" s="46">
        <f t="shared" si="9"/>
        <v>11201</v>
      </c>
      <c r="M41" s="46">
        <f t="shared" si="10"/>
        <v>11201</v>
      </c>
      <c r="N41" s="46">
        <f t="shared" si="11"/>
        <v>0</v>
      </c>
      <c r="O41" s="48" t="str">
        <f t="shared" si="12"/>
        <v/>
      </c>
      <c r="P41" s="48" t="str">
        <f t="shared" si="13"/>
        <v/>
      </c>
      <c r="Q41" s="48" t="str">
        <f t="shared" si="14"/>
        <v/>
      </c>
      <c r="R41" s="48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34.5">
      <c r="A42" s="42"/>
      <c r="B42" s="43"/>
      <c r="C42" s="54" t="s">
        <v>97</v>
      </c>
      <c r="D42" s="64" t="s">
        <v>98</v>
      </c>
      <c r="E42" s="46">
        <v>42867.889999999999</v>
      </c>
      <c r="F42" s="46">
        <v>96901.899999999994</v>
      </c>
      <c r="G42" s="46">
        <v>13550</v>
      </c>
      <c r="H42" s="46">
        <v>5800</v>
      </c>
      <c r="I42" s="46">
        <v>17151.049999999999</v>
      </c>
      <c r="J42" s="46">
        <v>5296.8800000000001</v>
      </c>
      <c r="K42" s="46">
        <f t="shared" si="8"/>
        <v>-25716.84</v>
      </c>
      <c r="L42" s="46">
        <f t="shared" si="9"/>
        <v>3601.0499999999993</v>
      </c>
      <c r="M42" s="46">
        <f t="shared" si="10"/>
        <v>-79750.849999999991</v>
      </c>
      <c r="N42" s="46">
        <f t="shared" si="11"/>
        <v>-503.11999999999989</v>
      </c>
      <c r="O42" s="48">
        <f t="shared" si="12"/>
        <v>0.40009083722105288</v>
      </c>
      <c r="P42" s="48">
        <f t="shared" si="13"/>
        <v>0.91325517241379317</v>
      </c>
      <c r="Q42" s="48">
        <f t="shared" si="14"/>
        <v>1.2657601476014759</v>
      </c>
      <c r="R42" s="48">
        <f t="shared" si="15"/>
        <v>0.17699394955104081</v>
      </c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44.25" customHeight="1">
      <c r="A43" s="42"/>
      <c r="B43" s="43"/>
      <c r="C43" s="54" t="s">
        <v>99</v>
      </c>
      <c r="D43" s="64" t="s">
        <v>100</v>
      </c>
      <c r="E43" s="46">
        <v>127.01000000000001</v>
      </c>
      <c r="F43" s="46"/>
      <c r="G43" s="46"/>
      <c r="H43" s="46"/>
      <c r="I43" s="46">
        <v>94.290000000000006</v>
      </c>
      <c r="J43" s="46">
        <v>94.290000000000006</v>
      </c>
      <c r="K43" s="46">
        <f t="shared" si="8"/>
        <v>-32.719999999999999</v>
      </c>
      <c r="L43" s="46">
        <f t="shared" si="9"/>
        <v>94.290000000000006</v>
      </c>
      <c r="M43" s="46">
        <f t="shared" si="10"/>
        <v>94.290000000000006</v>
      </c>
      <c r="N43" s="46">
        <f t="shared" si="11"/>
        <v>94.290000000000006</v>
      </c>
      <c r="O43" s="48">
        <f t="shared" si="12"/>
        <v>0.74238248956775055</v>
      </c>
      <c r="P43" s="48" t="str">
        <f t="shared" si="13"/>
        <v/>
      </c>
      <c r="Q43" s="48" t="str">
        <f t="shared" si="14"/>
        <v/>
      </c>
      <c r="R43" s="48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7.25">
      <c r="A44" s="42"/>
      <c r="B44" s="43"/>
      <c r="C44" s="44" t="s">
        <v>55</v>
      </c>
      <c r="D44" s="55" t="s">
        <v>56</v>
      </c>
      <c r="E44" s="46">
        <v>2978.3000000000002</v>
      </c>
      <c r="F44" s="46">
        <v>12978</v>
      </c>
      <c r="G44" s="46">
        <v>3302</v>
      </c>
      <c r="H44" s="46">
        <v>3302</v>
      </c>
      <c r="I44" s="46">
        <v>1826.3800000000001</v>
      </c>
      <c r="J44" s="46">
        <v>910.05999999999995</v>
      </c>
      <c r="K44" s="46">
        <f t="shared" si="8"/>
        <v>-1151.9200000000001</v>
      </c>
      <c r="L44" s="46">
        <f t="shared" si="9"/>
        <v>-1475.6199999999999</v>
      </c>
      <c r="M44" s="46">
        <f t="shared" si="10"/>
        <v>-11151.619999999999</v>
      </c>
      <c r="N44" s="46">
        <f t="shared" si="11"/>
        <v>-2391.9400000000001</v>
      </c>
      <c r="O44" s="48">
        <f t="shared" si="12"/>
        <v>0.61322902326830742</v>
      </c>
      <c r="P44" s="48">
        <f t="shared" si="13"/>
        <v>0.27560872198667474</v>
      </c>
      <c r="Q44" s="48">
        <f t="shared" si="14"/>
        <v>0.55311326468806787</v>
      </c>
      <c r="R44" s="48">
        <f t="shared" si="15"/>
        <v>0.14072892587455696</v>
      </c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34.5">
      <c r="A45" s="42"/>
      <c r="B45" s="43"/>
      <c r="C45" s="44" t="s">
        <v>101</v>
      </c>
      <c r="D45" s="55" t="s">
        <v>102</v>
      </c>
      <c r="E45" s="46">
        <v>13772.75</v>
      </c>
      <c r="F45" s="46">
        <v>68465.100000000006</v>
      </c>
      <c r="G45" s="46">
        <v>14663</v>
      </c>
      <c r="H45" s="46">
        <v>6460</v>
      </c>
      <c r="I45" s="46">
        <v>17688.769999999997</v>
      </c>
      <c r="J45" s="46">
        <v>6512.6999999999998</v>
      </c>
      <c r="K45" s="46">
        <f t="shared" si="8"/>
        <v>3916.0199999999968</v>
      </c>
      <c r="L45" s="46">
        <f t="shared" si="9"/>
        <v>3025.7699999999968</v>
      </c>
      <c r="M45" s="46">
        <f t="shared" si="10"/>
        <v>-50776.330000000009</v>
      </c>
      <c r="N45" s="46">
        <f t="shared" si="11"/>
        <v>52.699999999999818</v>
      </c>
      <c r="O45" s="48">
        <f t="shared" si="12"/>
        <v>1.2843310159554189</v>
      </c>
      <c r="P45" s="48">
        <f t="shared" si="13"/>
        <v>1.0081578947368421</v>
      </c>
      <c r="Q45" s="48">
        <f t="shared" si="14"/>
        <v>1.2063540885221302</v>
      </c>
      <c r="R45" s="48">
        <f t="shared" si="15"/>
        <v>0.25836185151266844</v>
      </c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="56" customFormat="1" ht="14.25">
      <c r="A46" s="57"/>
      <c r="B46" s="74"/>
      <c r="C46" s="57"/>
      <c r="D46" s="59" t="s">
        <v>57</v>
      </c>
      <c r="E46" s="75">
        <f>SUM(E34:E45)</f>
        <v>218722.91000000003</v>
      </c>
      <c r="F46" s="75">
        <f>SUM(F34:F45)</f>
        <v>947303.40000000014</v>
      </c>
      <c r="G46" s="75">
        <f>SUM(G34:G45)</f>
        <v>202026.60000000001</v>
      </c>
      <c r="H46" s="75">
        <f>SUM(H34:H45)</f>
        <v>74700</v>
      </c>
      <c r="I46" s="75">
        <f>SUM(I34:I45)</f>
        <v>276824.98999999999</v>
      </c>
      <c r="J46" s="75">
        <f>SUM(J34:J45)</f>
        <v>67562.399999999994</v>
      </c>
      <c r="K46" s="75">
        <f>SUM(K34:K45)</f>
        <v>58102.080000000009</v>
      </c>
      <c r="L46" s="75">
        <f t="shared" si="9"/>
        <v>74798.389999999985</v>
      </c>
      <c r="M46" s="75">
        <f>SUM(M34:M45)</f>
        <v>-670478.40999999992</v>
      </c>
      <c r="N46" s="75">
        <f>SUM(N34:N45)</f>
        <v>-7137.5999999999976</v>
      </c>
      <c r="O46" s="61">
        <f t="shared" si="12"/>
        <v>1.2656424057269535</v>
      </c>
      <c r="P46" s="61">
        <f t="shared" si="13"/>
        <v>0.90444979919678703</v>
      </c>
      <c r="Q46" s="61">
        <f t="shared" si="14"/>
        <v>1.3702403049895409</v>
      </c>
      <c r="R46" s="61">
        <f t="shared" si="15"/>
        <v>0.29222421243289104</v>
      </c>
      <c r="S46" s="56"/>
      <c r="T46" s="56"/>
      <c r="U46" s="56"/>
      <c r="V46" s="56"/>
      <c r="W46" s="56"/>
      <c r="X46" s="56"/>
      <c r="Y46" s="56"/>
      <c r="Z46" s="56"/>
      <c r="AA46" s="56"/>
      <c r="AB46" s="56"/>
    </row>
    <row r="47" ht="17.25">
      <c r="A47" s="42" t="s">
        <v>103</v>
      </c>
      <c r="B47" s="43" t="s">
        <v>104</v>
      </c>
      <c r="C47" s="44" t="s">
        <v>105</v>
      </c>
      <c r="D47" s="55" t="s">
        <v>106</v>
      </c>
      <c r="E47" s="46">
        <v>150092.91</v>
      </c>
      <c r="F47" s="46">
        <v>653882.09999999998</v>
      </c>
      <c r="G47" s="46">
        <v>182317.70000000001</v>
      </c>
      <c r="H47" s="46">
        <v>61265.199999999997</v>
      </c>
      <c r="I47" s="46">
        <v>117347.14</v>
      </c>
      <c r="J47" s="46">
        <v>121.69</v>
      </c>
      <c r="K47" s="46">
        <f t="shared" ref="K47:K78" si="16">I47-E47</f>
        <v>-32745.770000000004</v>
      </c>
      <c r="L47" s="46">
        <f t="shared" si="9"/>
        <v>-64970.560000000012</v>
      </c>
      <c r="M47" s="46">
        <f t="shared" ref="M47:M78" si="17">I47-F47</f>
        <v>-536534.95999999996</v>
      </c>
      <c r="N47" s="46">
        <f t="shared" ref="N47:N78" si="18">J47-H47</f>
        <v>-61143.509999999995</v>
      </c>
      <c r="O47" s="48">
        <f t="shared" si="12"/>
        <v>0.78183000116394574</v>
      </c>
      <c r="P47" s="48">
        <f t="shared" si="13"/>
        <v>0.0019862825878312648</v>
      </c>
      <c r="Q47" s="48">
        <f t="shared" si="14"/>
        <v>0.64364096300030105</v>
      </c>
      <c r="R47" s="48">
        <f t="shared" si="15"/>
        <v>0.17946223027056407</v>
      </c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7.25">
      <c r="A48" s="42"/>
      <c r="B48" s="43"/>
      <c r="C48" s="44" t="s">
        <v>107</v>
      </c>
      <c r="D48" s="55" t="s">
        <v>108</v>
      </c>
      <c r="E48" s="46">
        <v>95480.789999999994</v>
      </c>
      <c r="F48" s="46">
        <v>423200.79999999999</v>
      </c>
      <c r="G48" s="46">
        <v>114898.39999999999</v>
      </c>
      <c r="H48" s="46">
        <v>37449.300000000003</v>
      </c>
      <c r="I48" s="46">
        <v>85353.490000000005</v>
      </c>
      <c r="J48" s="46">
        <v>0</v>
      </c>
      <c r="K48" s="46">
        <f t="shared" si="16"/>
        <v>-10127.299999999988</v>
      </c>
      <c r="L48" s="46">
        <f t="shared" si="9"/>
        <v>-29544.909999999989</v>
      </c>
      <c r="M48" s="46">
        <f t="shared" si="17"/>
        <v>-337847.31</v>
      </c>
      <c r="N48" s="46">
        <f t="shared" si="18"/>
        <v>-37449.300000000003</v>
      </c>
      <c r="O48" s="48">
        <f t="shared" si="12"/>
        <v>0.89393363837898709</v>
      </c>
      <c r="P48" s="48">
        <f t="shared" si="13"/>
        <v>0</v>
      </c>
      <c r="Q48" s="48">
        <f t="shared" si="14"/>
        <v>0.74286056202697348</v>
      </c>
      <c r="R48" s="48">
        <f t="shared" si="15"/>
        <v>0.20168555919554029</v>
      </c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34.5">
      <c r="A49" s="42"/>
      <c r="B49" s="43"/>
      <c r="C49" s="44" t="s">
        <v>109</v>
      </c>
      <c r="D49" s="55" t="s">
        <v>110</v>
      </c>
      <c r="E49" s="46">
        <v>805387.06000000006</v>
      </c>
      <c r="F49" s="46">
        <v>4515290.5999999996</v>
      </c>
      <c r="G49" s="46">
        <v>958041.09999999998</v>
      </c>
      <c r="H49" s="46">
        <v>334780</v>
      </c>
      <c r="I49" s="46">
        <v>652203.53000000003</v>
      </c>
      <c r="J49" s="46">
        <v>9246.9499999999989</v>
      </c>
      <c r="K49" s="46">
        <f t="shared" si="16"/>
        <v>-153183.53000000003</v>
      </c>
      <c r="L49" s="46">
        <f t="shared" si="9"/>
        <v>-305837.56999999995</v>
      </c>
      <c r="M49" s="46">
        <f t="shared" si="17"/>
        <v>-3863087.0699999994</v>
      </c>
      <c r="N49" s="47">
        <f t="shared" si="18"/>
        <v>-325533.04999999999</v>
      </c>
      <c r="O49" s="48">
        <f t="shared" si="12"/>
        <v>0.80980135191146474</v>
      </c>
      <c r="P49" s="48">
        <f t="shared" si="13"/>
        <v>0.027620974968636115</v>
      </c>
      <c r="Q49" s="48">
        <f t="shared" si="14"/>
        <v>0.68076779795772857</v>
      </c>
      <c r="R49" s="48">
        <f t="shared" si="15"/>
        <v>0.14444331224218437</v>
      </c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34.5">
      <c r="A50" s="42"/>
      <c r="B50" s="43"/>
      <c r="C50" s="44" t="s">
        <v>111</v>
      </c>
      <c r="D50" s="55" t="s">
        <v>112</v>
      </c>
      <c r="E50" s="46">
        <v>182.09999999999999</v>
      </c>
      <c r="F50" s="46">
        <v>4371.8000000000002</v>
      </c>
      <c r="G50" s="46">
        <v>175</v>
      </c>
      <c r="H50" s="46">
        <v>55</v>
      </c>
      <c r="I50" s="46">
        <v>550.16999999999996</v>
      </c>
      <c r="J50" s="46">
        <v>416</v>
      </c>
      <c r="K50" s="46">
        <f t="shared" si="16"/>
        <v>368.06999999999994</v>
      </c>
      <c r="L50" s="46">
        <f t="shared" si="9"/>
        <v>375.16999999999996</v>
      </c>
      <c r="M50" s="46">
        <f t="shared" si="17"/>
        <v>-3821.6300000000001</v>
      </c>
      <c r="N50" s="46">
        <f t="shared" si="18"/>
        <v>361</v>
      </c>
      <c r="O50" s="48">
        <f t="shared" si="12"/>
        <v>3.0212520593080723</v>
      </c>
      <c r="P50" s="48">
        <f t="shared" si="13"/>
        <v>7.5636363636363635</v>
      </c>
      <c r="Q50" s="48">
        <f t="shared" si="14"/>
        <v>3.1438285714285712</v>
      </c>
      <c r="R50" s="48">
        <f t="shared" si="15"/>
        <v>0.12584518962441099</v>
      </c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="56" customFormat="1" ht="14.25">
      <c r="A51" s="57"/>
      <c r="B51" s="58"/>
      <c r="C51" s="57"/>
      <c r="D51" s="59" t="s">
        <v>57</v>
      </c>
      <c r="E51" s="60">
        <f>SUM(E47:E50)</f>
        <v>1051142.8600000001</v>
      </c>
      <c r="F51" s="60">
        <f>SUM(F47:F50)</f>
        <v>5596745.2999999998</v>
      </c>
      <c r="G51" s="60">
        <f>SUM(G47:G50)</f>
        <v>1255432.2</v>
      </c>
      <c r="H51" s="60">
        <f>SUM(H47:H50)</f>
        <v>433549.5</v>
      </c>
      <c r="I51" s="60">
        <f>SUM(I47:I50)</f>
        <v>855454.33000000007</v>
      </c>
      <c r="J51" s="60">
        <f>SUM(J47:J50)</f>
        <v>9784.6399999999994</v>
      </c>
      <c r="K51" s="60">
        <f t="shared" si="16"/>
        <v>-195688.53000000003</v>
      </c>
      <c r="L51" s="60">
        <f t="shared" si="9"/>
        <v>-399977.86999999988</v>
      </c>
      <c r="M51" s="60">
        <f t="shared" si="17"/>
        <v>-4741290.9699999997</v>
      </c>
      <c r="N51" s="60">
        <f t="shared" si="18"/>
        <v>-423764.85999999999</v>
      </c>
      <c r="O51" s="61">
        <f t="shared" si="12"/>
        <v>0.81383260311543193</v>
      </c>
      <c r="P51" s="61">
        <f t="shared" si="13"/>
        <v>0.022568680162242141</v>
      </c>
      <c r="Q51" s="61">
        <f t="shared" si="14"/>
        <v>0.68140225334351001</v>
      </c>
      <c r="R51" s="61">
        <f t="shared" si="15"/>
        <v>0.15284853680942032</v>
      </c>
      <c r="S51" s="56"/>
      <c r="T51" s="56"/>
      <c r="U51" s="56"/>
      <c r="V51" s="56"/>
      <c r="W51" s="56"/>
      <c r="X51" s="56"/>
      <c r="Y51" s="56"/>
      <c r="Z51" s="56"/>
      <c r="AA51" s="56"/>
      <c r="AB51" s="56"/>
    </row>
    <row r="52" ht="17.25">
      <c r="A52" s="62">
        <v>991</v>
      </c>
      <c r="B52" s="43" t="s">
        <v>113</v>
      </c>
      <c r="C52" s="54" t="s">
        <v>68</v>
      </c>
      <c r="D52" s="64" t="s">
        <v>114</v>
      </c>
      <c r="E52" s="46">
        <v>13003.26</v>
      </c>
      <c r="F52" s="46">
        <v>66470.800000000003</v>
      </c>
      <c r="G52" s="46">
        <v>15500</v>
      </c>
      <c r="H52" s="46">
        <v>5600</v>
      </c>
      <c r="I52" s="46">
        <v>14712.400000000001</v>
      </c>
      <c r="J52" s="46">
        <v>4617.9299999999994</v>
      </c>
      <c r="K52" s="46">
        <f t="shared" si="16"/>
        <v>1709.1400000000012</v>
      </c>
      <c r="L52" s="46">
        <f t="shared" si="9"/>
        <v>-787.59999999999854</v>
      </c>
      <c r="M52" s="46">
        <f t="shared" si="17"/>
        <v>-51758.400000000001</v>
      </c>
      <c r="N52" s="46">
        <f t="shared" si="18"/>
        <v>-982.07000000000062</v>
      </c>
      <c r="O52" s="48">
        <f t="shared" si="12"/>
        <v>1.1314393467484309</v>
      </c>
      <c r="P52" s="48">
        <f t="shared" si="13"/>
        <v>0.82463035714285704</v>
      </c>
      <c r="Q52" s="48">
        <f t="shared" si="14"/>
        <v>0.94918709677419366</v>
      </c>
      <c r="R52" s="48">
        <f t="shared" si="15"/>
        <v>0.22133628600829239</v>
      </c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7.25">
      <c r="A53" s="65"/>
      <c r="B53" s="43"/>
      <c r="C53" s="44" t="s">
        <v>115</v>
      </c>
      <c r="D53" s="55" t="s">
        <v>116</v>
      </c>
      <c r="E53" s="46">
        <v>875.80999999999995</v>
      </c>
      <c r="F53" s="46">
        <v>0</v>
      </c>
      <c r="G53" s="46">
        <v>0</v>
      </c>
      <c r="H53" s="46">
        <v>0</v>
      </c>
      <c r="I53" s="46">
        <v>1813.8399999999999</v>
      </c>
      <c r="J53" s="46">
        <v>0</v>
      </c>
      <c r="K53" s="46">
        <f t="shared" si="16"/>
        <v>938.02999999999997</v>
      </c>
      <c r="L53" s="46">
        <f t="shared" si="9"/>
        <v>1813.8399999999999</v>
      </c>
      <c r="M53" s="46">
        <f t="shared" si="17"/>
        <v>1813.8399999999999</v>
      </c>
      <c r="N53" s="46">
        <f t="shared" si="18"/>
        <v>0</v>
      </c>
      <c r="O53" s="48">
        <f t="shared" si="12"/>
        <v>2.0710428060880783</v>
      </c>
      <c r="P53" s="48" t="str">
        <f t="shared" si="13"/>
        <v/>
      </c>
      <c r="Q53" s="48" t="str">
        <f t="shared" si="14"/>
        <v/>
      </c>
      <c r="R53" s="48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="56" customFormat="1" ht="14.25">
      <c r="A54" s="66"/>
      <c r="B54" s="58"/>
      <c r="C54" s="57"/>
      <c r="D54" s="59" t="s">
        <v>57</v>
      </c>
      <c r="E54" s="60">
        <f>SUM(E52:E53)</f>
        <v>13879.07</v>
      </c>
      <c r="F54" s="60">
        <f>SUM(F52:F53)</f>
        <v>66470.800000000003</v>
      </c>
      <c r="G54" s="60">
        <f>SUM(G52:G53)</f>
        <v>15500</v>
      </c>
      <c r="H54" s="60">
        <f>SUM(H52:H53)</f>
        <v>5600</v>
      </c>
      <c r="I54" s="60">
        <f>SUM(I52:I53)</f>
        <v>16526.240000000002</v>
      </c>
      <c r="J54" s="60">
        <f>SUM(J52:J53)</f>
        <v>4617.9299999999994</v>
      </c>
      <c r="K54" s="60">
        <f t="shared" si="16"/>
        <v>2647.1700000000019</v>
      </c>
      <c r="L54" s="60">
        <f t="shared" si="9"/>
        <v>1026.2400000000016</v>
      </c>
      <c r="M54" s="60">
        <f t="shared" si="17"/>
        <v>-49944.559999999998</v>
      </c>
      <c r="N54" s="60">
        <f t="shared" si="18"/>
        <v>-982.07000000000062</v>
      </c>
      <c r="O54" s="61">
        <f t="shared" si="12"/>
        <v>1.1907310792437824</v>
      </c>
      <c r="P54" s="61">
        <f t="shared" si="13"/>
        <v>0.82463035714285704</v>
      </c>
      <c r="Q54" s="61">
        <f t="shared" si="14"/>
        <v>1.0662090322580646</v>
      </c>
      <c r="R54" s="61">
        <f t="shared" si="15"/>
        <v>0.24862405748087885</v>
      </c>
      <c r="S54" s="56"/>
      <c r="T54" s="56"/>
      <c r="U54" s="56"/>
      <c r="V54" s="56"/>
      <c r="W54" s="56"/>
      <c r="X54" s="56"/>
      <c r="Y54" s="56"/>
      <c r="Z54" s="56"/>
      <c r="AA54" s="56"/>
      <c r="AB54" s="56"/>
    </row>
    <row r="55" ht="17.25">
      <c r="A55" s="42" t="s">
        <v>117</v>
      </c>
      <c r="B55" s="43" t="s">
        <v>118</v>
      </c>
      <c r="C55" s="44" t="s">
        <v>119</v>
      </c>
      <c r="D55" s="55" t="s">
        <v>120</v>
      </c>
      <c r="E55" s="46">
        <v>17574.75</v>
      </c>
      <c r="F55" s="46">
        <v>24461.700000000001</v>
      </c>
      <c r="G55" s="46">
        <v>6036.8999999999996</v>
      </c>
      <c r="H55" s="46">
        <v>5500.8999999999996</v>
      </c>
      <c r="I55" s="46">
        <v>29505.73</v>
      </c>
      <c r="J55" s="46">
        <v>1840.9200000000001</v>
      </c>
      <c r="K55" s="46">
        <f t="shared" si="16"/>
        <v>11930.98</v>
      </c>
      <c r="L55" s="46">
        <f t="shared" si="9"/>
        <v>23468.830000000002</v>
      </c>
      <c r="M55" s="46">
        <f t="shared" si="17"/>
        <v>5044.0299999999988</v>
      </c>
      <c r="N55" s="46">
        <f t="shared" si="18"/>
        <v>-3659.9799999999996</v>
      </c>
      <c r="O55" s="76">
        <f t="shared" si="12"/>
        <v>1.6788705386989857</v>
      </c>
      <c r="P55" s="76">
        <f t="shared" si="13"/>
        <v>0.33465796506026291</v>
      </c>
      <c r="Q55" s="76">
        <f t="shared" si="14"/>
        <v>4.8875631532740318</v>
      </c>
      <c r="R55" s="48">
        <f t="shared" si="15"/>
        <v>1.206201122571203</v>
      </c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7.25">
      <c r="A56" s="42"/>
      <c r="B56" s="43"/>
      <c r="C56" s="44" t="s">
        <v>121</v>
      </c>
      <c r="D56" s="55" t="s">
        <v>122</v>
      </c>
      <c r="E56" s="46">
        <v>1575.48</v>
      </c>
      <c r="F56" s="46">
        <v>50550.300000000003</v>
      </c>
      <c r="G56" s="46">
        <v>2000</v>
      </c>
      <c r="H56" s="46">
        <v>1400</v>
      </c>
      <c r="I56" s="46">
        <v>5623.1499999999996</v>
      </c>
      <c r="J56" s="46">
        <v>1560.01</v>
      </c>
      <c r="K56" s="46">
        <f t="shared" si="16"/>
        <v>4047.6699999999996</v>
      </c>
      <c r="L56" s="46">
        <f t="shared" si="9"/>
        <v>3623.1499999999996</v>
      </c>
      <c r="M56" s="46">
        <f t="shared" si="17"/>
        <v>-44927.150000000001</v>
      </c>
      <c r="N56" s="46">
        <f t="shared" si="18"/>
        <v>160.00999999999999</v>
      </c>
      <c r="O56" s="76">
        <f t="shared" si="12"/>
        <v>3.5691662223576306</v>
      </c>
      <c r="P56" s="76">
        <f t="shared" si="13"/>
        <v>1.1142928571428572</v>
      </c>
      <c r="Q56" s="76">
        <f t="shared" si="14"/>
        <v>2.8115749999999999</v>
      </c>
      <c r="R56" s="48">
        <f t="shared" si="15"/>
        <v>0.11123870679303584</v>
      </c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="56" customFormat="1" ht="14.25">
      <c r="A57" s="57"/>
      <c r="B57" s="58"/>
      <c r="C57" s="57"/>
      <c r="D57" s="59" t="s">
        <v>57</v>
      </c>
      <c r="E57" s="60">
        <f>SUBTOTAL(9,E55:E56)</f>
        <v>19150.23</v>
      </c>
      <c r="F57" s="60">
        <f>SUBTOTAL(9,F55:F56)</f>
        <v>75012</v>
      </c>
      <c r="G57" s="60">
        <f>SUBTOTAL(9,G55:G56)</f>
        <v>8036.8999999999996</v>
      </c>
      <c r="H57" s="60">
        <f>SUBTOTAL(9,H55:H56)</f>
        <v>6900.8999999999996</v>
      </c>
      <c r="I57" s="60">
        <f>SUBTOTAL(9,I55:I56)</f>
        <v>35128.879999999997</v>
      </c>
      <c r="J57" s="60">
        <f>SUBTOTAL(9,J55:J56)</f>
        <v>3400.9300000000003</v>
      </c>
      <c r="K57" s="60">
        <f t="shared" si="16"/>
        <v>15978.649999999998</v>
      </c>
      <c r="L57" s="60">
        <f t="shared" si="9"/>
        <v>27091.979999999996</v>
      </c>
      <c r="M57" s="60">
        <f t="shared" si="17"/>
        <v>-39883.120000000003</v>
      </c>
      <c r="N57" s="60">
        <f t="shared" si="18"/>
        <v>-3499.9699999999993</v>
      </c>
      <c r="O57" s="61">
        <f t="shared" si="12"/>
        <v>1.8343842345496633</v>
      </c>
      <c r="P57" s="61">
        <f t="shared" si="13"/>
        <v>0.49282412438957246</v>
      </c>
      <c r="Q57" s="61">
        <f t="shared" si="14"/>
        <v>4.3709489977478881</v>
      </c>
      <c r="R57" s="61">
        <f t="shared" si="15"/>
        <v>0.46831013704473945</v>
      </c>
      <c r="S57" s="56"/>
      <c r="T57" s="56"/>
      <c r="U57" s="56"/>
      <c r="V57" s="56"/>
      <c r="W57" s="56"/>
      <c r="X57" s="56"/>
      <c r="Y57" s="56"/>
      <c r="Z57" s="56"/>
      <c r="AA57" s="56"/>
      <c r="AB57" s="56"/>
    </row>
    <row r="58" ht="17.25">
      <c r="A58" s="65"/>
      <c r="B58" s="43" t="s">
        <v>123</v>
      </c>
      <c r="C58" s="44" t="s">
        <v>124</v>
      </c>
      <c r="D58" s="67" t="s">
        <v>125</v>
      </c>
      <c r="E58" s="46">
        <v>107.91</v>
      </c>
      <c r="F58" s="46">
        <v>30.699999999999999</v>
      </c>
      <c r="G58" s="46">
        <v>30.699999999999999</v>
      </c>
      <c r="H58" s="46">
        <v>10.300000000000001</v>
      </c>
      <c r="I58" s="46">
        <v>69.590000000000003</v>
      </c>
      <c r="J58" s="46">
        <v>11.49</v>
      </c>
      <c r="K58" s="46">
        <f t="shared" si="16"/>
        <v>-38.319999999999993</v>
      </c>
      <c r="L58" s="46">
        <f t="shared" si="9"/>
        <v>38.890000000000001</v>
      </c>
      <c r="M58" s="46">
        <f t="shared" si="17"/>
        <v>38.890000000000001</v>
      </c>
      <c r="N58" s="46">
        <f t="shared" si="18"/>
        <v>1.1899999999999995</v>
      </c>
      <c r="O58" s="48">
        <f t="shared" si="12"/>
        <v>0.64488925956815868</v>
      </c>
      <c r="P58" s="48">
        <f t="shared" si="13"/>
        <v>1.1155339805825242</v>
      </c>
      <c r="Q58" s="48">
        <f t="shared" si="14"/>
        <v>2.2667752442996743</v>
      </c>
      <c r="R58" s="48">
        <f t="shared" si="15"/>
        <v>2.2667752442996743</v>
      </c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7.25">
      <c r="A59" s="65"/>
      <c r="B59" s="43"/>
      <c r="C59" s="44" t="s">
        <v>89</v>
      </c>
      <c r="D59" s="55" t="s">
        <v>126</v>
      </c>
      <c r="E59" s="46">
        <v>383.61000000000001</v>
      </c>
      <c r="F59" s="46">
        <v>26</v>
      </c>
      <c r="G59" s="46">
        <v>26</v>
      </c>
      <c r="H59" s="46">
        <v>0</v>
      </c>
      <c r="I59" s="46">
        <v>257.25</v>
      </c>
      <c r="J59" s="46">
        <v>-207.09</v>
      </c>
      <c r="K59" s="46">
        <f t="shared" si="16"/>
        <v>-126.36000000000001</v>
      </c>
      <c r="L59" s="46">
        <f t="shared" si="9"/>
        <v>231.25</v>
      </c>
      <c r="M59" s="46">
        <f t="shared" si="17"/>
        <v>231.25</v>
      </c>
      <c r="N59" s="46">
        <f t="shared" si="18"/>
        <v>-207.09</v>
      </c>
      <c r="O59" s="48">
        <f t="shared" si="12"/>
        <v>0.6706029561273168</v>
      </c>
      <c r="P59" s="48" t="str">
        <f t="shared" si="13"/>
        <v/>
      </c>
      <c r="Q59" s="48">
        <f t="shared" si="14"/>
        <v>9.8942307692307701</v>
      </c>
      <c r="R59" s="77">
        <f t="shared" si="15"/>
        <v>9.8942307692307701</v>
      </c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7.25">
      <c r="A60" s="65"/>
      <c r="B60" s="43"/>
      <c r="C60" s="44" t="s">
        <v>53</v>
      </c>
      <c r="D60" s="55" t="s">
        <v>54</v>
      </c>
      <c r="E60" s="46">
        <v>0</v>
      </c>
      <c r="F60" s="46">
        <v>371</v>
      </c>
      <c r="G60" s="46">
        <v>0</v>
      </c>
      <c r="H60" s="46">
        <v>0</v>
      </c>
      <c r="I60" s="46">
        <v>0</v>
      </c>
      <c r="J60" s="46">
        <v>0</v>
      </c>
      <c r="K60" s="46">
        <f t="shared" si="16"/>
        <v>0</v>
      </c>
      <c r="L60" s="46">
        <f t="shared" si="9"/>
        <v>0</v>
      </c>
      <c r="M60" s="46">
        <f t="shared" si="17"/>
        <v>-371</v>
      </c>
      <c r="N60" s="46">
        <f t="shared" si="18"/>
        <v>0</v>
      </c>
      <c r="O60" s="48" t="str">
        <f t="shared" si="12"/>
        <v/>
      </c>
      <c r="P60" s="48" t="str">
        <f t="shared" si="13"/>
        <v/>
      </c>
      <c r="Q60" s="48" t="str">
        <f t="shared" si="14"/>
        <v/>
      </c>
      <c r="R60" s="48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34.5">
      <c r="A61" s="65"/>
      <c r="B61" s="43"/>
      <c r="C61" s="44" t="s">
        <v>127</v>
      </c>
      <c r="D61" s="55" t="s">
        <v>128</v>
      </c>
      <c r="E61" s="46">
        <v>31265.779999999773</v>
      </c>
      <c r="F61" s="46">
        <v>8722.7000000000007</v>
      </c>
      <c r="G61" s="46">
        <v>509.89999999999998</v>
      </c>
      <c r="H61" s="46">
        <v>184.90000000000001</v>
      </c>
      <c r="I61" s="78">
        <f>15435.69+4.13</f>
        <v>15439.82</v>
      </c>
      <c r="J61" s="46">
        <f>2200.45+4.13</f>
        <v>2204.5799999999999</v>
      </c>
      <c r="K61" s="46">
        <f t="shared" si="16"/>
        <v>-15825.959999999774</v>
      </c>
      <c r="L61" s="46">
        <f t="shared" si="9"/>
        <v>14929.92</v>
      </c>
      <c r="M61" s="46">
        <f t="shared" si="17"/>
        <v>6717.119999999999</v>
      </c>
      <c r="N61" s="46">
        <f t="shared" si="18"/>
        <v>2019.6799999999998</v>
      </c>
      <c r="O61" s="48">
        <f t="shared" si="12"/>
        <v>0.49382487818951298</v>
      </c>
      <c r="P61" s="48">
        <f t="shared" si="13"/>
        <v>11.923093564088695</v>
      </c>
      <c r="Q61" s="48">
        <f t="shared" si="14"/>
        <v>30.28009413610512</v>
      </c>
      <c r="R61" s="48">
        <f t="shared" si="15"/>
        <v>1.7700734864204888</v>
      </c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7.25">
      <c r="A62" s="65"/>
      <c r="B62" s="43"/>
      <c r="C62" s="44" t="s">
        <v>55</v>
      </c>
      <c r="D62" s="55" t="s">
        <v>56</v>
      </c>
      <c r="E62" s="46">
        <v>22796.91</v>
      </c>
      <c r="F62" s="46">
        <v>103985.39999999999</v>
      </c>
      <c r="G62" s="46">
        <v>21441.799999999996</v>
      </c>
      <c r="H62" s="46">
        <v>8299</v>
      </c>
      <c r="I62" s="46">
        <v>43397.950000000004</v>
      </c>
      <c r="J62" s="78">
        <v>13739.34</v>
      </c>
      <c r="K62" s="46">
        <f t="shared" si="16"/>
        <v>20601.040000000005</v>
      </c>
      <c r="L62" s="46">
        <f t="shared" si="9"/>
        <v>21956.150000000009</v>
      </c>
      <c r="M62" s="46">
        <f t="shared" si="17"/>
        <v>-60587.44999999999</v>
      </c>
      <c r="N62" s="46">
        <f t="shared" si="18"/>
        <v>5440.3400000000001</v>
      </c>
      <c r="O62" s="48">
        <f t="shared" si="12"/>
        <v>1.903676857960136</v>
      </c>
      <c r="P62" s="48">
        <f t="shared" si="13"/>
        <v>1.6555416315218701</v>
      </c>
      <c r="Q62" s="48">
        <f t="shared" si="14"/>
        <v>2.0239881912899111</v>
      </c>
      <c r="R62" s="48">
        <f t="shared" si="15"/>
        <v>0.41734656980691526</v>
      </c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7.25">
      <c r="A63" s="65"/>
      <c r="B63" s="43"/>
      <c r="C63" s="44" t="s">
        <v>129</v>
      </c>
      <c r="D63" s="55" t="s">
        <v>130</v>
      </c>
      <c r="E63" s="46">
        <v>39.259999999999998</v>
      </c>
      <c r="F63" s="46">
        <v>0</v>
      </c>
      <c r="G63" s="46">
        <v>0</v>
      </c>
      <c r="H63" s="46">
        <v>0</v>
      </c>
      <c r="I63" s="78">
        <f>219.99+6.75</f>
        <v>226.74000000000001</v>
      </c>
      <c r="J63" s="46">
        <f>116.72+6.75</f>
        <v>123.47</v>
      </c>
      <c r="K63" s="46">
        <f t="shared" si="16"/>
        <v>187.48000000000002</v>
      </c>
      <c r="L63" s="46">
        <f t="shared" si="9"/>
        <v>226.74000000000001</v>
      </c>
      <c r="M63" s="46">
        <f t="shared" si="17"/>
        <v>226.74000000000001</v>
      </c>
      <c r="N63" s="46">
        <f t="shared" si="18"/>
        <v>123.47</v>
      </c>
      <c r="O63" s="48">
        <f t="shared" si="12"/>
        <v>5.7753438614365775</v>
      </c>
      <c r="P63" s="48" t="str">
        <f t="shared" si="13"/>
        <v/>
      </c>
      <c r="Q63" s="48" t="str">
        <f t="shared" si="14"/>
        <v/>
      </c>
      <c r="R63" s="48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7.25">
      <c r="A64" s="65"/>
      <c r="B64" s="43"/>
      <c r="C64" s="44" t="s">
        <v>131</v>
      </c>
      <c r="D64" s="55" t="s">
        <v>132</v>
      </c>
      <c r="E64" s="46">
        <v>229.03</v>
      </c>
      <c r="F64" s="46">
        <v>0</v>
      </c>
      <c r="G64" s="46">
        <v>0</v>
      </c>
      <c r="H64" s="46">
        <v>0</v>
      </c>
      <c r="I64" s="46">
        <v>441.75999999999999</v>
      </c>
      <c r="J64" s="46">
        <v>121.79000000000001</v>
      </c>
      <c r="K64" s="46">
        <f t="shared" si="16"/>
        <v>212.72999999999999</v>
      </c>
      <c r="L64" s="46">
        <f t="shared" si="9"/>
        <v>441.75999999999999</v>
      </c>
      <c r="M64" s="46">
        <f t="shared" si="17"/>
        <v>441.75999999999999</v>
      </c>
      <c r="N64" s="46">
        <f t="shared" si="18"/>
        <v>121.79000000000001</v>
      </c>
      <c r="O64" s="48">
        <f t="shared" si="12"/>
        <v>1.9288302842422389</v>
      </c>
      <c r="P64" s="48" t="str">
        <f t="shared" si="13"/>
        <v/>
      </c>
      <c r="Q64" s="48" t="str">
        <f t="shared" si="14"/>
        <v/>
      </c>
      <c r="R64" s="48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22.5">
      <c r="A65" s="65"/>
      <c r="B65" s="43"/>
      <c r="C65" s="44" t="s">
        <v>133</v>
      </c>
      <c r="D65" s="55" t="s">
        <v>134</v>
      </c>
      <c r="E65" s="46">
        <v>83.349999999999994</v>
      </c>
      <c r="F65" s="46">
        <v>0</v>
      </c>
      <c r="G65" s="46">
        <v>0</v>
      </c>
      <c r="H65" s="46">
        <v>0</v>
      </c>
      <c r="I65" s="46">
        <v>5859.4399999999996</v>
      </c>
      <c r="J65" s="46">
        <v>5450.1599999999999</v>
      </c>
      <c r="K65" s="46">
        <f t="shared" si="16"/>
        <v>5776.0899999999992</v>
      </c>
      <c r="L65" s="46">
        <f t="shared" si="9"/>
        <v>5859.4399999999996</v>
      </c>
      <c r="M65" s="46">
        <f t="shared" si="17"/>
        <v>5859.4399999999996</v>
      </c>
      <c r="N65" s="46">
        <f t="shared" si="18"/>
        <v>5450.1599999999999</v>
      </c>
      <c r="O65" s="48">
        <f t="shared" si="12"/>
        <v>70.299220155968811</v>
      </c>
      <c r="P65" s="48" t="str">
        <f t="shared" si="13"/>
        <v/>
      </c>
      <c r="Q65" s="48" t="str">
        <f t="shared" si="14"/>
        <v/>
      </c>
      <c r="R65" s="48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="56" customFormat="1" ht="15">
      <c r="A66" s="66"/>
      <c r="B66" s="58"/>
      <c r="C66" s="57"/>
      <c r="D66" s="59" t="s">
        <v>57</v>
      </c>
      <c r="E66" s="60">
        <f>SUM(E58:E65)</f>
        <v>54905.849999999773</v>
      </c>
      <c r="F66" s="60">
        <f>SUM(F58:F65)</f>
        <v>113135.79999999999</v>
      </c>
      <c r="G66" s="60">
        <f>SUM(G58:G65)</f>
        <v>22008.399999999994</v>
      </c>
      <c r="H66" s="60">
        <f>SUM(H58:H65)</f>
        <v>8494.2000000000007</v>
      </c>
      <c r="I66" s="60">
        <f>SUM(I58:I65)</f>
        <v>65692.550000000003</v>
      </c>
      <c r="J66" s="60">
        <f>SUM(J58:J65)</f>
        <v>21443.739999999998</v>
      </c>
      <c r="K66" s="60">
        <f t="shared" si="16"/>
        <v>10786.70000000023</v>
      </c>
      <c r="L66" s="60">
        <f t="shared" si="9"/>
        <v>43684.150000000009</v>
      </c>
      <c r="M66" s="60">
        <f t="shared" si="17"/>
        <v>-47443.249999999985</v>
      </c>
      <c r="N66" s="60">
        <f t="shared" si="18"/>
        <v>12949.539999999997</v>
      </c>
      <c r="O66" s="61">
        <f t="shared" si="12"/>
        <v>1.1964581187614849</v>
      </c>
      <c r="P66" s="61">
        <f t="shared" si="13"/>
        <v>2.5245155517882787</v>
      </c>
      <c r="Q66" s="61">
        <f t="shared" si="14"/>
        <v>2.9848853165155131</v>
      </c>
      <c r="R66" s="61">
        <f t="shared" si="15"/>
        <v>0.58065218966940624</v>
      </c>
      <c r="S66" s="56"/>
      <c r="T66" s="56"/>
      <c r="U66" s="56"/>
      <c r="V66" s="56"/>
      <c r="W66" s="56"/>
      <c r="X66" s="56"/>
      <c r="Y66" s="56"/>
      <c r="Z66" s="56"/>
      <c r="AA66" s="56"/>
      <c r="AB66" s="56"/>
    </row>
    <row r="67" s="35" customFormat="1" ht="36.75" customHeight="1">
      <c r="A67" s="79"/>
      <c r="B67" s="80"/>
      <c r="C67" s="81"/>
      <c r="D67" s="82" t="s">
        <v>135</v>
      </c>
      <c r="E67" s="53">
        <f>E5+E17</f>
        <v>4370696.4429850746</v>
      </c>
      <c r="F67" s="53">
        <f>F5+F17</f>
        <v>34739449.600000001</v>
      </c>
      <c r="G67" s="53">
        <f>G5+G17</f>
        <v>5956985.2999999998</v>
      </c>
      <c r="H67" s="53">
        <f>H5+H17</f>
        <v>2902046.6999999997</v>
      </c>
      <c r="I67" s="53">
        <f>I5+I17</f>
        <v>4734423.4999999991</v>
      </c>
      <c r="J67" s="53">
        <f>J5+J17</f>
        <v>740329.57000000007</v>
      </c>
      <c r="K67" s="53">
        <f t="shared" si="16"/>
        <v>363727.05701492447</v>
      </c>
      <c r="L67" s="53">
        <f t="shared" si="9"/>
        <v>-1222561.8000000007</v>
      </c>
      <c r="M67" s="53">
        <f t="shared" si="17"/>
        <v>-30005026.100000001</v>
      </c>
      <c r="N67" s="53">
        <f t="shared" si="18"/>
        <v>-2161717.1299999999</v>
      </c>
      <c r="O67" s="41">
        <f t="shared" si="12"/>
        <v>1.0832194735460758</v>
      </c>
      <c r="P67" s="41">
        <f t="shared" si="13"/>
        <v>0.25510601535116584</v>
      </c>
      <c r="Q67" s="41">
        <f t="shared" si="14"/>
        <v>0.79476837050445626</v>
      </c>
      <c r="R67" s="41">
        <f t="shared" si="15"/>
        <v>0.13628377980979869</v>
      </c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="35" customFormat="1">
      <c r="A68" s="83"/>
      <c r="B68" s="84"/>
      <c r="C68" s="38"/>
      <c r="D68" s="52" t="s">
        <v>136</v>
      </c>
      <c r="E68" s="53">
        <f>SUM(E69:E77)</f>
        <v>4602936.2299999995</v>
      </c>
      <c r="F68" s="53">
        <f>SUM(F69:F77)</f>
        <v>25416474.390000001</v>
      </c>
      <c r="G68" s="53">
        <f>SUM(G69:G77)</f>
        <v>5646217.2199999997</v>
      </c>
      <c r="H68" s="53">
        <f>SUM(H69:H77)</f>
        <v>1952878.72</v>
      </c>
      <c r="I68" s="53">
        <f>SUM(I69:I77)</f>
        <v>5788889.4299999997</v>
      </c>
      <c r="J68" s="53">
        <f>SUM(J69:J77)</f>
        <v>1975266.3799999999</v>
      </c>
      <c r="K68" s="53">
        <f t="shared" si="16"/>
        <v>1185953.2000000002</v>
      </c>
      <c r="L68" s="53">
        <f t="shared" si="9"/>
        <v>142672.20999999996</v>
      </c>
      <c r="M68" s="53">
        <f t="shared" si="17"/>
        <v>-19627584.960000001</v>
      </c>
      <c r="N68" s="53">
        <f t="shared" si="18"/>
        <v>22387.659999999916</v>
      </c>
      <c r="O68" s="41">
        <f t="shared" si="12"/>
        <v>1.2576514513215404</v>
      </c>
      <c r="P68" s="41">
        <f t="shared" si="13"/>
        <v>1.011463927468061</v>
      </c>
      <c r="Q68" s="41">
        <f t="shared" si="14"/>
        <v>1.0252686364057386</v>
      </c>
      <c r="R68" s="41">
        <f t="shared" si="15"/>
        <v>0.22776130714170226</v>
      </c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ht="22.5">
      <c r="A69" s="42"/>
      <c r="B69" s="43"/>
      <c r="C69" s="44" t="s">
        <v>137</v>
      </c>
      <c r="D69" s="85" t="s">
        <v>138</v>
      </c>
      <c r="E69" s="46">
        <v>151433.20000000001</v>
      </c>
      <c r="F69" s="46">
        <v>415518.29999999999</v>
      </c>
      <c r="G69" s="46">
        <v>190212.89999999999</v>
      </c>
      <c r="H69" s="46">
        <v>0</v>
      </c>
      <c r="I69" s="46">
        <v>191981.5</v>
      </c>
      <c r="J69" s="46">
        <v>0</v>
      </c>
      <c r="K69" s="46">
        <f t="shared" si="16"/>
        <v>40548.299999999988</v>
      </c>
      <c r="L69" s="46">
        <f t="shared" si="9"/>
        <v>1768.6000000000058</v>
      </c>
      <c r="M69" s="46">
        <f t="shared" si="17"/>
        <v>-223536.79999999999</v>
      </c>
      <c r="N69" s="46">
        <f t="shared" si="18"/>
        <v>0</v>
      </c>
      <c r="O69" s="48">
        <f t="shared" si="12"/>
        <v>1.2677636079802843</v>
      </c>
      <c r="P69" s="48" t="str">
        <f t="shared" si="13"/>
        <v/>
      </c>
      <c r="Q69" s="48">
        <f t="shared" si="14"/>
        <v>1.0092980023962623</v>
      </c>
      <c r="R69" s="48">
        <f t="shared" si="15"/>
        <v>0.46202898885560517</v>
      </c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8" customHeight="1">
      <c r="A70" s="42"/>
      <c r="B70" s="43"/>
      <c r="C70" s="44" t="s">
        <v>139</v>
      </c>
      <c r="D70" s="85" t="s">
        <v>140</v>
      </c>
      <c r="E70" s="46">
        <v>634669.13</v>
      </c>
      <c r="F70" s="46">
        <v>5746910.8399999999</v>
      </c>
      <c r="G70" s="46">
        <v>608395.46999999997</v>
      </c>
      <c r="H70" s="46">
        <v>458316.21000000002</v>
      </c>
      <c r="I70" s="46">
        <v>608395.46999999997</v>
      </c>
      <c r="J70" s="46">
        <v>458316.21000000002</v>
      </c>
      <c r="K70" s="46">
        <f t="shared" si="16"/>
        <v>-26273.660000000033</v>
      </c>
      <c r="L70" s="46">
        <f t="shared" si="9"/>
        <v>0</v>
      </c>
      <c r="M70" s="46">
        <f t="shared" si="17"/>
        <v>-5138515.3700000001</v>
      </c>
      <c r="N70" s="46">
        <f t="shared" si="18"/>
        <v>0</v>
      </c>
      <c r="O70" s="48">
        <f t="shared" si="12"/>
        <v>0.95860258714647106</v>
      </c>
      <c r="P70" s="48">
        <f t="shared" si="13"/>
        <v>1</v>
      </c>
      <c r="Q70" s="48">
        <f t="shared" si="14"/>
        <v>1</v>
      </c>
      <c r="R70" s="48">
        <f t="shared" si="15"/>
        <v>0.10586478317453764</v>
      </c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6.5" customHeight="1">
      <c r="A71" s="42"/>
      <c r="B71" s="43"/>
      <c r="C71" s="44" t="s">
        <v>141</v>
      </c>
      <c r="D71" s="85" t="s">
        <v>142</v>
      </c>
      <c r="E71" s="46">
        <v>2770512.52</v>
      </c>
      <c r="F71" s="46">
        <v>15820337.34</v>
      </c>
      <c r="G71" s="46">
        <v>3508957.8599999999</v>
      </c>
      <c r="H71" s="46">
        <v>1401215.6200000001</v>
      </c>
      <c r="I71" s="46">
        <v>3508957.8599999999</v>
      </c>
      <c r="J71" s="46">
        <v>1401215.6200000001</v>
      </c>
      <c r="K71" s="46">
        <f t="shared" si="16"/>
        <v>738445.33999999985</v>
      </c>
      <c r="L71" s="46">
        <f t="shared" si="9"/>
        <v>0</v>
      </c>
      <c r="M71" s="46">
        <f t="shared" si="17"/>
        <v>-12311379.48</v>
      </c>
      <c r="N71" s="46">
        <f t="shared" si="18"/>
        <v>0</v>
      </c>
      <c r="O71" s="48">
        <f t="shared" si="12"/>
        <v>1.2665374491792587</v>
      </c>
      <c r="P71" s="48">
        <f t="shared" si="13"/>
        <v>1</v>
      </c>
      <c r="Q71" s="48">
        <f t="shared" si="14"/>
        <v>1</v>
      </c>
      <c r="R71" s="48">
        <f t="shared" si="15"/>
        <v>0.22180044486965408</v>
      </c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22.5">
      <c r="A72" s="42"/>
      <c r="B72" s="43"/>
      <c r="C72" s="44" t="s">
        <v>143</v>
      </c>
      <c r="D72" s="86" t="s">
        <v>144</v>
      </c>
      <c r="E72" s="46">
        <v>1032880.5699999999</v>
      </c>
      <c r="F72" s="46">
        <v>3427063.2999999998</v>
      </c>
      <c r="G72" s="46">
        <v>1332006.3799999999</v>
      </c>
      <c r="H72" s="46">
        <v>93346.889999999999</v>
      </c>
      <c r="I72" s="46">
        <v>1332006.3799999999</v>
      </c>
      <c r="J72" s="46">
        <v>93346.889999999999</v>
      </c>
      <c r="K72" s="46">
        <f t="shared" si="16"/>
        <v>299125.80999999994</v>
      </c>
      <c r="L72" s="46">
        <f t="shared" si="9"/>
        <v>0</v>
      </c>
      <c r="M72" s="46">
        <f t="shared" si="17"/>
        <v>-2095056.9199999999</v>
      </c>
      <c r="N72" s="46">
        <f t="shared" si="18"/>
        <v>0</v>
      </c>
      <c r="O72" s="48">
        <f t="shared" si="12"/>
        <v>1.2896034824239166</v>
      </c>
      <c r="P72" s="48">
        <f t="shared" si="13"/>
        <v>1</v>
      </c>
      <c r="Q72" s="48">
        <f t="shared" si="14"/>
        <v>1</v>
      </c>
      <c r="R72" s="48">
        <f t="shared" si="15"/>
        <v>0.38867282667349623</v>
      </c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33">
      <c r="A73" s="42"/>
      <c r="B73" s="43"/>
      <c r="C73" s="44" t="s">
        <v>145</v>
      </c>
      <c r="D73" s="86" t="s">
        <v>146</v>
      </c>
      <c r="E73" s="46">
        <v>45.149999999999999</v>
      </c>
      <c r="F73" s="46">
        <v>0</v>
      </c>
      <c r="G73" s="46">
        <v>0</v>
      </c>
      <c r="H73" s="46">
        <v>0</v>
      </c>
      <c r="I73" s="46">
        <v>6493.3100000000004</v>
      </c>
      <c r="J73" s="46">
        <v>26.940000000000001</v>
      </c>
      <c r="K73" s="46">
        <f t="shared" si="16"/>
        <v>6448.1600000000008</v>
      </c>
      <c r="L73" s="46">
        <f t="shared" si="9"/>
        <v>6493.3100000000004</v>
      </c>
      <c r="M73" s="46">
        <f t="shared" si="17"/>
        <v>6493.3100000000004</v>
      </c>
      <c r="N73" s="46">
        <f t="shared" si="18"/>
        <v>26.940000000000001</v>
      </c>
      <c r="O73" s="48">
        <f t="shared" si="12"/>
        <v>143.81638981173867</v>
      </c>
      <c r="P73" s="48" t="str">
        <f t="shared" si="13"/>
        <v/>
      </c>
      <c r="Q73" s="48" t="str">
        <f t="shared" si="14"/>
        <v/>
      </c>
      <c r="R73" s="48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9.5" customHeight="1">
      <c r="A74" s="42"/>
      <c r="B74" s="43"/>
      <c r="C74" s="44" t="s">
        <v>147</v>
      </c>
      <c r="D74" s="86" t="s">
        <v>148</v>
      </c>
      <c r="E74" s="46">
        <v>58676.620000000003</v>
      </c>
      <c r="F74" s="46">
        <v>0</v>
      </c>
      <c r="G74" s="46">
        <v>0</v>
      </c>
      <c r="H74" s="46">
        <v>0</v>
      </c>
      <c r="I74" s="46">
        <v>31816.950000000001</v>
      </c>
      <c r="J74" s="46">
        <v>0</v>
      </c>
      <c r="K74" s="46">
        <f t="shared" si="16"/>
        <v>-26859.670000000002</v>
      </c>
      <c r="L74" s="46">
        <f t="shared" ref="L74:L78" si="19">I74-G74</f>
        <v>31816.950000000001</v>
      </c>
      <c r="M74" s="46">
        <f t="shared" si="17"/>
        <v>31816.950000000001</v>
      </c>
      <c r="N74" s="46">
        <f t="shared" si="18"/>
        <v>0</v>
      </c>
      <c r="O74" s="48">
        <f t="shared" ref="O74:O78" si="20">IFERROR(I74/E74,"")</f>
        <v>0.54224237865098568</v>
      </c>
      <c r="P74" s="48" t="str">
        <f t="shared" ref="P74:P78" si="21">IFERROR(J74/H74,"")</f>
        <v/>
      </c>
      <c r="Q74" s="48" t="str">
        <f t="shared" ref="Q74:Q78" si="22">IFERROR(I74/G74,"")</f>
        <v/>
      </c>
      <c r="R74" s="48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48.75" customHeight="1">
      <c r="A75" s="36"/>
      <c r="B75" s="37"/>
      <c r="C75" s="44" t="s">
        <v>149</v>
      </c>
      <c r="D75" s="87" t="s">
        <v>150</v>
      </c>
      <c r="E75" s="49">
        <v>-18416.32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f t="shared" si="16"/>
        <v>18416.32</v>
      </c>
      <c r="L75" s="49">
        <f t="shared" si="19"/>
        <v>0</v>
      </c>
      <c r="M75" s="49">
        <f t="shared" si="17"/>
        <v>0</v>
      </c>
      <c r="N75" s="49">
        <f t="shared" si="18"/>
        <v>0</v>
      </c>
      <c r="O75" s="88">
        <f t="shared" si="20"/>
        <v>0</v>
      </c>
      <c r="P75" s="48" t="str">
        <f t="shared" si="21"/>
        <v/>
      </c>
      <c r="Q75" s="48" t="str">
        <f t="shared" si="22"/>
        <v/>
      </c>
      <c r="R75" s="89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33">
      <c r="A76" s="42"/>
      <c r="B76" s="43"/>
      <c r="C76" s="44" t="s">
        <v>151</v>
      </c>
      <c r="D76" s="90" t="s">
        <v>152</v>
      </c>
      <c r="E76" s="46">
        <v>97090.639999999999</v>
      </c>
      <c r="F76" s="46">
        <v>6644.6099999999997</v>
      </c>
      <c r="G76" s="46">
        <v>6644.6099999999997</v>
      </c>
      <c r="H76" s="46">
        <v>0</v>
      </c>
      <c r="I76" s="46">
        <v>170850.89999999999</v>
      </c>
      <c r="J76" s="46">
        <v>31.989999999999998</v>
      </c>
      <c r="K76" s="46">
        <f t="shared" si="16"/>
        <v>73760.259999999995</v>
      </c>
      <c r="L76" s="46">
        <f t="shared" si="19"/>
        <v>164206.29000000001</v>
      </c>
      <c r="M76" s="46">
        <f t="shared" si="17"/>
        <v>164206.29000000001</v>
      </c>
      <c r="N76" s="46">
        <f t="shared" si="18"/>
        <v>31.989999999999998</v>
      </c>
      <c r="O76" s="48">
        <f t="shared" si="20"/>
        <v>1.759705157984333</v>
      </c>
      <c r="P76" s="48" t="str">
        <f t="shared" si="21"/>
        <v/>
      </c>
      <c r="Q76" s="48">
        <f t="shared" si="22"/>
        <v>25.712705486100766</v>
      </c>
      <c r="R76" s="48">
        <f t="shared" si="23"/>
        <v>25.712705486100766</v>
      </c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4.25" customHeight="1">
      <c r="A77" s="42"/>
      <c r="B77" s="43"/>
      <c r="C77" s="44" t="s">
        <v>153</v>
      </c>
      <c r="D77" s="90" t="s">
        <v>154</v>
      </c>
      <c r="E77" s="46">
        <v>-123955.28</v>
      </c>
      <c r="F77" s="46">
        <v>0</v>
      </c>
      <c r="G77" s="46">
        <v>0</v>
      </c>
      <c r="H77" s="46">
        <v>0</v>
      </c>
      <c r="I77" s="46">
        <v>-61612.940000000002</v>
      </c>
      <c r="J77" s="46">
        <v>22328.73</v>
      </c>
      <c r="K77" s="46">
        <f t="shared" si="16"/>
        <v>62342.339999999997</v>
      </c>
      <c r="L77" s="46">
        <f t="shared" si="19"/>
        <v>-61612.940000000002</v>
      </c>
      <c r="M77" s="46">
        <f t="shared" si="17"/>
        <v>-61612.940000000002</v>
      </c>
      <c r="N77" s="46">
        <f t="shared" si="18"/>
        <v>22328.73</v>
      </c>
      <c r="O77" s="48">
        <f t="shared" si="20"/>
        <v>0.49705780988111198</v>
      </c>
      <c r="P77" s="48" t="str">
        <f t="shared" si="21"/>
        <v/>
      </c>
      <c r="Q77" s="48" t="str">
        <f t="shared" si="22"/>
        <v/>
      </c>
      <c r="R77" s="48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="35" customFormat="1" ht="22.5" customHeight="1">
      <c r="A78" s="79"/>
      <c r="B78" s="91"/>
      <c r="C78" s="92"/>
      <c r="D78" s="93" t="s">
        <v>155</v>
      </c>
      <c r="E78" s="53">
        <f>E67+E68</f>
        <v>8973632.6729850732</v>
      </c>
      <c r="F78" s="53">
        <f>F67+F68</f>
        <v>60155923.990000002</v>
      </c>
      <c r="G78" s="53">
        <f>G67+G68</f>
        <v>11603202.52</v>
      </c>
      <c r="H78" s="53">
        <f>H67+H68</f>
        <v>4854925.4199999999</v>
      </c>
      <c r="I78" s="53">
        <f>I67+I68</f>
        <v>10523312.93</v>
      </c>
      <c r="J78" s="53">
        <f>J67+J68</f>
        <v>2715595.9500000002</v>
      </c>
      <c r="K78" s="53">
        <f t="shared" si="16"/>
        <v>1549680.2570149265</v>
      </c>
      <c r="L78" s="53">
        <f t="shared" si="19"/>
        <v>-1079889.5899999999</v>
      </c>
      <c r="M78" s="53">
        <f t="shared" si="17"/>
        <v>-49632611.060000002</v>
      </c>
      <c r="N78" s="53">
        <f t="shared" si="18"/>
        <v>-2139329.4699999997</v>
      </c>
      <c r="O78" s="41">
        <f t="shared" si="20"/>
        <v>1.172692633350171</v>
      </c>
      <c r="P78" s="41">
        <f t="shared" si="21"/>
        <v>0.55934864391799455</v>
      </c>
      <c r="Q78" s="41">
        <f t="shared" si="22"/>
        <v>0.9069317640419845</v>
      </c>
      <c r="R78" s="41">
        <f t="shared" si="23"/>
        <v>0.17493394219577341</v>
      </c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>
      <c r="A79" s="94" t="s">
        <v>156</v>
      </c>
      <c r="B79" s="95" t="s">
        <v>157</v>
      </c>
      <c r="C79" s="96"/>
      <c r="D79" s="97"/>
      <c r="E79" s="98"/>
      <c r="F79" s="98"/>
      <c r="G79" s="98"/>
      <c r="H79" s="98"/>
      <c r="I79" s="99"/>
      <c r="J79" s="99"/>
      <c r="K79" s="99"/>
      <c r="L79" s="99"/>
      <c r="M79" s="98"/>
      <c r="N79" s="98"/>
      <c r="O79" s="98"/>
      <c r="S79" s="1"/>
      <c r="T79" s="1"/>
      <c r="U79" s="1"/>
      <c r="V79" s="1"/>
      <c r="W79" s="1"/>
      <c r="X79" s="1"/>
      <c r="Y79" s="1"/>
    </row>
    <row r="80">
      <c r="E80" s="4"/>
      <c r="U80" s="1"/>
      <c r="W80" s="1"/>
      <c r="X80" s="1"/>
      <c r="Y80" s="1"/>
    </row>
    <row r="81" ht="12.75">
      <c r="A81" s="1"/>
      <c r="B81" s="2"/>
      <c r="C81" s="3"/>
      <c r="D81" s="1"/>
      <c r="E81" s="4"/>
      <c r="F81" s="1"/>
      <c r="G81" s="1"/>
      <c r="H81" s="4"/>
      <c r="I81" s="5"/>
      <c r="J81" s="5"/>
      <c r="K81" s="5"/>
      <c r="L81" s="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1"/>
      <c r="B82" s="2"/>
      <c r="C82" s="3"/>
      <c r="D82" s="1"/>
      <c r="E82" s="4"/>
      <c r="F82" s="1"/>
      <c r="G82" s="1"/>
      <c r="H82" s="4"/>
      <c r="I82" s="5"/>
      <c r="J82" s="5"/>
      <c r="K82" s="5"/>
      <c r="L82" s="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4"/>
      <c r="F83" s="1"/>
      <c r="G83" s="1"/>
      <c r="H83" s="4"/>
      <c r="I83" s="5"/>
      <c r="J83" s="5"/>
      <c r="K83" s="5"/>
      <c r="L83" s="5"/>
      <c r="U83" s="1"/>
      <c r="V83" s="1"/>
      <c r="W83" s="1"/>
      <c r="X83" s="1"/>
    </row>
    <row r="84" ht="12.75">
      <c r="I84" s="5"/>
      <c r="J84" s="5"/>
      <c r="K84" s="5"/>
      <c r="L84" s="5"/>
      <c r="U84" s="1"/>
      <c r="V84" s="1"/>
      <c r="W84" s="1"/>
      <c r="X84" s="1"/>
    </row>
    <row r="85" ht="12.75">
      <c r="H85" s="4"/>
      <c r="I85" s="5"/>
      <c r="J85" s="5"/>
      <c r="K85" s="5"/>
      <c r="L85" s="5"/>
      <c r="U85" s="1"/>
      <c r="V85" s="1"/>
      <c r="W85" s="1"/>
    </row>
    <row r="86" ht="12.75">
      <c r="H86" s="4"/>
      <c r="I86" s="5"/>
      <c r="J86" s="5"/>
      <c r="U86" s="1"/>
      <c r="V86" s="1"/>
      <c r="W86" s="1"/>
    </row>
    <row r="87" ht="12.75">
      <c r="H87" s="4"/>
      <c r="I87" s="5"/>
      <c r="J87" s="5"/>
      <c r="U87" s="1"/>
      <c r="V87" s="1"/>
      <c r="W87" s="1"/>
    </row>
    <row r="88" ht="12.75">
      <c r="H88" s="4"/>
      <c r="W88" s="1"/>
    </row>
    <row r="89" ht="12.75">
      <c r="H89" s="4"/>
      <c r="I89" s="5"/>
      <c r="J89" s="5"/>
      <c r="K89" s="5"/>
      <c r="W89" s="1"/>
      <c r="X89" s="1"/>
    </row>
    <row r="90" ht="12.75">
      <c r="H90" s="4"/>
      <c r="I90" s="5"/>
      <c r="J90" s="5"/>
      <c r="K90" s="5"/>
      <c r="W90" s="1"/>
      <c r="X90" s="1"/>
    </row>
    <row r="91" ht="12.75">
      <c r="H91" s="4"/>
      <c r="I91" s="5"/>
      <c r="J91" s="5"/>
      <c r="K91" s="5"/>
    </row>
    <row r="92" ht="12.75">
      <c r="I92" s="5"/>
      <c r="J92" s="5"/>
      <c r="K92" s="5"/>
    </row>
    <row r="93" ht="12.75">
      <c r="H93" s="4"/>
      <c r="I93" s="5"/>
    </row>
    <row r="94" ht="12.75">
      <c r="H94" s="4"/>
      <c r="I94" s="5"/>
    </row>
    <row r="95" ht="12.75">
      <c r="F95" s="1"/>
      <c r="G95" s="1"/>
      <c r="H95" s="4"/>
      <c r="I95" s="5"/>
    </row>
    <row r="96" ht="12.75">
      <c r="F96" s="1"/>
      <c r="G96" s="1"/>
      <c r="H96" s="4"/>
      <c r="I96" s="5"/>
    </row>
    <row r="97" ht="12.75">
      <c r="E97" s="4"/>
      <c r="F97" s="1"/>
      <c r="G97" s="1"/>
      <c r="H97" s="4"/>
      <c r="I97" s="5"/>
      <c r="J97" s="5"/>
    </row>
    <row r="98" ht="12.75">
      <c r="E98" s="4"/>
      <c r="F98" s="1"/>
      <c r="G98" s="1"/>
      <c r="H98" s="4"/>
      <c r="I98" s="5"/>
      <c r="J98" s="5"/>
    </row>
    <row r="99" ht="12.75">
      <c r="E99" s="4"/>
      <c r="F99" s="1"/>
      <c r="G99" s="1"/>
      <c r="H99" s="4"/>
      <c r="I99" s="5"/>
      <c r="J99" s="5"/>
    </row>
    <row r="100" ht="12.75">
      <c r="E100" s="4"/>
      <c r="F100" s="1"/>
      <c r="G100" s="1"/>
      <c r="H100" s="4"/>
      <c r="I100" s="5"/>
      <c r="J100" s="5"/>
    </row>
    <row r="101" ht="12.75">
      <c r="E101" s="4"/>
      <c r="F101" s="1"/>
      <c r="G101" s="1"/>
      <c r="H101" s="4"/>
      <c r="I101" s="5"/>
      <c r="J101" s="5"/>
    </row>
    <row r="102" ht="12.75">
      <c r="E102" s="4"/>
      <c r="F102" s="1"/>
      <c r="G102" s="1"/>
      <c r="H102" s="4"/>
      <c r="I102" s="5"/>
      <c r="J102" s="5"/>
    </row>
    <row r="103" ht="12.75">
      <c r="E103" s="4"/>
      <c r="F103" s="1"/>
      <c r="G103" s="1"/>
      <c r="H103" s="4"/>
      <c r="I103" s="5"/>
      <c r="J103" s="5"/>
    </row>
    <row r="104" ht="12.75">
      <c r="E104" s="4"/>
      <c r="F104" s="1"/>
      <c r="G104" s="1"/>
      <c r="H104" s="4"/>
      <c r="I104" s="5"/>
      <c r="J104" s="5"/>
    </row>
    <row r="105" ht="12.75">
      <c r="E105" s="4"/>
      <c r="F105" s="1"/>
      <c r="G105" s="1"/>
      <c r="H105" s="4"/>
      <c r="I105" s="5"/>
      <c r="J105" s="5"/>
    </row>
    <row r="106" ht="12.75">
      <c r="E106" s="4"/>
      <c r="F106" s="1"/>
      <c r="G106" s="1"/>
      <c r="H106" s="4"/>
      <c r="I106" s="5"/>
      <c r="J106" s="5"/>
    </row>
  </sheetData>
  <autoFilter ref="A4:R80">
    <filterColumn colId="2"/>
  </autoFilter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6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72</cp:revision>
  <dcterms:created xsi:type="dcterms:W3CDTF">2015-02-26T11:08:47Z</dcterms:created>
  <dcterms:modified xsi:type="dcterms:W3CDTF">2025-03-28T03:38:50Z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