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01.04.25 вкл." sheetId="1" state="visible" r:id="rId1"/>
  </sheets>
  <definedNames>
    <definedName name="_xlnm._FilterDatabase" localSheetId="0" hidden="1">'по 01.04.25 вкл.'!$A$4:$R$80</definedName>
    <definedName name="Print_Titles" localSheetId="0" hidden="0">'по 01.04.25 вкл.'!$3:$4</definedName>
    <definedName name="_xlnm.Print_Area" localSheetId="0">'по 01.04.25 вкл.'!$A$1:$R$80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01.04.25 вкл.'!$A$4:$R$80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<sst xmlns="http://schemas.openxmlformats.org/spreadsheetml/2006/main" count="158" uniqueCount="158">
  <si>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</si>
  <si>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</si>
  <si>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</si>
  <si>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</si>
  <si>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</si>
  <si>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</si>
  <si>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</si>
  <si>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на 01.04.2024 (в соп.усл.2025г)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</si>
  <si>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</si>
  <si>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</si>
  <si>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</si>
  <si>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</si>
  <si>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</si>
  <si>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</si>
  <si>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</si>
  <si>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</si>
  <si>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январь-март</t>
  </si>
  <si>
    <t>март</t>
  </si>
  <si>
    <t xml:space="preserve">с нач. года на 01.04.2025 (по 31.03.2025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</si>
  <si>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</si>
  <si>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</si>
  <si>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</si>
  <si>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март от плана март</t>
  </si>
  <si>
    <t xml:space="preserve">НАЛОГОВЫЕ ДОХОДЫ</t>
  </si>
  <si>
    <t>ДЭПП</t>
  </si>
  <si>
    <t xml:space="preserve">101 02000 01 0000 110</t>
  </si>
  <si>
    <t xml:space="preserve">НДФЛ 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</si>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</sst>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name val="Times New Roman"/>
    </font>
    <font>
      <i/>
      <sz val="12.000000"/>
      <name val="Times New Roman"/>
    </font>
    <font>
      <i/>
      <sz val="14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10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center" wrapText="1"/>
    </xf>
    <xf fontId="9" fillId="0" borderId="0" numFmtId="162" xfId="0" applyNumberFormat="1" applyFont="1" applyAlignment="1">
      <alignment horizontal="center" vertical="center" wrapText="1"/>
    </xf>
    <xf fontId="6" fillId="0" borderId="0" numFmtId="49" xfId="0" applyNumberFormat="1" applyFont="1" applyAlignment="1">
      <alignment horizontal="center" vertical="center" wrapText="1"/>
    </xf>
    <xf fontId="10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4" fillId="0" borderId="3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5" numFmtId="162" xfId="0" applyNumberFormat="1" applyFont="1" applyBorder="1" applyAlignment="1">
      <alignment horizontal="center" vertical="center" wrapText="1"/>
    </xf>
    <xf fontId="14" fillId="0" borderId="6" numFmtId="162" xfId="0" applyNumberFormat="1" applyFont="1" applyBorder="1" applyAlignment="1">
      <alignment horizontal="center" vertical="center" wrapText="1"/>
    </xf>
    <xf fontId="14" fillId="0" borderId="5" numFmtId="162" xfId="0" applyNumberFormat="1" applyFont="1" applyBorder="1" applyAlignment="1">
      <alignment horizontal="center" vertical="center" wrapText="1"/>
    </xf>
    <xf fontId="14" fillId="0" borderId="6" numFmtId="163" xfId="0" applyNumberFormat="1" applyFont="1" applyBorder="1" applyAlignment="1">
      <alignment horizontal="center" vertical="center" wrapText="1"/>
    </xf>
    <xf fontId="14" fillId="0" borderId="7" numFmtId="0" xfId="0" applyFont="1" applyBorder="1" applyAlignment="1">
      <alignment horizontal="center" vertical="top" wrapText="1"/>
    </xf>
    <xf fontId="14" fillId="0" borderId="2" numFmtId="164" xfId="105" applyNumberFormat="1" applyFont="1" applyBorder="1" applyAlignment="1" applyProtection="1">
      <alignment horizontal="center" vertical="top" wrapText="1"/>
    </xf>
    <xf fontId="14" fillId="0" borderId="2" numFmtId="0" xfId="0" applyFont="1" applyBorder="1" applyAlignment="1">
      <alignment horizontal="center" vertical="top" wrapText="1"/>
    </xf>
    <xf fontId="13" fillId="0" borderId="3" numFmtId="49" xfId="0" applyNumberFormat="1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14" fillId="0" borderId="8" numFmtId="49" xfId="0" applyNumberFormat="1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5" fillId="0" borderId="6" numFmtId="162" xfId="0" applyNumberFormat="1" applyFont="1" applyBorder="1" applyAlignment="1">
      <alignment horizontal="center" vertical="center" wrapText="1"/>
    </xf>
    <xf fontId="15" fillId="0" borderId="6" numFmtId="163" xfId="0" applyNumberFormat="1" applyFont="1" applyBorder="1" applyAlignment="1">
      <alignment horizontal="center" vertical="top" wrapText="1"/>
    </xf>
    <xf fontId="14" fillId="0" borderId="6" numFmtId="162" xfId="0" applyNumberFormat="1" applyFont="1" applyBorder="1" applyAlignment="1">
      <alignment horizontal="center" vertical="top" wrapText="1"/>
    </xf>
    <xf fontId="14" fillId="0" borderId="10" numFmtId="0" xfId="0" applyFont="1" applyBorder="1" applyAlignment="1">
      <alignment horizontal="center" vertical="top" wrapText="1"/>
    </xf>
    <xf fontId="14" fillId="0" borderId="3" numFmtId="164" xfId="105" applyNumberFormat="1" applyFont="1" applyBorder="1" applyAlignment="1" applyProtection="1">
      <alignment horizontal="center" vertical="top" wrapText="1"/>
    </xf>
    <xf fontId="14" fillId="0" borderId="3" numFmtId="0" xfId="0" applyFont="1" applyBorder="1" applyAlignment="1">
      <alignment horizontal="center" vertical="top" wrapText="1"/>
    </xf>
    <xf fontId="16" fillId="0" borderId="0" numFmtId="0" xfId="0" applyFont="1" applyAlignment="1">
      <alignment vertical="center"/>
    </xf>
    <xf fontId="17" fillId="0" borderId="6" numFmtId="49" xfId="0" applyNumberFormat="1" applyFont="1" applyBorder="1" applyAlignment="1">
      <alignment horizontal="center" vertical="center" wrapText="1"/>
    </xf>
    <xf fontId="15" fillId="0" borderId="6" numFmtId="0" xfId="0" applyFont="1" applyBorder="1" applyAlignment="1">
      <alignment horizontal="center" vertical="top" wrapText="1"/>
    </xf>
    <xf fontId="18" fillId="0" borderId="6" numFmtId="49" xfId="0" applyNumberFormat="1" applyFont="1" applyBorder="1" applyAlignment="1">
      <alignment horizontal="center" vertical="center" wrapText="1"/>
    </xf>
    <xf fontId="16" fillId="0" borderId="6" numFmtId="0" xfId="0" applyFont="1" applyBorder="1" applyAlignment="1">
      <alignment vertical="center" wrapText="1"/>
    </xf>
    <xf fontId="16" fillId="0" borderId="6" numFmtId="162" xfId="0" applyNumberFormat="1" applyFont="1" applyBorder="1" applyAlignment="1">
      <alignment vertical="center" wrapText="1"/>
    </xf>
    <xf fontId="16" fillId="0" borderId="6" numFmtId="164" xfId="0" applyNumberFormat="1" applyFont="1" applyBorder="1" applyAlignment="1">
      <alignment horizontal="right" vertical="center" wrapText="1"/>
    </xf>
    <xf fontId="6" fillId="0" borderId="6" numFmtId="49" xfId="0" applyNumberFormat="1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top" wrapText="1"/>
    </xf>
    <xf fontId="8" fillId="0" borderId="6" numFmtId="49" xfId="0" applyNumberFormat="1" applyFont="1" applyBorder="1" applyAlignment="1">
      <alignment horizontal="center" vertical="center" wrapText="1"/>
    </xf>
    <xf fontId="9" fillId="0" borderId="6" numFmtId="0" xfId="0" applyFont="1" applyBorder="1" applyAlignment="1">
      <alignment vertical="center" wrapText="1"/>
    </xf>
    <xf fontId="9" fillId="0" borderId="6" numFmtId="162" xfId="0" applyNumberFormat="1" applyFont="1" applyBorder="1" applyAlignment="1">
      <alignment horizontal="right" vertical="center" wrapText="1"/>
    </xf>
    <xf fontId="9" fillId="0" borderId="6" numFmtId="164" xfId="0" applyNumberFormat="1" applyFont="1" applyBorder="1" applyAlignment="1">
      <alignment horizontal="right" vertical="center" wrapText="1"/>
    </xf>
    <xf fontId="9" fillId="0" borderId="6" numFmtId="162" xfId="0" applyNumberFormat="1" applyFont="1" applyBorder="1" applyAlignment="1">
      <alignment vertical="center" wrapText="1"/>
    </xf>
    <xf fontId="15" fillId="0" borderId="6" numFmtId="49" xfId="0" applyNumberFormat="1" applyFont="1" applyBorder="1" applyAlignment="1">
      <alignment horizontal="center" vertical="top" wrapText="1"/>
    </xf>
    <xf fontId="16" fillId="0" borderId="6" numFmtId="165" xfId="0" applyNumberFormat="1" applyFont="1" applyBorder="1" applyAlignment="1">
      <alignment vertical="center" wrapText="1"/>
    </xf>
    <xf fontId="16" fillId="0" borderId="6" numFmtId="162" xfId="0" applyNumberFormat="1" applyFont="1" applyBorder="1" applyAlignment="1">
      <alignment horizontal="right" vertical="center" wrapText="1"/>
    </xf>
    <xf fontId="8" fillId="0" borderId="6" numFmtId="0" xfId="0" applyFont="1" applyBorder="1" applyAlignment="1">
      <alignment horizontal="center" vertical="center"/>
    </xf>
    <xf fontId="9" fillId="0" borderId="6" numFmtId="165" xfId="0" applyNumberFormat="1" applyFont="1" applyBorder="1" applyAlignment="1">
      <alignment vertical="center" wrapText="1"/>
    </xf>
    <xf fontId="19" fillId="0" borderId="0" numFmtId="0" xfId="0" applyFont="1" applyAlignment="1">
      <alignment vertical="center"/>
    </xf>
    <xf fontId="20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horizontal="center" vertical="top" wrapText="1"/>
    </xf>
    <xf fontId="21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vertical="center" wrapText="1"/>
    </xf>
    <xf fontId="21" fillId="0" borderId="6" numFmtId="162" xfId="0" applyNumberFormat="1" applyFont="1" applyBorder="1" applyAlignment="1">
      <alignment horizontal="right" vertical="center" wrapText="1"/>
    </xf>
    <xf fontId="21" fillId="0" borderId="6" numFmtId="164" xfId="0" applyNumberFormat="1" applyFont="1" applyBorder="1" applyAlignment="1">
      <alignment horizontal="right" vertical="center" wrapText="1"/>
    </xf>
    <xf fontId="6" fillId="0" borderId="6" numFmtId="1" xfId="0" applyNumberFormat="1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left" vertical="center" wrapText="1"/>
    </xf>
    <xf fontId="6" fillId="0" borderId="6" numFmtId="0" xfId="0" applyFont="1" applyBorder="1" applyAlignment="1">
      <alignment horizontal="center" vertical="center" wrapText="1"/>
    </xf>
    <xf fontId="20" fillId="0" borderId="6" numFmtId="0" xfId="0" applyFont="1" applyBorder="1" applyAlignment="1">
      <alignment horizontal="center" vertical="center" wrapText="1"/>
    </xf>
    <xf fontId="9" fillId="0" borderId="6" numFmtId="165" xfId="0" applyNumberFormat="1" applyFont="1" applyBorder="1" applyAlignment="1">
      <alignment horizontal="left" vertical="center" wrapText="1"/>
    </xf>
    <xf fontId="22" fillId="0" borderId="0" numFmtId="0" xfId="0" applyFont="1" applyAlignment="1">
      <alignment vertical="center"/>
    </xf>
    <xf fontId="23" fillId="0" borderId="6" numFmtId="49" xfId="0" applyNumberFormat="1" applyFont="1" applyBorder="1" applyAlignment="1">
      <alignment horizontal="center" vertical="center" wrapText="1"/>
    </xf>
    <xf fontId="24" fillId="0" borderId="6" numFmtId="0" xfId="0" applyFont="1" applyBorder="1" applyAlignment="1">
      <alignment horizontal="right" vertical="center"/>
    </xf>
    <xf fontId="25" fillId="0" borderId="6" numFmtId="0" xfId="0" applyFont="1" applyBorder="1" applyAlignment="1">
      <alignment horizontal="left" vertical="center" wrapText="1"/>
    </xf>
    <xf fontId="25" fillId="0" borderId="6" numFmtId="162" xfId="0" applyNumberFormat="1" applyFont="1" applyBorder="1" applyAlignment="1">
      <alignment horizontal="right" vertical="center" wrapText="1"/>
    </xf>
    <xf fontId="25" fillId="0" borderId="6" numFmtId="164" xfId="0" applyNumberFormat="1" applyFont="1" applyBorder="1" applyAlignment="1">
      <alignment horizontal="right" vertical="center" wrapText="1"/>
    </xf>
    <xf fontId="21" fillId="0" borderId="6" numFmtId="49" xfId="0" applyNumberFormat="1" applyFont="1" applyBorder="1" applyAlignment="1">
      <alignment horizontal="center" vertical="top" wrapText="1"/>
    </xf>
    <xf fontId="21" fillId="0" borderId="0" numFmtId="0" xfId="0" applyFont="1" applyAlignment="1">
      <alignment vertical="center"/>
    </xf>
    <xf fontId="21" fillId="0" borderId="6" numFmtId="162" xfId="0" applyNumberFormat="1" applyFont="1" applyBorder="1" applyAlignment="1">
      <alignment vertical="center" wrapText="1"/>
    </xf>
    <xf fontId="26" fillId="0" borderId="6" numFmtId="164" xfId="0" applyNumberFormat="1" applyFont="1" applyBorder="1" applyAlignment="1">
      <alignment horizontal="right" vertical="center" wrapText="1"/>
    </xf>
    <xf fontId="11" fillId="0" borderId="6" numFmtId="164" xfId="0" applyNumberFormat="1" applyFont="1" applyBorder="1" applyAlignment="1">
      <alignment horizontal="right" vertical="center" wrapText="1"/>
    </xf>
    <xf fontId="16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/>
    </xf>
    <xf fontId="18" fillId="0" borderId="6" numFmtId="165" xfId="0" applyNumberFormat="1" applyFont="1" applyBorder="1" applyAlignment="1">
      <alignment vertical="center"/>
    </xf>
    <xf fontId="16" fillId="0" borderId="6" numFmtId="166" xfId="0" applyNumberFormat="1" applyFont="1" applyBorder="1" applyAlignment="1">
      <alignment horizontal="center" vertical="center" wrapText="1"/>
    </xf>
    <xf fontId="17" fillId="0" borderId="6" numFmtId="49" xfId="0" applyNumberFormat="1" applyFont="1" applyBorder="1" applyAlignment="1">
      <alignment vertical="center" wrapText="1"/>
    </xf>
    <xf fontId="15" fillId="0" borderId="6" numFmtId="0" xfId="0" applyFont="1" applyBorder="1" applyAlignment="1">
      <alignment vertical="top" wrapText="1"/>
    </xf>
    <xf fontId="27" fillId="0" borderId="6" numFmtId="162" xfId="0" applyNumberFormat="1" applyFont="1" applyBorder="1" applyAlignment="1">
      <alignment vertical="center" wrapText="1"/>
    </xf>
    <xf fontId="27" fillId="0" borderId="6" numFmtId="0" xfId="0" applyFont="1" applyBorder="1" applyAlignment="1">
      <alignment horizontal="left" vertical="center" wrapText="1"/>
    </xf>
    <xf fontId="27" fillId="0" borderId="6" numFmtId="0" xfId="0" applyFont="1" applyBorder="1" applyAlignment="1">
      <alignment horizontal="left" vertical="top" wrapText="1"/>
    </xf>
    <xf fontId="16" fillId="0" borderId="6" numFmtId="164" xfId="0" applyNumberFormat="1" applyFont="1" applyBorder="1" applyAlignment="1">
      <alignment vertical="center" wrapText="1"/>
    </xf>
    <xf fontId="9" fillId="0" borderId="6" numFmtId="164" xfId="0" applyNumberFormat="1" applyFont="1" applyBorder="1" applyAlignment="1">
      <alignment vertical="center" wrapText="1"/>
    </xf>
    <xf fontId="27" fillId="0" borderId="6" numFmtId="165" xfId="0" applyNumberFormat="1" applyFont="1" applyBorder="1" applyAlignment="1">
      <alignment vertical="center" wrapText="1"/>
    </xf>
    <xf fontId="17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 wrapText="1"/>
    </xf>
    <xf fontId="18" fillId="0" borderId="6" numFmtId="165" xfId="0" applyNumberFormat="1" applyFont="1" applyBorder="1" applyAlignment="1">
      <alignment vertical="center" wrapText="1"/>
    </xf>
    <xf fontId="16" fillId="0" borderId="6" numFmtId="165" xfId="0" applyNumberFormat="1" applyFont="1" applyBorder="1" applyAlignment="1">
      <alignment horizontal="right" vertical="center" wrapText="1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5.57421875"/>
    <col customWidth="1" min="6" max="6" style="1" width="16.140625"/>
    <col customWidth="1" min="7" max="7" style="1" width="16.28125"/>
    <col customWidth="1" min="8" max="8" style="6" width="15.140625"/>
    <col customWidth="1" min="9" max="9" style="7" width="15.851562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min="19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  <c r="AA1" s="1"/>
    </row>
    <row r="2" ht="15">
      <c r="A2" s="13"/>
      <c r="B2" s="14"/>
      <c r="C2" s="15"/>
      <c r="D2" s="16"/>
      <c r="E2" s="12"/>
      <c r="F2" s="9"/>
      <c r="G2" s="9"/>
      <c r="H2" s="12"/>
      <c r="I2" s="17"/>
      <c r="J2" s="18"/>
      <c r="K2" s="18"/>
      <c r="L2" s="18"/>
      <c r="M2" s="9"/>
      <c r="N2" s="9"/>
      <c r="O2" s="9"/>
      <c r="P2" s="19" t="s">
        <v>1</v>
      </c>
      <c r="Q2" s="19"/>
      <c r="R2" s="20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="21" customFormat="1" ht="15">
      <c r="A3" s="22" t="s">
        <v>3</v>
      </c>
      <c r="B3" s="23" t="s">
        <v>4</v>
      </c>
      <c r="C3" s="24" t="s">
        <v>5</v>
      </c>
      <c r="D3" s="25" t="s">
        <v>6</v>
      </c>
      <c r="E3" s="26" t="s">
        <v>7</v>
      </c>
      <c r="F3" s="27" t="s">
        <v>8</v>
      </c>
      <c r="G3" s="28"/>
      <c r="H3" s="27"/>
      <c r="I3" s="29" t="s">
        <v>9</v>
      </c>
      <c r="J3" s="29"/>
      <c r="K3" s="27" t="s">
        <v>10</v>
      </c>
      <c r="L3" s="27"/>
      <c r="M3" s="27"/>
      <c r="N3" s="27"/>
      <c r="O3" s="30" t="s">
        <v>11</v>
      </c>
      <c r="P3" s="31" t="s">
        <v>12</v>
      </c>
      <c r="Q3" s="31" t="s">
        <v>13</v>
      </c>
      <c r="R3" s="32" t="s">
        <v>14</v>
      </c>
      <c r="S3" s="21"/>
      <c r="T3" s="21"/>
      <c r="U3" s="21"/>
      <c r="V3" s="21"/>
      <c r="W3" s="21"/>
      <c r="X3" s="21"/>
      <c r="Y3" s="21"/>
      <c r="Z3" s="21"/>
      <c r="AA3" s="21"/>
    </row>
    <row r="4" s="21" customFormat="1" ht="62.25" customHeight="1">
      <c r="A4" s="33"/>
      <c r="B4" s="34"/>
      <c r="C4" s="35"/>
      <c r="D4" s="36"/>
      <c r="E4" s="37"/>
      <c r="F4" s="29" t="s">
        <v>15</v>
      </c>
      <c r="G4" s="29" t="s">
        <v>16</v>
      </c>
      <c r="H4" s="29" t="s">
        <v>17</v>
      </c>
      <c r="I4" s="38" t="s">
        <v>18</v>
      </c>
      <c r="J4" s="27" t="s">
        <v>17</v>
      </c>
      <c r="K4" s="39" t="s">
        <v>19</v>
      </c>
      <c r="L4" s="39" t="s">
        <v>20</v>
      </c>
      <c r="M4" s="39" t="s">
        <v>21</v>
      </c>
      <c r="N4" s="39" t="s">
        <v>22</v>
      </c>
      <c r="O4" s="40"/>
      <c r="P4" s="41"/>
      <c r="Q4" s="41"/>
      <c r="R4" s="42"/>
      <c r="S4" s="21"/>
      <c r="T4" s="21"/>
      <c r="U4" s="21"/>
      <c r="V4" s="21"/>
      <c r="W4" s="21"/>
      <c r="X4" s="21"/>
      <c r="Y4" s="21"/>
      <c r="Z4" s="21"/>
      <c r="AA4" s="21"/>
    </row>
    <row r="5" s="43" customFormat="1" ht="26.25" customHeight="1">
      <c r="A5" s="44"/>
      <c r="B5" s="45"/>
      <c r="C5" s="46"/>
      <c r="D5" s="47" t="s">
        <v>23</v>
      </c>
      <c r="E5" s="48">
        <f>SUM(E6:E16)</f>
        <v>3650129.0043283589</v>
      </c>
      <c r="F5" s="48">
        <f>SUM(F6:F16)</f>
        <v>27221858.300000004</v>
      </c>
      <c r="G5" s="48">
        <f>SUM(G6:G16)</f>
        <v>4293536.7999999998</v>
      </c>
      <c r="H5" s="48">
        <f>SUM(H6:H16)</f>
        <v>2294815.8999999999</v>
      </c>
      <c r="I5" s="48">
        <f>SUM(I6:I16)</f>
        <v>4424199.2000000002</v>
      </c>
      <c r="J5" s="48">
        <f>SUM(J6:J16)</f>
        <v>1691247.6499999999</v>
      </c>
      <c r="K5" s="48">
        <f>SUM(K6:K16)</f>
        <v>774070.19567164173</v>
      </c>
      <c r="L5" s="48">
        <f>SUM(L6:L16)</f>
        <v>130662.40000000013</v>
      </c>
      <c r="M5" s="48">
        <f>SUM(M6:M16)</f>
        <v>-22797659.100000005</v>
      </c>
      <c r="N5" s="48">
        <f>SUM(N6:N16)</f>
        <v>-603568.24999999988</v>
      </c>
      <c r="O5" s="49">
        <f t="shared" ref="O5:O9" si="0">IFERROR(I5/E5,"")</f>
        <v>1.2120665310058196</v>
      </c>
      <c r="P5" s="49">
        <f t="shared" ref="P5:P9" si="1">IFERROR(J5/H5,"")</f>
        <v>0.73698620006946958</v>
      </c>
      <c r="Q5" s="49">
        <f t="shared" ref="Q5:Q9" si="2">IFERROR(I5/G5,"")</f>
        <v>1.0304323465912766</v>
      </c>
      <c r="R5" s="49">
        <f t="shared" ref="R5:R9" si="3">IFERROR(I5/F5,"")</f>
        <v>0.16252377597601408</v>
      </c>
      <c r="S5" s="43"/>
      <c r="T5" s="43"/>
      <c r="U5" s="43"/>
      <c r="V5" s="43"/>
      <c r="W5" s="43"/>
      <c r="X5" s="43"/>
      <c r="Y5" s="43"/>
      <c r="Z5" s="43"/>
      <c r="AA5" s="43"/>
    </row>
    <row r="6" s="1" customFormat="1" ht="17.25">
      <c r="A6" s="50"/>
      <c r="B6" s="51" t="s">
        <v>24</v>
      </c>
      <c r="C6" s="52" t="s">
        <v>25</v>
      </c>
      <c r="D6" s="53" t="s">
        <v>26</v>
      </c>
      <c r="E6" s="54">
        <f>3033940.38/33.5*30</f>
        <v>2716961.5343283582</v>
      </c>
      <c r="F6" s="54">
        <v>20635469.5</v>
      </c>
      <c r="G6" s="54">
        <v>3157966.7999999998</v>
      </c>
      <c r="H6" s="54">
        <v>1512438</v>
      </c>
      <c r="I6" s="54">
        <v>3286660.6099999999</v>
      </c>
      <c r="J6" s="54">
        <v>1349690.04</v>
      </c>
      <c r="K6" s="54">
        <f t="shared" ref="K6:K9" si="4">I6-E6</f>
        <v>569699.07567164162</v>
      </c>
      <c r="L6" s="54">
        <f t="shared" ref="L6:L9" si="5">I6-G6</f>
        <v>128693.81000000006</v>
      </c>
      <c r="M6" s="54">
        <f t="shared" ref="M6:M9" si="6">I6-F6</f>
        <v>-17348808.890000001</v>
      </c>
      <c r="N6" s="54">
        <f t="shared" ref="N6:N9" si="7">J6-H6</f>
        <v>-162747.95999999996</v>
      </c>
      <c r="O6" s="55">
        <f t="shared" si="0"/>
        <v>1.2096824222476426</v>
      </c>
      <c r="P6" s="55">
        <f t="shared" si="1"/>
        <v>0.89239363200342758</v>
      </c>
      <c r="Q6" s="55">
        <f t="shared" si="2"/>
        <v>1.0407521098701862</v>
      </c>
      <c r="R6" s="55">
        <f t="shared" si="3"/>
        <v>0.15927239309965785</v>
      </c>
      <c r="S6" s="1"/>
      <c r="T6" s="1"/>
      <c r="U6" s="1"/>
      <c r="V6" s="1"/>
      <c r="W6" s="1"/>
      <c r="X6" s="1"/>
      <c r="Y6" s="1"/>
      <c r="Z6" s="1"/>
      <c r="AA6" s="1"/>
    </row>
    <row r="7" s="1" customFormat="1" ht="17.25">
      <c r="A7" s="50"/>
      <c r="B7" s="51" t="s">
        <v>27</v>
      </c>
      <c r="C7" s="52" t="s">
        <v>28</v>
      </c>
      <c r="D7" s="53" t="s">
        <v>29</v>
      </c>
      <c r="E7" s="54">
        <v>19604.32</v>
      </c>
      <c r="F7" s="54">
        <v>82008.100000000006</v>
      </c>
      <c r="G7" s="54">
        <v>18348.5</v>
      </c>
      <c r="H7" s="54">
        <v>9728</v>
      </c>
      <c r="I7" s="54">
        <v>20373.040000000001</v>
      </c>
      <c r="J7" s="54">
        <v>11833.720000000001</v>
      </c>
      <c r="K7" s="56">
        <f t="shared" si="4"/>
        <v>768.72000000000116</v>
      </c>
      <c r="L7" s="56">
        <f t="shared" si="5"/>
        <v>2024.5400000000009</v>
      </c>
      <c r="M7" s="56">
        <f t="shared" si="6"/>
        <v>-61635.060000000005</v>
      </c>
      <c r="N7" s="56">
        <f t="shared" si="7"/>
        <v>2105.7200000000012</v>
      </c>
      <c r="O7" s="55">
        <f t="shared" si="0"/>
        <v>1.0392117655700377</v>
      </c>
      <c r="P7" s="55">
        <f t="shared" si="1"/>
        <v>1.2164597039473686</v>
      </c>
      <c r="Q7" s="55">
        <f t="shared" si="2"/>
        <v>1.1103381747826799</v>
      </c>
      <c r="R7" s="55">
        <f t="shared" si="3"/>
        <v>0.24842716756027758</v>
      </c>
      <c r="S7" s="1"/>
      <c r="T7" s="1"/>
      <c r="U7" s="1"/>
      <c r="V7" s="1"/>
      <c r="W7" s="1"/>
      <c r="X7" s="1"/>
      <c r="Y7" s="1"/>
      <c r="Z7" s="1"/>
      <c r="AA7" s="1"/>
    </row>
    <row r="8" s="1" customFormat="1" ht="17.25">
      <c r="A8" s="50"/>
      <c r="B8" s="51" t="s">
        <v>24</v>
      </c>
      <c r="C8" s="52" t="s">
        <v>30</v>
      </c>
      <c r="D8" s="53" t="s">
        <v>31</v>
      </c>
      <c r="E8" s="54"/>
      <c r="F8" s="54">
        <v>52994.300000000003</v>
      </c>
      <c r="G8" s="54">
        <v>0</v>
      </c>
      <c r="H8" s="54">
        <v>0</v>
      </c>
      <c r="I8" s="54">
        <v>0</v>
      </c>
      <c r="J8" s="54">
        <v>0</v>
      </c>
      <c r="K8" s="56">
        <f t="shared" si="4"/>
        <v>0</v>
      </c>
      <c r="L8" s="56">
        <f t="shared" si="5"/>
        <v>0</v>
      </c>
      <c r="M8" s="56">
        <f t="shared" si="6"/>
        <v>-52994.300000000003</v>
      </c>
      <c r="N8" s="56">
        <f t="shared" si="7"/>
        <v>0</v>
      </c>
      <c r="O8" s="55" t="str">
        <f t="shared" si="0"/>
        <v/>
      </c>
      <c r="P8" s="55" t="str">
        <f t="shared" si="1"/>
        <v/>
      </c>
      <c r="Q8" s="55" t="str">
        <f t="shared" si="2"/>
        <v/>
      </c>
      <c r="R8" s="55">
        <f t="shared" si="3"/>
        <v>0</v>
      </c>
      <c r="S8" s="1"/>
      <c r="T8" s="1"/>
      <c r="U8" s="1"/>
      <c r="V8" s="1"/>
      <c r="W8" s="1"/>
      <c r="X8" s="1"/>
      <c r="Y8" s="1"/>
      <c r="Z8" s="1"/>
      <c r="AA8" s="1"/>
    </row>
    <row r="9" s="1" customFormat="1" ht="17.25">
      <c r="A9" s="50"/>
      <c r="B9" s="51" t="s">
        <v>24</v>
      </c>
      <c r="C9" s="52" t="s">
        <v>32</v>
      </c>
      <c r="D9" s="53" t="s">
        <v>33</v>
      </c>
      <c r="E9" s="54">
        <v>174109.41</v>
      </c>
      <c r="F9" s="54">
        <v>1259409.1000000001</v>
      </c>
      <c r="G9" s="54">
        <v>195112.10000000001</v>
      </c>
      <c r="H9" s="54">
        <v>174743.79999999999</v>
      </c>
      <c r="I9" s="54">
        <v>164859.22999999998</v>
      </c>
      <c r="J9" s="54">
        <v>158593.91999999998</v>
      </c>
      <c r="K9" s="56">
        <f t="shared" si="4"/>
        <v>-9250.1800000000221</v>
      </c>
      <c r="L9" s="56">
        <f t="shared" si="5"/>
        <v>-30252.870000000024</v>
      </c>
      <c r="M9" s="56">
        <f t="shared" si="6"/>
        <v>-1094549.8700000001</v>
      </c>
      <c r="N9" s="56">
        <f t="shared" si="7"/>
        <v>-16149.880000000005</v>
      </c>
      <c r="O9" s="55">
        <f t="shared" si="0"/>
        <v>0.94687145284106111</v>
      </c>
      <c r="P9" s="55">
        <f t="shared" si="1"/>
        <v>0.90757966806261503</v>
      </c>
      <c r="Q9" s="55">
        <f t="shared" si="2"/>
        <v>0.84494621297192729</v>
      </c>
      <c r="R9" s="55">
        <f t="shared" si="3"/>
        <v>0.13090204763487889</v>
      </c>
      <c r="S9" s="1"/>
      <c r="T9" s="1"/>
      <c r="U9" s="1"/>
      <c r="V9" s="1"/>
      <c r="W9" s="1"/>
      <c r="X9" s="1"/>
      <c r="Y9" s="1"/>
      <c r="Z9" s="1"/>
      <c r="AA9" s="1"/>
    </row>
    <row r="10" s="1" customFormat="1" ht="17.25">
      <c r="A10" s="50"/>
      <c r="B10" s="51" t="s">
        <v>24</v>
      </c>
      <c r="C10" s="52" t="s">
        <v>34</v>
      </c>
      <c r="D10" s="53" t="s">
        <v>35</v>
      </c>
      <c r="E10" s="54">
        <v>205.88999999999999</v>
      </c>
      <c r="F10" s="54"/>
      <c r="G10" s="54"/>
      <c r="H10" s="54"/>
      <c r="I10" s="54">
        <v>98.489999999999995</v>
      </c>
      <c r="J10" s="54">
        <v>66.129999999999995</v>
      </c>
      <c r="K10" s="56">
        <f t="shared" ref="K10:K45" si="8">I10-E10</f>
        <v>-107.39999999999999</v>
      </c>
      <c r="L10" s="56">
        <f t="shared" ref="L10:L73" si="9">I10-G10</f>
        <v>98.489999999999995</v>
      </c>
      <c r="M10" s="56">
        <f t="shared" ref="M10:M45" si="10">I10-F10</f>
        <v>98.489999999999995</v>
      </c>
      <c r="N10" s="56">
        <f t="shared" ref="N10:N45" si="11">J10-H10</f>
        <v>66.129999999999995</v>
      </c>
      <c r="O10" s="55">
        <f t="shared" ref="O10:O73" si="12">IFERROR(I10/E10,"")</f>
        <v>0.47836223225994462</v>
      </c>
      <c r="P10" s="55" t="str">
        <f t="shared" ref="P10:P73" si="13">IFERROR(J10/H10,"")</f>
        <v/>
      </c>
      <c r="Q10" s="55" t="str">
        <f t="shared" ref="Q10:Q73" si="14">IFERROR(I10/G10,"")</f>
        <v/>
      </c>
      <c r="R10" s="55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  <c r="AA10" s="1"/>
    </row>
    <row r="11" s="1" customFormat="1" ht="17.25">
      <c r="A11" s="50"/>
      <c r="B11" s="51" t="s">
        <v>24</v>
      </c>
      <c r="C11" s="52" t="s">
        <v>36</v>
      </c>
      <c r="D11" s="53" t="s">
        <v>37</v>
      </c>
      <c r="E11" s="54">
        <v>729.17999999999995</v>
      </c>
      <c r="F11" s="54">
        <v>1208.9000000000001</v>
      </c>
      <c r="G11" s="54">
        <v>598</v>
      </c>
      <c r="H11" s="54">
        <v>562</v>
      </c>
      <c r="I11" s="54">
        <v>789.10000000000002</v>
      </c>
      <c r="J11" s="54">
        <v>776.07000000000005</v>
      </c>
      <c r="K11" s="56">
        <f t="shared" si="8"/>
        <v>59.920000000000073</v>
      </c>
      <c r="L11" s="56">
        <f t="shared" si="9"/>
        <v>191.10000000000002</v>
      </c>
      <c r="M11" s="56">
        <f t="shared" si="10"/>
        <v>-419.80000000000007</v>
      </c>
      <c r="N11" s="56">
        <f t="shared" si="11"/>
        <v>214.07000000000005</v>
      </c>
      <c r="O11" s="55">
        <f t="shared" si="12"/>
        <v>1.0821744973806193</v>
      </c>
      <c r="P11" s="55">
        <f t="shared" si="13"/>
        <v>1.3809074733096087</v>
      </c>
      <c r="Q11" s="55">
        <f t="shared" si="14"/>
        <v>1.3195652173913044</v>
      </c>
      <c r="R11" s="55">
        <f t="shared" si="15"/>
        <v>0.65274216229630244</v>
      </c>
      <c r="S11" s="1"/>
      <c r="T11" s="1"/>
      <c r="U11" s="1"/>
      <c r="V11" s="1"/>
      <c r="W11" s="1"/>
      <c r="X11" s="1"/>
      <c r="Y11" s="1"/>
      <c r="Z11" s="1"/>
      <c r="AA11" s="1"/>
    </row>
    <row r="12" s="1" customFormat="1" ht="17.25">
      <c r="A12" s="50"/>
      <c r="B12" s="51" t="s">
        <v>24</v>
      </c>
      <c r="C12" s="52" t="s">
        <v>38</v>
      </c>
      <c r="D12" s="53" t="s">
        <v>39</v>
      </c>
      <c r="E12" s="54">
        <v>165432.44</v>
      </c>
      <c r="F12" s="54">
        <v>615839.40000000002</v>
      </c>
      <c r="G12" s="54">
        <v>178874.20000000001</v>
      </c>
      <c r="H12" s="54">
        <v>2000</v>
      </c>
      <c r="I12" s="54">
        <v>170458.48000000001</v>
      </c>
      <c r="J12" s="54">
        <v>-1810.8200000000002</v>
      </c>
      <c r="K12" s="56">
        <f t="shared" si="8"/>
        <v>5026.0400000000081</v>
      </c>
      <c r="L12" s="56">
        <f t="shared" si="9"/>
        <v>-8415.7200000000012</v>
      </c>
      <c r="M12" s="56">
        <f t="shared" si="10"/>
        <v>-445380.92000000004</v>
      </c>
      <c r="N12" s="56">
        <f t="shared" si="11"/>
        <v>-3810.8200000000002</v>
      </c>
      <c r="O12" s="55">
        <f t="shared" si="12"/>
        <v>1.0303812239002217</v>
      </c>
      <c r="P12" s="55">
        <f t="shared" si="13"/>
        <v>-0.90541000000000005</v>
      </c>
      <c r="Q12" s="55">
        <f t="shared" si="14"/>
        <v>0.95295173926703791</v>
      </c>
      <c r="R12" s="55">
        <f t="shared" si="15"/>
        <v>0.27679047491927278</v>
      </c>
      <c r="S12" s="1"/>
      <c r="T12" s="1"/>
      <c r="U12" s="1"/>
      <c r="V12" s="1"/>
      <c r="W12" s="1"/>
      <c r="X12" s="1"/>
      <c r="Y12" s="1"/>
      <c r="Z12" s="1"/>
      <c r="AA12" s="1"/>
    </row>
    <row r="13" s="1" customFormat="1" ht="17.25">
      <c r="A13" s="50"/>
      <c r="B13" s="51" t="s">
        <v>40</v>
      </c>
      <c r="C13" s="52" t="s">
        <v>41</v>
      </c>
      <c r="D13" s="53" t="s">
        <v>42</v>
      </c>
      <c r="E13" s="54">
        <v>47165.93</v>
      </c>
      <c r="F13" s="54">
        <v>1486170.1000000001</v>
      </c>
      <c r="G13" s="54">
        <v>52400</v>
      </c>
      <c r="H13" s="54">
        <v>6400</v>
      </c>
      <c r="I13" s="54">
        <v>56952.910000000003</v>
      </c>
      <c r="J13" s="54">
        <v>9814.7699999999986</v>
      </c>
      <c r="K13" s="56">
        <f t="shared" si="8"/>
        <v>9786.9800000000032</v>
      </c>
      <c r="L13" s="56">
        <f t="shared" si="9"/>
        <v>4552.9100000000035</v>
      </c>
      <c r="M13" s="56">
        <f t="shared" si="10"/>
        <v>-1429217.1900000002</v>
      </c>
      <c r="N13" s="56">
        <f t="shared" si="11"/>
        <v>3414.7699999999986</v>
      </c>
      <c r="O13" s="55">
        <f t="shared" si="12"/>
        <v>1.2075010500163996</v>
      </c>
      <c r="P13" s="55">
        <f t="shared" si="13"/>
        <v>1.5335578124999998</v>
      </c>
      <c r="Q13" s="55">
        <f t="shared" si="14"/>
        <v>1.0868875954198474</v>
      </c>
      <c r="R13" s="55">
        <f t="shared" si="15"/>
        <v>0.038321932327934738</v>
      </c>
      <c r="S13" s="1"/>
      <c r="T13" s="1"/>
      <c r="U13" s="1"/>
      <c r="V13" s="1"/>
      <c r="W13" s="1"/>
      <c r="X13" s="1"/>
      <c r="Y13" s="1"/>
      <c r="Z13" s="1"/>
      <c r="AA13" s="1"/>
    </row>
    <row r="14" s="1" customFormat="1" ht="17.25">
      <c r="A14" s="50"/>
      <c r="B14" s="51" t="s">
        <v>40</v>
      </c>
      <c r="C14" s="52" t="s">
        <v>43</v>
      </c>
      <c r="D14" s="53" t="s">
        <v>44</v>
      </c>
      <c r="E14" s="54">
        <v>475366.58000000002</v>
      </c>
      <c r="F14" s="54">
        <v>2439929.7999999998</v>
      </c>
      <c r="G14" s="54">
        <v>541162</v>
      </c>
      <c r="H14" s="54">
        <v>526862</v>
      </c>
      <c r="I14" s="54">
        <v>567757.58000000007</v>
      </c>
      <c r="J14" s="54">
        <v>100451.83</v>
      </c>
      <c r="K14" s="56">
        <f t="shared" si="8"/>
        <v>92391.000000000058</v>
      </c>
      <c r="L14" s="56">
        <f t="shared" si="9"/>
        <v>26595.580000000075</v>
      </c>
      <c r="M14" s="56">
        <f t="shared" si="10"/>
        <v>-1872172.2199999997</v>
      </c>
      <c r="N14" s="56">
        <f t="shared" si="11"/>
        <v>-426410.16999999998</v>
      </c>
      <c r="O14" s="55">
        <f t="shared" si="12"/>
        <v>1.1943573736294211</v>
      </c>
      <c r="P14" s="55">
        <f t="shared" si="13"/>
        <v>0.19066060941954441</v>
      </c>
      <c r="Q14" s="55">
        <f t="shared" si="14"/>
        <v>1.0491453206248778</v>
      </c>
      <c r="R14" s="55">
        <f t="shared" si="15"/>
        <v>0.23269422751425067</v>
      </c>
      <c r="S14" s="1"/>
      <c r="T14" s="1"/>
      <c r="U14" s="1"/>
      <c r="V14" s="1"/>
      <c r="W14" s="1"/>
      <c r="X14" s="1"/>
      <c r="Y14" s="1"/>
      <c r="Z14" s="1"/>
      <c r="AA14" s="1"/>
    </row>
    <row r="15" s="1" customFormat="1" ht="17.25">
      <c r="A15" s="50"/>
      <c r="B15" s="51"/>
      <c r="C15" s="52" t="s">
        <v>45</v>
      </c>
      <c r="D15" s="53" t="s">
        <v>46</v>
      </c>
      <c r="E15" s="54">
        <v>50553.720000000001</v>
      </c>
      <c r="F15" s="54">
        <v>648829.09999999998</v>
      </c>
      <c r="G15" s="54">
        <v>149075.20000000001</v>
      </c>
      <c r="H15" s="54">
        <v>62082.099999999999</v>
      </c>
      <c r="I15" s="54">
        <v>156249.76000000001</v>
      </c>
      <c r="J15" s="54">
        <v>61831.990000000005</v>
      </c>
      <c r="K15" s="56">
        <f t="shared" si="8"/>
        <v>105696.04000000001</v>
      </c>
      <c r="L15" s="56">
        <f t="shared" si="9"/>
        <v>7174.5599999999977</v>
      </c>
      <c r="M15" s="56">
        <f t="shared" si="10"/>
        <v>-492579.33999999997</v>
      </c>
      <c r="N15" s="56">
        <f t="shared" si="11"/>
        <v>-250.10999999999331</v>
      </c>
      <c r="O15" s="55">
        <f t="shared" si="12"/>
        <v>3.0907668120169989</v>
      </c>
      <c r="P15" s="55">
        <f t="shared" si="13"/>
        <v>0.99597130251715082</v>
      </c>
      <c r="Q15" s="55">
        <f t="shared" si="14"/>
        <v>1.0481271197355428</v>
      </c>
      <c r="R15" s="55">
        <f t="shared" si="15"/>
        <v>0.24081805208798437</v>
      </c>
      <c r="S15" s="1"/>
      <c r="T15" s="1"/>
      <c r="U15" s="1"/>
      <c r="V15" s="1"/>
      <c r="W15" s="1"/>
      <c r="X15" s="1"/>
      <c r="Y15" s="1"/>
      <c r="Z15" s="1"/>
      <c r="AA15" s="1"/>
    </row>
    <row r="16" s="1" customFormat="1" ht="17.25">
      <c r="A16" s="50"/>
      <c r="B16" s="51" t="s">
        <v>40</v>
      </c>
      <c r="C16" s="52" t="s">
        <v>47</v>
      </c>
      <c r="D16" s="53" t="s">
        <v>48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6">
        <f t="shared" si="8"/>
        <v>0</v>
      </c>
      <c r="L16" s="56">
        <f t="shared" si="9"/>
        <v>0</v>
      </c>
      <c r="M16" s="56">
        <f t="shared" si="10"/>
        <v>0</v>
      </c>
      <c r="N16" s="56">
        <f t="shared" si="11"/>
        <v>0</v>
      </c>
      <c r="O16" s="55" t="str">
        <f t="shared" si="12"/>
        <v/>
      </c>
      <c r="P16" s="55" t="str">
        <f t="shared" si="13"/>
        <v/>
      </c>
      <c r="Q16" s="55" t="str">
        <f t="shared" si="14"/>
        <v/>
      </c>
      <c r="R16" s="55" t="str">
        <f t="shared" si="15"/>
        <v/>
      </c>
      <c r="S16" s="1"/>
      <c r="T16" s="1"/>
      <c r="U16" s="1"/>
      <c r="V16" s="1"/>
      <c r="W16" s="1"/>
      <c r="X16" s="1"/>
      <c r="Y16" s="1"/>
      <c r="Z16" s="1"/>
      <c r="AA16" s="1"/>
    </row>
    <row r="17" s="43" customFormat="1" ht="27.75" customHeight="1">
      <c r="A17" s="44"/>
      <c r="B17" s="57"/>
      <c r="C17" s="46"/>
      <c r="D17" s="58" t="s">
        <v>49</v>
      </c>
      <c r="E17" s="59">
        <f>E21+E24+E33+E46+E51+E54+E57+E66</f>
        <v>1865980.2100000004</v>
      </c>
      <c r="F17" s="59">
        <f>F21+F24+F33+F46+F51+F54+F57+F66</f>
        <v>7517591.2999999998</v>
      </c>
      <c r="G17" s="59">
        <f>G21+G24+G33+G46+G51+G54+G57+G66</f>
        <v>1663448.4999999998</v>
      </c>
      <c r="H17" s="59">
        <f>H21+H24+H33+H46+H51+H54+H57+H66</f>
        <v>607230.79999999993</v>
      </c>
      <c r="I17" s="59">
        <f>I21+I24+I33+I46+I51+I54+I57+I66</f>
        <v>1906540.0399999998</v>
      </c>
      <c r="J17" s="59">
        <f>J21+J24+J33+J46+J51+J54+J57+J66</f>
        <v>645397.58999999985</v>
      </c>
      <c r="K17" s="59">
        <f t="shared" si="8"/>
        <v>40559.829999999376</v>
      </c>
      <c r="L17" s="59">
        <f t="shared" si="9"/>
        <v>243091.54000000004</v>
      </c>
      <c r="M17" s="59">
        <f t="shared" si="10"/>
        <v>-5611051.2599999998</v>
      </c>
      <c r="N17" s="59">
        <f t="shared" si="11"/>
        <v>38166.789999999921</v>
      </c>
      <c r="O17" s="49">
        <f t="shared" si="12"/>
        <v>1.0217364738289476</v>
      </c>
      <c r="P17" s="49">
        <f t="shared" si="13"/>
        <v>1.0628538440408488</v>
      </c>
      <c r="Q17" s="49">
        <f t="shared" si="14"/>
        <v>1.1461371001266345</v>
      </c>
      <c r="R17" s="49">
        <f t="shared" si="15"/>
        <v>0.25361049356327736</v>
      </c>
      <c r="S17" s="43"/>
      <c r="T17" s="43"/>
      <c r="U17" s="43"/>
      <c r="V17" s="43"/>
      <c r="W17" s="43"/>
      <c r="X17" s="43"/>
      <c r="Y17" s="43"/>
      <c r="Z17" s="43"/>
      <c r="AA17" s="43"/>
    </row>
    <row r="18" s="1" customFormat="1" ht="18" customHeight="1">
      <c r="A18" s="50" t="s">
        <v>50</v>
      </c>
      <c r="B18" s="51" t="s">
        <v>27</v>
      </c>
      <c r="C18" s="60" t="s">
        <v>51</v>
      </c>
      <c r="D18" s="61" t="s">
        <v>52</v>
      </c>
      <c r="E18" s="54">
        <v>50552.160000000003</v>
      </c>
      <c r="F18" s="54">
        <v>259879.79999999999</v>
      </c>
      <c r="G18" s="54">
        <v>61873</v>
      </c>
      <c r="H18" s="54">
        <v>28000</v>
      </c>
      <c r="I18" s="54">
        <v>65719.309999999998</v>
      </c>
      <c r="J18" s="54">
        <v>23856.070000000003</v>
      </c>
      <c r="K18" s="54">
        <f t="shared" si="8"/>
        <v>15167.149999999994</v>
      </c>
      <c r="L18" s="54">
        <f t="shared" si="9"/>
        <v>3846.3099999999977</v>
      </c>
      <c r="M18" s="54">
        <f t="shared" si="10"/>
        <v>-194160.48999999999</v>
      </c>
      <c r="N18" s="54">
        <f t="shared" si="11"/>
        <v>-4143.9299999999967</v>
      </c>
      <c r="O18" s="55">
        <f t="shared" si="12"/>
        <v>1.3000297118857036</v>
      </c>
      <c r="P18" s="55">
        <f t="shared" si="13"/>
        <v>0.85200250000000011</v>
      </c>
      <c r="Q18" s="55">
        <f t="shared" si="14"/>
        <v>1.0621645952192393</v>
      </c>
      <c r="R18" s="55">
        <f t="shared" si="15"/>
        <v>0.25288348690433038</v>
      </c>
      <c r="S18" s="1"/>
      <c r="T18" s="1"/>
      <c r="U18" s="1"/>
      <c r="V18" s="1"/>
      <c r="W18" s="1"/>
      <c r="X18" s="1"/>
      <c r="Y18" s="1"/>
      <c r="Z18" s="1"/>
      <c r="AA18" s="1"/>
    </row>
    <row r="19" s="1" customFormat="1" ht="17.25">
      <c r="A19" s="50"/>
      <c r="B19" s="51"/>
      <c r="C19" s="52" t="s">
        <v>53</v>
      </c>
      <c r="D19" s="61" t="s">
        <v>54</v>
      </c>
      <c r="E19" s="54">
        <v>1715</v>
      </c>
      <c r="F19" s="54">
        <v>3515.5999999999999</v>
      </c>
      <c r="G19" s="54">
        <v>0</v>
      </c>
      <c r="H19" s="54">
        <v>0</v>
      </c>
      <c r="I19" s="54">
        <v>0</v>
      </c>
      <c r="J19" s="54">
        <v>0</v>
      </c>
      <c r="K19" s="54">
        <f t="shared" si="8"/>
        <v>-1715</v>
      </c>
      <c r="L19" s="54">
        <f t="shared" si="9"/>
        <v>0</v>
      </c>
      <c r="M19" s="54">
        <f t="shared" si="10"/>
        <v>-3515.5999999999999</v>
      </c>
      <c r="N19" s="54">
        <f t="shared" si="11"/>
        <v>0</v>
      </c>
      <c r="O19" s="55">
        <f t="shared" si="12"/>
        <v>0</v>
      </c>
      <c r="P19" s="55" t="str">
        <f t="shared" si="13"/>
        <v/>
      </c>
      <c r="Q19" s="55" t="str">
        <f t="shared" si="14"/>
        <v/>
      </c>
      <c r="R19" s="55">
        <f t="shared" si="15"/>
        <v>0</v>
      </c>
      <c r="S19" s="1"/>
      <c r="T19" s="1"/>
      <c r="U19" s="1"/>
      <c r="V19" s="1"/>
      <c r="W19" s="1"/>
      <c r="X19" s="1"/>
      <c r="Y19" s="1"/>
      <c r="Z19" s="1"/>
      <c r="AA19" s="1"/>
    </row>
    <row r="20" s="1" customFormat="1" ht="17.25">
      <c r="A20" s="50"/>
      <c r="B20" s="51"/>
      <c r="C20" s="52" t="s">
        <v>55</v>
      </c>
      <c r="D20" s="61" t="s">
        <v>56</v>
      </c>
      <c r="E20" s="54">
        <v>34054.199999999997</v>
      </c>
      <c r="F20" s="54">
        <v>181842.60000000001</v>
      </c>
      <c r="G20" s="54">
        <v>45186.599999999999</v>
      </c>
      <c r="H20" s="54">
        <v>27259.599999999999</v>
      </c>
      <c r="I20" s="54">
        <v>55923.649999999994</v>
      </c>
      <c r="J20" s="54">
        <v>20255.939999999999</v>
      </c>
      <c r="K20" s="54">
        <f t="shared" si="8"/>
        <v>21869.449999999997</v>
      </c>
      <c r="L20" s="54">
        <f t="shared" si="9"/>
        <v>10737.049999999996</v>
      </c>
      <c r="M20" s="54">
        <f t="shared" si="10"/>
        <v>-125918.95000000001</v>
      </c>
      <c r="N20" s="54">
        <f t="shared" si="11"/>
        <v>-7003.6599999999999</v>
      </c>
      <c r="O20" s="55">
        <f t="shared" si="12"/>
        <v>1.6421953826547093</v>
      </c>
      <c r="P20" s="55">
        <f t="shared" si="13"/>
        <v>0.74307546699144522</v>
      </c>
      <c r="Q20" s="55">
        <f t="shared" si="14"/>
        <v>1.2376157976037143</v>
      </c>
      <c r="R20" s="55">
        <f t="shared" si="15"/>
        <v>0.30753877254284745</v>
      </c>
      <c r="S20" s="1"/>
      <c r="T20" s="1"/>
      <c r="U20" s="1"/>
      <c r="V20" s="1"/>
      <c r="W20" s="1"/>
      <c r="X20" s="1"/>
      <c r="Y20" s="1"/>
      <c r="Z20" s="1"/>
      <c r="AA20" s="1"/>
    </row>
    <row r="21" s="62" customFormat="1" ht="14.25">
      <c r="A21" s="63"/>
      <c r="B21" s="64"/>
      <c r="C21" s="65"/>
      <c r="D21" s="66" t="s">
        <v>57</v>
      </c>
      <c r="E21" s="67">
        <f>SUM(E18:E20)</f>
        <v>86321.360000000001</v>
      </c>
      <c r="F21" s="67">
        <f>SUM(F18:F20)</f>
        <v>445238</v>
      </c>
      <c r="G21" s="67">
        <f>SUM(G18:G20)</f>
        <v>107059.60000000001</v>
      </c>
      <c r="H21" s="67">
        <f>SUM(H18:H20)</f>
        <v>55259.599999999999</v>
      </c>
      <c r="I21" s="67">
        <f>SUM(I18:I20)</f>
        <v>121642.95999999999</v>
      </c>
      <c r="J21" s="67">
        <f>SUM(J18:J20)</f>
        <v>44112.010000000002</v>
      </c>
      <c r="K21" s="67">
        <f t="shared" si="8"/>
        <v>35321.599999999991</v>
      </c>
      <c r="L21" s="67">
        <f t="shared" si="9"/>
        <v>14583.359999999986</v>
      </c>
      <c r="M21" s="67">
        <f t="shared" si="10"/>
        <v>-323595.04000000004</v>
      </c>
      <c r="N21" s="67">
        <f t="shared" si="11"/>
        <v>-11147.589999999997</v>
      </c>
      <c r="O21" s="68">
        <f t="shared" si="12"/>
        <v>1.4091872509886312</v>
      </c>
      <c r="P21" s="68">
        <f t="shared" si="13"/>
        <v>0.79826871710978731</v>
      </c>
      <c r="Q21" s="68">
        <f t="shared" si="14"/>
        <v>1.1362172098532031</v>
      </c>
      <c r="R21" s="68">
        <f t="shared" si="15"/>
        <v>0.27320884560617015</v>
      </c>
      <c r="S21" s="62"/>
      <c r="T21" s="62"/>
      <c r="U21" s="62"/>
      <c r="V21" s="62"/>
      <c r="W21" s="62"/>
      <c r="X21" s="62"/>
      <c r="Y21" s="62"/>
      <c r="Z21" s="62"/>
      <c r="AA21" s="62"/>
    </row>
    <row r="22" s="1" customFormat="1" ht="34.5">
      <c r="A22" s="69">
        <v>951</v>
      </c>
      <c r="B22" s="51" t="s">
        <v>24</v>
      </c>
      <c r="C22" s="70" t="s">
        <v>58</v>
      </c>
      <c r="D22" s="71" t="s">
        <v>59</v>
      </c>
      <c r="E22" s="54">
        <v>48389.580000000002</v>
      </c>
      <c r="F22" s="54">
        <v>104746.7</v>
      </c>
      <c r="G22" s="54">
        <v>19776.599999999999</v>
      </c>
      <c r="H22" s="54">
        <v>9000</v>
      </c>
      <c r="I22" s="54">
        <v>20607.57</v>
      </c>
      <c r="J22" s="54">
        <v>8980.25</v>
      </c>
      <c r="K22" s="54">
        <f t="shared" si="8"/>
        <v>-27782.010000000002</v>
      </c>
      <c r="L22" s="54">
        <f t="shared" si="9"/>
        <v>830.97000000000116</v>
      </c>
      <c r="M22" s="54">
        <f t="shared" si="10"/>
        <v>-84139.130000000005</v>
      </c>
      <c r="N22" s="54">
        <f t="shared" si="11"/>
        <v>-19.75</v>
      </c>
      <c r="O22" s="55">
        <f t="shared" si="12"/>
        <v>0.42586792445811678</v>
      </c>
      <c r="P22" s="55">
        <f t="shared" si="13"/>
        <v>0.9978055555555555</v>
      </c>
      <c r="Q22" s="55">
        <f t="shared" si="14"/>
        <v>1.0420178392645856</v>
      </c>
      <c r="R22" s="55">
        <f t="shared" si="15"/>
        <v>0.19673717644565414</v>
      </c>
      <c r="S22" s="1"/>
      <c r="T22" s="1"/>
      <c r="U22" s="1"/>
      <c r="V22" s="1"/>
      <c r="W22" s="1"/>
      <c r="X22" s="1"/>
      <c r="Y22" s="1"/>
      <c r="Z22" s="1"/>
      <c r="AA22" s="1"/>
    </row>
    <row r="23" s="1" customFormat="1" ht="17.25">
      <c r="A23" s="72"/>
      <c r="B23" s="51"/>
      <c r="C23" s="70" t="s">
        <v>60</v>
      </c>
      <c r="D23" s="61" t="s">
        <v>61</v>
      </c>
      <c r="E23" s="54">
        <v>4298.7200000000003</v>
      </c>
      <c r="F23" s="54">
        <v>11046.9</v>
      </c>
      <c r="G23" s="54">
        <v>2180.4000000000001</v>
      </c>
      <c r="H23" s="54">
        <v>2087</v>
      </c>
      <c r="I23" s="54">
        <v>2840.3200000000002</v>
      </c>
      <c r="J23" s="54">
        <v>1936.4200000000001</v>
      </c>
      <c r="K23" s="54">
        <f t="shared" si="8"/>
        <v>-1458.4000000000001</v>
      </c>
      <c r="L23" s="54">
        <f t="shared" si="9"/>
        <v>659.92000000000007</v>
      </c>
      <c r="M23" s="54">
        <f t="shared" si="10"/>
        <v>-8206.5799999999999</v>
      </c>
      <c r="N23" s="54">
        <f t="shared" si="11"/>
        <v>-150.57999999999993</v>
      </c>
      <c r="O23" s="55">
        <f t="shared" si="12"/>
        <v>0.66073621915360847</v>
      </c>
      <c r="P23" s="55">
        <f t="shared" si="13"/>
        <v>0.92784858648778157</v>
      </c>
      <c r="Q23" s="55">
        <f t="shared" si="14"/>
        <v>1.3026600623738764</v>
      </c>
      <c r="R23" s="55">
        <f t="shared" si="15"/>
        <v>0.25711466565280761</v>
      </c>
      <c r="S23" s="1"/>
      <c r="T23" s="1"/>
      <c r="U23" s="1"/>
      <c r="V23" s="1"/>
      <c r="W23" s="1"/>
      <c r="X23" s="1"/>
      <c r="Y23" s="1"/>
      <c r="Z23" s="1"/>
      <c r="AA23" s="1"/>
    </row>
    <row r="24" s="62" customFormat="1" ht="14.25">
      <c r="A24" s="73"/>
      <c r="B24" s="64"/>
      <c r="C24" s="65"/>
      <c r="D24" s="66" t="s">
        <v>57</v>
      </c>
      <c r="E24" s="67">
        <f>E22+E23</f>
        <v>52688.300000000003</v>
      </c>
      <c r="F24" s="67">
        <f>F22+F23</f>
        <v>115793.59999999999</v>
      </c>
      <c r="G24" s="67">
        <f>G22+G23</f>
        <v>21957</v>
      </c>
      <c r="H24" s="67">
        <f>H22+H23</f>
        <v>11087</v>
      </c>
      <c r="I24" s="67">
        <f>I22+I23</f>
        <v>23447.889999999999</v>
      </c>
      <c r="J24" s="67">
        <f>J22+J23</f>
        <v>10916.67</v>
      </c>
      <c r="K24" s="67">
        <f t="shared" si="8"/>
        <v>-29240.410000000003</v>
      </c>
      <c r="L24" s="67">
        <f t="shared" si="9"/>
        <v>1490.8899999999994</v>
      </c>
      <c r="M24" s="67">
        <f t="shared" si="10"/>
        <v>-92345.709999999992</v>
      </c>
      <c r="N24" s="67">
        <f t="shared" si="11"/>
        <v>-170.32999999999993</v>
      </c>
      <c r="O24" s="68">
        <f t="shared" si="12"/>
        <v>0.44503030084477957</v>
      </c>
      <c r="P24" s="68">
        <f t="shared" si="13"/>
        <v>0.98463696220799135</v>
      </c>
      <c r="Q24" s="68">
        <f t="shared" si="14"/>
        <v>1.0679004417725555</v>
      </c>
      <c r="R24" s="68">
        <f t="shared" si="15"/>
        <v>0.20249728827845409</v>
      </c>
      <c r="S24" s="62"/>
      <c r="T24" s="62"/>
      <c r="U24" s="62"/>
      <c r="V24" s="62"/>
      <c r="W24" s="62"/>
      <c r="X24" s="62"/>
      <c r="Y24" s="62"/>
      <c r="Z24" s="62"/>
      <c r="AA24" s="62"/>
    </row>
    <row r="25" s="1" customFormat="1" ht="17.25">
      <c r="A25" s="50" t="s">
        <v>62</v>
      </c>
      <c r="B25" s="51" t="s">
        <v>63</v>
      </c>
      <c r="C25" s="52" t="s">
        <v>64</v>
      </c>
      <c r="D25" s="61" t="s">
        <v>65</v>
      </c>
      <c r="E25" s="54"/>
      <c r="F25" s="54">
        <v>7680</v>
      </c>
      <c r="G25" s="54">
        <v>0</v>
      </c>
      <c r="H25" s="54">
        <v>0</v>
      </c>
      <c r="I25" s="54">
        <v>0</v>
      </c>
      <c r="J25" s="54">
        <v>0</v>
      </c>
      <c r="K25" s="54">
        <f t="shared" si="8"/>
        <v>0</v>
      </c>
      <c r="L25" s="54">
        <f t="shared" si="9"/>
        <v>0</v>
      </c>
      <c r="M25" s="54">
        <f t="shared" si="10"/>
        <v>-7680</v>
      </c>
      <c r="N25" s="54">
        <f t="shared" si="11"/>
        <v>0</v>
      </c>
      <c r="O25" s="55" t="str">
        <f t="shared" si="12"/>
        <v/>
      </c>
      <c r="P25" s="55" t="str">
        <f t="shared" si="13"/>
        <v/>
      </c>
      <c r="Q25" s="55" t="str">
        <f t="shared" si="14"/>
        <v/>
      </c>
      <c r="R25" s="55">
        <f t="shared" si="15"/>
        <v>0</v>
      </c>
      <c r="S25" s="1"/>
      <c r="T25" s="1"/>
      <c r="U25" s="1"/>
      <c r="V25" s="1"/>
      <c r="W25" s="1"/>
      <c r="X25" s="1"/>
      <c r="Y25" s="1"/>
      <c r="Z25" s="1"/>
      <c r="AA25" s="1"/>
    </row>
    <row r="26" s="1" customFormat="1" ht="17.25">
      <c r="A26" s="50"/>
      <c r="B26" s="51"/>
      <c r="C26" s="52" t="s">
        <v>66</v>
      </c>
      <c r="D26" s="74" t="s">
        <v>67</v>
      </c>
      <c r="E26" s="54">
        <v>20417.619999999999</v>
      </c>
      <c r="F26" s="54">
        <v>80987</v>
      </c>
      <c r="G26" s="54">
        <v>19600</v>
      </c>
      <c r="H26" s="54">
        <v>6500</v>
      </c>
      <c r="I26" s="54">
        <v>19448.580000000002</v>
      </c>
      <c r="J26" s="54">
        <v>6682.7699999999995</v>
      </c>
      <c r="K26" s="54">
        <f t="shared" si="8"/>
        <v>-969.03999999999724</v>
      </c>
      <c r="L26" s="54">
        <f t="shared" si="9"/>
        <v>-151.41999999999825</v>
      </c>
      <c r="M26" s="54">
        <f t="shared" si="10"/>
        <v>-61538.419999999998</v>
      </c>
      <c r="N26" s="54">
        <f t="shared" si="11"/>
        <v>182.76999999999953</v>
      </c>
      <c r="O26" s="55">
        <f t="shared" si="12"/>
        <v>0.95253903246313731</v>
      </c>
      <c r="P26" s="55">
        <f t="shared" si="13"/>
        <v>1.0281184615384615</v>
      </c>
      <c r="Q26" s="55">
        <f t="shared" si="14"/>
        <v>0.99227448979591848</v>
      </c>
      <c r="R26" s="55">
        <f t="shared" si="15"/>
        <v>0.2401444676306074</v>
      </c>
      <c r="S26" s="1"/>
      <c r="T26" s="1"/>
      <c r="U26" s="1"/>
      <c r="V26" s="1"/>
      <c r="W26" s="1"/>
      <c r="X26" s="1"/>
      <c r="Y26" s="1"/>
      <c r="Z26" s="1"/>
      <c r="AA26" s="1"/>
    </row>
    <row r="27" s="1" customFormat="1" ht="17.25">
      <c r="A27" s="50"/>
      <c r="B27" s="51"/>
      <c r="C27" s="60" t="s">
        <v>68</v>
      </c>
      <c r="D27" s="71" t="s">
        <v>69</v>
      </c>
      <c r="E27" s="54">
        <v>313.86000000000001</v>
      </c>
      <c r="F27" s="54">
        <v>557</v>
      </c>
      <c r="G27" s="54">
        <v>139.19999999999999</v>
      </c>
      <c r="H27" s="54">
        <v>46.399999999999999</v>
      </c>
      <c r="I27" s="54">
        <v>325.02999999999997</v>
      </c>
      <c r="J27" s="54">
        <v>36.219999999999999</v>
      </c>
      <c r="K27" s="54">
        <f t="shared" si="8"/>
        <v>11.169999999999959</v>
      </c>
      <c r="L27" s="54">
        <f t="shared" si="9"/>
        <v>185.82999999999998</v>
      </c>
      <c r="M27" s="54">
        <f t="shared" si="10"/>
        <v>-231.97000000000003</v>
      </c>
      <c r="N27" s="54">
        <f t="shared" si="11"/>
        <v>-10.18</v>
      </c>
      <c r="O27" s="55">
        <f t="shared" si="12"/>
        <v>1.0355891161664434</v>
      </c>
      <c r="P27" s="55">
        <f t="shared" si="13"/>
        <v>0.78060344827586203</v>
      </c>
      <c r="Q27" s="55">
        <f t="shared" si="14"/>
        <v>2.334985632183908</v>
      </c>
      <c r="R27" s="55">
        <f t="shared" si="15"/>
        <v>0.58353680430879706</v>
      </c>
      <c r="S27" s="1"/>
      <c r="T27" s="1"/>
      <c r="U27" s="1"/>
      <c r="V27" s="1"/>
      <c r="W27" s="1"/>
      <c r="X27" s="1"/>
      <c r="Y27" s="1"/>
      <c r="Z27" s="1"/>
      <c r="AA27" s="1"/>
    </row>
    <row r="28" s="1" customFormat="1" ht="17.25">
      <c r="A28" s="50"/>
      <c r="B28" s="51"/>
      <c r="C28" s="60" t="s">
        <v>70</v>
      </c>
      <c r="D28" s="71" t="s">
        <v>71</v>
      </c>
      <c r="E28" s="54"/>
      <c r="F28" s="54">
        <v>8021.3000000000002</v>
      </c>
      <c r="G28" s="54">
        <v>0</v>
      </c>
      <c r="H28" s="54">
        <v>0</v>
      </c>
      <c r="I28" s="54">
        <v>0</v>
      </c>
      <c r="J28" s="54">
        <v>0</v>
      </c>
      <c r="K28" s="54">
        <f t="shared" si="8"/>
        <v>0</v>
      </c>
      <c r="L28" s="54">
        <f t="shared" si="9"/>
        <v>0</v>
      </c>
      <c r="M28" s="54">
        <f t="shared" si="10"/>
        <v>-8021.3000000000002</v>
      </c>
      <c r="N28" s="54">
        <f t="shared" si="11"/>
        <v>0</v>
      </c>
      <c r="O28" s="55" t="str">
        <f t="shared" si="12"/>
        <v/>
      </c>
      <c r="P28" s="55" t="str">
        <f t="shared" si="13"/>
        <v/>
      </c>
      <c r="Q28" s="55" t="str">
        <f t="shared" si="14"/>
        <v/>
      </c>
      <c r="R28" s="55">
        <f t="shared" si="15"/>
        <v>0</v>
      </c>
      <c r="S28" s="1"/>
      <c r="T28" s="1"/>
      <c r="U28" s="1"/>
      <c r="V28" s="1"/>
      <c r="W28" s="1"/>
      <c r="X28" s="1"/>
      <c r="Y28" s="1"/>
      <c r="Z28" s="1"/>
      <c r="AA28" s="1"/>
    </row>
    <row r="29" s="1" customFormat="1" ht="17.25">
      <c r="A29" s="50"/>
      <c r="B29" s="51"/>
      <c r="C29" s="60" t="s">
        <v>72</v>
      </c>
      <c r="D29" s="71" t="s">
        <v>73</v>
      </c>
      <c r="E29" s="54">
        <f>E30+E32+E31</f>
        <v>215034.91</v>
      </c>
      <c r="F29" s="54">
        <f>F30+F32+F31</f>
        <v>60647.099999999999</v>
      </c>
      <c r="G29" s="54">
        <f>G30+G32+G31</f>
        <v>11688.599999999999</v>
      </c>
      <c r="H29" s="54">
        <f>H30+H32+H31</f>
        <v>5093.1999999999998</v>
      </c>
      <c r="I29" s="54">
        <f>I30+I32+I31</f>
        <v>18623.07</v>
      </c>
      <c r="J29" s="54">
        <f>J30+J32+J31</f>
        <v>3414.8300000000004</v>
      </c>
      <c r="K29" s="54">
        <f t="shared" si="8"/>
        <v>-196411.84</v>
      </c>
      <c r="L29" s="54">
        <f t="shared" si="9"/>
        <v>6934.4700000000012</v>
      </c>
      <c r="M29" s="54">
        <f t="shared" si="10"/>
        <v>-42024.029999999999</v>
      </c>
      <c r="N29" s="54">
        <f t="shared" si="11"/>
        <v>-1678.3699999999994</v>
      </c>
      <c r="O29" s="55">
        <f t="shared" si="12"/>
        <v>0.086604868018871906</v>
      </c>
      <c r="P29" s="55">
        <f t="shared" si="13"/>
        <v>0.67046846776093627</v>
      </c>
      <c r="Q29" s="55">
        <f t="shared" si="14"/>
        <v>1.5932677993942819</v>
      </c>
      <c r="R29" s="55">
        <f t="shared" si="15"/>
        <v>0.30707272070717312</v>
      </c>
      <c r="S29" s="1"/>
      <c r="T29" s="1"/>
      <c r="U29" s="1"/>
      <c r="V29" s="1"/>
      <c r="W29" s="1"/>
      <c r="X29" s="1"/>
      <c r="Y29" s="1"/>
      <c r="Z29" s="1"/>
      <c r="AA29" s="1"/>
    </row>
    <row r="30" s="75" customFormat="1" ht="17.25" customHeight="1">
      <c r="A30" s="76"/>
      <c r="B30" s="64"/>
      <c r="C30" s="77" t="s">
        <v>74</v>
      </c>
      <c r="D30" s="78" t="s">
        <v>75</v>
      </c>
      <c r="E30" s="79">
        <v>207767.48000000001</v>
      </c>
      <c r="F30" s="79">
        <v>21537.900000000001</v>
      </c>
      <c r="G30" s="79">
        <v>3416.5999999999999</v>
      </c>
      <c r="H30" s="79">
        <v>1166.5999999999999</v>
      </c>
      <c r="I30" s="79">
        <v>6700</v>
      </c>
      <c r="J30" s="79">
        <v>-26.18</v>
      </c>
      <c r="K30" s="79">
        <f t="shared" si="8"/>
        <v>-201067.48000000001</v>
      </c>
      <c r="L30" s="79">
        <f t="shared" si="9"/>
        <v>3283.4000000000001</v>
      </c>
      <c r="M30" s="79">
        <f t="shared" si="10"/>
        <v>-14837.900000000001</v>
      </c>
      <c r="N30" s="79">
        <f t="shared" si="11"/>
        <v>-1192.78</v>
      </c>
      <c r="O30" s="80">
        <f t="shared" si="12"/>
        <v>0.032247587543536647</v>
      </c>
      <c r="P30" s="80">
        <f t="shared" si="13"/>
        <v>-0.022441282358991944</v>
      </c>
      <c r="Q30" s="80">
        <f t="shared" si="14"/>
        <v>1.9610138734414331</v>
      </c>
      <c r="R30" s="80">
        <f t="shared" si="15"/>
        <v>0.31107953885940598</v>
      </c>
      <c r="S30" s="75"/>
      <c r="T30" s="75"/>
      <c r="U30" s="75"/>
      <c r="V30" s="75"/>
      <c r="W30" s="75"/>
      <c r="X30" s="75"/>
      <c r="Y30" s="75"/>
      <c r="Z30" s="75"/>
      <c r="AA30" s="75"/>
    </row>
    <row r="31" s="75" customFormat="1" ht="16.5" customHeight="1">
      <c r="A31" s="76"/>
      <c r="B31" s="64"/>
      <c r="C31" s="77" t="s">
        <v>76</v>
      </c>
      <c r="D31" s="78" t="s">
        <v>77</v>
      </c>
      <c r="E31" s="79"/>
      <c r="F31" s="79">
        <v>511.5</v>
      </c>
      <c r="G31" s="79">
        <v>233.30000000000001</v>
      </c>
      <c r="H31" s="79">
        <v>233.30000000000001</v>
      </c>
      <c r="I31" s="79">
        <v>0</v>
      </c>
      <c r="J31" s="79">
        <v>0</v>
      </c>
      <c r="K31" s="79">
        <f t="shared" si="8"/>
        <v>0</v>
      </c>
      <c r="L31" s="79">
        <f t="shared" si="9"/>
        <v>-233.30000000000001</v>
      </c>
      <c r="M31" s="79">
        <f t="shared" si="10"/>
        <v>-511.5</v>
      </c>
      <c r="N31" s="79">
        <f t="shared" si="11"/>
        <v>-233.30000000000001</v>
      </c>
      <c r="O31" s="80" t="str">
        <f t="shared" si="12"/>
        <v/>
      </c>
      <c r="P31" s="80">
        <f t="shared" si="13"/>
        <v>0</v>
      </c>
      <c r="Q31" s="80">
        <f t="shared" si="14"/>
        <v>0</v>
      </c>
      <c r="R31" s="80">
        <f t="shared" si="15"/>
        <v>0</v>
      </c>
      <c r="S31" s="75"/>
      <c r="T31" s="75"/>
      <c r="U31" s="75"/>
      <c r="V31" s="75"/>
      <c r="W31" s="75"/>
      <c r="X31" s="75"/>
      <c r="Y31" s="75"/>
      <c r="Z31" s="75"/>
      <c r="AA31" s="75"/>
    </row>
    <row r="32" s="75" customFormat="1" ht="17.25" customHeight="1">
      <c r="A32" s="76"/>
      <c r="B32" s="64"/>
      <c r="C32" s="77" t="s">
        <v>78</v>
      </c>
      <c r="D32" s="78" t="s">
        <v>79</v>
      </c>
      <c r="E32" s="79">
        <v>7267.4300000000003</v>
      </c>
      <c r="F32" s="79">
        <v>38597.699999999997</v>
      </c>
      <c r="G32" s="79">
        <v>8038.6999999999998</v>
      </c>
      <c r="H32" s="79">
        <v>3693.3000000000002</v>
      </c>
      <c r="I32" s="79">
        <v>11923.07</v>
      </c>
      <c r="J32" s="79">
        <v>3441.0100000000002</v>
      </c>
      <c r="K32" s="79">
        <f t="shared" si="8"/>
        <v>4655.6399999999994</v>
      </c>
      <c r="L32" s="79">
        <f t="shared" si="9"/>
        <v>3884.3699999999999</v>
      </c>
      <c r="M32" s="79">
        <f t="shared" si="10"/>
        <v>-26674.629999999997</v>
      </c>
      <c r="N32" s="79">
        <f t="shared" si="11"/>
        <v>-252.28999999999996</v>
      </c>
      <c r="O32" s="80">
        <f t="shared" si="12"/>
        <v>1.6406171094871225</v>
      </c>
      <c r="P32" s="80">
        <f t="shared" si="13"/>
        <v>0.93168981669509654</v>
      </c>
      <c r="Q32" s="80">
        <f t="shared" si="14"/>
        <v>1.4832087277793673</v>
      </c>
      <c r="R32" s="80">
        <f t="shared" si="15"/>
        <v>0.30890623016397351</v>
      </c>
      <c r="S32" s="75"/>
      <c r="T32" s="75"/>
      <c r="U32" s="75"/>
      <c r="V32" s="75"/>
      <c r="W32" s="75"/>
      <c r="X32" s="75"/>
      <c r="Y32" s="75"/>
      <c r="Z32" s="75"/>
      <c r="AA32" s="75"/>
    </row>
    <row r="33" s="62" customFormat="1" ht="14.25">
      <c r="A33" s="63"/>
      <c r="B33" s="81"/>
      <c r="C33" s="65"/>
      <c r="D33" s="66" t="s">
        <v>57</v>
      </c>
      <c r="E33" s="67">
        <f>SUM(E25:E29)</f>
        <v>235766.39000000001</v>
      </c>
      <c r="F33" s="67">
        <f>SUM(F25:F29)</f>
        <v>157892.39999999999</v>
      </c>
      <c r="G33" s="67">
        <f>SUM(G25:G29)</f>
        <v>31427.799999999999</v>
      </c>
      <c r="H33" s="67">
        <f>SUM(H25:H29)</f>
        <v>11639.599999999999</v>
      </c>
      <c r="I33" s="67">
        <f>SUM(I25:I29)</f>
        <v>38396.68</v>
      </c>
      <c r="J33" s="67">
        <f>SUM(J25:J29)</f>
        <v>10133.82</v>
      </c>
      <c r="K33" s="67">
        <f t="shared" si="8"/>
        <v>-197369.71000000002</v>
      </c>
      <c r="L33" s="67">
        <f t="shared" si="9"/>
        <v>6968.880000000001</v>
      </c>
      <c r="M33" s="67">
        <f t="shared" si="10"/>
        <v>-119495.72</v>
      </c>
      <c r="N33" s="67">
        <f t="shared" si="11"/>
        <v>-1505.7799999999988</v>
      </c>
      <c r="O33" s="68">
        <f t="shared" si="12"/>
        <v>0.1628590063240142</v>
      </c>
      <c r="P33" s="68">
        <f t="shared" si="13"/>
        <v>0.87063301144369232</v>
      </c>
      <c r="Q33" s="68">
        <f t="shared" si="14"/>
        <v>1.2217425336803722</v>
      </c>
      <c r="R33" s="68">
        <f t="shared" si="15"/>
        <v>0.24318257243540539</v>
      </c>
      <c r="S33" s="62"/>
      <c r="T33" s="62"/>
      <c r="U33" s="62"/>
      <c r="V33" s="62"/>
      <c r="W33" s="62"/>
      <c r="X33" s="62"/>
      <c r="Y33" s="62"/>
      <c r="Z33" s="62"/>
      <c r="AA33" s="62"/>
    </row>
    <row r="34" s="1" customFormat="1" ht="19.5" customHeight="1">
      <c r="A34" s="50" t="s">
        <v>80</v>
      </c>
      <c r="B34" s="51" t="s">
        <v>40</v>
      </c>
      <c r="C34" s="60" t="s">
        <v>81</v>
      </c>
      <c r="D34" s="71" t="s">
        <v>82</v>
      </c>
      <c r="E34" s="54">
        <v>96430.679999999993</v>
      </c>
      <c r="F34" s="54">
        <v>293156.20000000001</v>
      </c>
      <c r="G34" s="54">
        <v>91000</v>
      </c>
      <c r="H34" s="54">
        <v>34000</v>
      </c>
      <c r="I34" s="54">
        <v>95553.5</v>
      </c>
      <c r="J34" s="54">
        <v>25499.400000000001</v>
      </c>
      <c r="K34" s="54">
        <f t="shared" si="8"/>
        <v>-877.17999999999302</v>
      </c>
      <c r="L34" s="54">
        <f t="shared" si="9"/>
        <v>4553.5</v>
      </c>
      <c r="M34" s="54">
        <f t="shared" si="10"/>
        <v>-197602.70000000001</v>
      </c>
      <c r="N34" s="54">
        <f t="shared" si="11"/>
        <v>-8500.5999999999985</v>
      </c>
      <c r="O34" s="55">
        <f t="shared" si="12"/>
        <v>0.99090351742827087</v>
      </c>
      <c r="P34" s="55">
        <f t="shared" si="13"/>
        <v>0.74998235294117654</v>
      </c>
      <c r="Q34" s="55">
        <f t="shared" si="14"/>
        <v>1.0500384615384615</v>
      </c>
      <c r="R34" s="55">
        <f t="shared" si="15"/>
        <v>0.32594739596160682</v>
      </c>
      <c r="S34" s="1"/>
      <c r="T34" s="1"/>
      <c r="U34" s="1"/>
      <c r="V34" s="1"/>
      <c r="W34" s="1"/>
      <c r="X34" s="1"/>
      <c r="Y34" s="1"/>
      <c r="Z34" s="1"/>
      <c r="AA34" s="1"/>
    </row>
    <row r="35" s="1" customFormat="1" ht="37.5" customHeight="1">
      <c r="A35" s="50"/>
      <c r="B35" s="51"/>
      <c r="C35" s="52" t="s">
        <v>83</v>
      </c>
      <c r="D35" s="71" t="s">
        <v>84</v>
      </c>
      <c r="E35" s="54">
        <v>8483.8899999999994</v>
      </c>
      <c r="F35" s="54">
        <v>100194.10000000001</v>
      </c>
      <c r="G35" s="54">
        <v>23548</v>
      </c>
      <c r="H35" s="54">
        <v>700</v>
      </c>
      <c r="I35" s="54">
        <v>65154.400000000001</v>
      </c>
      <c r="J35" s="54">
        <v>3343.8499999999999</v>
      </c>
      <c r="K35" s="54">
        <f t="shared" si="8"/>
        <v>56670.510000000002</v>
      </c>
      <c r="L35" s="54">
        <f t="shared" si="9"/>
        <v>41606.400000000001</v>
      </c>
      <c r="M35" s="54">
        <f t="shared" si="10"/>
        <v>-35039.700000000004</v>
      </c>
      <c r="N35" s="54">
        <f t="shared" si="11"/>
        <v>2643.8499999999999</v>
      </c>
      <c r="O35" s="55">
        <f t="shared" si="12"/>
        <v>7.6797789693171419</v>
      </c>
      <c r="P35" s="55">
        <f t="shared" si="13"/>
        <v>4.776928571428571</v>
      </c>
      <c r="Q35" s="55">
        <f t="shared" si="14"/>
        <v>2.7668761678274163</v>
      </c>
      <c r="R35" s="55">
        <f t="shared" si="15"/>
        <v>0.65028180302033756</v>
      </c>
      <c r="S35" s="1"/>
      <c r="T35" s="1"/>
      <c r="U35" s="1"/>
      <c r="V35" s="1"/>
      <c r="W35" s="1"/>
      <c r="X35" s="1"/>
      <c r="Y35" s="1"/>
      <c r="Z35" s="1"/>
      <c r="AA35" s="1"/>
    </row>
    <row r="36" s="1" customFormat="1" ht="34.5">
      <c r="A36" s="50"/>
      <c r="B36" s="51"/>
      <c r="C36" s="52" t="s">
        <v>85</v>
      </c>
      <c r="D36" s="61" t="s">
        <v>86</v>
      </c>
      <c r="E36" s="54">
        <v>14868.26</v>
      </c>
      <c r="F36" s="54">
        <v>53573.900000000001</v>
      </c>
      <c r="G36" s="54">
        <v>16694</v>
      </c>
      <c r="H36" s="54">
        <v>7623</v>
      </c>
      <c r="I36" s="54">
        <v>23831.5</v>
      </c>
      <c r="J36" s="54">
        <v>12267.139999999999</v>
      </c>
      <c r="K36" s="54">
        <f t="shared" si="8"/>
        <v>8963.2399999999998</v>
      </c>
      <c r="L36" s="54">
        <f t="shared" si="9"/>
        <v>7137.5</v>
      </c>
      <c r="M36" s="54">
        <f t="shared" si="10"/>
        <v>-29742.400000000001</v>
      </c>
      <c r="N36" s="54">
        <f t="shared" si="11"/>
        <v>4644.1399999999994</v>
      </c>
      <c r="O36" s="55">
        <f t="shared" si="12"/>
        <v>1.6028439104508529</v>
      </c>
      <c r="P36" s="55">
        <f t="shared" si="13"/>
        <v>1.6092273383182474</v>
      </c>
      <c r="Q36" s="55">
        <f t="shared" si="14"/>
        <v>1.4275488199353061</v>
      </c>
      <c r="R36" s="55">
        <f t="shared" si="15"/>
        <v>0.44483414498477802</v>
      </c>
      <c r="S36" s="1"/>
      <c r="T36" s="1"/>
      <c r="U36" s="1"/>
      <c r="V36" s="1"/>
      <c r="W36" s="1"/>
      <c r="X36" s="1"/>
      <c r="Y36" s="1"/>
      <c r="Z36" s="1"/>
      <c r="AA36" s="1"/>
    </row>
    <row r="37" s="1" customFormat="1" ht="40.5" customHeight="1">
      <c r="A37" s="50"/>
      <c r="B37" s="51"/>
      <c r="C37" s="52" t="s">
        <v>87</v>
      </c>
      <c r="D37" s="71" t="s">
        <v>88</v>
      </c>
      <c r="E37" s="54">
        <v>10246.030000000001</v>
      </c>
      <c r="F37" s="54">
        <v>115809.2</v>
      </c>
      <c r="G37" s="54">
        <v>4524.6000000000004</v>
      </c>
      <c r="H37" s="54">
        <v>0</v>
      </c>
      <c r="I37" s="54">
        <v>10778.700000000001</v>
      </c>
      <c r="J37" s="54">
        <v>0</v>
      </c>
      <c r="K37" s="54">
        <f t="shared" si="8"/>
        <v>532.67000000000007</v>
      </c>
      <c r="L37" s="54">
        <f t="shared" si="9"/>
        <v>6254.1000000000004</v>
      </c>
      <c r="M37" s="54">
        <f t="shared" si="10"/>
        <v>-105030.5</v>
      </c>
      <c r="N37" s="54">
        <f t="shared" si="11"/>
        <v>0</v>
      </c>
      <c r="O37" s="55">
        <f t="shared" si="12"/>
        <v>1.0519879406950789</v>
      </c>
      <c r="P37" s="55" t="str">
        <f t="shared" si="13"/>
        <v/>
      </c>
      <c r="Q37" s="55">
        <f t="shared" si="14"/>
        <v>2.3822437342527514</v>
      </c>
      <c r="R37" s="55">
        <f t="shared" si="15"/>
        <v>0.093072916486773086</v>
      </c>
      <c r="S37" s="1"/>
      <c r="T37" s="1"/>
      <c r="U37" s="1"/>
      <c r="V37" s="1"/>
      <c r="W37" s="1"/>
      <c r="X37" s="1"/>
      <c r="Y37" s="1"/>
      <c r="Z37" s="1"/>
      <c r="AA37" s="1"/>
    </row>
    <row r="38" s="1" customFormat="1" ht="17.25">
      <c r="A38" s="50"/>
      <c r="B38" s="51"/>
      <c r="C38" s="52" t="s">
        <v>89</v>
      </c>
      <c r="D38" s="61" t="s">
        <v>90</v>
      </c>
      <c r="E38" s="54">
        <v>2352.7600000000002</v>
      </c>
      <c r="F38" s="54">
        <v>3436.3000000000002</v>
      </c>
      <c r="G38" s="54">
        <v>415</v>
      </c>
      <c r="H38" s="54">
        <v>415</v>
      </c>
      <c r="I38" s="54">
        <v>1845.03</v>
      </c>
      <c r="J38" s="54">
        <v>237.91999999999999</v>
      </c>
      <c r="K38" s="54">
        <f t="shared" si="8"/>
        <v>-507.73000000000025</v>
      </c>
      <c r="L38" s="54">
        <f t="shared" si="9"/>
        <v>1430.03</v>
      </c>
      <c r="M38" s="54">
        <f t="shared" si="10"/>
        <v>-1591.2700000000002</v>
      </c>
      <c r="N38" s="54">
        <f t="shared" si="11"/>
        <v>-177.08000000000001</v>
      </c>
      <c r="O38" s="55">
        <f t="shared" si="12"/>
        <v>0.78419813325626064</v>
      </c>
      <c r="P38" s="55">
        <f t="shared" si="13"/>
        <v>0.57330120481927704</v>
      </c>
      <c r="Q38" s="55">
        <f t="shared" si="14"/>
        <v>4.4458554216867467</v>
      </c>
      <c r="R38" s="55">
        <f t="shared" si="15"/>
        <v>0.53692343509006779</v>
      </c>
      <c r="S38" s="1"/>
      <c r="T38" s="1"/>
      <c r="U38" s="1"/>
      <c r="V38" s="1"/>
      <c r="W38" s="1"/>
      <c r="X38" s="1"/>
      <c r="Y38" s="1"/>
      <c r="Z38" s="1"/>
      <c r="AA38" s="1"/>
    </row>
    <row r="39" s="1" customFormat="1" ht="17.25">
      <c r="A39" s="50"/>
      <c r="B39" s="51"/>
      <c r="C39" s="52" t="s">
        <v>91</v>
      </c>
      <c r="D39" s="61" t="s">
        <v>92</v>
      </c>
      <c r="E39" s="54">
        <v>26.539999999999999</v>
      </c>
      <c r="F39" s="54">
        <v>0</v>
      </c>
      <c r="G39" s="54">
        <v>0</v>
      </c>
      <c r="H39" s="54">
        <v>0</v>
      </c>
      <c r="I39" s="54">
        <v>222.68000000000001</v>
      </c>
      <c r="J39" s="54">
        <v>7.7000000000000002</v>
      </c>
      <c r="K39" s="54">
        <f t="shared" si="8"/>
        <v>196.14000000000001</v>
      </c>
      <c r="L39" s="54">
        <f t="shared" si="9"/>
        <v>222.68000000000001</v>
      </c>
      <c r="M39" s="54">
        <f t="shared" si="10"/>
        <v>222.68000000000001</v>
      </c>
      <c r="N39" s="54">
        <f t="shared" si="11"/>
        <v>7.7000000000000002</v>
      </c>
      <c r="O39" s="55">
        <f t="shared" si="12"/>
        <v>8.3903541823662398</v>
      </c>
      <c r="P39" s="55" t="str">
        <f t="shared" si="13"/>
        <v/>
      </c>
      <c r="Q39" s="55" t="str">
        <f t="shared" si="14"/>
        <v/>
      </c>
      <c r="R39" s="55" t="str">
        <f t="shared" si="15"/>
        <v/>
      </c>
      <c r="S39" s="1"/>
      <c r="T39" s="1"/>
      <c r="U39" s="1"/>
      <c r="V39" s="1"/>
      <c r="W39" s="1"/>
      <c r="X39" s="1"/>
      <c r="Y39" s="1"/>
      <c r="Z39" s="1"/>
      <c r="AA39" s="1"/>
    </row>
    <row r="40" s="1" customFormat="1" ht="34.5">
      <c r="A40" s="50"/>
      <c r="B40" s="51"/>
      <c r="C40" s="60" t="s">
        <v>93</v>
      </c>
      <c r="D40" s="71" t="s">
        <v>94</v>
      </c>
      <c r="E40" s="54">
        <v>29629.290000000001</v>
      </c>
      <c r="F40" s="54">
        <v>202788.70000000001</v>
      </c>
      <c r="G40" s="54">
        <v>34330</v>
      </c>
      <c r="H40" s="54">
        <v>16400</v>
      </c>
      <c r="I40" s="54">
        <v>49872.980000000003</v>
      </c>
      <c r="J40" s="54">
        <v>31787.810000000001</v>
      </c>
      <c r="K40" s="54">
        <f t="shared" si="8"/>
        <v>20243.690000000002</v>
      </c>
      <c r="L40" s="54">
        <f t="shared" si="9"/>
        <v>15542.980000000003</v>
      </c>
      <c r="M40" s="54">
        <f t="shared" si="10"/>
        <v>-152915.72</v>
      </c>
      <c r="N40" s="54">
        <f t="shared" si="11"/>
        <v>15387.810000000001</v>
      </c>
      <c r="O40" s="55">
        <f t="shared" si="12"/>
        <v>1.6832323690510302</v>
      </c>
      <c r="P40" s="55">
        <f t="shared" si="13"/>
        <v>1.9382810975609757</v>
      </c>
      <c r="Q40" s="55">
        <f t="shared" si="14"/>
        <v>1.45275211185552</v>
      </c>
      <c r="R40" s="55">
        <f t="shared" si="15"/>
        <v>0.24593569562801082</v>
      </c>
      <c r="S40" s="1"/>
      <c r="T40" s="1"/>
      <c r="U40" s="1"/>
      <c r="V40" s="1"/>
      <c r="W40" s="1"/>
      <c r="X40" s="1"/>
      <c r="Y40" s="1"/>
      <c r="Z40" s="1"/>
      <c r="AA40" s="1"/>
    </row>
    <row r="41" s="1" customFormat="1" ht="34.5">
      <c r="A41" s="50"/>
      <c r="B41" s="51"/>
      <c r="C41" s="60" t="s">
        <v>95</v>
      </c>
      <c r="D41" s="71" t="s">
        <v>96</v>
      </c>
      <c r="E41" s="54"/>
      <c r="F41" s="54"/>
      <c r="G41" s="54"/>
      <c r="H41" s="54"/>
      <c r="I41" s="54">
        <v>11201</v>
      </c>
      <c r="J41" s="54">
        <v>0</v>
      </c>
      <c r="K41" s="54">
        <f t="shared" si="8"/>
        <v>11201</v>
      </c>
      <c r="L41" s="54">
        <f t="shared" si="9"/>
        <v>11201</v>
      </c>
      <c r="M41" s="54">
        <f t="shared" si="10"/>
        <v>11201</v>
      </c>
      <c r="N41" s="54">
        <f t="shared" si="11"/>
        <v>0</v>
      </c>
      <c r="O41" s="55" t="str">
        <f t="shared" si="12"/>
        <v/>
      </c>
      <c r="P41" s="55" t="str">
        <f t="shared" si="13"/>
        <v/>
      </c>
      <c r="Q41" s="55" t="str">
        <f t="shared" si="14"/>
        <v/>
      </c>
      <c r="R41" s="55" t="str">
        <f t="shared" si="15"/>
        <v/>
      </c>
      <c r="S41" s="1"/>
      <c r="T41" s="1"/>
      <c r="U41" s="1"/>
      <c r="V41" s="1"/>
      <c r="W41" s="1"/>
      <c r="X41" s="1"/>
      <c r="Y41" s="1"/>
      <c r="Z41" s="1"/>
      <c r="AA41" s="1"/>
    </row>
    <row r="42" s="1" customFormat="1" ht="34.5">
      <c r="A42" s="50"/>
      <c r="B42" s="51"/>
      <c r="C42" s="60" t="s">
        <v>97</v>
      </c>
      <c r="D42" s="71" t="s">
        <v>98</v>
      </c>
      <c r="E42" s="54">
        <v>42867.889999999999</v>
      </c>
      <c r="F42" s="54">
        <v>96901.899999999994</v>
      </c>
      <c r="G42" s="54">
        <v>13550</v>
      </c>
      <c r="H42" s="54">
        <v>5800</v>
      </c>
      <c r="I42" s="54">
        <v>20505.720000000001</v>
      </c>
      <c r="J42" s="54">
        <v>8651.5400000000009</v>
      </c>
      <c r="K42" s="54">
        <f t="shared" si="8"/>
        <v>-22362.169999999998</v>
      </c>
      <c r="L42" s="54">
        <f t="shared" si="9"/>
        <v>6955.7200000000012</v>
      </c>
      <c r="M42" s="54">
        <f t="shared" si="10"/>
        <v>-76396.179999999993</v>
      </c>
      <c r="N42" s="54">
        <f t="shared" si="11"/>
        <v>2851.5400000000009</v>
      </c>
      <c r="O42" s="55">
        <f t="shared" si="12"/>
        <v>0.47834684655577875</v>
      </c>
      <c r="P42" s="55">
        <f t="shared" si="13"/>
        <v>1.4916448275862071</v>
      </c>
      <c r="Q42" s="55">
        <f t="shared" si="14"/>
        <v>1.5133372693726939</v>
      </c>
      <c r="R42" s="55">
        <f t="shared" si="15"/>
        <v>0.21161318818310065</v>
      </c>
      <c r="S42" s="1"/>
      <c r="T42" s="1"/>
      <c r="U42" s="1"/>
      <c r="V42" s="1"/>
      <c r="W42" s="1"/>
      <c r="X42" s="1"/>
      <c r="Y42" s="1"/>
      <c r="Z42" s="1"/>
      <c r="AA42" s="1"/>
    </row>
    <row r="43" s="1" customFormat="1" ht="44.25" customHeight="1">
      <c r="A43" s="50"/>
      <c r="B43" s="51"/>
      <c r="C43" s="60" t="s">
        <v>99</v>
      </c>
      <c r="D43" s="71" t="s">
        <v>100</v>
      </c>
      <c r="E43" s="54">
        <v>127.01000000000001</v>
      </c>
      <c r="F43" s="54"/>
      <c r="G43" s="54"/>
      <c r="H43" s="54"/>
      <c r="I43" s="54">
        <v>3764.7399999999998</v>
      </c>
      <c r="J43" s="54">
        <v>3764.7399999999998</v>
      </c>
      <c r="K43" s="54">
        <f t="shared" si="8"/>
        <v>3637.7299999999996</v>
      </c>
      <c r="L43" s="54">
        <f t="shared" si="9"/>
        <v>3764.7399999999998</v>
      </c>
      <c r="M43" s="54">
        <f t="shared" si="10"/>
        <v>3764.7399999999998</v>
      </c>
      <c r="N43" s="54">
        <f t="shared" si="11"/>
        <v>3764.7399999999998</v>
      </c>
      <c r="O43" s="55">
        <f t="shared" si="12"/>
        <v>29.641288087552159</v>
      </c>
      <c r="P43" s="55" t="str">
        <f t="shared" si="13"/>
        <v/>
      </c>
      <c r="Q43" s="55" t="str">
        <f t="shared" si="14"/>
        <v/>
      </c>
      <c r="R43" s="55"/>
      <c r="S43" s="1"/>
      <c r="T43" s="1"/>
      <c r="U43" s="1"/>
      <c r="V43" s="1"/>
      <c r="W43" s="1"/>
      <c r="X43" s="1"/>
      <c r="Y43" s="1"/>
      <c r="Z43" s="1"/>
      <c r="AA43" s="1"/>
    </row>
    <row r="44" s="1" customFormat="1" ht="17.25">
      <c r="A44" s="50"/>
      <c r="B44" s="51"/>
      <c r="C44" s="52" t="s">
        <v>55</v>
      </c>
      <c r="D44" s="61" t="s">
        <v>56</v>
      </c>
      <c r="E44" s="54">
        <v>3578.1500000000001</v>
      </c>
      <c r="F44" s="54">
        <v>12978</v>
      </c>
      <c r="G44" s="54">
        <v>3302</v>
      </c>
      <c r="H44" s="54">
        <v>3302</v>
      </c>
      <c r="I44" s="54">
        <v>1879</v>
      </c>
      <c r="J44" s="54">
        <v>962.68999999999994</v>
      </c>
      <c r="K44" s="54">
        <f t="shared" si="8"/>
        <v>-1699.1500000000001</v>
      </c>
      <c r="L44" s="54">
        <f t="shared" si="9"/>
        <v>-1423</v>
      </c>
      <c r="M44" s="54">
        <f t="shared" si="10"/>
        <v>-11099</v>
      </c>
      <c r="N44" s="54">
        <f t="shared" si="11"/>
        <v>-2339.3099999999999</v>
      </c>
      <c r="O44" s="55">
        <f t="shared" si="12"/>
        <v>0.52513170213657889</v>
      </c>
      <c r="P44" s="55">
        <f t="shared" si="13"/>
        <v>0.29154754694124774</v>
      </c>
      <c r="Q44" s="55">
        <f t="shared" si="14"/>
        <v>0.56904906117504539</v>
      </c>
      <c r="R44" s="55">
        <f t="shared" si="15"/>
        <v>0.14478347973493605</v>
      </c>
      <c r="S44" s="1"/>
      <c r="T44" s="1"/>
      <c r="U44" s="1"/>
      <c r="V44" s="1"/>
      <c r="W44" s="1"/>
      <c r="X44" s="1"/>
      <c r="Y44" s="1"/>
      <c r="Z44" s="1"/>
      <c r="AA44" s="1"/>
    </row>
    <row r="45" s="1" customFormat="1" ht="34.5">
      <c r="A45" s="50"/>
      <c r="B45" s="51"/>
      <c r="C45" s="52" t="s">
        <v>101</v>
      </c>
      <c r="D45" s="61" t="s">
        <v>102</v>
      </c>
      <c r="E45" s="54">
        <v>16425.84</v>
      </c>
      <c r="F45" s="54">
        <v>68465.100000000006</v>
      </c>
      <c r="G45" s="54">
        <v>14663</v>
      </c>
      <c r="H45" s="54">
        <v>6460</v>
      </c>
      <c r="I45" s="54">
        <v>18059.050000000003</v>
      </c>
      <c r="J45" s="54">
        <v>6883</v>
      </c>
      <c r="K45" s="54">
        <f t="shared" si="8"/>
        <v>1633.2100000000028</v>
      </c>
      <c r="L45" s="54">
        <f t="shared" si="9"/>
        <v>3396.0500000000029</v>
      </c>
      <c r="M45" s="54">
        <f t="shared" si="10"/>
        <v>-50406.050000000003</v>
      </c>
      <c r="N45" s="54">
        <f t="shared" si="11"/>
        <v>423</v>
      </c>
      <c r="O45" s="55">
        <f t="shared" si="12"/>
        <v>1.0994293138128706</v>
      </c>
      <c r="P45" s="55">
        <f t="shared" si="13"/>
        <v>1.0654798761609907</v>
      </c>
      <c r="Q45" s="55">
        <f t="shared" si="14"/>
        <v>1.2316067653276959</v>
      </c>
      <c r="R45" s="55">
        <f t="shared" si="15"/>
        <v>0.26377015442904489</v>
      </c>
      <c r="S45" s="1"/>
      <c r="T45" s="1"/>
      <c r="U45" s="1"/>
      <c r="V45" s="1"/>
      <c r="W45" s="1"/>
      <c r="X45" s="1"/>
      <c r="Y45" s="1"/>
      <c r="Z45" s="1"/>
      <c r="AA45" s="1"/>
    </row>
    <row r="46" s="82" customFormat="1" ht="14.25">
      <c r="A46" s="63"/>
      <c r="B46" s="81"/>
      <c r="C46" s="65"/>
      <c r="D46" s="66" t="s">
        <v>57</v>
      </c>
      <c r="E46" s="83">
        <f>SUM(E34:E45)</f>
        <v>225036.34000000003</v>
      </c>
      <c r="F46" s="83">
        <f>SUM(F34:F45)</f>
        <v>947303.40000000014</v>
      </c>
      <c r="G46" s="83">
        <f>SUM(G34:G45)</f>
        <v>202026.60000000001</v>
      </c>
      <c r="H46" s="83">
        <f>SUM(H34:H45)</f>
        <v>74700</v>
      </c>
      <c r="I46" s="83">
        <f>SUM(I34:I45)</f>
        <v>302668.29999999999</v>
      </c>
      <c r="J46" s="83">
        <f>SUM(J34:J45)</f>
        <v>93405.789999999994</v>
      </c>
      <c r="K46" s="83">
        <f>SUM(K34:K45)</f>
        <v>77631.960000000006</v>
      </c>
      <c r="L46" s="83">
        <f t="shared" si="9"/>
        <v>100641.69999999998</v>
      </c>
      <c r="M46" s="83">
        <f>SUM(M34:M45)</f>
        <v>-644635.10000000009</v>
      </c>
      <c r="N46" s="83">
        <f>SUM(N34:N45)</f>
        <v>18705.790000000005</v>
      </c>
      <c r="O46" s="68">
        <f t="shared" si="12"/>
        <v>1.3449752160028907</v>
      </c>
      <c r="P46" s="68">
        <f t="shared" si="13"/>
        <v>1.2504121820615797</v>
      </c>
      <c r="Q46" s="68">
        <f t="shared" si="14"/>
        <v>1.4981606382525865</v>
      </c>
      <c r="R46" s="68">
        <f t="shared" si="15"/>
        <v>0.31950513425793675</v>
      </c>
      <c r="S46" s="82"/>
      <c r="T46" s="82"/>
      <c r="U46" s="82"/>
      <c r="V46" s="82"/>
      <c r="W46" s="82"/>
      <c r="X46" s="82"/>
      <c r="Y46" s="82"/>
      <c r="Z46" s="82"/>
      <c r="AA46" s="82"/>
    </row>
    <row r="47" s="1" customFormat="1" ht="17.25">
      <c r="A47" s="50" t="s">
        <v>103</v>
      </c>
      <c r="B47" s="51" t="s">
        <v>104</v>
      </c>
      <c r="C47" s="52" t="s">
        <v>105</v>
      </c>
      <c r="D47" s="61" t="s">
        <v>106</v>
      </c>
      <c r="E47" s="54">
        <v>162247.07999999999</v>
      </c>
      <c r="F47" s="54">
        <v>653882.09999999998</v>
      </c>
      <c r="G47" s="54">
        <v>182317.70000000001</v>
      </c>
      <c r="H47" s="54">
        <v>61265.199999999997</v>
      </c>
      <c r="I47" s="54">
        <v>173501.48999999999</v>
      </c>
      <c r="J47" s="54">
        <v>56276.040000000001</v>
      </c>
      <c r="K47" s="54">
        <f t="shared" ref="K47:K78" si="16">I47-E47</f>
        <v>11254.410000000003</v>
      </c>
      <c r="L47" s="54">
        <f t="shared" si="9"/>
        <v>-8816.210000000021</v>
      </c>
      <c r="M47" s="54">
        <f t="shared" ref="M47:M78" si="17">I47-F47</f>
        <v>-480380.60999999999</v>
      </c>
      <c r="N47" s="54">
        <f t="shared" ref="N47:N78" si="18">J47-H47</f>
        <v>-4989.1599999999962</v>
      </c>
      <c r="O47" s="55">
        <f t="shared" si="12"/>
        <v>1.0693658708680613</v>
      </c>
      <c r="P47" s="55">
        <f t="shared" si="13"/>
        <v>0.91856453582131459</v>
      </c>
      <c r="Q47" s="55">
        <f t="shared" si="14"/>
        <v>0.9516436966898989</v>
      </c>
      <c r="R47" s="55">
        <f t="shared" si="15"/>
        <v>0.26534063250852102</v>
      </c>
      <c r="S47" s="1"/>
      <c r="T47" s="1"/>
      <c r="U47" s="1"/>
      <c r="V47" s="1"/>
      <c r="W47" s="1"/>
      <c r="X47" s="1"/>
      <c r="Y47" s="1"/>
      <c r="Z47" s="1"/>
      <c r="AA47" s="1"/>
    </row>
    <row r="48" s="1" customFormat="1" ht="17.25">
      <c r="A48" s="50"/>
      <c r="B48" s="51"/>
      <c r="C48" s="52" t="s">
        <v>107</v>
      </c>
      <c r="D48" s="61" t="s">
        <v>108</v>
      </c>
      <c r="E48" s="54">
        <v>103714.89</v>
      </c>
      <c r="F48" s="54">
        <v>423200.79999999999</v>
      </c>
      <c r="G48" s="54">
        <v>114898.39999999999</v>
      </c>
      <c r="H48" s="54">
        <v>37449.300000000003</v>
      </c>
      <c r="I48" s="54">
        <v>124011.68000000001</v>
      </c>
      <c r="J48" s="54">
        <v>38658.189999999995</v>
      </c>
      <c r="K48" s="54">
        <f t="shared" si="16"/>
        <v>20296.790000000008</v>
      </c>
      <c r="L48" s="54">
        <f t="shared" si="9"/>
        <v>9113.2800000000134</v>
      </c>
      <c r="M48" s="54">
        <f t="shared" si="17"/>
        <v>-299189.12</v>
      </c>
      <c r="N48" s="54">
        <f t="shared" si="18"/>
        <v>1208.8899999999921</v>
      </c>
      <c r="O48" s="55">
        <f t="shared" si="12"/>
        <v>1.1956979369114695</v>
      </c>
      <c r="P48" s="55">
        <f t="shared" si="13"/>
        <v>1.032280710186839</v>
      </c>
      <c r="Q48" s="55">
        <f t="shared" si="14"/>
        <v>1.0793159869937268</v>
      </c>
      <c r="R48" s="55">
        <f t="shared" si="15"/>
        <v>0.29303271638427908</v>
      </c>
      <c r="S48" s="1"/>
      <c r="T48" s="1"/>
      <c r="U48" s="1"/>
      <c r="V48" s="1"/>
      <c r="W48" s="1"/>
      <c r="X48" s="1"/>
      <c r="Y48" s="1"/>
      <c r="Z48" s="1"/>
      <c r="AA48" s="1"/>
    </row>
    <row r="49" s="1" customFormat="1" ht="34.5">
      <c r="A49" s="50"/>
      <c r="B49" s="51"/>
      <c r="C49" s="52" t="s">
        <v>109</v>
      </c>
      <c r="D49" s="61" t="s">
        <v>110</v>
      </c>
      <c r="E49" s="54">
        <v>893065.21999999997</v>
      </c>
      <c r="F49" s="54">
        <v>4515290.5999999996</v>
      </c>
      <c r="G49" s="54">
        <v>958041.09999999998</v>
      </c>
      <c r="H49" s="54">
        <v>334780</v>
      </c>
      <c r="I49" s="54">
        <v>989456.04000000004</v>
      </c>
      <c r="J49" s="54">
        <v>346499.45000000001</v>
      </c>
      <c r="K49" s="54">
        <f t="shared" si="16"/>
        <v>96390.820000000065</v>
      </c>
      <c r="L49" s="54">
        <f t="shared" si="9"/>
        <v>31414.940000000061</v>
      </c>
      <c r="M49" s="54">
        <f t="shared" si="17"/>
        <v>-3525834.5599999996</v>
      </c>
      <c r="N49" s="54">
        <f t="shared" si="18"/>
        <v>11719.450000000012</v>
      </c>
      <c r="O49" s="55">
        <f t="shared" si="12"/>
        <v>1.1079325651042597</v>
      </c>
      <c r="P49" s="55">
        <f t="shared" si="13"/>
        <v>1.0350064221279647</v>
      </c>
      <c r="Q49" s="55">
        <f t="shared" si="14"/>
        <v>1.0327908061564375</v>
      </c>
      <c r="R49" s="55">
        <f t="shared" si="15"/>
        <v>0.21913452037837833</v>
      </c>
      <c r="S49" s="1"/>
      <c r="T49" s="1"/>
      <c r="U49" s="1"/>
      <c r="V49" s="1"/>
      <c r="W49" s="1"/>
      <c r="X49" s="1"/>
      <c r="Y49" s="1"/>
      <c r="Z49" s="1"/>
      <c r="AA49" s="1"/>
    </row>
    <row r="50" s="1" customFormat="1" ht="34.5">
      <c r="A50" s="50"/>
      <c r="B50" s="51"/>
      <c r="C50" s="52" t="s">
        <v>111</v>
      </c>
      <c r="D50" s="61" t="s">
        <v>112</v>
      </c>
      <c r="E50" s="54">
        <v>182.09999999999999</v>
      </c>
      <c r="F50" s="54">
        <v>4371.8000000000002</v>
      </c>
      <c r="G50" s="54">
        <v>175</v>
      </c>
      <c r="H50" s="54">
        <v>55</v>
      </c>
      <c r="I50" s="54">
        <v>550.16999999999996</v>
      </c>
      <c r="J50" s="54">
        <v>416</v>
      </c>
      <c r="K50" s="54">
        <f t="shared" si="16"/>
        <v>368.06999999999994</v>
      </c>
      <c r="L50" s="54">
        <f t="shared" si="9"/>
        <v>375.16999999999996</v>
      </c>
      <c r="M50" s="54">
        <f t="shared" si="17"/>
        <v>-3821.6300000000001</v>
      </c>
      <c r="N50" s="54">
        <f t="shared" si="18"/>
        <v>361</v>
      </c>
      <c r="O50" s="55">
        <f t="shared" si="12"/>
        <v>3.0212520593080723</v>
      </c>
      <c r="P50" s="55">
        <f t="shared" si="13"/>
        <v>7.5636363636363635</v>
      </c>
      <c r="Q50" s="55">
        <f t="shared" si="14"/>
        <v>3.1438285714285712</v>
      </c>
      <c r="R50" s="55">
        <f t="shared" si="15"/>
        <v>0.12584518962441099</v>
      </c>
      <c r="S50" s="1"/>
      <c r="T50" s="1"/>
      <c r="U50" s="1"/>
      <c r="V50" s="1"/>
      <c r="W50" s="1"/>
      <c r="X50" s="1"/>
      <c r="Y50" s="1"/>
      <c r="Z50" s="1"/>
      <c r="AA50" s="1"/>
    </row>
    <row r="51" s="62" customFormat="1" ht="14.25">
      <c r="A51" s="63"/>
      <c r="B51" s="64"/>
      <c r="C51" s="65"/>
      <c r="D51" s="66" t="s">
        <v>57</v>
      </c>
      <c r="E51" s="67">
        <f>SUM(E47:E50)</f>
        <v>1159209.29</v>
      </c>
      <c r="F51" s="67">
        <f>SUM(F47:F50)</f>
        <v>5596745.2999999998</v>
      </c>
      <c r="G51" s="67">
        <f>SUM(G47:G50)</f>
        <v>1255432.2</v>
      </c>
      <c r="H51" s="67">
        <f>SUM(H47:H50)</f>
        <v>433549.5</v>
      </c>
      <c r="I51" s="67">
        <f>SUM(I47:I50)</f>
        <v>1287519.3799999999</v>
      </c>
      <c r="J51" s="67">
        <f>SUM(J47:J50)</f>
        <v>441849.67999999999</v>
      </c>
      <c r="K51" s="67">
        <f t="shared" si="16"/>
        <v>128310.08999999985</v>
      </c>
      <c r="L51" s="67">
        <f t="shared" si="9"/>
        <v>32087.179999999935</v>
      </c>
      <c r="M51" s="67">
        <f t="shared" si="17"/>
        <v>-4309225.9199999999</v>
      </c>
      <c r="N51" s="67">
        <f t="shared" si="18"/>
        <v>8300.179999999993</v>
      </c>
      <c r="O51" s="68">
        <f t="shared" si="12"/>
        <v>1.1106875963701084</v>
      </c>
      <c r="P51" s="68">
        <f t="shared" si="13"/>
        <v>1.0191447112728766</v>
      </c>
      <c r="Q51" s="68">
        <f t="shared" si="14"/>
        <v>1.0255586721449395</v>
      </c>
      <c r="R51" s="68">
        <f t="shared" si="15"/>
        <v>0.23004787800509699</v>
      </c>
      <c r="S51" s="62"/>
      <c r="T51" s="62"/>
      <c r="U51" s="62"/>
      <c r="V51" s="62"/>
      <c r="W51" s="62"/>
      <c r="X51" s="62"/>
      <c r="Y51" s="62"/>
      <c r="Z51" s="62"/>
      <c r="AA51" s="62"/>
    </row>
    <row r="52" s="1" customFormat="1" ht="17.25">
      <c r="A52" s="69">
        <v>991</v>
      </c>
      <c r="B52" s="51" t="s">
        <v>113</v>
      </c>
      <c r="C52" s="60" t="s">
        <v>68</v>
      </c>
      <c r="D52" s="71" t="s">
        <v>114</v>
      </c>
      <c r="E52" s="54">
        <v>14535.23</v>
      </c>
      <c r="F52" s="54">
        <v>66470.800000000003</v>
      </c>
      <c r="G52" s="54">
        <v>15500</v>
      </c>
      <c r="H52" s="54">
        <v>5600</v>
      </c>
      <c r="I52" s="54">
        <v>15847.070000000002</v>
      </c>
      <c r="J52" s="54">
        <v>5752.6000000000004</v>
      </c>
      <c r="K52" s="54">
        <f t="shared" si="16"/>
        <v>1311.840000000002</v>
      </c>
      <c r="L52" s="54">
        <f t="shared" si="9"/>
        <v>347.07000000000153</v>
      </c>
      <c r="M52" s="54">
        <f t="shared" si="17"/>
        <v>-50623.730000000003</v>
      </c>
      <c r="N52" s="54">
        <f t="shared" si="18"/>
        <v>152.60000000000036</v>
      </c>
      <c r="O52" s="55">
        <f t="shared" si="12"/>
        <v>1.0902524418258261</v>
      </c>
      <c r="P52" s="55">
        <f t="shared" si="13"/>
        <v>1.02725</v>
      </c>
      <c r="Q52" s="55">
        <f t="shared" si="14"/>
        <v>1.022391612903226</v>
      </c>
      <c r="R52" s="55">
        <f t="shared" si="15"/>
        <v>0.23840648826251529</v>
      </c>
      <c r="S52" s="1"/>
      <c r="T52" s="1"/>
      <c r="U52" s="1"/>
      <c r="V52" s="1"/>
      <c r="W52" s="1"/>
      <c r="X52" s="1"/>
      <c r="Y52" s="1"/>
      <c r="Z52" s="1"/>
      <c r="AA52" s="1"/>
    </row>
    <row r="53" s="1" customFormat="1" ht="17.25">
      <c r="A53" s="72"/>
      <c r="B53" s="51"/>
      <c r="C53" s="52" t="s">
        <v>115</v>
      </c>
      <c r="D53" s="61" t="s">
        <v>116</v>
      </c>
      <c r="E53" s="54">
        <v>2566.8099999999999</v>
      </c>
      <c r="F53" s="54">
        <v>0</v>
      </c>
      <c r="G53" s="54">
        <v>0</v>
      </c>
      <c r="H53" s="54">
        <v>0</v>
      </c>
      <c r="I53" s="54">
        <v>1813.8399999999999</v>
      </c>
      <c r="J53" s="54">
        <v>0</v>
      </c>
      <c r="K53" s="54">
        <f t="shared" si="16"/>
        <v>-752.97000000000003</v>
      </c>
      <c r="L53" s="54">
        <f t="shared" si="9"/>
        <v>1813.8399999999999</v>
      </c>
      <c r="M53" s="54">
        <f t="shared" si="17"/>
        <v>1813.8399999999999</v>
      </c>
      <c r="N53" s="54">
        <f t="shared" si="18"/>
        <v>0</v>
      </c>
      <c r="O53" s="55">
        <f t="shared" si="12"/>
        <v>0.70665144673739</v>
      </c>
      <c r="P53" s="55" t="str">
        <f t="shared" si="13"/>
        <v/>
      </c>
      <c r="Q53" s="55" t="str">
        <f t="shared" si="14"/>
        <v/>
      </c>
      <c r="R53" s="55" t="str">
        <f t="shared" si="15"/>
        <v/>
      </c>
      <c r="S53" s="1"/>
      <c r="T53" s="1"/>
      <c r="U53" s="1"/>
      <c r="V53" s="1"/>
      <c r="W53" s="1"/>
      <c r="X53" s="1"/>
      <c r="Y53" s="1"/>
      <c r="Z53" s="1"/>
      <c r="AA53" s="1"/>
    </row>
    <row r="54" s="62" customFormat="1" ht="14.25">
      <c r="A54" s="73"/>
      <c r="B54" s="64"/>
      <c r="C54" s="65"/>
      <c r="D54" s="66" t="s">
        <v>57</v>
      </c>
      <c r="E54" s="67">
        <f>SUM(E52:E53)</f>
        <v>17102.040000000001</v>
      </c>
      <c r="F54" s="67">
        <f>SUM(F52:F53)</f>
        <v>66470.800000000003</v>
      </c>
      <c r="G54" s="67">
        <f>SUM(G52:G53)</f>
        <v>15500</v>
      </c>
      <c r="H54" s="67">
        <f>SUM(H52:H53)</f>
        <v>5600</v>
      </c>
      <c r="I54" s="67">
        <f>SUM(I52:I53)</f>
        <v>17660.91</v>
      </c>
      <c r="J54" s="67">
        <f>SUM(J52:J53)</f>
        <v>5752.6000000000004</v>
      </c>
      <c r="K54" s="67">
        <f t="shared" si="16"/>
        <v>558.86999999999898</v>
      </c>
      <c r="L54" s="67">
        <f t="shared" si="9"/>
        <v>2160.9099999999999</v>
      </c>
      <c r="M54" s="67">
        <f t="shared" si="17"/>
        <v>-48809.889999999999</v>
      </c>
      <c r="N54" s="67">
        <f t="shared" si="18"/>
        <v>152.60000000000036</v>
      </c>
      <c r="O54" s="68">
        <f t="shared" si="12"/>
        <v>1.0326785576457544</v>
      </c>
      <c r="P54" s="68">
        <f t="shared" si="13"/>
        <v>1.02725</v>
      </c>
      <c r="Q54" s="68">
        <f t="shared" si="14"/>
        <v>1.1394135483870969</v>
      </c>
      <c r="R54" s="68">
        <f t="shared" si="15"/>
        <v>0.26569425973510169</v>
      </c>
      <c r="S54" s="62"/>
      <c r="T54" s="62"/>
      <c r="U54" s="62"/>
      <c r="V54" s="62"/>
      <c r="W54" s="62"/>
      <c r="X54" s="62"/>
      <c r="Y54" s="62"/>
      <c r="Z54" s="62"/>
      <c r="AA54" s="62"/>
    </row>
    <row r="55" s="1" customFormat="1" ht="17.25">
      <c r="A55" s="50" t="s">
        <v>117</v>
      </c>
      <c r="B55" s="51" t="s">
        <v>118</v>
      </c>
      <c r="C55" s="52" t="s">
        <v>119</v>
      </c>
      <c r="D55" s="61" t="s">
        <v>120</v>
      </c>
      <c r="E55" s="54">
        <v>17709.07</v>
      </c>
      <c r="F55" s="54">
        <v>24461.700000000001</v>
      </c>
      <c r="G55" s="54">
        <v>6036.8999999999996</v>
      </c>
      <c r="H55" s="54">
        <v>5500.8999999999996</v>
      </c>
      <c r="I55" s="54">
        <v>29534.220000000001</v>
      </c>
      <c r="J55" s="54">
        <v>1869.4100000000001</v>
      </c>
      <c r="K55" s="54">
        <f t="shared" si="16"/>
        <v>11825.150000000001</v>
      </c>
      <c r="L55" s="54">
        <f t="shared" si="9"/>
        <v>23497.32</v>
      </c>
      <c r="M55" s="54">
        <f t="shared" si="17"/>
        <v>5072.5200000000004</v>
      </c>
      <c r="N55" s="54">
        <f t="shared" si="18"/>
        <v>-3631.4899999999998</v>
      </c>
      <c r="O55" s="84">
        <f t="shared" si="12"/>
        <v>1.6677453982620207</v>
      </c>
      <c r="P55" s="84">
        <f t="shared" si="13"/>
        <v>0.33983711756258073</v>
      </c>
      <c r="Q55" s="84">
        <f t="shared" si="14"/>
        <v>4.8922824628534514</v>
      </c>
      <c r="R55" s="55">
        <f t="shared" si="15"/>
        <v>1.2073658004145256</v>
      </c>
      <c r="S55" s="1"/>
      <c r="T55" s="1"/>
      <c r="U55" s="1"/>
      <c r="V55" s="1"/>
      <c r="W55" s="1"/>
      <c r="X55" s="1"/>
      <c r="Y55" s="1"/>
      <c r="Z55" s="1"/>
      <c r="AA55" s="1"/>
    </row>
    <row r="56" s="1" customFormat="1" ht="17.25">
      <c r="A56" s="50"/>
      <c r="B56" s="51"/>
      <c r="C56" s="52" t="s">
        <v>121</v>
      </c>
      <c r="D56" s="61" t="s">
        <v>122</v>
      </c>
      <c r="E56" s="54">
        <v>3697.1399999999999</v>
      </c>
      <c r="F56" s="54">
        <v>50550.300000000003</v>
      </c>
      <c r="G56" s="54">
        <v>2000</v>
      </c>
      <c r="H56" s="54">
        <v>1400</v>
      </c>
      <c r="I56" s="54">
        <v>8307.1000000000004</v>
      </c>
      <c r="J56" s="54">
        <v>4243.9200000000001</v>
      </c>
      <c r="K56" s="54">
        <f t="shared" si="16"/>
        <v>4609.9600000000009</v>
      </c>
      <c r="L56" s="54">
        <f t="shared" si="9"/>
        <v>6307.1000000000004</v>
      </c>
      <c r="M56" s="54">
        <f t="shared" si="17"/>
        <v>-42243.200000000004</v>
      </c>
      <c r="N56" s="54">
        <f t="shared" si="18"/>
        <v>2843.9200000000001</v>
      </c>
      <c r="O56" s="84">
        <f t="shared" si="12"/>
        <v>2.2468989543268583</v>
      </c>
      <c r="P56" s="84">
        <f t="shared" si="13"/>
        <v>3.0313714285714286</v>
      </c>
      <c r="Q56" s="84">
        <f t="shared" si="14"/>
        <v>4.1535500000000001</v>
      </c>
      <c r="R56" s="55">
        <f t="shared" si="15"/>
        <v>0.16433334718092671</v>
      </c>
      <c r="S56" s="1"/>
      <c r="T56" s="1"/>
      <c r="U56" s="1"/>
      <c r="V56" s="1"/>
      <c r="W56" s="1"/>
      <c r="X56" s="1"/>
      <c r="Y56" s="1"/>
      <c r="Z56" s="1"/>
      <c r="AA56" s="1"/>
    </row>
    <row r="57" s="62" customFormat="1" ht="14.25">
      <c r="A57" s="63"/>
      <c r="B57" s="64"/>
      <c r="C57" s="65"/>
      <c r="D57" s="66" t="s">
        <v>57</v>
      </c>
      <c r="E57" s="67">
        <f>SUBTOTAL(9,E55:E56)</f>
        <v>21406.209999999999</v>
      </c>
      <c r="F57" s="67">
        <f>SUBTOTAL(9,F55:F56)</f>
        <v>75012</v>
      </c>
      <c r="G57" s="67">
        <f>SUBTOTAL(9,G55:G56)</f>
        <v>8036.8999999999996</v>
      </c>
      <c r="H57" s="67">
        <f>SUBTOTAL(9,H55:H56)</f>
        <v>6900.8999999999996</v>
      </c>
      <c r="I57" s="67">
        <f>SUBTOTAL(9,I55:I56)</f>
        <v>37841.32</v>
      </c>
      <c r="J57" s="67">
        <f>SUBTOTAL(9,J55:J56)</f>
        <v>6113.3299999999999</v>
      </c>
      <c r="K57" s="67">
        <f t="shared" si="16"/>
        <v>16435.110000000001</v>
      </c>
      <c r="L57" s="67">
        <f t="shared" si="9"/>
        <v>29804.419999999998</v>
      </c>
      <c r="M57" s="67">
        <f t="shared" si="17"/>
        <v>-37170.68</v>
      </c>
      <c r="N57" s="67">
        <f t="shared" si="18"/>
        <v>-787.56999999999971</v>
      </c>
      <c r="O57" s="68">
        <f t="shared" si="12"/>
        <v>1.7677729967145048</v>
      </c>
      <c r="P57" s="68">
        <f t="shared" si="13"/>
        <v>0.88587430624990948</v>
      </c>
      <c r="Q57" s="68">
        <f t="shared" si="14"/>
        <v>4.708447286889224</v>
      </c>
      <c r="R57" s="68">
        <f t="shared" si="15"/>
        <v>0.50447021809843762</v>
      </c>
      <c r="S57" s="62"/>
      <c r="T57" s="62"/>
      <c r="U57" s="62"/>
      <c r="V57" s="62"/>
      <c r="W57" s="62"/>
      <c r="X57" s="62"/>
      <c r="Y57" s="62"/>
      <c r="Z57" s="62"/>
      <c r="AA57" s="62"/>
    </row>
    <row r="58" s="1" customFormat="1" ht="17.25">
      <c r="A58" s="72"/>
      <c r="B58" s="51" t="s">
        <v>123</v>
      </c>
      <c r="C58" s="52" t="s">
        <v>124</v>
      </c>
      <c r="D58" s="74" t="s">
        <v>125</v>
      </c>
      <c r="E58" s="54">
        <v>120.56</v>
      </c>
      <c r="F58" s="54">
        <v>30.699999999999999</v>
      </c>
      <c r="G58" s="54">
        <v>30.699999999999999</v>
      </c>
      <c r="H58" s="54">
        <v>10.300000000000001</v>
      </c>
      <c r="I58" s="54">
        <v>544.75</v>
      </c>
      <c r="J58" s="54">
        <v>486.65000000000003</v>
      </c>
      <c r="K58" s="54">
        <f t="shared" si="16"/>
        <v>424.19</v>
      </c>
      <c r="L58" s="54">
        <f t="shared" si="9"/>
        <v>514.04999999999995</v>
      </c>
      <c r="M58" s="54">
        <f t="shared" si="17"/>
        <v>514.04999999999995</v>
      </c>
      <c r="N58" s="54">
        <f t="shared" si="18"/>
        <v>476.35000000000002</v>
      </c>
      <c r="O58" s="55">
        <f t="shared" si="12"/>
        <v>4.5184970139349705</v>
      </c>
      <c r="P58" s="55">
        <f t="shared" si="13"/>
        <v>47.247572815533978</v>
      </c>
      <c r="Q58" s="55">
        <f t="shared" si="14"/>
        <v>17.744299674267101</v>
      </c>
      <c r="R58" s="55">
        <f t="shared" si="15"/>
        <v>17.744299674267101</v>
      </c>
      <c r="S58" s="1"/>
      <c r="T58" s="1"/>
      <c r="U58" s="1"/>
      <c r="V58" s="1"/>
      <c r="W58" s="1"/>
      <c r="X58" s="1"/>
      <c r="Y58" s="1"/>
      <c r="Z58" s="1"/>
      <c r="AA58" s="1"/>
    </row>
    <row r="59" s="1" customFormat="1" ht="17.25">
      <c r="A59" s="72"/>
      <c r="B59" s="51"/>
      <c r="C59" s="52" t="s">
        <v>89</v>
      </c>
      <c r="D59" s="61" t="s">
        <v>126</v>
      </c>
      <c r="E59" s="54">
        <v>489.30000000000001</v>
      </c>
      <c r="F59" s="54">
        <v>26</v>
      </c>
      <c r="G59" s="54">
        <v>26</v>
      </c>
      <c r="H59" s="54">
        <v>0</v>
      </c>
      <c r="I59" s="54">
        <v>257.24000000000001</v>
      </c>
      <c r="J59" s="54">
        <v>-207.09</v>
      </c>
      <c r="K59" s="54">
        <f t="shared" si="16"/>
        <v>-232.06</v>
      </c>
      <c r="L59" s="54">
        <f t="shared" si="9"/>
        <v>231.24000000000001</v>
      </c>
      <c r="M59" s="54">
        <f t="shared" si="17"/>
        <v>231.24000000000001</v>
      </c>
      <c r="N59" s="54">
        <f t="shared" si="18"/>
        <v>-207.09</v>
      </c>
      <c r="O59" s="55">
        <f t="shared" si="12"/>
        <v>0.52573063560188027</v>
      </c>
      <c r="P59" s="55" t="str">
        <f t="shared" si="13"/>
        <v/>
      </c>
      <c r="Q59" s="55">
        <f t="shared" si="14"/>
        <v>9.8938461538461535</v>
      </c>
      <c r="R59" s="85">
        <f t="shared" si="15"/>
        <v>9.8938461538461535</v>
      </c>
      <c r="S59" s="1"/>
      <c r="T59" s="1"/>
      <c r="U59" s="1"/>
      <c r="V59" s="1"/>
      <c r="W59" s="1"/>
      <c r="X59" s="1"/>
      <c r="Y59" s="1"/>
      <c r="Z59" s="1"/>
      <c r="AA59" s="1"/>
    </row>
    <row r="60" s="1" customFormat="1" ht="17.25">
      <c r="A60" s="72"/>
      <c r="B60" s="51"/>
      <c r="C60" s="52" t="s">
        <v>53</v>
      </c>
      <c r="D60" s="61" t="s">
        <v>54</v>
      </c>
      <c r="E60" s="54">
        <v>0</v>
      </c>
      <c r="F60" s="54">
        <v>371</v>
      </c>
      <c r="G60" s="54">
        <v>0</v>
      </c>
      <c r="H60" s="54">
        <v>0</v>
      </c>
      <c r="I60" s="54">
        <v>0</v>
      </c>
      <c r="J60" s="54">
        <v>0</v>
      </c>
      <c r="K60" s="54">
        <f t="shared" si="16"/>
        <v>0</v>
      </c>
      <c r="L60" s="54">
        <f t="shared" si="9"/>
        <v>0</v>
      </c>
      <c r="M60" s="54">
        <f t="shared" si="17"/>
        <v>-371</v>
      </c>
      <c r="N60" s="54">
        <f t="shared" si="18"/>
        <v>0</v>
      </c>
      <c r="O60" s="55" t="str">
        <f t="shared" si="12"/>
        <v/>
      </c>
      <c r="P60" s="55" t="str">
        <f t="shared" si="13"/>
        <v/>
      </c>
      <c r="Q60" s="55" t="str">
        <f t="shared" si="14"/>
        <v/>
      </c>
      <c r="R60" s="55">
        <f t="shared" si="15"/>
        <v>0</v>
      </c>
      <c r="S60" s="1"/>
      <c r="T60" s="1"/>
      <c r="U60" s="1"/>
      <c r="V60" s="1"/>
      <c r="W60" s="1"/>
      <c r="X60" s="1"/>
      <c r="Y60" s="1"/>
      <c r="Z60" s="1"/>
      <c r="AA60" s="1"/>
    </row>
    <row r="61" s="1" customFormat="1" ht="34.5">
      <c r="A61" s="72"/>
      <c r="B61" s="51"/>
      <c r="C61" s="52" t="s">
        <v>127</v>
      </c>
      <c r="D61" s="61" t="s">
        <v>128</v>
      </c>
      <c r="E61" s="54">
        <v>33081.31000000015</v>
      </c>
      <c r="F61" s="54">
        <v>8722.7000000000007</v>
      </c>
      <c r="G61" s="54">
        <v>509.89999999999998</v>
      </c>
      <c r="H61" s="54">
        <v>184.90000000000001</v>
      </c>
      <c r="I61" s="54">
        <v>19683.099999999951</v>
      </c>
      <c r="J61" s="54">
        <v>6447.869999999999</v>
      </c>
      <c r="K61" s="54">
        <f t="shared" si="16"/>
        <v>-13398.210000000199</v>
      </c>
      <c r="L61" s="54">
        <f t="shared" si="9"/>
        <v>19173.19999999995</v>
      </c>
      <c r="M61" s="54">
        <f t="shared" si="17"/>
        <v>10960.399999999951</v>
      </c>
      <c r="N61" s="54">
        <f t="shared" si="18"/>
        <v>6262.9699999999993</v>
      </c>
      <c r="O61" s="55">
        <f t="shared" si="12"/>
        <v>0.59499155263198045</v>
      </c>
      <c r="P61" s="55">
        <f t="shared" si="13"/>
        <v>34.872201189832339</v>
      </c>
      <c r="Q61" s="55">
        <f t="shared" si="14"/>
        <v>38.601882722102282</v>
      </c>
      <c r="R61" s="55">
        <f t="shared" si="15"/>
        <v>2.2565375399818808</v>
      </c>
      <c r="S61" s="1"/>
      <c r="T61" s="1"/>
      <c r="U61" s="1"/>
      <c r="V61" s="1"/>
      <c r="W61" s="1"/>
      <c r="X61" s="1"/>
      <c r="Y61" s="1"/>
      <c r="Z61" s="1"/>
      <c r="AA61" s="1"/>
    </row>
    <row r="62" ht="17.25">
      <c r="A62" s="72"/>
      <c r="B62" s="51"/>
      <c r="C62" s="52" t="s">
        <v>55</v>
      </c>
      <c r="D62" s="61" t="s">
        <v>56</v>
      </c>
      <c r="E62" s="54">
        <v>34541.860000000008</v>
      </c>
      <c r="F62" s="54">
        <v>103985.39999999999</v>
      </c>
      <c r="G62" s="54">
        <v>21441.799999999996</v>
      </c>
      <c r="H62" s="54">
        <v>8299</v>
      </c>
      <c r="I62" s="54">
        <v>49527.800000000003</v>
      </c>
      <c r="J62" s="54">
        <v>19869.180000000004</v>
      </c>
      <c r="K62" s="54">
        <f t="shared" si="16"/>
        <v>14985.939999999995</v>
      </c>
      <c r="L62" s="54">
        <f t="shared" si="9"/>
        <v>28086.000000000007</v>
      </c>
      <c r="M62" s="54">
        <f t="shared" si="17"/>
        <v>-54457.599999999991</v>
      </c>
      <c r="N62" s="54">
        <f t="shared" si="18"/>
        <v>11570.180000000004</v>
      </c>
      <c r="O62" s="55">
        <f t="shared" si="12"/>
        <v>1.4338486694115484</v>
      </c>
      <c r="P62" s="55">
        <f t="shared" si="13"/>
        <v>2.3941655621159179</v>
      </c>
      <c r="Q62" s="55">
        <f t="shared" si="14"/>
        <v>2.3098713727392295</v>
      </c>
      <c r="R62" s="55">
        <f t="shared" si="15"/>
        <v>0.47629571074400834</v>
      </c>
      <c r="S62" s="1"/>
      <c r="T62" s="1"/>
      <c r="U62" s="1"/>
      <c r="V62" s="1"/>
      <c r="W62" s="1"/>
      <c r="X62" s="1"/>
      <c r="Y62" s="1"/>
      <c r="Z62" s="1"/>
      <c r="AA62" s="1"/>
    </row>
    <row r="63" ht="17.25">
      <c r="A63" s="72"/>
      <c r="B63" s="51"/>
      <c r="C63" s="52" t="s">
        <v>129</v>
      </c>
      <c r="D63" s="61" t="s">
        <v>130</v>
      </c>
      <c r="E63" s="54">
        <v>-114.59999999999999</v>
      </c>
      <c r="F63" s="54">
        <v>0</v>
      </c>
      <c r="G63" s="54">
        <v>0</v>
      </c>
      <c r="H63" s="54">
        <v>0</v>
      </c>
      <c r="I63" s="54">
        <f>1005.34+7.8</f>
        <v>1013.14</v>
      </c>
      <c r="J63" s="54">
        <f>902.06+7.8</f>
        <v>909.8599999999999</v>
      </c>
      <c r="K63" s="54">
        <f t="shared" si="16"/>
        <v>1127.74</v>
      </c>
      <c r="L63" s="54">
        <f t="shared" si="9"/>
        <v>1013.14</v>
      </c>
      <c r="M63" s="54">
        <f t="shared" si="17"/>
        <v>1013.14</v>
      </c>
      <c r="N63" s="54">
        <f t="shared" si="18"/>
        <v>909.8599999999999</v>
      </c>
      <c r="O63" s="55">
        <f t="shared" si="12"/>
        <v>-8.8406631762652701</v>
      </c>
      <c r="P63" s="55" t="str">
        <f t="shared" si="13"/>
        <v/>
      </c>
      <c r="Q63" s="55" t="str">
        <f t="shared" si="14"/>
        <v/>
      </c>
      <c r="R63" s="55" t="str">
        <f t="shared" si="15"/>
        <v/>
      </c>
      <c r="S63" s="1"/>
      <c r="T63" s="1"/>
      <c r="U63" s="1"/>
      <c r="V63" s="1"/>
      <c r="W63" s="1"/>
      <c r="X63" s="1"/>
      <c r="Y63" s="1"/>
      <c r="Z63" s="1"/>
      <c r="AA63" s="1"/>
    </row>
    <row r="64" ht="17.25">
      <c r="A64" s="72"/>
      <c r="B64" s="51"/>
      <c r="C64" s="52" t="s">
        <v>131</v>
      </c>
      <c r="D64" s="61" t="s">
        <v>132</v>
      </c>
      <c r="E64" s="54">
        <v>248.5</v>
      </c>
      <c r="F64" s="54">
        <v>0</v>
      </c>
      <c r="G64" s="54">
        <v>0</v>
      </c>
      <c r="H64" s="54">
        <v>0</v>
      </c>
      <c r="I64" s="54">
        <v>477.13</v>
      </c>
      <c r="J64" s="54">
        <v>157.06</v>
      </c>
      <c r="K64" s="54">
        <f t="shared" si="16"/>
        <v>228.63</v>
      </c>
      <c r="L64" s="54">
        <f t="shared" si="9"/>
        <v>477.13</v>
      </c>
      <c r="M64" s="54">
        <f t="shared" si="17"/>
        <v>477.13</v>
      </c>
      <c r="N64" s="54">
        <f t="shared" si="18"/>
        <v>157.06</v>
      </c>
      <c r="O64" s="55">
        <f t="shared" si="12"/>
        <v>1.9200402414486921</v>
      </c>
      <c r="P64" s="55" t="str">
        <f t="shared" si="13"/>
        <v/>
      </c>
      <c r="Q64" s="55" t="str">
        <f t="shared" si="14"/>
        <v/>
      </c>
      <c r="R64" s="55" t="str">
        <f t="shared" si="15"/>
        <v/>
      </c>
      <c r="S64" s="1"/>
      <c r="T64" s="1"/>
      <c r="U64" s="1"/>
      <c r="V64" s="1"/>
      <c r="W64" s="1"/>
      <c r="X64" s="1"/>
      <c r="Y64" s="1"/>
      <c r="Z64" s="1"/>
      <c r="AA64" s="1"/>
    </row>
    <row r="65" s="1" customFormat="1" ht="22.5">
      <c r="A65" s="72"/>
      <c r="B65" s="51"/>
      <c r="C65" s="52" t="s">
        <v>133</v>
      </c>
      <c r="D65" s="61" t="s">
        <v>134</v>
      </c>
      <c r="E65" s="54">
        <v>83.349999999999994</v>
      </c>
      <c r="F65" s="54">
        <v>0</v>
      </c>
      <c r="G65" s="54">
        <v>0</v>
      </c>
      <c r="H65" s="54">
        <v>0</v>
      </c>
      <c r="I65" s="54">
        <v>5859.4399999999996</v>
      </c>
      <c r="J65" s="54">
        <v>5450.1599999999999</v>
      </c>
      <c r="K65" s="54">
        <f t="shared" si="16"/>
        <v>5776.0899999999992</v>
      </c>
      <c r="L65" s="54">
        <f t="shared" si="9"/>
        <v>5859.4399999999996</v>
      </c>
      <c r="M65" s="54">
        <f t="shared" si="17"/>
        <v>5859.4399999999996</v>
      </c>
      <c r="N65" s="54">
        <f t="shared" si="18"/>
        <v>5450.1599999999999</v>
      </c>
      <c r="O65" s="55">
        <f t="shared" si="12"/>
        <v>70.299220155968811</v>
      </c>
      <c r="P65" s="55" t="str">
        <f t="shared" si="13"/>
        <v/>
      </c>
      <c r="Q65" s="55" t="str">
        <f t="shared" si="14"/>
        <v/>
      </c>
      <c r="R65" s="55" t="str">
        <f t="shared" si="15"/>
        <v/>
      </c>
      <c r="S65" s="1"/>
      <c r="T65" s="1"/>
      <c r="U65" s="1"/>
      <c r="V65" s="1"/>
      <c r="W65" s="1"/>
      <c r="X65" s="1"/>
      <c r="Y65" s="1"/>
      <c r="Z65" s="1"/>
      <c r="AA65" s="1"/>
    </row>
    <row r="66" s="62" customFormat="1" ht="15">
      <c r="A66" s="73"/>
      <c r="B66" s="64"/>
      <c r="C66" s="65"/>
      <c r="D66" s="66" t="s">
        <v>57</v>
      </c>
      <c r="E66" s="67">
        <f>SUM(E58:E65)</f>
        <v>68450.280000000159</v>
      </c>
      <c r="F66" s="67">
        <f>SUM(F58:F65)</f>
        <v>113135.79999999999</v>
      </c>
      <c r="G66" s="67">
        <f>SUM(G58:G65)</f>
        <v>22008.399999999994</v>
      </c>
      <c r="H66" s="67">
        <f>SUM(H58:H65)</f>
        <v>8494.2000000000007</v>
      </c>
      <c r="I66" s="67">
        <f>SUM(I58:I65)</f>
        <v>77362.599999999962</v>
      </c>
      <c r="J66" s="67">
        <f>SUM(J58:J65)</f>
        <v>33113.690000000002</v>
      </c>
      <c r="K66" s="67">
        <f t="shared" si="16"/>
        <v>8912.3199999998033</v>
      </c>
      <c r="L66" s="67">
        <f t="shared" si="9"/>
        <v>55354.199999999968</v>
      </c>
      <c r="M66" s="67">
        <f t="shared" si="17"/>
        <v>-35773.200000000026</v>
      </c>
      <c r="N66" s="67">
        <f t="shared" si="18"/>
        <v>24619.490000000002</v>
      </c>
      <c r="O66" s="68">
        <f t="shared" si="12"/>
        <v>1.1302013665977668</v>
      </c>
      <c r="P66" s="68">
        <f t="shared" si="13"/>
        <v>3.8983883120246756</v>
      </c>
      <c r="Q66" s="68">
        <f t="shared" si="14"/>
        <v>3.5151396739426755</v>
      </c>
      <c r="R66" s="68">
        <f t="shared" si="15"/>
        <v>0.68380300488439527</v>
      </c>
      <c r="S66" s="62"/>
      <c r="T66" s="62"/>
      <c r="U66" s="62"/>
      <c r="V66" s="62"/>
      <c r="W66" s="62"/>
      <c r="X66" s="62"/>
      <c r="Y66" s="62"/>
      <c r="Z66" s="62"/>
      <c r="AA66" s="62"/>
    </row>
    <row r="67" s="43" customFormat="1" ht="36.75" customHeight="1">
      <c r="A67" s="86"/>
      <c r="B67" s="87"/>
      <c r="C67" s="88"/>
      <c r="D67" s="89" t="s">
        <v>135</v>
      </c>
      <c r="E67" s="59">
        <f>E5+E17</f>
        <v>5516109.2143283598</v>
      </c>
      <c r="F67" s="59">
        <f>F5+F17</f>
        <v>34739449.600000001</v>
      </c>
      <c r="G67" s="59">
        <f>G5+G17</f>
        <v>5956985.2999999998</v>
      </c>
      <c r="H67" s="59">
        <f>H5+H17</f>
        <v>2902046.6999999997</v>
      </c>
      <c r="I67" s="59">
        <f>I5+I17</f>
        <v>6330739.2400000002</v>
      </c>
      <c r="J67" s="59">
        <f>J5+J17</f>
        <v>2336645.2399999998</v>
      </c>
      <c r="K67" s="59">
        <f t="shared" si="16"/>
        <v>814630.02567164041</v>
      </c>
      <c r="L67" s="59">
        <f t="shared" si="9"/>
        <v>373753.94000000041</v>
      </c>
      <c r="M67" s="59">
        <f t="shared" si="17"/>
        <v>-28408710.359999999</v>
      </c>
      <c r="N67" s="59">
        <f t="shared" si="18"/>
        <v>-565401.45999999996</v>
      </c>
      <c r="O67" s="49">
        <f t="shared" si="12"/>
        <v>1.1476819972228975</v>
      </c>
      <c r="P67" s="49">
        <f t="shared" si="13"/>
        <v>0.80517148121703208</v>
      </c>
      <c r="Q67" s="49">
        <f t="shared" si="14"/>
        <v>1.0627421289758765</v>
      </c>
      <c r="R67" s="49">
        <f t="shared" si="15"/>
        <v>0.18223487455598605</v>
      </c>
      <c r="S67" s="43"/>
      <c r="T67" s="43"/>
      <c r="U67" s="43"/>
      <c r="V67" s="43"/>
      <c r="W67" s="43"/>
      <c r="X67" s="43"/>
      <c r="Y67" s="43"/>
      <c r="Z67" s="43"/>
      <c r="AA67" s="43"/>
    </row>
    <row r="68" s="43" customFormat="1">
      <c r="A68" s="90"/>
      <c r="B68" s="91"/>
      <c r="C68" s="46"/>
      <c r="D68" s="58" t="s">
        <v>136</v>
      </c>
      <c r="E68" s="59">
        <f>SUM(E69:E77)</f>
        <v>5450948.4299999997</v>
      </c>
      <c r="F68" s="59">
        <f>SUM(F69:F77)</f>
        <v>26331881.82</v>
      </c>
      <c r="G68" s="59">
        <f>SUM(G69:G77)</f>
        <v>5753303.3099999996</v>
      </c>
      <c r="H68" s="59">
        <f>SUM(H69:H77)</f>
        <v>2059964.76</v>
      </c>
      <c r="I68" s="59">
        <f>SUM(I69:I77)</f>
        <v>6047478.5900000008</v>
      </c>
      <c r="J68" s="59">
        <f>SUM(J69:J77)</f>
        <v>2233855.6200000006</v>
      </c>
      <c r="K68" s="59">
        <f t="shared" si="16"/>
        <v>596530.16000000108</v>
      </c>
      <c r="L68" s="59">
        <f t="shared" si="9"/>
        <v>294175.28000000119</v>
      </c>
      <c r="M68" s="59">
        <f t="shared" si="17"/>
        <v>-20284403.23</v>
      </c>
      <c r="N68" s="59">
        <f t="shared" si="18"/>
        <v>173890.86000000057</v>
      </c>
      <c r="O68" s="49">
        <f t="shared" si="12"/>
        <v>1.1094360307496067</v>
      </c>
      <c r="P68" s="49">
        <f t="shared" si="13"/>
        <v>1.0844144828962998</v>
      </c>
      <c r="Q68" s="49">
        <f t="shared" si="14"/>
        <v>1.0511315437669844</v>
      </c>
      <c r="R68" s="49">
        <f t="shared" si="15"/>
        <v>0.22966374493625161</v>
      </c>
      <c r="S68" s="43"/>
      <c r="T68" s="43"/>
      <c r="U68" s="43"/>
      <c r="V68" s="43"/>
      <c r="W68" s="43"/>
      <c r="X68" s="43"/>
      <c r="Y68" s="43"/>
      <c r="Z68" s="43"/>
      <c r="AA68" s="43"/>
    </row>
    <row r="69" s="1" customFormat="1" ht="22.5">
      <c r="A69" s="50"/>
      <c r="B69" s="51"/>
      <c r="C69" s="52" t="s">
        <v>137</v>
      </c>
      <c r="D69" s="92" t="s">
        <v>138</v>
      </c>
      <c r="E69" s="54">
        <v>151433.20000000001</v>
      </c>
      <c r="F69" s="54">
        <v>415518.29999999999</v>
      </c>
      <c r="G69" s="54">
        <v>190212.89999999999</v>
      </c>
      <c r="H69" s="54">
        <v>0</v>
      </c>
      <c r="I69" s="54">
        <v>191981.5</v>
      </c>
      <c r="J69" s="54">
        <v>0</v>
      </c>
      <c r="K69" s="54">
        <f t="shared" si="16"/>
        <v>40548.299999999988</v>
      </c>
      <c r="L69" s="54">
        <f t="shared" si="9"/>
        <v>1768.6000000000058</v>
      </c>
      <c r="M69" s="54">
        <f t="shared" si="17"/>
        <v>-223536.79999999999</v>
      </c>
      <c r="N69" s="54">
        <f t="shared" si="18"/>
        <v>0</v>
      </c>
      <c r="O69" s="55">
        <f t="shared" si="12"/>
        <v>1.2677636079802843</v>
      </c>
      <c r="P69" s="55" t="str">
        <f t="shared" si="13"/>
        <v/>
      </c>
      <c r="Q69" s="55">
        <f t="shared" si="14"/>
        <v>1.0092980023962623</v>
      </c>
      <c r="R69" s="55">
        <f t="shared" si="15"/>
        <v>0.46202898885560517</v>
      </c>
      <c r="S69" s="1"/>
      <c r="T69" s="1"/>
      <c r="U69" s="1"/>
      <c r="V69" s="1"/>
      <c r="W69" s="1"/>
      <c r="X69" s="1"/>
      <c r="Y69" s="1"/>
      <c r="Z69" s="1"/>
      <c r="AA69" s="1"/>
    </row>
    <row r="70" ht="18" customHeight="1">
      <c r="A70" s="50"/>
      <c r="B70" s="51"/>
      <c r="C70" s="52" t="s">
        <v>139</v>
      </c>
      <c r="D70" s="92" t="s">
        <v>140</v>
      </c>
      <c r="E70" s="54">
        <v>1350401.3799999999</v>
      </c>
      <c r="F70" s="54">
        <v>6755578.6600000001</v>
      </c>
      <c r="G70" s="54">
        <v>653003.59999999998</v>
      </c>
      <c r="H70" s="54">
        <v>502924.34999999998</v>
      </c>
      <c r="I70" s="54">
        <v>633706.80000000005</v>
      </c>
      <c r="J70" s="54">
        <v>483627.62</v>
      </c>
      <c r="K70" s="54">
        <f t="shared" si="16"/>
        <v>-716694.57999999984</v>
      </c>
      <c r="L70" s="54">
        <f t="shared" si="9"/>
        <v>-19296.79999999993</v>
      </c>
      <c r="M70" s="54">
        <f t="shared" si="17"/>
        <v>-6121871.8600000003</v>
      </c>
      <c r="N70" s="54">
        <f t="shared" si="18"/>
        <v>-19296.729999999981</v>
      </c>
      <c r="O70" s="55">
        <f t="shared" si="12"/>
        <v>0.46927292091481726</v>
      </c>
      <c r="P70" s="55">
        <f t="shared" si="13"/>
        <v>0.96163094906818491</v>
      </c>
      <c r="Q70" s="55">
        <f t="shared" si="14"/>
        <v>0.97044916750841814</v>
      </c>
      <c r="R70" s="55">
        <f t="shared" si="15"/>
        <v>0.093804962075595175</v>
      </c>
      <c r="S70" s="1"/>
      <c r="T70" s="1"/>
      <c r="U70" s="1"/>
      <c r="V70" s="1"/>
      <c r="W70" s="1"/>
      <c r="X70" s="1"/>
      <c r="Y70" s="1"/>
      <c r="Z70" s="1"/>
      <c r="AA70" s="1"/>
    </row>
    <row r="71" ht="16.5" customHeight="1">
      <c r="A71" s="50"/>
      <c r="B71" s="51"/>
      <c r="C71" s="52" t="s">
        <v>141</v>
      </c>
      <c r="D71" s="92" t="s">
        <v>142</v>
      </c>
      <c r="E71" s="54">
        <v>2807177.77</v>
      </c>
      <c r="F71" s="54">
        <v>15929927.640000001</v>
      </c>
      <c r="G71" s="54">
        <v>3398228.7000000002</v>
      </c>
      <c r="H71" s="54">
        <v>1290486.3999999999</v>
      </c>
      <c r="I71" s="54">
        <f>3534104.8+46988.1</f>
        <v>3581092.8999999999</v>
      </c>
      <c r="J71" s="54">
        <f>1426362.56+46988.1</f>
        <v>1473350.6600000001</v>
      </c>
      <c r="K71" s="54">
        <f t="shared" si="16"/>
        <v>773915.12999999989</v>
      </c>
      <c r="L71" s="54">
        <f t="shared" si="9"/>
        <v>182864.19999999972</v>
      </c>
      <c r="M71" s="54">
        <f t="shared" si="17"/>
        <v>-12348834.74</v>
      </c>
      <c r="N71" s="54">
        <f t="shared" si="18"/>
        <v>182864.26000000024</v>
      </c>
      <c r="O71" s="55">
        <f t="shared" si="12"/>
        <v>1.2756915284349803</v>
      </c>
      <c r="P71" s="55">
        <f t="shared" si="13"/>
        <v>1.1417018110380708</v>
      </c>
      <c r="Q71" s="55">
        <f t="shared" si="14"/>
        <v>1.0538116225079259</v>
      </c>
      <c r="R71" s="55">
        <f t="shared" si="15"/>
        <v>0.22480283532537124</v>
      </c>
      <c r="S71" s="1"/>
      <c r="T71" s="1"/>
      <c r="U71" s="1"/>
      <c r="V71" s="1"/>
      <c r="W71" s="1"/>
      <c r="X71" s="1"/>
      <c r="Y71" s="1"/>
      <c r="Z71" s="1"/>
      <c r="AA71" s="1"/>
    </row>
    <row r="72" ht="22.5">
      <c r="A72" s="50"/>
      <c r="B72" s="51"/>
      <c r="C72" s="52" t="s">
        <v>143</v>
      </c>
      <c r="D72" s="93" t="s">
        <v>144</v>
      </c>
      <c r="E72" s="54">
        <v>1110078.8999999999</v>
      </c>
      <c r="F72" s="54">
        <v>3224212.6099999999</v>
      </c>
      <c r="G72" s="54">
        <v>1505213.51</v>
      </c>
      <c r="H72" s="54">
        <v>266554.01000000001</v>
      </c>
      <c r="I72" s="54">
        <v>1441475.6599999999</v>
      </c>
      <c r="J72" s="54">
        <v>202816.17000000001</v>
      </c>
      <c r="K72" s="54">
        <f t="shared" si="16"/>
        <v>331396.76000000001</v>
      </c>
      <c r="L72" s="54">
        <f t="shared" si="9"/>
        <v>-63737.850000000093</v>
      </c>
      <c r="M72" s="54">
        <f t="shared" si="17"/>
        <v>-1782736.95</v>
      </c>
      <c r="N72" s="54">
        <f t="shared" si="18"/>
        <v>-63737.839999999997</v>
      </c>
      <c r="O72" s="55">
        <f t="shared" si="12"/>
        <v>1.2985344194903623</v>
      </c>
      <c r="P72" s="55">
        <f t="shared" si="13"/>
        <v>0.76088208164641757</v>
      </c>
      <c r="Q72" s="55">
        <f t="shared" si="14"/>
        <v>0.95765527642653159</v>
      </c>
      <c r="R72" s="55">
        <f t="shared" si="15"/>
        <v>0.44707835194528317</v>
      </c>
      <c r="S72" s="1"/>
      <c r="T72" s="1"/>
      <c r="U72" s="1"/>
      <c r="V72" s="1"/>
      <c r="W72" s="1"/>
      <c r="X72" s="1"/>
      <c r="Y72" s="1"/>
      <c r="Z72" s="1"/>
      <c r="AA72" s="1"/>
    </row>
    <row r="73" ht="33">
      <c r="A73" s="50"/>
      <c r="B73" s="51"/>
      <c r="C73" s="52" t="s">
        <v>145</v>
      </c>
      <c r="D73" s="93" t="s">
        <v>146</v>
      </c>
      <c r="E73" s="54">
        <v>45.200000000000003</v>
      </c>
      <c r="F73" s="54">
        <v>0</v>
      </c>
      <c r="G73" s="54">
        <v>0</v>
      </c>
      <c r="H73" s="54">
        <v>0</v>
      </c>
      <c r="I73" s="54">
        <v>6532.3199999999997</v>
      </c>
      <c r="J73" s="54">
        <v>65.950000000000003</v>
      </c>
      <c r="K73" s="54">
        <f t="shared" si="16"/>
        <v>6487.1199999999999</v>
      </c>
      <c r="L73" s="54">
        <f t="shared" si="9"/>
        <v>6532.3199999999997</v>
      </c>
      <c r="M73" s="54">
        <f t="shared" si="17"/>
        <v>6532.3199999999997</v>
      </c>
      <c r="N73" s="54">
        <f t="shared" si="18"/>
        <v>65.950000000000003</v>
      </c>
      <c r="O73" s="55">
        <f t="shared" si="12"/>
        <v>144.52035398230086</v>
      </c>
      <c r="P73" s="55" t="str">
        <f t="shared" si="13"/>
        <v/>
      </c>
      <c r="Q73" s="55" t="str">
        <f t="shared" si="14"/>
        <v/>
      </c>
      <c r="R73" s="55" t="str">
        <f t="shared" si="15"/>
        <v/>
      </c>
      <c r="S73" s="1"/>
      <c r="T73" s="1"/>
      <c r="U73" s="1"/>
      <c r="V73" s="1"/>
      <c r="W73" s="1"/>
      <c r="X73" s="1"/>
      <c r="Y73" s="1"/>
      <c r="Z73" s="1"/>
      <c r="AA73" s="1"/>
    </row>
    <row r="74" ht="19.5" customHeight="1">
      <c r="A74" s="50"/>
      <c r="B74" s="51"/>
      <c r="C74" s="52" t="s">
        <v>147</v>
      </c>
      <c r="D74" s="93" t="s">
        <v>148</v>
      </c>
      <c r="E74" s="54">
        <v>58676.620000000003</v>
      </c>
      <c r="F74" s="54">
        <v>0</v>
      </c>
      <c r="G74" s="54">
        <v>0</v>
      </c>
      <c r="H74" s="54">
        <v>0</v>
      </c>
      <c r="I74" s="54">
        <v>83451.260000000009</v>
      </c>
      <c r="J74" s="54">
        <v>51634.309999999998</v>
      </c>
      <c r="K74" s="54">
        <f t="shared" si="16"/>
        <v>24774.640000000007</v>
      </c>
      <c r="L74" s="54">
        <f t="shared" ref="L74:L78" si="19">I74-G74</f>
        <v>83451.260000000009</v>
      </c>
      <c r="M74" s="54">
        <f t="shared" si="17"/>
        <v>83451.260000000009</v>
      </c>
      <c r="N74" s="54">
        <f t="shared" si="18"/>
        <v>51634.309999999998</v>
      </c>
      <c r="O74" s="55">
        <f t="shared" ref="O74:O78" si="20">IFERROR(I74/E74,"")</f>
        <v>1.4222233659675694</v>
      </c>
      <c r="P74" s="55" t="str">
        <f t="shared" ref="P74:P78" si="21">IFERROR(J74/H74,"")</f>
        <v/>
      </c>
      <c r="Q74" s="55" t="str">
        <f t="shared" ref="Q74:Q78" si="22">IFERROR(I74/G74,"")</f>
        <v/>
      </c>
      <c r="R74" s="55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  <c r="AA74" s="1"/>
    </row>
    <row r="75" ht="48.75" customHeight="1">
      <c r="A75" s="44"/>
      <c r="B75" s="45"/>
      <c r="C75" s="52" t="s">
        <v>149</v>
      </c>
      <c r="D75" s="94" t="s">
        <v>150</v>
      </c>
      <c r="E75" s="56"/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f t="shared" si="16"/>
        <v>0</v>
      </c>
      <c r="L75" s="56">
        <f t="shared" si="19"/>
        <v>0</v>
      </c>
      <c r="M75" s="56">
        <f t="shared" si="17"/>
        <v>0</v>
      </c>
      <c r="N75" s="56">
        <f t="shared" si="18"/>
        <v>0</v>
      </c>
      <c r="O75" s="95" t="str">
        <f t="shared" si="20"/>
        <v/>
      </c>
      <c r="P75" s="55" t="str">
        <f t="shared" si="21"/>
        <v/>
      </c>
      <c r="Q75" s="55" t="str">
        <f t="shared" si="22"/>
        <v/>
      </c>
      <c r="R75" s="96" t="str">
        <f t="shared" si="23"/>
        <v/>
      </c>
      <c r="S75" s="1"/>
      <c r="T75" s="1"/>
      <c r="U75" s="1"/>
      <c r="V75" s="1"/>
      <c r="W75" s="1"/>
      <c r="X75" s="1"/>
      <c r="Y75" s="1"/>
      <c r="Z75" s="1"/>
      <c r="AA75" s="1"/>
    </row>
    <row r="76" ht="33">
      <c r="A76" s="50"/>
      <c r="B76" s="51"/>
      <c r="C76" s="52" t="s">
        <v>151</v>
      </c>
      <c r="D76" s="97" t="s">
        <v>152</v>
      </c>
      <c r="E76" s="54">
        <v>97090.639999999999</v>
      </c>
      <c r="F76" s="54">
        <v>6644.6099999999997</v>
      </c>
      <c r="G76" s="54">
        <v>6644.6000000000004</v>
      </c>
      <c r="H76" s="54">
        <v>0</v>
      </c>
      <c r="I76" s="54">
        <v>170864.62</v>
      </c>
      <c r="J76" s="54">
        <v>45.710000000000001</v>
      </c>
      <c r="K76" s="54">
        <f t="shared" si="16"/>
        <v>73773.979999999996</v>
      </c>
      <c r="L76" s="54">
        <f t="shared" si="19"/>
        <v>164220.01999999999</v>
      </c>
      <c r="M76" s="54">
        <f t="shared" si="17"/>
        <v>164220.01000000001</v>
      </c>
      <c r="N76" s="54">
        <f t="shared" si="18"/>
        <v>45.710000000000001</v>
      </c>
      <c r="O76" s="55">
        <f t="shared" si="20"/>
        <v>1.7598464692374054</v>
      </c>
      <c r="P76" s="55" t="str">
        <f t="shared" si="21"/>
        <v/>
      </c>
      <c r="Q76" s="55">
        <f t="shared" si="22"/>
        <v>25.714809017849078</v>
      </c>
      <c r="R76" s="55">
        <f t="shared" si="23"/>
        <v>25.714770317595764</v>
      </c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50"/>
      <c r="B77" s="51"/>
      <c r="C77" s="52" t="s">
        <v>153</v>
      </c>
      <c r="D77" s="97" t="s">
        <v>154</v>
      </c>
      <c r="E77" s="54">
        <v>-123955.28</v>
      </c>
      <c r="F77" s="54">
        <v>0</v>
      </c>
      <c r="G77" s="54">
        <v>0</v>
      </c>
      <c r="H77" s="54">
        <v>0</v>
      </c>
      <c r="I77" s="54">
        <v>-61626.470000000001</v>
      </c>
      <c r="J77" s="54">
        <v>22315.200000000001</v>
      </c>
      <c r="K77" s="54">
        <f t="shared" si="16"/>
        <v>62328.809999999998</v>
      </c>
      <c r="L77" s="54">
        <f t="shared" si="19"/>
        <v>-61626.470000000001</v>
      </c>
      <c r="M77" s="54">
        <f t="shared" si="17"/>
        <v>-61626.470000000001</v>
      </c>
      <c r="N77" s="54">
        <f t="shared" si="18"/>
        <v>22315.200000000001</v>
      </c>
      <c r="O77" s="55">
        <f t="shared" si="20"/>
        <v>0.49716696214957523</v>
      </c>
      <c r="P77" s="55" t="str">
        <f t="shared" si="21"/>
        <v/>
      </c>
      <c r="Q77" s="55" t="str">
        <f t="shared" si="22"/>
        <v/>
      </c>
      <c r="R77" s="55" t="str">
        <f t="shared" si="23"/>
        <v/>
      </c>
      <c r="S77" s="1"/>
      <c r="T77" s="1"/>
      <c r="U77" s="1"/>
      <c r="V77" s="1"/>
      <c r="W77" s="1"/>
      <c r="X77" s="1"/>
      <c r="Y77" s="1"/>
      <c r="Z77" s="1"/>
      <c r="AA77" s="1"/>
    </row>
    <row r="78" s="43" customFormat="1" ht="22.5" customHeight="1">
      <c r="A78" s="98"/>
      <c r="B78" s="99"/>
      <c r="C78" s="100"/>
      <c r="D78" s="101" t="s">
        <v>155</v>
      </c>
      <c r="E78" s="59">
        <f>E67+E68</f>
        <v>10967057.64432836</v>
      </c>
      <c r="F78" s="59">
        <f>F67+F68</f>
        <v>61071331.420000002</v>
      </c>
      <c r="G78" s="59">
        <f>G67+G68</f>
        <v>11710288.609999999</v>
      </c>
      <c r="H78" s="59">
        <f>H67+H68</f>
        <v>4962011.46</v>
      </c>
      <c r="I78" s="59">
        <f>I67+I68</f>
        <v>12378217.830000002</v>
      </c>
      <c r="J78" s="59">
        <f>J67+J68</f>
        <v>4570500.8600000003</v>
      </c>
      <c r="K78" s="59">
        <f t="shared" si="16"/>
        <v>1411160.1856716424</v>
      </c>
      <c r="L78" s="59">
        <f t="shared" si="19"/>
        <v>667929.22000000253</v>
      </c>
      <c r="M78" s="59">
        <f t="shared" si="17"/>
        <v>-48693113.590000004</v>
      </c>
      <c r="N78" s="59">
        <f t="shared" si="18"/>
        <v>-391510.59999999963</v>
      </c>
      <c r="O78" s="49">
        <f t="shared" si="20"/>
        <v>1.1286726332109167</v>
      </c>
      <c r="P78" s="49">
        <f t="shared" si="21"/>
        <v>0.92109840874893911</v>
      </c>
      <c r="Q78" s="49">
        <f t="shared" si="22"/>
        <v>1.0570378102747719</v>
      </c>
      <c r="R78" s="49">
        <f t="shared" si="23"/>
        <v>0.20268459098873207</v>
      </c>
      <c r="S78" s="43"/>
      <c r="T78" s="43"/>
      <c r="U78" s="43"/>
      <c r="V78" s="43"/>
      <c r="W78" s="43"/>
      <c r="X78" s="43"/>
      <c r="Y78" s="43"/>
      <c r="Z78" s="43"/>
      <c r="AA78" s="43"/>
    </row>
    <row r="79">
      <c r="A79" s="102" t="s">
        <v>156</v>
      </c>
      <c r="B79" s="103" t="s">
        <v>157</v>
      </c>
      <c r="C79" s="104"/>
      <c r="D79" s="105"/>
      <c r="E79" s="106"/>
      <c r="F79" s="107"/>
      <c r="G79" s="107"/>
      <c r="H79" s="107"/>
      <c r="I79" s="108"/>
      <c r="J79" s="108"/>
      <c r="K79" s="109"/>
      <c r="L79" s="109"/>
      <c r="M79" s="107"/>
      <c r="N79" s="107"/>
      <c r="O79" s="107"/>
      <c r="S79" s="1"/>
      <c r="T79" s="1"/>
      <c r="U79" s="1"/>
      <c r="V79" s="1"/>
      <c r="W79" s="1"/>
      <c r="X79" s="1"/>
      <c r="Y79" s="1"/>
    </row>
    <row r="80">
      <c r="E80" s="5"/>
      <c r="F80" s="1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  <c r="Y83" s="1"/>
    </row>
    <row r="84" ht="12.75">
      <c r="I84" s="7"/>
      <c r="J84" s="7"/>
      <c r="K84" s="8"/>
      <c r="L84" s="8"/>
      <c r="U84" s="1"/>
      <c r="V84" s="1"/>
      <c r="W84" s="1"/>
    </row>
    <row r="85" ht="12.75">
      <c r="H85" s="6"/>
      <c r="I85" s="7"/>
      <c r="J85" s="7"/>
      <c r="K85" s="8"/>
      <c r="L85" s="8"/>
      <c r="U85" s="1"/>
      <c r="V85" s="1"/>
      <c r="W85" s="1"/>
    </row>
    <row r="86" ht="12.75">
      <c r="H86" s="6"/>
      <c r="I86" s="7"/>
      <c r="J86" s="7"/>
      <c r="U86" s="1"/>
      <c r="V86" s="1"/>
      <c r="W86" s="1"/>
    </row>
    <row r="87" ht="12.75">
      <c r="H87" s="6"/>
      <c r="I87" s="7"/>
      <c r="J87" s="7"/>
      <c r="U87" s="1"/>
      <c r="V87" s="1"/>
      <c r="W87" s="1"/>
    </row>
    <row r="88" ht="12.75">
      <c r="H88" s="6"/>
      <c r="W88" s="1"/>
    </row>
    <row r="89" ht="12.75">
      <c r="H89" s="6"/>
      <c r="I89" s="7"/>
      <c r="J89" s="7"/>
      <c r="K89" s="8"/>
      <c r="L89" s="8"/>
      <c r="V89" s="1"/>
      <c r="W89" s="1"/>
      <c r="X89" s="1"/>
      <c r="Y89" s="1"/>
    </row>
    <row r="90" ht="12.75">
      <c r="H90" s="6"/>
      <c r="I90" s="7"/>
      <c r="J90" s="7"/>
      <c r="K90" s="8"/>
      <c r="L90" s="8"/>
      <c r="Y90" s="1"/>
    </row>
    <row r="91" ht="12.75">
      <c r="H91" s="6"/>
      <c r="I91" s="7"/>
      <c r="J91" s="7"/>
      <c r="K91" s="8"/>
      <c r="L91" s="8"/>
    </row>
    <row r="92" ht="12.75">
      <c r="K92" s="8"/>
      <c r="L92" s="8"/>
    </row>
    <row r="93" ht="12.75">
      <c r="H93" s="6"/>
      <c r="I93" s="7"/>
    </row>
    <row r="94" ht="12.75">
      <c r="H94" s="6"/>
      <c r="I94" s="7"/>
    </row>
    <row r="95" ht="12.75">
      <c r="F95" s="1"/>
      <c r="G95" s="1"/>
      <c r="H95" s="6"/>
      <c r="I95" s="7"/>
    </row>
    <row r="96" ht="12.75">
      <c r="F96" s="1"/>
      <c r="G96" s="1"/>
      <c r="H96" s="6"/>
      <c r="I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3" ht="12.75">
      <c r="E103" s="5"/>
      <c r="F103" s="1"/>
      <c r="G103" s="1"/>
      <c r="H103" s="6"/>
      <c r="I103" s="7"/>
      <c r="J103" s="7"/>
    </row>
    <row r="104" ht="12.75">
      <c r="E104" s="5"/>
      <c r="F104" s="1"/>
      <c r="G104" s="1"/>
      <c r="H104" s="6"/>
      <c r="I104" s="7"/>
      <c r="J104" s="7"/>
    </row>
    <row r="105" ht="12.75">
      <c r="E105" s="5"/>
      <c r="F105" s="1"/>
      <c r="G105" s="1"/>
      <c r="H105" s="6"/>
      <c r="I105" s="7"/>
      <c r="J105" s="7"/>
    </row>
    <row r="106" ht="12.75">
      <c r="E106" s="5"/>
      <c r="F106" s="1"/>
      <c r="G106" s="1"/>
      <c r="H106" s="6"/>
      <c r="I106" s="7"/>
      <c r="J106" s="7"/>
    </row>
    <row r="109" ht="12.75">
      <c r="F109" s="1"/>
      <c r="G109" s="1"/>
      <c r="H109" s="6"/>
    </row>
  </sheetData>
  <autoFilter ref="A4:R80"/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2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83</cp:revision>
  <dcterms:created xsi:type="dcterms:W3CDTF">2015-02-26T11:08:47Z</dcterms:created>
  <dcterms:modified xsi:type="dcterms:W3CDTF">2025-04-11T04:49:05Z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